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hidePivotFieldList="1"/>
  <mc:AlternateContent xmlns:mc="http://schemas.openxmlformats.org/markup-compatibility/2006">
    <mc:Choice Requires="x15">
      <x15ac:absPath xmlns:x15ac="http://schemas.microsoft.com/office/spreadsheetml/2010/11/ac" url="C:\Users\INFORMATICA\Desktop\"/>
    </mc:Choice>
  </mc:AlternateContent>
  <xr:revisionPtr revIDLastSave="0" documentId="8_{9C881468-C80D-448E-96E0-7E5C5F926DA6}" xr6:coauthVersionLast="47" xr6:coauthVersionMax="47" xr10:uidLastSave="{00000000-0000-0000-0000-000000000000}"/>
  <bookViews>
    <workbookView xWindow="-120" yWindow="-120" windowWidth="20730" windowHeight="11160" tabRatio="606" firstSheet="1" activeTab="1" xr2:uid="{00000000-000D-0000-FFFF-FFFF00000000}"/>
  </bookViews>
  <sheets>
    <sheet name="Matriz Ingresos" sheetId="10" state="hidden" r:id="rId1"/>
    <sheet name="POA_GC_2026" sheetId="3" r:id="rId2"/>
    <sheet name="CERT_ACT_POA" sheetId="36" r:id="rId3"/>
    <sheet name="CATALOGO" sheetId="15" r:id="rId4"/>
    <sheet name="REPROGRAM" sheetId="34" r:id="rId5"/>
    <sheet name="CERT_PRES" sheetId="35" r:id="rId6"/>
    <sheet name="V_2025_REV" sheetId="37" state="hidden" r:id="rId7"/>
    <sheet name="CUADRE_POA" sheetId="33" state="hidden" r:id="rId8"/>
    <sheet name="INF REF" sheetId="32" state="hidden" r:id="rId9"/>
    <sheet name="LPOA" sheetId="31" state="hidden" r:id="rId10"/>
    <sheet name="Hoja1" sheetId="38" state="hidden"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xlnm._FilterDatabase" localSheetId="3" hidden="1">CATALOGO!$A$3:$BD$808</definedName>
    <definedName name="_xlnm._FilterDatabase" localSheetId="2" hidden="1">CERT_ACT_POA!$A$5:$AP$104</definedName>
    <definedName name="_xlnm._FilterDatabase" localSheetId="5" hidden="1">CERT_PRES!$A$5:$IQ$297</definedName>
    <definedName name="_xlnm._FilterDatabase" localSheetId="9" hidden="1">LPOA!$A$1:$D$1226</definedName>
    <definedName name="_xlnm._FilterDatabase" localSheetId="1" hidden="1">POA_GC_2026!$A$8:$DT$176</definedName>
    <definedName name="_xlnm._FilterDatabase" localSheetId="4" hidden="1">REPROGRAM!$A$5:$BC$5</definedName>
    <definedName name="AC" localSheetId="2">#REF!</definedName>
    <definedName name="AC" localSheetId="5">#REF!</definedName>
    <definedName name="AC" localSheetId="4">#REF!</definedName>
    <definedName name="AC" localSheetId="6">[1]CATALOGO!$N$4:$N$5</definedName>
    <definedName name="AC">CATALOGO!$Q$4:$Q$5</definedName>
    <definedName name="Actividad" localSheetId="6">CERT_ACT_POA!$B$7:$B$15</definedName>
    <definedName name="ADM_CENT" localSheetId="5">[2]CATALOGO!$T$4</definedName>
    <definedName name="APBID">[3]CATALOGO!$BA$4:$BA$6</definedName>
    <definedName name="_xlnm.Print_Area" localSheetId="1">POA_GC_2026!$A$8:$DG$8</definedName>
    <definedName name="_xlnm.Print_Area" localSheetId="6">V_2025_REV!$A$1:$O$44</definedName>
    <definedName name="ARRASTRE">[4]DATOS1!$F$34:$F$35</definedName>
    <definedName name="AUT_AVAL" localSheetId="2">#REF!</definedName>
    <definedName name="AUT_AVAL" localSheetId="5">[2]CATALOGO!$AK$4:$AK$6</definedName>
    <definedName name="AUT_AVAL" localSheetId="4">#REF!</definedName>
    <definedName name="AUT_AVAL" localSheetId="6">[1]CATALOGO!$AB$4:$AB$6</definedName>
    <definedName name="AUT_AVAL">CATALOGO!$AE$4:$AE$6</definedName>
    <definedName name="azu">[5]CATALOGO!$AM$4:$AM$12</definedName>
    <definedName name="BECAS_PROMETEO" localSheetId="6">#REF!</definedName>
    <definedName name="BECAS_PROMETEO">#REF!</definedName>
    <definedName name="CAL" localSheetId="2">#REF!</definedName>
    <definedName name="CAL" localSheetId="5">#REF!</definedName>
    <definedName name="CAL" localSheetId="4">#REF!</definedName>
    <definedName name="CAL" localSheetId="6">[1]CATALOGO!$N$19:$N$20</definedName>
    <definedName name="CAL">CATALOGO!$Q$19:$Q$20</definedName>
    <definedName name="CATALOGO_12">[3]CATALOGO!$AX$3:$BF$89</definedName>
    <definedName name="CATASTROF">[3]CATALOGO!$T$5</definedName>
    <definedName name="CERT_POA" localSheetId="2">#REF!</definedName>
    <definedName name="CERT_POA" localSheetId="5">[2]CATALOGO!$AL$4:$AL$6</definedName>
    <definedName name="CERT_POA" localSheetId="4">#REF!</definedName>
    <definedName name="CERT_POA" localSheetId="6">[1]CATALOGO!$Z$4:$Z$6</definedName>
    <definedName name="CERT_POA">CATALOGO!$AC$4:$AC$6</definedName>
    <definedName name="COMPONENTE_DOS_Administrar_y_fortalecer_los_programas_de_becas_entregados_por_la_SENESCYT" localSheetId="6">#REF!</definedName>
    <definedName name="COMPONENTE_DOS_Administrar_y_fortalecer_los_programas_de_becas_entregados_por_la_SENESCYT">#REF!</definedName>
    <definedName name="COMPONENTE_DOS_Dotar_de_equipamiento_para_talleres_y_laboratorios_que_tengan_correspondencia_con_la_oferta_académica_y_realizar_adecuaciones_para_la_instalación_de_los_equipos" localSheetId="6">#REF!</definedName>
    <definedName name="COMPONENTE_DOS_Dotar_de_equipamiento_para_talleres_y_laboratorios_que_tengan_correspondencia_con_la_oferta_académica_y_realizar_adecuaciones_para_la_instalación_de_los_equipos">#REF!</definedName>
    <definedName name="COMPONENTE_DOS_Fortalecer_las_capacidades_institucionales_en_investigación_científica_innovación_y_gestión_del_conocimiento__de_los_actores_del_Sistema_Nacional_de_Ciencia_Tecnología_e_Innovación" localSheetId="6">#REF!</definedName>
    <definedName name="COMPONENTE_DOS_Fortalecer_las_capacidades_institucionales_en_investigación_científica_innovación_y_gestión_del_conocimiento__de_los_actores_del_Sistema_Nacional_de_Ciencia_Tecnología_e_Innovación">#REF!</definedName>
    <definedName name="Componente_DOS_Garantizar_la_continuidad_de_estudios_en_una_institución_de_educación_superior_receptora." localSheetId="6">#REF!</definedName>
    <definedName name="Componente_DOS_Garantizar_la_continuidad_de_estudios_en_una_institución_de_educación_superior_receptora.">#REF!</definedName>
    <definedName name="COMPONENTE_DOS_Generar_mecanismos_que_contribuyan_a_la_implementación_del_modelo_de_gestión_y_mejoramiento_continuo_de_la_calidad_y_al_fortalecimiento_de_la_generación_de_conocimiento_oferta_académica_trabajo_en_red_y_vinculación_con_la_sociedad." localSheetId="6">#REF!</definedName>
    <definedName name="COMPONENTE_DOS_Generar_mecanismos_que_contribuyan_a_la_implementación_del_modelo_de_gestión_y_mejoramiento_continuo_de_la_calidad_y_al_fortalecimiento_de_la_generación_de_conocimiento_oferta_académica_trabajo_en_red_y_vinculación_con_la_sociedad.">#REF!</definedName>
    <definedName name="COMPONENTE_DOS_Implementación_del_sistema_nacional_de_nivelación_y_admisión" localSheetId="6">#REF!</definedName>
    <definedName name="COMPONENTE_DOS_Implementación_del_sistema_nacional_de_nivelación_y_admisión">#REF!</definedName>
    <definedName name="COMPONENTE_DOS_Otorgar_becas_a_expertos_de_alto_nivel_nacionales_y_extranjeros_residentes_en_el_exterior_universidades_y_escuelas_politécnicas_tanto_públicas_como_cofinanciadas_institutos_públicos_de_investigación_institutos_técnicos_y_tecnológicos" localSheetId="6">#REF!</definedName>
    <definedName name="COMPONENTE_DOS_Otorgar_becas_a_expertos_de_alto_nivel_nacionales_y_extranjeros_residentes_en_el_exterior_universidades_y_escuelas_politécnicas_tanto_públicas_como_cofinanciadas_institutos_públicos_de_investigación_institutos_técnicos_y_tecnológicos">#REF!</definedName>
    <definedName name="Componente_SEIS_Generar_un_sistema_de_seguimiento_de_la_implementación_de_las_directrices_planteadas." localSheetId="6">#REF!</definedName>
    <definedName name="Componente_SEIS_Generar_un_sistema_de_seguimiento_de_la_implementación_de_las_directrices_planteadas.">#REF!</definedName>
    <definedName name="COMPONENTE_TRES_Administración_y_supervisión_del_sistema_nacional_de_nivelación_y_admisión" localSheetId="6">#REF!</definedName>
    <definedName name="COMPONENTE_TRES_Administración_y_supervisión_del_sistema_nacional_de_nivelación_y_admisión">#REF!</definedName>
    <definedName name="COMPONENTE_TRES_Automatizar_la_evaluación_y_selección_de_los_postulantes_a_“Prometeos”_que_respondan_a_las_necesidades_de_las_instituciones_beneficiarias_del_Proyecto_que_se_conocerán_como_instituciones_de_acogida_y_seguimiento_a_las_actividades_realizada" localSheetId="6">#REF!</definedName>
    <definedName name="COMPONENTE_TRES_Automatizar_la_evaluación_y_selección_de_los_postulantes_a_“Prometeos”_que_respondan_a_las_necesidades_de_las_instituciones_beneficiarias_del_Proyecto_que_se_conocerán_como_instituciones_de_acogida_y_seguimiento_a_las_actividades_realizada">#REF!</definedName>
    <definedName name="COMPONENTE_TRES_Construir_edificaciones_modulares_para_el_funcionamiento_de_los_institutos_reconvertidos" localSheetId="6">#REF!</definedName>
    <definedName name="COMPONENTE_TRES_Construir_edificaciones_modulares_para_el_funcionamiento_de_los_institutos_reconvertidos">#REF!</definedName>
    <definedName name="Componente_TRES_Diseñar_e_implementar_un_programa_de_becas_y_ayudas_económicas." localSheetId="6">#REF!</definedName>
    <definedName name="Componente_TRES_Diseñar_e_implementar_un_programa_de_becas_y_ayudas_económicas.">#REF!</definedName>
    <definedName name="COMPONENTE_TRES_Garantizar_la_operatividad_e_implementación_del_proyecto_mediante_la_dotación_de_los_recursos_necesarios." localSheetId="6">#REF!</definedName>
    <definedName name="COMPONENTE_TRES_Garantizar_la_operatividad_e_implementación_del_proyecto_mediante_la_dotación_de_los_recursos_necesarios.">#REF!</definedName>
    <definedName name="COMPONENTE_TRES_Promover_el_acceso_a_información_actualizada_en_temas_científicos_y_de_gestión_del_conocimiento_para_orientar_e_impulsar_el_desarrollo_de_la_ciencia_tecnología_e_innovació" localSheetId="6">#REF!</definedName>
    <definedName name="COMPONENTE_TRES_Promover_el_acceso_a_información_actualizada_en_temas_científicos_y_de_gestión_del_conocimiento_para_orientar_e_impulsar_el_desarrollo_de_la_ciencia_tecnología_e_innovació">#REF!</definedName>
    <definedName name="COMPONENTE_UNO_Búsqueda_e_identificación_de_prometeos_de_acuerdo_al_levantamiento_de_necesidades_con_las_instituciones_beneficiarias." localSheetId="6">#REF!</definedName>
    <definedName name="COMPONENTE_UNO_Búsqueda_e_identificación_de_prometeos_de_acuerdo_al_levantamiento_de_necesidades_con_las_instituciones_beneficiarias.">#REF!</definedName>
    <definedName name="COMPONENTE_UNO_Desarrollar_e_implementar_programa_de_becas_para_el_fortalecimiento_del_conocimiento_y_talento_humano" localSheetId="6">#REF!</definedName>
    <definedName name="COMPONENTE_UNO_Desarrollar_e_implementar_programa_de_becas_para_el_fortalecimiento_del_conocimiento_y_talento_humano">#REF!</definedName>
    <definedName name="COMPONENTE_UNO_Diseño_de_instrumentos_de_evaluación_validación_y_administración_del_sistema_nacional_de_nivelación_y_admisión" localSheetId="6">#REF!</definedName>
    <definedName name="COMPONENTE_UNO_Diseño_de_instrumentos_de_evaluación_validación_y_administración_del_sistema_nacional_de_nivelación_y_admisión">#REF!</definedName>
    <definedName name="COMPONENTE_UNO_Financiar_programas_y_proyectos_para_el_desarrollo_de_la_Investigación_Científica_tecnológica_e_innovación_en_áreas_prioritarias_del_país" localSheetId="6">#REF!</definedName>
    <definedName name="COMPONENTE_UNO_Financiar_programas_y_proyectos_para_el_desarrollo_de_la_Investigación_Científica_tecnológica_e_innovación_en_áreas_prioritarias_del_país">#REF!</definedName>
    <definedName name="COMPONENTE_UNO_Garantizar_la_culminación_de_estudios_en_las_instituciones_de_educación_superior_suspendidas." localSheetId="6">#REF!</definedName>
    <definedName name="COMPONENTE_UNO_Garantizar_la_culminación_de_estudios_en_las_instituciones_de_educación_superior_suspendidas.">#REF!</definedName>
    <definedName name="COMPONENTE_UNO_Mejorar_el_desempeño_de_las_UEP_en_los_ámbitos_de_formación_académica_investigación_y_vinculación_con_la_sociedad_a_través_de_la_implementación_de_modelos_de_gestión_y_mejora_continua_de_la_calidad_con_fines_de_acreditación_internacional." localSheetId="6">#REF!</definedName>
    <definedName name="COMPONENTE_UNO_Mejorar_el_desempeño_de_las_UEP_en_los_ámbitos_de_formación_académica_investigación_y_vinculación_con_la_sociedad_a_través_de_la_implementación_de_modelos_de_gestión_y_mejora_continua_de_la_calidad_con_fines_de_acreditación_internacional.">#REF!</definedName>
    <definedName name="COMPONENTE_UNO_Reconvertir_los_institutos_superiores_técnicos_y_tecnológicos_públicos_en_instituciones_que_respondan_académicamente_a_las_demandas_de_los_sectores_estratégicos_prioritarios_y_de_servicios_públicos_esenciales." localSheetId="6">#REF!</definedName>
    <definedName name="COMPONENTE_UNO_Reconvertir_los_institutos_superiores_técnicos_y_tecnológicos_públicos_en_instituciones_que_respondan_académicamente_a_las_demandas_de_los_sectores_estratégicos_prioritarios_y_de_servicios_públicos_esenciales.">#REF!</definedName>
    <definedName name="COMPRA" localSheetId="2">#REF!</definedName>
    <definedName name="COMPRA" localSheetId="5">[2]CATALOGO!$AO$4:$AO$7</definedName>
    <definedName name="COMPRA" localSheetId="4">#REF!</definedName>
    <definedName name="COMPRA" localSheetId="6">[1]CATALOGO!$AE$4:$AE$8</definedName>
    <definedName name="COMPRA">CATALOGO!$AH$4:$AH$8</definedName>
    <definedName name="CONTINGENCIA">[3]CATALOGO!$BA$63:$BA$65</definedName>
    <definedName name="CONVEN">[3]CATALOGO!$T$16</definedName>
    <definedName name="COORD_ZONAL_1" localSheetId="2">#REF!</definedName>
    <definedName name="COORD_ZONAL_1" localSheetId="5">[2]CATALOGO!$E$5:$E$22</definedName>
    <definedName name="COORD_ZONAL_1" localSheetId="4">#REF!</definedName>
    <definedName name="COORD_ZONAL_1" localSheetId="6">[1]CATALOGO!$F$5:$F$22</definedName>
    <definedName name="COORD_ZONAL_1">CATALOGO!$F$5:$F$22</definedName>
    <definedName name="COORD_ZONAL_2" localSheetId="2">#REF!</definedName>
    <definedName name="COORD_ZONAL_2" localSheetId="5">[2]CATALOGO!$E$23:$E$31</definedName>
    <definedName name="COORD_ZONAL_2" localSheetId="4">#REF!</definedName>
    <definedName name="COORD_ZONAL_2" localSheetId="6">[1]CATALOGO!$F$23:$F$31</definedName>
    <definedName name="COORD_ZONAL_2">CATALOGO!$F$23:$F$31</definedName>
    <definedName name="COORD_ZONAL_3" localSheetId="2">#REF!</definedName>
    <definedName name="COORD_ZONAL_3" localSheetId="5">[2]CATALOGO!$E$32:$E$49</definedName>
    <definedName name="COORD_ZONAL_3" localSheetId="4">#REF!</definedName>
    <definedName name="COORD_ZONAL_3" localSheetId="6">[1]CATALOGO!$F$32:$F$49</definedName>
    <definedName name="COORD_ZONAL_3">CATALOGO!$F$32:$F$49</definedName>
    <definedName name="COORD_ZONAL_4" localSheetId="2">#REF!</definedName>
    <definedName name="COORD_ZONAL_4" localSheetId="5">[2]CATALOGO!$E$50:$E$70</definedName>
    <definedName name="COORD_ZONAL_4" localSheetId="4">#REF!</definedName>
    <definedName name="COORD_ZONAL_4" localSheetId="6">[1]CATALOGO!$F$50:$F$70</definedName>
    <definedName name="COORD_ZONAL_4">CATALOGO!$F$50:$F$70</definedName>
    <definedName name="COORD_ZONAL_5" localSheetId="2">#REF!</definedName>
    <definedName name="COORD_ZONAL_5" localSheetId="5">[2]CATALOGO!$E$71:$E$98</definedName>
    <definedName name="COORD_ZONAL_5" localSheetId="4">#REF!</definedName>
    <definedName name="COORD_ZONAL_5" localSheetId="6">[1]CATALOGO!$F$71:$F$98</definedName>
    <definedName name="COORD_ZONAL_5">CATALOGO!$F$71:$F$98</definedName>
    <definedName name="COORD_ZONAL_6" localSheetId="2">#REF!</definedName>
    <definedName name="COORD_ZONAL_6" localSheetId="5">[2]CATALOGO!$E$99:$E$116</definedName>
    <definedName name="COORD_ZONAL_6" localSheetId="4">#REF!</definedName>
    <definedName name="COORD_ZONAL_6" localSheetId="6">[1]CATALOGO!$F$99:$F$116</definedName>
    <definedName name="COORD_ZONAL_6">CATALOGO!$F$99:$F$116</definedName>
    <definedName name="COORD_ZONAL_7" localSheetId="2">#REF!</definedName>
    <definedName name="COORD_ZONAL_7" localSheetId="5">[2]CATALOGO!$E$117:$E$140</definedName>
    <definedName name="COORD_ZONAL_7" localSheetId="4">#REF!</definedName>
    <definedName name="COORD_ZONAL_7" localSheetId="6">[1]CATALOGO!$F$117:$F$140</definedName>
    <definedName name="COORD_ZONAL_7">CATALOGO!$F$117:$F$140</definedName>
    <definedName name="COORD_ZONAL_8" localSheetId="2">#REF!</definedName>
    <definedName name="COORD_ZONAL_8" localSheetId="5">[2]CATALOGO!$E$141:$E$155</definedName>
    <definedName name="COORD_ZONAL_8" localSheetId="4">#REF!</definedName>
    <definedName name="COORD_ZONAL_8" localSheetId="6">[1]CATALOGO!$F$141:$F$155</definedName>
    <definedName name="COORD_ZONAL_8">CATALOGO!$F$141:$F$155</definedName>
    <definedName name="COORD_ZONAL_9" localSheetId="2">#REF!</definedName>
    <definedName name="COORD_ZONAL_9" localSheetId="5">[2]CATALOGO!$E$156:$E$170</definedName>
    <definedName name="COORD_ZONAL_9" localSheetId="4">#REF!</definedName>
    <definedName name="COORD_ZONAL_9" localSheetId="6">[1]CATALOGO!$F$156:$F$170</definedName>
    <definedName name="COORD_ZONAL_9">CATALOGO!$F$156:$F$170</definedName>
    <definedName name="CORRIENTE" localSheetId="2">#REF!</definedName>
    <definedName name="CORRIENTE" localSheetId="5">[2]CATALOGO!$AP$4:$AP$211</definedName>
    <definedName name="CORRIENTE" localSheetId="4">#REF!</definedName>
    <definedName name="CORRIENTE" localSheetId="6">[1]CATALOGO!$AC$4:$AC$218</definedName>
    <definedName name="CORRIENTE">CATALOGO!$AF$4:$AF$218</definedName>
    <definedName name="CRITERIO">[6]Hoja1!$C$2:$C$3</definedName>
    <definedName name="DEHMES">[3]CATALOGO!$BA$17</definedName>
    <definedName name="DIRECCIONES">[4]DATOS1!$B$4:$B$66</definedName>
    <definedName name="DISCAP">[3]CATALOGO!$BA$11:$BA$12</definedName>
    <definedName name="DISCAP1">[3]CATALOGO!$BA$9</definedName>
    <definedName name="E_AC" localSheetId="5">[2]CATALOGO!$BB$4</definedName>
    <definedName name="E_GOB" localSheetId="5">[2]CATALOGO!$BB$5:$BB$6</definedName>
    <definedName name="E_PROM" localSheetId="5">[2]CATALOGO!$BB$11:$BB$15</definedName>
    <definedName name="E_PROV" localSheetId="5">[2]CATALOGO!$BB$16:$BB$21</definedName>
    <definedName name="E_VIG" localSheetId="5">[2]CATALOGO!$BB$7:$BB$10</definedName>
    <definedName name="EDUCOM">[3]CATALOGO!$T$10</definedName>
    <definedName name="Ejecutor" localSheetId="2">#REF!</definedName>
    <definedName name="Ejecutor" localSheetId="5">[2]CATALOGO!$AH$4:$AH$9</definedName>
    <definedName name="Ejecutor" localSheetId="4">#REF!</definedName>
    <definedName name="Ejecutor" localSheetId="6">[1]CATALOGO!$Y$4:$Y$9</definedName>
    <definedName name="Ejecutor">CATALOGO!$AB$4:$AB$9</definedName>
    <definedName name="ENF_VIG">[3]CATALOGO!$T$7</definedName>
    <definedName name="EOD" localSheetId="2">#REF!</definedName>
    <definedName name="EOD" localSheetId="5">#REF!</definedName>
    <definedName name="EOD" localSheetId="4">#REF!</definedName>
    <definedName name="EOD" localSheetId="6">[1]CATALOGO!$D$4:$D$179</definedName>
    <definedName name="EOD">CATALOGO!$D$4:$D$179</definedName>
    <definedName name="ESTADO_eSIGEF">[4]DATOS2!$A$91:$A$96</definedName>
    <definedName name="FORT">[3]CATALOGO!$Q$19</definedName>
    <definedName name="FORT_RED">[3]CATALOGO!$BA$27</definedName>
    <definedName name="FORTALECIMIENTO_DEL_CONOCIMIENTO_Y_TALENTO_HUMANO" localSheetId="6">#REF!</definedName>
    <definedName name="FORTALECIMIENTO_DEL_CONOCIMIENTO_Y_TALENTO_HUMANO">#REF!</definedName>
    <definedName name="FUENTE" localSheetId="2">#REF!</definedName>
    <definedName name="FUENTE" localSheetId="5">[2]CATALOGO!$AV$4:$AV$6</definedName>
    <definedName name="FUENTE" localSheetId="4">#REF!</definedName>
    <definedName name="FUENTE" localSheetId="6">[1]CATALOGO!$AS$4:$AS$9</definedName>
    <definedName name="FUENTE">CATALOGO!$AV$4:$AV$9</definedName>
    <definedName name="FUNCION" localSheetId="2">#REF!</definedName>
    <definedName name="FUNCION" localSheetId="5">#REF!</definedName>
    <definedName name="FUNCION" localSheetId="4">#REF!</definedName>
    <definedName name="FUNCION" localSheetId="6">[1]CATALOGO!$AY$4:$AY$23</definedName>
    <definedName name="FUNCION">CATALOGO!#REF!</definedName>
    <definedName name="GASTO">[4]DATOS1!$F$24:$F$25</definedName>
    <definedName name="GOB" localSheetId="2">#REF!</definedName>
    <definedName name="GOB" localSheetId="5">[2]CATALOGO!$T$5:$T$6</definedName>
    <definedName name="GOB" localSheetId="4">#REF!</definedName>
    <definedName name="GOB" localSheetId="6">[1]CATALOGO!$N$21:$N$25</definedName>
    <definedName name="GOB">CATALOGO!$Q$21:$Q$25</definedName>
    <definedName name="HOJA" localSheetId="6">#REF!</definedName>
    <definedName name="HOJA">#REF!</definedName>
    <definedName name="INF" localSheetId="2">[7]CATALOGO!$N$33:$N$34</definedName>
    <definedName name="INF" localSheetId="5">[7]CATALOGO!$N$33:$N$34</definedName>
    <definedName name="INF" localSheetId="4">[7]CATALOGO!$N$33:$N$34</definedName>
    <definedName name="INF" localSheetId="6">[1]CATALOGO!$N$33:$N$34</definedName>
    <definedName name="INF">CATALOGO!$Q$33:$Q$34</definedName>
    <definedName name="INFR">[3]CATALOGO!$Q$12:$Q$14</definedName>
    <definedName name="INSTANCIA">[4]DATOS2!$A$86:$A$88</definedName>
    <definedName name="INVERSION" localSheetId="2">#REF!</definedName>
    <definedName name="INVERSION" localSheetId="5">[2]CATALOGO!$AP$212:$AP$427</definedName>
    <definedName name="INVERSION" localSheetId="4">#REF!</definedName>
    <definedName name="INVERSION" localSheetId="6">[1]CATALOGO!$AG$215:$AG$239</definedName>
    <definedName name="INVERSION">CATALOGO!$AJ$215:$AJ$239</definedName>
    <definedName name="ITEM" localSheetId="5">[4]DATOS1!$G$465:$G$1234</definedName>
    <definedName name="ITEM">[8]DATOS!$F$15:$F$508</definedName>
    <definedName name="ITEM_GASTO" localSheetId="5">[9]CATALOGO!$D$4:$D$649</definedName>
    <definedName name="ITEM_GASTO">[10]CATALOGO!$D$4:$D$649</definedName>
    <definedName name="Item_Ingreso" localSheetId="2">#REF!</definedName>
    <definedName name="Item_Ingreso" localSheetId="5">#REF!</definedName>
    <definedName name="Item_Ingreso" localSheetId="4">#REF!</definedName>
    <definedName name="Item_Ingreso" localSheetId="6">[1]CATALOGO!$AJ$4:$AJ$808</definedName>
    <definedName name="Item_Ingreso">CATALOGO!$AM$4:$AM$808</definedName>
    <definedName name="jdskjk">[11]CATALOGO!$A$57:$A$65</definedName>
    <definedName name="karina">[12]CATALOGO!$AS$12:$AS$13</definedName>
    <definedName name="MANT_SAN">[3]CATALOGO!$T$12</definedName>
    <definedName name="MANT_TERR">[3]CATALOGO!$T$20</definedName>
    <definedName name="MATRIZ" localSheetId="2">#REF!</definedName>
    <definedName name="MATRIZ" localSheetId="5">#REF!</definedName>
    <definedName name="MATRIZ" localSheetId="4">#REF!</definedName>
    <definedName name="MATRIZ" localSheetId="6">[1]CATALOGO!$F$4</definedName>
    <definedName name="MATRIZ">CATALOGO!$F$4</definedName>
    <definedName name="MED">[3]CATALOGO!$Q$4</definedName>
    <definedName name="MESES">[13]MODIFICACIONES!$BE$2:$BP$2</definedName>
    <definedName name="MI_HOSPITAL_F">[3]CATALOGO!$BA$44</definedName>
    <definedName name="NUTRI">[3]CATALOGO!$T$9</definedName>
    <definedName name="NUTRIC">[3]CATALOGO!$BA$46:$BA$47</definedName>
    <definedName name="o">[11]CATALOGO!$L$4:$L$8</definedName>
    <definedName name="OE_1" localSheetId="2">[7]CATALOGO!$AQ$4</definedName>
    <definedName name="OE_1" localSheetId="5">[7]CATALOGO!$AQ$4</definedName>
    <definedName name="OE_1" localSheetId="4">[7]CATALOGO!$AQ$4</definedName>
    <definedName name="OE_1" localSheetId="6">[1]CATALOGO!$AQ$4</definedName>
    <definedName name="OE_1">CATALOGO!$AT$4</definedName>
    <definedName name="OE_2" localSheetId="2">[7]CATALOGO!$AQ$5:$AQ$7</definedName>
    <definedName name="OE_2" localSheetId="5">[7]CATALOGO!$AQ$5:$AQ$7</definedName>
    <definedName name="OE_2" localSheetId="4">[7]CATALOGO!$AQ$5:$AQ$7</definedName>
    <definedName name="OE_2" localSheetId="6">[1]CATALOGO!$AQ$5:$AQ$7</definedName>
    <definedName name="OE_2">CATALOGO!$AT$5:$AT$7</definedName>
    <definedName name="OE_3" localSheetId="2">[7]CATALOGO!$AQ$8</definedName>
    <definedName name="OE_3" localSheetId="5">[7]CATALOGO!$AQ$8</definedName>
    <definedName name="OE_3" localSheetId="4">[7]CATALOGO!$AQ$8</definedName>
    <definedName name="OE_3" localSheetId="6">[1]CATALOGO!$AQ$8</definedName>
    <definedName name="OE_3">CATALOGO!$AT$8</definedName>
    <definedName name="OE_4" localSheetId="2">[7]CATALOGO!$AQ$9</definedName>
    <definedName name="OE_4" localSheetId="5">[7]CATALOGO!$AQ$9</definedName>
    <definedName name="OE_4" localSheetId="4">[7]CATALOGO!$AQ$9</definedName>
    <definedName name="OE_4" localSheetId="6">[1]CATALOGO!$AQ$9</definedName>
    <definedName name="OE_4">CATALOGO!$AT$9</definedName>
    <definedName name="OE_5" localSheetId="2">[7]CATALOGO!$AQ$10:$AQ$12</definedName>
    <definedName name="OE_5" localSheetId="5">[7]CATALOGO!$AQ$10:$AQ$12</definedName>
    <definedName name="OE_5" localSheetId="4">[7]CATALOGO!$AQ$10:$AQ$12</definedName>
    <definedName name="OE_5" localSheetId="6">[1]CATALOGO!$AQ$10:$AQ$12</definedName>
    <definedName name="OE_5">CATALOGO!$AT$10:$AT$12</definedName>
    <definedName name="OE_6" localSheetId="2">[7]CATALOGO!$AQ$14</definedName>
    <definedName name="OE_6" localSheetId="5">[7]CATALOGO!$AQ$14</definedName>
    <definedName name="OE_6" localSheetId="4">[7]CATALOGO!$AQ$14</definedName>
    <definedName name="OE_6" localSheetId="6">[1]CATALOGO!$AQ$14</definedName>
    <definedName name="OE_6">CATALOGO!$AT$14</definedName>
    <definedName name="OE_7" localSheetId="2">[7]CATALOGO!$AQ$13</definedName>
    <definedName name="OE_7" localSheetId="5">[7]CATALOGO!$AQ$13</definedName>
    <definedName name="OE_7" localSheetId="4">[7]CATALOGO!$AQ$13</definedName>
    <definedName name="OE_7" localSheetId="6">[1]CATALOGO!$AQ$13</definedName>
    <definedName name="OE_7">CATALOGO!$AT$13</definedName>
    <definedName name="OPER_ADJ_CG">[3]CATALOGO!$T$19</definedName>
    <definedName name="OPER_ADJ_PC">[3]CATALOGO!$T$18</definedName>
    <definedName name="OPER_GARANT">[3]CATALOGO!$T$14</definedName>
    <definedName name="OPER_GOB">[3]CATALOGO!$T$6</definedName>
    <definedName name="OPER_PROM">[3]CATALOGO!$T$11</definedName>
    <definedName name="OPER_PROV">[3]CATALOGO!$T$17</definedName>
    <definedName name="OPER_VIG">[3]CATALOGO!$T$8</definedName>
    <definedName name="Organico" localSheetId="2">[7]CATALOGO!$W$4:$W$66</definedName>
    <definedName name="Organico" localSheetId="5">[7]CATALOGO!$W$4:$W$66</definedName>
    <definedName name="Organico" localSheetId="4">[7]CATALOGO!$W$4:$W$66</definedName>
    <definedName name="Organico" localSheetId="6">[1]CATALOGO!$W$4:$W$66</definedName>
    <definedName name="Organico">CATALOGO!$Z$4:$Z$66</definedName>
    <definedName name="PAC">[4]DATOS1!$F$29:$F$30</definedName>
    <definedName name="PAI">[14]CATALOGO!$AT$12:$AT$46</definedName>
    <definedName name="PC" localSheetId="2">#REF!</definedName>
    <definedName name="PC" localSheetId="5">[2]CATALOGO!$E$4</definedName>
    <definedName name="PC" localSheetId="4">#REF!</definedName>
    <definedName name="PC" localSheetId="6">[1]CATALOGO!#REF!</definedName>
    <definedName name="PC">CATALOGO!#REF!</definedName>
    <definedName name="PEA">[3]CATALOGO!$BA$66:$BA$67</definedName>
    <definedName name="PIFEMEFS">[3]CATALOGO!$BA$28:$BA$37</definedName>
    <definedName name="PIFEMEFS27">[3]CATALOGO!$BA$41</definedName>
    <definedName name="PIRI">[3]CATALOGO!$BA$52:$BA$59</definedName>
    <definedName name="PL_PR_PRY">[3]CATALOGO!$AP$12:$AP$33</definedName>
    <definedName name="PLAN_DE_CONTINGENCIA" localSheetId="6">#REF!</definedName>
    <definedName name="PLAN_DE_CONTINGENCIA">#REF!</definedName>
    <definedName name="PRESTAC">[3]CATALOGO!$T$15</definedName>
    <definedName name="PRIORIDAD">[4]DATOS1!#REF!</definedName>
    <definedName name="PROCED" localSheetId="2">#REF!</definedName>
    <definedName name="PROCED" localSheetId="5">[2]CATALOGO!$AM$4:$AM$12</definedName>
    <definedName name="PROCED" localSheetId="4">#REF!</definedName>
    <definedName name="PROCED" localSheetId="6">[1]CATALOGO!$AA$4:$AA$12</definedName>
    <definedName name="PROCED">CATALOGO!$AD$4:$AD$12</definedName>
    <definedName name="PROCED1">[15]CATALOGO!$AM$4:$AM$12</definedName>
    <definedName name="PROG" localSheetId="2">#REF!</definedName>
    <definedName name="PROG" localSheetId="5">#REF!</definedName>
    <definedName name="PROG" localSheetId="4">#REF!</definedName>
    <definedName name="PROG" localSheetId="6">[1]CATALOGO!$J$4:$J$10</definedName>
    <definedName name="PROG">CATALOGO!$M$4:$M$12</definedName>
    <definedName name="Prog_Inst" localSheetId="2">[7]CATALOGO!$AV$4:$AV$11</definedName>
    <definedName name="Prog_Inst" localSheetId="5">[7]CATALOGO!$AV$4:$AV$11</definedName>
    <definedName name="Prog_Inst" localSheetId="4">[7]CATALOGO!$AV$4:$AV$11</definedName>
    <definedName name="Prog_Inst" localSheetId="6">[1]CATALOGO!$AV$4:$AV$11</definedName>
    <definedName name="Prog_Inst">CATALOGO!$AY$4:$AY$11</definedName>
    <definedName name="PROM" localSheetId="2">#REF!</definedName>
    <definedName name="PROM" localSheetId="5">[3]CATALOGO!$Q$9:$Q$11</definedName>
    <definedName name="PROM" localSheetId="4">#REF!</definedName>
    <definedName name="PROM" localSheetId="6">[1]CATALOGO!$N$6:$N$13</definedName>
    <definedName name="PROM">CATALOGO!$Q$6:$Q$13</definedName>
    <definedName name="PROV" localSheetId="2">#REF!</definedName>
    <definedName name="PROV" localSheetId="5">[3]CATALOGO!$Q$15:$Q$17</definedName>
    <definedName name="PROV" localSheetId="4">#REF!</definedName>
    <definedName name="PROV" localSheetId="6">[1]CATALOGO!$N$26:$N$32</definedName>
    <definedName name="PROV">CATALOGO!$Q$26:$Q$32</definedName>
    <definedName name="PROY" localSheetId="2">[7]CATALOGO!#REF!</definedName>
    <definedName name="PROY" localSheetId="5">[7]CATALOGO!#REF!</definedName>
    <definedName name="PROY" localSheetId="4">[7]CATALOGO!#REF!</definedName>
    <definedName name="PROY" localSheetId="6">[1]CATALOGO!#REF!</definedName>
    <definedName name="PROY">CATALOGO!#REF!</definedName>
    <definedName name="PROY_GC" localSheetId="2">#REF!</definedName>
    <definedName name="PROY_GC" localSheetId="5">[2]CATALOGO!$L$4:$L$8</definedName>
    <definedName name="PROY_GC" localSheetId="4">#REF!</definedName>
    <definedName name="PROY_GC" localSheetId="6">[1]CATALOGO!#REF!</definedName>
    <definedName name="PROY_GC">CATALOGO!#REF!</definedName>
    <definedName name="PROYECTO">[4]DATOS1!$F$170:$F$230</definedName>
    <definedName name="PROYECTO_DE_EXCELENCIA" localSheetId="6">#REF!</definedName>
    <definedName name="PROYECTO_DE_EXCELENCIA">#REF!</definedName>
    <definedName name="PROYECTOS_DE_IDI_GES_CONO" localSheetId="6">#REF!</definedName>
    <definedName name="PROYECTOS_DE_IDI_GES_CONO">#REF!</definedName>
    <definedName name="PROYECTOS_DE_IDI_INNVO_T_T" localSheetId="6">#REF!</definedName>
    <definedName name="PROYECTOS_DE_IDI_INNVO_T_T">#REF!</definedName>
    <definedName name="PROYECTOS_DE_IDI_INV_CIENT" localSheetId="6">#REF!</definedName>
    <definedName name="PROYECTOS_DE_IDI_INV_CIENT">#REF!</definedName>
    <definedName name="PROYECTOS_DE_IDI_SABE_ANCE" localSheetId="6">#REF!</definedName>
    <definedName name="PROYECTOS_DE_IDI_SABE_ANCE">#REF!</definedName>
    <definedName name="RECONSTRUCCION">[3]CATALOGO!$BA$68:$BA$71</definedName>
    <definedName name="RECONVERSION_DE_LA_EDUCACION_TECNICA_Y_TECNOLOGICA_SUPERIOR_PUBLICA_DEL_ECUADOR" localSheetId="6">#REF!</definedName>
    <definedName name="RECONVERSION_DE_LA_EDUCACION_TECNICA_Y_TECNOLOGICA_SUPERIOR_PUBLICA_DEL_ECUADOR">#REF!</definedName>
    <definedName name="RECONVERSION_DE_LA_EDUCACION_TECNICA_Y_TECNOLOGICA_SUPRERIOR_PUBLICA_DEL_ECUADOR" localSheetId="6">#REF!</definedName>
    <definedName name="RECONVERSION_DE_LA_EDUCACION_TECNICA_Y_TECNOLOGICA_SUPRERIOR_PUBLICA_DEL_ECUADOR">#REF!</definedName>
    <definedName name="RED">[3]CATALOGO!$Q$5:$Q$6</definedName>
    <definedName name="REGIMEN" localSheetId="2">#REF!</definedName>
    <definedName name="REGIMEN" localSheetId="5">[2]CATALOGO!$AO$12:$AO$13</definedName>
    <definedName name="REGIMEN" localSheetId="4">#REF!</definedName>
    <definedName name="REGIMEN" localSheetId="6">[1]CATALOGO!$AE$13:$AE$14</definedName>
    <definedName name="REGIMEN">CATALOGO!$AH$13:$AH$14</definedName>
    <definedName name="RUBROS">[16]DATOS!$E$2:$E$11</definedName>
    <definedName name="S_MENTAL">[3]CATALOGO!$BA$14:$BA$15</definedName>
    <definedName name="SANGRE">[3]CATALOGO!$T$4</definedName>
    <definedName name="SIN_PROY_ADM.CENTRAL">[3]CATALOGO!$BA$79</definedName>
    <definedName name="SIN_PROY_GARANT">[3]CATALOGO!$BA$84</definedName>
    <definedName name="SIN_PROY_GOBERN_M">[3]CATALOGO!$BA$80</definedName>
    <definedName name="SIN_PROY_GOBERN_R">[3]CATALOGO!$BA$81</definedName>
    <definedName name="SIN_PROY_PROMOC">[3]CATALOGO!$BA$82</definedName>
    <definedName name="SIN_PROY_PROVIS">[3]CATALOGO!$BA$85</definedName>
    <definedName name="SIN_PROY_RECONSTR">[3]CATALOGO!$BA$86</definedName>
    <definedName name="SIN_PROY_VIGILAN">[3]CATALOGO!$BA$83</definedName>
    <definedName name="SISALUD">[3]CATALOGO!$BA$76:$BA$78</definedName>
    <definedName name="SISTEMA_NACIONAL_DE_NIVELACIÓN_Y_ADMISIÓN" localSheetId="6">#REF!</definedName>
    <definedName name="SISTEMA_NACIONAL_DE_NIVELACIÓN_Y_ADMISIÓN">#REF!</definedName>
    <definedName name="SOCIO_S">[3]CATALOGO!$BA$50</definedName>
    <definedName name="SP_ADMINISTRACIÓN_CENTRAL" localSheetId="2">#REF!</definedName>
    <definedName name="SP_ADMINISTRACIÓN_CENTRAL" localSheetId="5">#REF!</definedName>
    <definedName name="SP_ADMINISTRACIÓN_CENTRAL" localSheetId="4">#REF!</definedName>
    <definedName name="SP_ADMINISTRACIÓN_CENTRAL" localSheetId="6">[1]CATALOGO!$Q$4</definedName>
    <definedName name="SP_ADMINISTRACIÓN_CENTRAL">CATALOGO!$T$4</definedName>
    <definedName name="SP_GOBERNANZA" localSheetId="2">#REF!</definedName>
    <definedName name="SP_GOBERNANZA" localSheetId="5">#REF!</definedName>
    <definedName name="SP_GOBERNANZA" localSheetId="4">#REF!</definedName>
    <definedName name="SP_GOBERNANZA" localSheetId="6">[1]CATALOGO!$Q$31:$Q$32</definedName>
    <definedName name="SP_GOBERNANZA">CATALOGO!$T$31:$T$32</definedName>
    <definedName name="SP_PROMOCION" localSheetId="6">[17]CATALOGO!#REF!</definedName>
    <definedName name="SP_PROMOCION">#REF!</definedName>
    <definedName name="SP_PROVISION" localSheetId="2">#REF!</definedName>
    <definedName name="SP_PROVISION" localSheetId="5">#REF!</definedName>
    <definedName name="SP_PROVISION" localSheetId="4">#REF!</definedName>
    <definedName name="SP_PROVISION" localSheetId="6">[1]CATALOGO!$Q$35:$Q$40</definedName>
    <definedName name="SP_PROVISION">CATALOGO!$T$35:$T$40</definedName>
    <definedName name="SP_VIGILANCIA" localSheetId="2">#REF!</definedName>
    <definedName name="SP_VIGILANCIA" localSheetId="5">#REF!</definedName>
    <definedName name="SP_VIGILANCIA" localSheetId="4">#REF!</definedName>
    <definedName name="SP_VIGILANCIA" localSheetId="6">[1]CATALOGO!$Q$33:$Q$34</definedName>
    <definedName name="SP_VIGILANCIA">CATALOGO!$T$33:$T$34</definedName>
    <definedName name="SUSCRIP">[3]CATALOGO!$T$13</definedName>
    <definedName name="T_HUMANO">[3]CATALOGO!$BA$22:$BA$24</definedName>
    <definedName name="T_PRODUC" localSheetId="2">#REF!</definedName>
    <definedName name="T_PRODUC" localSheetId="5">[2]CATALOGO!$AO$9:$AO$10</definedName>
    <definedName name="T_PRODUC" localSheetId="4">#REF!</definedName>
    <definedName name="T_PRODUC" localSheetId="6">[1]CATALOGO!$AE$10:$AE$11</definedName>
    <definedName name="T_PRODUC">CATALOGO!$AH$10:$AH$11</definedName>
    <definedName name="TAMIZAJE">[3]CATALOGO!$BA$73</definedName>
    <definedName name="TERR">[3]CATALOGO!$Q$20</definedName>
    <definedName name="TIPO">[16]DATOS!$A$2:$A$3</definedName>
    <definedName name="TIPO_REF" localSheetId="2">#REF!</definedName>
    <definedName name="TIPO_REF" localSheetId="5">[3]CATALOGO!$BL$4:$BL$9</definedName>
    <definedName name="TIPO_REF" localSheetId="4">#REF!</definedName>
    <definedName name="TIPO_REF" localSheetId="6">[1]CATALOGO!$W$4:$W$9</definedName>
    <definedName name="TIPO_REF">CATALOGO!$Z$4:$Z$9</definedName>
    <definedName name="U_EJEC" localSheetId="2">[7]CATALOGO!$D$4:$D$175</definedName>
    <definedName name="U_EJEC" localSheetId="5">[7]CATALOGO!$D$4:$D$175</definedName>
    <definedName name="U_EJEC" localSheetId="4">[7]CATALOGO!$D$4:$D$175</definedName>
    <definedName name="U_EJEC" localSheetId="6">[1]CATALOGO!$D$4:$D$175</definedName>
    <definedName name="U_EJEC">CATALOGO!$D$4:$D$175</definedName>
    <definedName name="UNID_INTERV" localSheetId="5">[3]UNICODIGO!$B$2:$B$2840</definedName>
    <definedName name="UNID_INTERV" localSheetId="6">#REF!</definedName>
    <definedName name="UNID_INTERV">#REF!</definedName>
    <definedName name="UNIDAD">[6]Hoja1!$A$2:$A$11</definedName>
    <definedName name="UNIDAD_EJECUTORA">[4]DATOS1!$C$239:$C$460</definedName>
    <definedName name="UOCZ" localSheetId="2">#REF!</definedName>
    <definedName name="UOCZ" localSheetId="5">[2]CATALOGO!$A$57:$A$65</definedName>
    <definedName name="UOCZ" localSheetId="4">#REF!</definedName>
    <definedName name="UOCZ" localSheetId="6">[1]CATALOGO!$A$61:$A$69</definedName>
    <definedName name="UOCZ">CATALOGO!$A$61:$A$69</definedName>
    <definedName name="UOPC" localSheetId="2">#REF!</definedName>
    <definedName name="UOPC" localSheetId="5">[2]CATALOGO!$A$4:$A$56</definedName>
    <definedName name="UOPC" localSheetId="4">#REF!</definedName>
    <definedName name="UOPC" localSheetId="6">[1]CATALOGO!$A$4:$A$58</definedName>
    <definedName name="UOPC">CATALOGO!$A$4:$A$58</definedName>
    <definedName name="VIG" localSheetId="2">#REF!</definedName>
    <definedName name="VIG" localSheetId="5">[3]CATALOGO!$Q$7:$Q$8</definedName>
    <definedName name="VIG" localSheetId="4">#REF!</definedName>
    <definedName name="VIG" localSheetId="6">[1]CATALOGO!$N$14:$N$18</definedName>
    <definedName name="VIG">CATALOGO!$Q$14:$Q$18</definedName>
    <definedName name="VIH">[3]CATALOGO!$BA$48</definedName>
    <definedName name="ZONA_1" localSheetId="2">#REF!</definedName>
    <definedName name="ZONA_1" localSheetId="5">#REF!</definedName>
    <definedName name="ZONA_1" localSheetId="4">#REF!</definedName>
    <definedName name="ZONA_1" localSheetId="6">[1]CATALOGO!$F$5:$F$22</definedName>
    <definedName name="ZONA_1">CATALOGO!$F$5:$F$22</definedName>
    <definedName name="ZONA_2" localSheetId="2">#REF!</definedName>
    <definedName name="ZONA_2" localSheetId="5">#REF!</definedName>
    <definedName name="ZONA_2" localSheetId="4">#REF!</definedName>
    <definedName name="ZONA_2" localSheetId="6">[1]CATALOGO!$F$23:$F$31</definedName>
    <definedName name="ZONA_2">CATALOGO!$F$23:$F$31</definedName>
    <definedName name="ZONA_3" localSheetId="2">#REF!</definedName>
    <definedName name="ZONA_3" localSheetId="5">#REF!</definedName>
    <definedName name="ZONA_3" localSheetId="4">#REF!</definedName>
    <definedName name="ZONA_3" localSheetId="6">[1]CATALOGO!$F$32:$F$49</definedName>
    <definedName name="ZONA_3">CATALOGO!$F$32:$F$49</definedName>
    <definedName name="ZONA_4" localSheetId="2">#REF!</definedName>
    <definedName name="ZONA_4" localSheetId="5">#REF!</definedName>
    <definedName name="ZONA_4" localSheetId="4">#REF!</definedName>
    <definedName name="ZONA_4" localSheetId="6">[1]CATALOGO!$F$50:$F$70</definedName>
    <definedName name="ZONA_4">CATALOGO!$F$50:$F$70</definedName>
    <definedName name="ZONA_5" localSheetId="2">#REF!</definedName>
    <definedName name="ZONA_5" localSheetId="5">#REF!</definedName>
    <definedName name="ZONA_5" localSheetId="4">#REF!</definedName>
    <definedName name="ZONA_5" localSheetId="6">[1]CATALOGO!$F$71:$F$98</definedName>
    <definedName name="ZONA_5">CATALOGO!$F$71:$F$98</definedName>
    <definedName name="ZONA_6" localSheetId="2">#REF!</definedName>
    <definedName name="ZONA_6" localSheetId="5">#REF!</definedName>
    <definedName name="ZONA_6" localSheetId="4">#REF!</definedName>
    <definedName name="ZONA_6" localSheetId="6">[1]CATALOGO!$F$99:$F$116</definedName>
    <definedName name="ZONA_6">CATALOGO!$F$99:$F$116</definedName>
    <definedName name="ZONA_7" localSheetId="2">#REF!</definedName>
    <definedName name="ZONA_7" localSheetId="5">#REF!</definedName>
    <definedName name="ZONA_7" localSheetId="4">#REF!</definedName>
    <definedName name="ZONA_7" localSheetId="6">[1]CATALOGO!$F$117:$F$140</definedName>
    <definedName name="ZONA_7">CATALOGO!$F$117:$F$140</definedName>
    <definedName name="ZONA_8" localSheetId="2">#REF!</definedName>
    <definedName name="ZONA_8" localSheetId="5">#REF!</definedName>
    <definedName name="ZONA_8" localSheetId="4">#REF!</definedName>
    <definedName name="ZONA_8" localSheetId="6">[1]CATALOGO!$F$141:$F$155</definedName>
    <definedName name="ZONA_8">CATALOGO!$F$141:$F$155</definedName>
    <definedName name="ZONA_9" localSheetId="2">#REF!</definedName>
    <definedName name="ZONA_9" localSheetId="5">#REF!</definedName>
    <definedName name="ZONA_9" localSheetId="4">#REF!</definedName>
    <definedName name="ZONA_9" localSheetId="6">[1]CATALOGO!$F$156:$F$170</definedName>
    <definedName name="ZONA_9">CATALOGO!$F$156:$F$170</definedName>
    <definedName name="ZONAS" localSheetId="2">#REF!</definedName>
    <definedName name="ZONAS" localSheetId="5">#REF!</definedName>
    <definedName name="ZONAS" localSheetId="4">#REF!</definedName>
    <definedName name="ZONAS" localSheetId="6">[1]CATALOGO!$H$4:$H$170</definedName>
    <definedName name="ZONAS">CATALOGO!$H$4:$H$170</definedName>
  </definedNames>
  <calcPr calcId="191029"/>
  <pivotCaches>
    <pivotCache cacheId="0" r:id="rId30"/>
  </pivotCaches>
</workbook>
</file>

<file path=xl/calcChain.xml><?xml version="1.0" encoding="utf-8"?>
<calcChain xmlns="http://schemas.openxmlformats.org/spreadsheetml/2006/main">
  <c r="AB104" i="36" l="1"/>
  <c r="AM104" i="36" s="1"/>
  <c r="X104" i="36"/>
  <c r="U104" i="36"/>
  <c r="T104" i="36"/>
  <c r="S104" i="36"/>
  <c r="R104" i="36"/>
  <c r="P104" i="36"/>
  <c r="M104" i="36"/>
  <c r="L104" i="36"/>
  <c r="K104" i="36"/>
  <c r="Z232" i="35" l="1"/>
  <c r="Y232" i="35"/>
  <c r="X232" i="35"/>
  <c r="T232" i="35"/>
  <c r="U232" i="35" s="1"/>
  <c r="AB103" i="36"/>
  <c r="AM103" i="36" s="1"/>
  <c r="X103" i="36"/>
  <c r="U103" i="36"/>
  <c r="T103" i="36"/>
  <c r="S103" i="36"/>
  <c r="R103" i="36"/>
  <c r="P103" i="36"/>
  <c r="M103" i="36"/>
  <c r="L103" i="36"/>
  <c r="K103" i="36"/>
  <c r="AI186" i="34" l="1"/>
  <c r="AH186" i="34"/>
  <c r="AF186" i="34"/>
  <c r="AI185" i="34"/>
  <c r="AH185" i="34"/>
  <c r="AF185" i="34"/>
  <c r="AI184" i="34"/>
  <c r="AH184" i="34"/>
  <c r="AF184" i="34"/>
  <c r="AI183" i="34"/>
  <c r="AH183" i="34"/>
  <c r="AF183" i="34"/>
  <c r="AB102" i="36"/>
  <c r="AM102" i="36" s="1"/>
  <c r="X102" i="36"/>
  <c r="U102" i="36"/>
  <c r="T102" i="36"/>
  <c r="S102" i="36"/>
  <c r="R102" i="36"/>
  <c r="P102" i="36"/>
  <c r="M102" i="36"/>
  <c r="L102" i="36"/>
  <c r="K102" i="36"/>
  <c r="W186" i="34" l="1"/>
  <c r="V186" i="34"/>
  <c r="U186" i="34"/>
  <c r="T186" i="34"/>
  <c r="S186" i="34"/>
  <c r="R186" i="34"/>
  <c r="Q186" i="34"/>
  <c r="P186" i="34"/>
  <c r="O186" i="34"/>
  <c r="N186" i="34"/>
  <c r="M186" i="34"/>
  <c r="L186" i="34"/>
  <c r="K186" i="34"/>
  <c r="J186" i="34"/>
  <c r="I186" i="34"/>
  <c r="H186" i="34"/>
  <c r="W185" i="34"/>
  <c r="V185" i="34"/>
  <c r="U185" i="34"/>
  <c r="T185" i="34"/>
  <c r="S185" i="34"/>
  <c r="R185" i="34"/>
  <c r="Q185" i="34"/>
  <c r="P185" i="34"/>
  <c r="O185" i="34"/>
  <c r="N185" i="34"/>
  <c r="M185" i="34"/>
  <c r="L185" i="34"/>
  <c r="K185" i="34"/>
  <c r="J185" i="34"/>
  <c r="I185" i="34"/>
  <c r="H185" i="34"/>
  <c r="W184" i="34"/>
  <c r="V184" i="34"/>
  <c r="U184" i="34"/>
  <c r="T184" i="34"/>
  <c r="S184" i="34"/>
  <c r="R184" i="34"/>
  <c r="Q184" i="34"/>
  <c r="P184" i="34"/>
  <c r="O184" i="34"/>
  <c r="N184" i="34"/>
  <c r="M184" i="34"/>
  <c r="L184" i="34"/>
  <c r="K184" i="34"/>
  <c r="J184" i="34"/>
  <c r="I184" i="34"/>
  <c r="H184" i="34"/>
  <c r="W183" i="34"/>
  <c r="V183" i="34"/>
  <c r="U183" i="34"/>
  <c r="T183" i="34"/>
  <c r="S183" i="34"/>
  <c r="R183" i="34"/>
  <c r="Q183" i="34"/>
  <c r="P183" i="34"/>
  <c r="O183" i="34"/>
  <c r="N183" i="34"/>
  <c r="M183" i="34"/>
  <c r="L183" i="34"/>
  <c r="K183" i="34"/>
  <c r="J183" i="34"/>
  <c r="I183" i="34"/>
  <c r="H183" i="34"/>
  <c r="W182" i="34"/>
  <c r="V182" i="34"/>
  <c r="S182" i="34"/>
  <c r="R182" i="34"/>
  <c r="Q182" i="34"/>
  <c r="P182" i="34"/>
  <c r="N182" i="34"/>
  <c r="L182" i="34"/>
  <c r="K182" i="34"/>
  <c r="W181" i="34"/>
  <c r="V181" i="34"/>
  <c r="S181" i="34"/>
  <c r="R181" i="34"/>
  <c r="Q181" i="34"/>
  <c r="P181" i="34"/>
  <c r="N181" i="34"/>
  <c r="L181" i="34"/>
  <c r="K181" i="34"/>
  <c r="W180" i="34"/>
  <c r="V180" i="34"/>
  <c r="S180" i="34"/>
  <c r="R180" i="34"/>
  <c r="Q180" i="34"/>
  <c r="P180" i="34"/>
  <c r="N180" i="34"/>
  <c r="L180" i="34"/>
  <c r="K180" i="34"/>
  <c r="W179" i="34"/>
  <c r="V179" i="34"/>
  <c r="S179" i="34"/>
  <c r="R179" i="34"/>
  <c r="Q179" i="34"/>
  <c r="P179" i="34"/>
  <c r="N179" i="34"/>
  <c r="L179" i="34"/>
  <c r="K179" i="34"/>
  <c r="W178" i="34"/>
  <c r="V178" i="34"/>
  <c r="S178" i="34"/>
  <c r="R178" i="34"/>
  <c r="Q178" i="34"/>
  <c r="P178" i="34"/>
  <c r="N178" i="34"/>
  <c r="L178" i="34"/>
  <c r="K178" i="34"/>
  <c r="W177" i="34"/>
  <c r="V177" i="34"/>
  <c r="S177" i="34"/>
  <c r="R177" i="34"/>
  <c r="Q177" i="34"/>
  <c r="P177" i="34"/>
  <c r="N177" i="34"/>
  <c r="L177" i="34"/>
  <c r="K177" i="34"/>
  <c r="W176" i="34"/>
  <c r="V176" i="34"/>
  <c r="S176" i="34"/>
  <c r="R176" i="34"/>
  <c r="Q176" i="34"/>
  <c r="P176" i="34"/>
  <c r="N176" i="34"/>
  <c r="L176" i="34"/>
  <c r="K176" i="34"/>
  <c r="DN176" i="3"/>
  <c r="DN175" i="3"/>
  <c r="DN174" i="3"/>
  <c r="DN173" i="3"/>
  <c r="DN172" i="3"/>
  <c r="X262" i="35"/>
  <c r="X261" i="35"/>
  <c r="X260" i="35"/>
  <c r="X259" i="35"/>
  <c r="X258" i="35"/>
  <c r="X257" i="35"/>
  <c r="X256" i="35"/>
  <c r="X255" i="35"/>
  <c r="X254" i="35"/>
  <c r="X253" i="35"/>
  <c r="X252" i="35"/>
  <c r="X251" i="35"/>
  <c r="X250" i="35"/>
  <c r="X249" i="35"/>
  <c r="X248" i="35"/>
  <c r="X247" i="35"/>
  <c r="X246" i="35"/>
  <c r="X245" i="35"/>
  <c r="X244" i="35"/>
  <c r="X243" i="35"/>
  <c r="X242" i="35"/>
  <c r="X241" i="35"/>
  <c r="X240" i="35"/>
  <c r="X239" i="35"/>
  <c r="X238" i="35"/>
  <c r="X237" i="35"/>
  <c r="X236" i="35"/>
  <c r="X235" i="35"/>
  <c r="X234" i="35"/>
  <c r="X233" i="35"/>
  <c r="X231" i="35"/>
  <c r="X230" i="35"/>
  <c r="X229" i="35"/>
  <c r="X228" i="35"/>
  <c r="X227" i="35"/>
  <c r="X226" i="35"/>
  <c r="X225" i="35"/>
  <c r="X224" i="35"/>
  <c r="X223" i="35"/>
  <c r="X222" i="35"/>
  <c r="X221" i="35"/>
  <c r="X220" i="35"/>
  <c r="X219" i="35"/>
  <c r="X218" i="35"/>
  <c r="X217" i="35"/>
  <c r="X216" i="35"/>
  <c r="X215" i="35"/>
  <c r="X214" i="35"/>
  <c r="X213" i="35"/>
  <c r="X212" i="35"/>
  <c r="X211" i="35"/>
  <c r="X210" i="35"/>
  <c r="X209" i="35"/>
  <c r="X208" i="35"/>
  <c r="X207" i="35"/>
  <c r="X206" i="35"/>
  <c r="X205" i="35"/>
  <c r="X204" i="35"/>
  <c r="X203" i="35"/>
  <c r="X202" i="35"/>
  <c r="X201" i="35"/>
  <c r="X200" i="35"/>
  <c r="X199" i="35"/>
  <c r="X198" i="35"/>
  <c r="X197" i="35"/>
  <c r="X196" i="35"/>
  <c r="X195" i="35"/>
  <c r="X194" i="35"/>
  <c r="X193" i="35"/>
  <c r="X192" i="35"/>
  <c r="X191" i="35"/>
  <c r="X190" i="35"/>
  <c r="X189" i="35"/>
  <c r="X188" i="35"/>
  <c r="X187" i="35"/>
  <c r="X186" i="35"/>
  <c r="X185" i="35"/>
  <c r="X184" i="35"/>
  <c r="X183" i="35"/>
  <c r="X182" i="35"/>
  <c r="X181" i="35"/>
  <c r="X180" i="35"/>
  <c r="X179" i="35"/>
  <c r="X178" i="35"/>
  <c r="X177" i="35"/>
  <c r="X176" i="35"/>
  <c r="X175" i="35"/>
  <c r="X174" i="35"/>
  <c r="X173" i="35"/>
  <c r="X172" i="35"/>
  <c r="X171" i="35"/>
  <c r="X170" i="35"/>
  <c r="X169" i="35"/>
  <c r="X168" i="35"/>
  <c r="X167" i="35"/>
  <c r="X166" i="35"/>
  <c r="X165" i="35"/>
  <c r="X164" i="35"/>
  <c r="X163" i="35"/>
  <c r="X162" i="35"/>
  <c r="X161" i="35"/>
  <c r="X160" i="35"/>
  <c r="X159" i="35"/>
  <c r="X158" i="35"/>
  <c r="X157" i="35"/>
  <c r="X156" i="35"/>
  <c r="X155" i="35"/>
  <c r="X154" i="35"/>
  <c r="X153" i="35"/>
  <c r="X152" i="35"/>
  <c r="X151" i="35"/>
  <c r="X150" i="35"/>
  <c r="X149" i="35"/>
  <c r="X148" i="35"/>
  <c r="X147" i="35"/>
  <c r="X146" i="35"/>
  <c r="X145" i="35"/>
  <c r="X144" i="35"/>
  <c r="X143" i="35"/>
  <c r="X142" i="35"/>
  <c r="X141" i="35"/>
  <c r="X140" i="35"/>
  <c r="X139" i="35"/>
  <c r="X138" i="35"/>
  <c r="X137" i="35"/>
  <c r="X136" i="35"/>
  <c r="X135" i="35"/>
  <c r="X134" i="35"/>
  <c r="X133" i="35"/>
  <c r="X132" i="35"/>
  <c r="X131" i="35"/>
  <c r="X130" i="35"/>
  <c r="X129" i="35"/>
  <c r="X128" i="35"/>
  <c r="X127" i="35"/>
  <c r="X126" i="35"/>
  <c r="X125" i="35"/>
  <c r="X124" i="35"/>
  <c r="X123" i="35"/>
  <c r="X122" i="35"/>
  <c r="X121" i="35"/>
  <c r="X120" i="35"/>
  <c r="X119" i="35"/>
  <c r="X118" i="35"/>
  <c r="X117" i="35"/>
  <c r="X116" i="35"/>
  <c r="X115" i="35"/>
  <c r="X114" i="35"/>
  <c r="X113" i="35"/>
  <c r="X112" i="35"/>
  <c r="X111" i="35"/>
  <c r="X110" i="35"/>
  <c r="X109" i="35"/>
  <c r="X108" i="35"/>
  <c r="X107" i="35"/>
  <c r="X106" i="35"/>
  <c r="X105" i="35"/>
  <c r="X104" i="35"/>
  <c r="X103" i="35"/>
  <c r="X102" i="35"/>
  <c r="X101" i="35"/>
  <c r="X100" i="35"/>
  <c r="X99" i="35"/>
  <c r="X98" i="35"/>
  <c r="X97" i="35"/>
  <c r="X96" i="35"/>
  <c r="X95" i="35"/>
  <c r="X94" i="35"/>
  <c r="X93" i="35"/>
  <c r="X92" i="35"/>
  <c r="X91" i="35"/>
  <c r="X90" i="35"/>
  <c r="X89" i="35"/>
  <c r="X88" i="35"/>
  <c r="X87" i="35"/>
  <c r="X86" i="35"/>
  <c r="X85" i="35"/>
  <c r="X84" i="35"/>
  <c r="X83" i="35"/>
  <c r="X82" i="35"/>
  <c r="X81" i="35"/>
  <c r="X80" i="35"/>
  <c r="X79" i="35"/>
  <c r="X78" i="35"/>
  <c r="X77" i="35"/>
  <c r="X76" i="35"/>
  <c r="X75" i="35"/>
  <c r="X74" i="35"/>
  <c r="X73" i="35"/>
  <c r="X72" i="35"/>
  <c r="X71" i="35"/>
  <c r="X70" i="35"/>
  <c r="X69" i="35"/>
  <c r="X68" i="35"/>
  <c r="X67" i="35"/>
  <c r="X66" i="35"/>
  <c r="X65" i="35"/>
  <c r="X64" i="35"/>
  <c r="X63" i="35"/>
  <c r="X62" i="35"/>
  <c r="X61" i="35"/>
  <c r="X60" i="35"/>
  <c r="X59" i="35"/>
  <c r="X58" i="35"/>
  <c r="X57" i="35"/>
  <c r="X56" i="35"/>
  <c r="X55" i="35"/>
  <c r="X54" i="35"/>
  <c r="X53" i="35"/>
  <c r="X52" i="35"/>
  <c r="X51" i="35"/>
  <c r="X50" i="35"/>
  <c r="X49" i="35"/>
  <c r="X48" i="35"/>
  <c r="X47" i="35"/>
  <c r="X46" i="35"/>
  <c r="X45" i="35"/>
  <c r="X44" i="35"/>
  <c r="X43" i="35"/>
  <c r="X42" i="35"/>
  <c r="X41" i="35"/>
  <c r="X40" i="35"/>
  <c r="X39" i="35"/>
  <c r="X38" i="35"/>
  <c r="X37" i="35"/>
  <c r="X36" i="35"/>
  <c r="X35" i="35"/>
  <c r="X34" i="35"/>
  <c r="X33" i="35"/>
  <c r="X32" i="35"/>
  <c r="X31" i="35"/>
  <c r="X30" i="35"/>
  <c r="X29" i="35"/>
  <c r="X28" i="35"/>
  <c r="X27" i="35"/>
  <c r="X26" i="35"/>
  <c r="X25" i="35"/>
  <c r="X24" i="35"/>
  <c r="X23" i="35"/>
  <c r="X22" i="35"/>
  <c r="X21" i="35"/>
  <c r="X20" i="35"/>
  <c r="X19" i="35"/>
  <c r="X18" i="35"/>
  <c r="X17" i="35"/>
  <c r="X16" i="35"/>
  <c r="X15" i="35"/>
  <c r="X14" i="35"/>
  <c r="X13" i="35"/>
  <c r="X12" i="35"/>
  <c r="X11" i="35"/>
  <c r="X10" i="35"/>
  <c r="X9" i="35"/>
  <c r="X8" i="35"/>
  <c r="X7" i="35"/>
  <c r="X6" i="35"/>
  <c r="I277" i="35"/>
  <c r="H277" i="35"/>
  <c r="G277" i="35"/>
  <c r="F277" i="35"/>
  <c r="E277" i="35"/>
  <c r="D277" i="35"/>
  <c r="C277" i="35"/>
  <c r="B277" i="35"/>
  <c r="I276" i="35"/>
  <c r="H276" i="35"/>
  <c r="G276" i="35"/>
  <c r="F276" i="35"/>
  <c r="E276" i="35"/>
  <c r="D276" i="35"/>
  <c r="C276" i="35"/>
  <c r="B276" i="35"/>
  <c r="I275" i="35"/>
  <c r="H275" i="35"/>
  <c r="G275" i="35"/>
  <c r="F275" i="35"/>
  <c r="E275" i="35"/>
  <c r="D275" i="35"/>
  <c r="C275" i="35"/>
  <c r="B275" i="35"/>
  <c r="I274" i="35"/>
  <c r="H274" i="35"/>
  <c r="G274" i="35"/>
  <c r="F274" i="35"/>
  <c r="E274" i="35"/>
  <c r="D274" i="35"/>
  <c r="C274" i="35"/>
  <c r="B274" i="35"/>
  <c r="I273" i="35"/>
  <c r="H273" i="35"/>
  <c r="G273" i="35"/>
  <c r="F273" i="35"/>
  <c r="E273" i="35"/>
  <c r="D273" i="35"/>
  <c r="C273" i="35"/>
  <c r="B273" i="35"/>
  <c r="I272" i="35"/>
  <c r="H272" i="35"/>
  <c r="G272" i="35"/>
  <c r="F272" i="35"/>
  <c r="E272" i="35"/>
  <c r="D272" i="35"/>
  <c r="C272" i="35"/>
  <c r="B272" i="35"/>
  <c r="I271" i="35"/>
  <c r="H271" i="35"/>
  <c r="G271" i="35"/>
  <c r="F271" i="35"/>
  <c r="E271" i="35"/>
  <c r="D271" i="35"/>
  <c r="C271" i="35"/>
  <c r="B271" i="35"/>
  <c r="I270" i="35"/>
  <c r="H270" i="35"/>
  <c r="G270" i="35"/>
  <c r="F270" i="35"/>
  <c r="E270" i="35"/>
  <c r="D270" i="35"/>
  <c r="C270" i="35"/>
  <c r="B270" i="35"/>
  <c r="I269" i="35"/>
  <c r="H269" i="35"/>
  <c r="G269" i="35"/>
  <c r="F269" i="35"/>
  <c r="E269" i="35"/>
  <c r="D269" i="35"/>
  <c r="C269" i="35"/>
  <c r="B269" i="35"/>
  <c r="I268" i="35"/>
  <c r="H268" i="35"/>
  <c r="G268" i="35"/>
  <c r="F268" i="35"/>
  <c r="E268" i="35"/>
  <c r="D268" i="35"/>
  <c r="C268" i="35"/>
  <c r="B268" i="35"/>
  <c r="I267" i="35"/>
  <c r="H267" i="35"/>
  <c r="G267" i="35"/>
  <c r="F267" i="35"/>
  <c r="E267" i="35"/>
  <c r="D267" i="35"/>
  <c r="C267" i="35"/>
  <c r="B267" i="35"/>
  <c r="I266" i="35"/>
  <c r="H266" i="35"/>
  <c r="G266" i="35"/>
  <c r="F266" i="35"/>
  <c r="E266" i="35"/>
  <c r="D266" i="35"/>
  <c r="C266" i="35"/>
  <c r="B266" i="35"/>
  <c r="I265" i="35"/>
  <c r="H265" i="35"/>
  <c r="G265" i="35"/>
  <c r="F265" i="35"/>
  <c r="E265" i="35"/>
  <c r="D265" i="35"/>
  <c r="C265" i="35"/>
  <c r="B265" i="35"/>
  <c r="I264" i="35"/>
  <c r="H264" i="35"/>
  <c r="G264" i="35"/>
  <c r="F264" i="35"/>
  <c r="E264" i="35"/>
  <c r="D264" i="35"/>
  <c r="C264" i="35"/>
  <c r="B264" i="35"/>
  <c r="I263" i="35"/>
  <c r="H263" i="35"/>
  <c r="G263" i="35"/>
  <c r="F263" i="35"/>
  <c r="E263" i="35"/>
  <c r="D263" i="35"/>
  <c r="C263" i="35"/>
  <c r="B263" i="35"/>
  <c r="I262" i="35"/>
  <c r="H262" i="35"/>
  <c r="G262" i="35"/>
  <c r="F262" i="35"/>
  <c r="E262" i="35"/>
  <c r="D262" i="35"/>
  <c r="C262" i="35"/>
  <c r="B262" i="35"/>
  <c r="I261" i="35"/>
  <c r="H261" i="35"/>
  <c r="G261" i="35"/>
  <c r="F261" i="35"/>
  <c r="E261" i="35"/>
  <c r="D261" i="35"/>
  <c r="C261" i="35"/>
  <c r="B261" i="35"/>
  <c r="I260" i="35"/>
  <c r="H260" i="35"/>
  <c r="G260" i="35"/>
  <c r="F260" i="35"/>
  <c r="E260" i="35"/>
  <c r="D260" i="35"/>
  <c r="C260" i="35"/>
  <c r="B260" i="35"/>
  <c r="I259" i="35"/>
  <c r="H259" i="35"/>
  <c r="G259" i="35"/>
  <c r="F259" i="35"/>
  <c r="E259" i="35"/>
  <c r="D259" i="35"/>
  <c r="C259" i="35"/>
  <c r="B259" i="35"/>
  <c r="I258" i="35"/>
  <c r="H258" i="35"/>
  <c r="G258" i="35"/>
  <c r="F258" i="35"/>
  <c r="E258" i="35"/>
  <c r="D258" i="35"/>
  <c r="C258" i="35"/>
  <c r="B258" i="35"/>
  <c r="I257" i="35"/>
  <c r="H257" i="35"/>
  <c r="G257" i="35"/>
  <c r="F257" i="35"/>
  <c r="E257" i="35"/>
  <c r="D257" i="35"/>
  <c r="C257" i="35"/>
  <c r="B257" i="35"/>
  <c r="I256" i="35"/>
  <c r="H256" i="35"/>
  <c r="G256" i="35"/>
  <c r="F256" i="35"/>
  <c r="E256" i="35"/>
  <c r="D256" i="35"/>
  <c r="C256" i="35"/>
  <c r="B256" i="35"/>
  <c r="I255" i="35"/>
  <c r="H255" i="35"/>
  <c r="G255" i="35"/>
  <c r="F255" i="35"/>
  <c r="E255" i="35"/>
  <c r="D255" i="35"/>
  <c r="C255" i="35"/>
  <c r="B255" i="35"/>
  <c r="I254" i="35"/>
  <c r="H254" i="35"/>
  <c r="G254" i="35"/>
  <c r="F254" i="35"/>
  <c r="E254" i="35"/>
  <c r="D254" i="35"/>
  <c r="C254" i="35"/>
  <c r="B254" i="35"/>
  <c r="I253" i="35"/>
  <c r="H253" i="35"/>
  <c r="G253" i="35"/>
  <c r="F253" i="35"/>
  <c r="E253" i="35"/>
  <c r="D253" i="35"/>
  <c r="C253" i="35"/>
  <c r="B253" i="35"/>
  <c r="I252" i="35"/>
  <c r="H252" i="35"/>
  <c r="G252" i="35"/>
  <c r="F252" i="35"/>
  <c r="E252" i="35"/>
  <c r="D252" i="35"/>
  <c r="C252" i="35"/>
  <c r="B252" i="35"/>
  <c r="I251" i="35"/>
  <c r="H251" i="35"/>
  <c r="G251" i="35"/>
  <c r="F251" i="35"/>
  <c r="E251" i="35"/>
  <c r="D251" i="35"/>
  <c r="C251" i="35"/>
  <c r="B251" i="35"/>
  <c r="I250" i="35"/>
  <c r="H250" i="35"/>
  <c r="G250" i="35"/>
  <c r="F250" i="35"/>
  <c r="E250" i="35"/>
  <c r="D250" i="35"/>
  <c r="C250" i="35"/>
  <c r="B250" i="35"/>
  <c r="I249" i="35"/>
  <c r="H249" i="35"/>
  <c r="G249" i="35"/>
  <c r="F249" i="35"/>
  <c r="E249" i="35"/>
  <c r="D249" i="35"/>
  <c r="C249" i="35"/>
  <c r="B249" i="35"/>
  <c r="I248" i="35"/>
  <c r="H248" i="35"/>
  <c r="G248" i="35"/>
  <c r="F248" i="35"/>
  <c r="E248" i="35"/>
  <c r="D248" i="35"/>
  <c r="C248" i="35"/>
  <c r="B248" i="35"/>
  <c r="I247" i="35"/>
  <c r="H247" i="35"/>
  <c r="G247" i="35"/>
  <c r="F247" i="35"/>
  <c r="E247" i="35"/>
  <c r="D247" i="35"/>
  <c r="C247" i="35"/>
  <c r="B247" i="35"/>
  <c r="I246" i="35"/>
  <c r="H246" i="35"/>
  <c r="G246" i="35"/>
  <c r="F246" i="35"/>
  <c r="E246" i="35"/>
  <c r="D246" i="35"/>
  <c r="C246" i="35"/>
  <c r="B246" i="35"/>
  <c r="I245" i="35"/>
  <c r="H245" i="35"/>
  <c r="G245" i="35"/>
  <c r="F245" i="35"/>
  <c r="E245" i="35"/>
  <c r="D245" i="35"/>
  <c r="C245" i="35"/>
  <c r="B245" i="35"/>
  <c r="I244" i="35"/>
  <c r="H244" i="35"/>
  <c r="G244" i="35"/>
  <c r="F244" i="35"/>
  <c r="E244" i="35"/>
  <c r="D244" i="35"/>
  <c r="C244" i="35"/>
  <c r="B244" i="35"/>
  <c r="I243" i="35"/>
  <c r="H243" i="35"/>
  <c r="G243" i="35"/>
  <c r="F243" i="35"/>
  <c r="E243" i="35"/>
  <c r="D243" i="35"/>
  <c r="C243" i="35"/>
  <c r="B243" i="35"/>
  <c r="G242" i="35"/>
  <c r="F242" i="35"/>
  <c r="E242" i="35"/>
  <c r="C242" i="35"/>
  <c r="G241" i="35"/>
  <c r="F241" i="35"/>
  <c r="E241" i="35"/>
  <c r="C241" i="35"/>
  <c r="G240" i="35"/>
  <c r="F240" i="35"/>
  <c r="E240" i="35"/>
  <c r="C240" i="35"/>
  <c r="G239" i="35"/>
  <c r="F239" i="35"/>
  <c r="E239" i="35"/>
  <c r="C239" i="35"/>
  <c r="G238" i="35"/>
  <c r="F238" i="35"/>
  <c r="E238" i="35"/>
  <c r="C238" i="35"/>
  <c r="G237" i="35"/>
  <c r="F237" i="35"/>
  <c r="E237" i="35"/>
  <c r="C237" i="35"/>
  <c r="G236" i="35"/>
  <c r="F236" i="35"/>
  <c r="E236" i="35"/>
  <c r="C236" i="35"/>
  <c r="G235" i="35"/>
  <c r="F235" i="35"/>
  <c r="E235" i="35"/>
  <c r="C235" i="35"/>
  <c r="G234" i="35"/>
  <c r="F234" i="35"/>
  <c r="E234" i="35"/>
  <c r="C234" i="35"/>
  <c r="G233" i="35"/>
  <c r="F233" i="35"/>
  <c r="E233" i="35"/>
  <c r="C233" i="35"/>
  <c r="G232" i="35"/>
  <c r="F232" i="35"/>
  <c r="E232" i="35"/>
  <c r="C232" i="35"/>
  <c r="W232" i="35" s="1"/>
  <c r="G231" i="35"/>
  <c r="F231" i="35"/>
  <c r="E231" i="35"/>
  <c r="C231" i="35"/>
  <c r="G230" i="35"/>
  <c r="F230" i="35"/>
  <c r="E230" i="35"/>
  <c r="C230" i="35"/>
  <c r="G229" i="35"/>
  <c r="F229" i="35"/>
  <c r="E229" i="35"/>
  <c r="C229" i="35"/>
  <c r="G228" i="35"/>
  <c r="F228" i="35"/>
  <c r="E228" i="35"/>
  <c r="C228" i="35"/>
  <c r="G227" i="35"/>
  <c r="F227" i="35"/>
  <c r="E227" i="35"/>
  <c r="C227" i="35"/>
  <c r="G226" i="35"/>
  <c r="F226" i="35"/>
  <c r="E226" i="35"/>
  <c r="C226" i="35"/>
  <c r="G225" i="35"/>
  <c r="F225" i="35"/>
  <c r="E225" i="35"/>
  <c r="C225" i="35"/>
  <c r="G224" i="35"/>
  <c r="F224" i="35"/>
  <c r="E224" i="35"/>
  <c r="C224" i="35"/>
  <c r="G223" i="35"/>
  <c r="F223" i="35"/>
  <c r="E223" i="35"/>
  <c r="C223" i="35"/>
  <c r="G222" i="35"/>
  <c r="F222" i="35"/>
  <c r="E222" i="35"/>
  <c r="C222" i="35"/>
  <c r="G221" i="35"/>
  <c r="F221" i="35"/>
  <c r="E221" i="35"/>
  <c r="C221" i="35"/>
  <c r="G220" i="35"/>
  <c r="F220" i="35"/>
  <c r="E220" i="35"/>
  <c r="C220" i="35"/>
  <c r="G219" i="35"/>
  <c r="F219" i="35"/>
  <c r="E219" i="35"/>
  <c r="C219" i="35"/>
  <c r="G218" i="35"/>
  <c r="F218" i="35"/>
  <c r="E218" i="35"/>
  <c r="C218" i="35"/>
  <c r="G217" i="35"/>
  <c r="F217" i="35"/>
  <c r="E217" i="35"/>
  <c r="C217" i="35"/>
  <c r="G216" i="35"/>
  <c r="F216" i="35"/>
  <c r="E216" i="35"/>
  <c r="C216" i="35"/>
  <c r="G215" i="35"/>
  <c r="F215" i="35"/>
  <c r="E215" i="35"/>
  <c r="C215" i="35"/>
  <c r="G214" i="35"/>
  <c r="F214" i="35"/>
  <c r="E214" i="35"/>
  <c r="C214" i="35"/>
  <c r="G213" i="35"/>
  <c r="F213" i="35"/>
  <c r="E213" i="35"/>
  <c r="C213" i="35"/>
  <c r="G212" i="35"/>
  <c r="F212" i="35"/>
  <c r="E212" i="35"/>
  <c r="C212" i="35"/>
  <c r="G211" i="35"/>
  <c r="F211" i="35"/>
  <c r="E211" i="35"/>
  <c r="C211" i="35"/>
  <c r="G210" i="35"/>
  <c r="F210" i="35"/>
  <c r="E210" i="35"/>
  <c r="C210" i="35"/>
  <c r="G209" i="35"/>
  <c r="F209" i="35"/>
  <c r="E209" i="35"/>
  <c r="C209" i="35"/>
  <c r="G208" i="35"/>
  <c r="F208" i="35"/>
  <c r="E208" i="35"/>
  <c r="C208" i="35"/>
  <c r="G207" i="35"/>
  <c r="F207" i="35"/>
  <c r="E207" i="35"/>
  <c r="C207" i="35"/>
  <c r="G206" i="35"/>
  <c r="F206" i="35"/>
  <c r="E206" i="35"/>
  <c r="C206" i="35"/>
  <c r="G205" i="35"/>
  <c r="F205" i="35"/>
  <c r="E205" i="35"/>
  <c r="C205" i="35"/>
  <c r="G204" i="35"/>
  <c r="F204" i="35"/>
  <c r="E204" i="35"/>
  <c r="C204" i="35"/>
  <c r="G203" i="35"/>
  <c r="F203" i="35"/>
  <c r="E203" i="35"/>
  <c r="C203" i="35"/>
  <c r="G202" i="35"/>
  <c r="F202" i="35"/>
  <c r="E202" i="35"/>
  <c r="C202" i="35"/>
  <c r="G201" i="35"/>
  <c r="F201" i="35"/>
  <c r="E201" i="35"/>
  <c r="C201" i="35"/>
  <c r="G200" i="35"/>
  <c r="F200" i="35"/>
  <c r="E200" i="35"/>
  <c r="C200" i="35"/>
  <c r="G199" i="35"/>
  <c r="F199" i="35"/>
  <c r="E199" i="35"/>
  <c r="C199" i="35"/>
  <c r="G198" i="35"/>
  <c r="F198" i="35"/>
  <c r="E198" i="35"/>
  <c r="C198" i="35"/>
  <c r="G197" i="35"/>
  <c r="F197" i="35"/>
  <c r="E197" i="35"/>
  <c r="C197" i="35"/>
  <c r="G196" i="35"/>
  <c r="F196" i="35"/>
  <c r="E196" i="35"/>
  <c r="C196" i="35"/>
  <c r="G195" i="35"/>
  <c r="F195" i="35"/>
  <c r="E195" i="35"/>
  <c r="C195" i="35"/>
  <c r="G194" i="35"/>
  <c r="F194" i="35"/>
  <c r="E194" i="35"/>
  <c r="C194" i="35"/>
  <c r="G193" i="35"/>
  <c r="F193" i="35"/>
  <c r="E193" i="35"/>
  <c r="C193" i="35"/>
  <c r="G192" i="35"/>
  <c r="F192" i="35"/>
  <c r="E192" i="35"/>
  <c r="C192" i="35"/>
  <c r="G191" i="35"/>
  <c r="F191" i="35"/>
  <c r="E191" i="35"/>
  <c r="C191" i="35"/>
  <c r="G190" i="35"/>
  <c r="F190" i="35"/>
  <c r="E190" i="35"/>
  <c r="C190" i="35"/>
  <c r="G189" i="35"/>
  <c r="F189" i="35"/>
  <c r="E189" i="35"/>
  <c r="C189" i="35"/>
  <c r="G188" i="35"/>
  <c r="F188" i="35"/>
  <c r="E188" i="35"/>
  <c r="C188" i="35"/>
  <c r="G187" i="35"/>
  <c r="F187" i="35"/>
  <c r="E187" i="35"/>
  <c r="C187" i="35"/>
  <c r="G186" i="35"/>
  <c r="F186" i="35"/>
  <c r="E186" i="35"/>
  <c r="C186" i="35"/>
  <c r="G185" i="35"/>
  <c r="F185" i="35"/>
  <c r="E185" i="35"/>
  <c r="C185" i="35"/>
  <c r="G184" i="35"/>
  <c r="F184" i="35"/>
  <c r="E184" i="35"/>
  <c r="C184" i="35"/>
  <c r="G183" i="35"/>
  <c r="F183" i="35"/>
  <c r="E183" i="35"/>
  <c r="C183" i="35"/>
  <c r="G182" i="35"/>
  <c r="F182" i="35"/>
  <c r="E182" i="35"/>
  <c r="C182" i="35"/>
  <c r="G181" i="35"/>
  <c r="F181" i="35"/>
  <c r="E181" i="35"/>
  <c r="C181" i="35"/>
  <c r="G180" i="35"/>
  <c r="F180" i="35"/>
  <c r="E180" i="35"/>
  <c r="C180" i="35"/>
  <c r="G179" i="35"/>
  <c r="F179" i="35"/>
  <c r="E179" i="35"/>
  <c r="C179" i="35"/>
  <c r="G178" i="35"/>
  <c r="F178" i="35"/>
  <c r="E178" i="35"/>
  <c r="C178" i="35"/>
  <c r="G177" i="35"/>
  <c r="F177" i="35"/>
  <c r="E177" i="35"/>
  <c r="C177" i="35"/>
  <c r="G176" i="35"/>
  <c r="F176" i="35"/>
  <c r="E176" i="35"/>
  <c r="C176" i="35"/>
  <c r="G175" i="35"/>
  <c r="F175" i="35"/>
  <c r="E175" i="35"/>
  <c r="C175" i="35"/>
  <c r="G174" i="35"/>
  <c r="F174" i="35"/>
  <c r="E174" i="35"/>
  <c r="C174" i="35"/>
  <c r="G173" i="35"/>
  <c r="F173" i="35"/>
  <c r="E173" i="35"/>
  <c r="C173" i="35"/>
  <c r="G172" i="35"/>
  <c r="F172" i="35"/>
  <c r="E172" i="35"/>
  <c r="C172" i="35"/>
  <c r="G171" i="35"/>
  <c r="F171" i="35"/>
  <c r="E171" i="35"/>
  <c r="C171" i="35"/>
  <c r="G170" i="35"/>
  <c r="F170" i="35"/>
  <c r="E170" i="35"/>
  <c r="C170" i="35"/>
  <c r="G169" i="35"/>
  <c r="F169" i="35"/>
  <c r="E169" i="35"/>
  <c r="C169" i="35"/>
  <c r="G168" i="35"/>
  <c r="F168" i="35"/>
  <c r="E168" i="35"/>
  <c r="C168" i="35"/>
  <c r="G167" i="35"/>
  <c r="F167" i="35"/>
  <c r="E167" i="35"/>
  <c r="C167" i="35"/>
  <c r="G166" i="35"/>
  <c r="F166" i="35"/>
  <c r="E166" i="35"/>
  <c r="C166" i="35"/>
  <c r="G165" i="35"/>
  <c r="F165" i="35"/>
  <c r="E165" i="35"/>
  <c r="C165" i="35"/>
  <c r="G164" i="35"/>
  <c r="F164" i="35"/>
  <c r="E164" i="35"/>
  <c r="C164" i="35"/>
  <c r="G163" i="35"/>
  <c r="F163" i="35"/>
  <c r="E163" i="35"/>
  <c r="C163" i="35"/>
  <c r="G162" i="35"/>
  <c r="F162" i="35"/>
  <c r="E162" i="35"/>
  <c r="C162" i="35"/>
  <c r="G161" i="35"/>
  <c r="F161" i="35"/>
  <c r="E161" i="35"/>
  <c r="C161" i="35"/>
  <c r="G160" i="35"/>
  <c r="F160" i="35"/>
  <c r="E160" i="35"/>
  <c r="C160" i="35"/>
  <c r="G159" i="35"/>
  <c r="F159" i="35"/>
  <c r="E159" i="35"/>
  <c r="C159" i="35"/>
  <c r="G158" i="35"/>
  <c r="F158" i="35"/>
  <c r="E158" i="35"/>
  <c r="C158" i="35"/>
  <c r="G157" i="35"/>
  <c r="F157" i="35"/>
  <c r="E157" i="35"/>
  <c r="C157" i="35"/>
  <c r="G156" i="35"/>
  <c r="F156" i="35"/>
  <c r="E156" i="35"/>
  <c r="C156" i="35"/>
  <c r="G155" i="35"/>
  <c r="F155" i="35"/>
  <c r="E155" i="35"/>
  <c r="C155" i="35"/>
  <c r="G154" i="35"/>
  <c r="F154" i="35"/>
  <c r="E154" i="35"/>
  <c r="C154" i="35"/>
  <c r="G153" i="35"/>
  <c r="F153" i="35"/>
  <c r="E153" i="35"/>
  <c r="C153" i="35"/>
  <c r="G152" i="35"/>
  <c r="F152" i="35"/>
  <c r="E152" i="35"/>
  <c r="C152" i="35"/>
  <c r="G151" i="35"/>
  <c r="F151" i="35"/>
  <c r="E151" i="35"/>
  <c r="C151" i="35"/>
  <c r="G150" i="35"/>
  <c r="F150" i="35"/>
  <c r="E150" i="35"/>
  <c r="C150" i="35"/>
  <c r="G149" i="35"/>
  <c r="F149" i="35"/>
  <c r="E149" i="35"/>
  <c r="C149" i="35"/>
  <c r="G148" i="35"/>
  <c r="F148" i="35"/>
  <c r="E148" i="35"/>
  <c r="C148" i="35"/>
  <c r="G147" i="35"/>
  <c r="F147" i="35"/>
  <c r="E147" i="35"/>
  <c r="C147" i="35"/>
  <c r="G146" i="35"/>
  <c r="F146" i="35"/>
  <c r="E146" i="35"/>
  <c r="C146" i="35"/>
  <c r="G145" i="35"/>
  <c r="F145" i="35"/>
  <c r="E145" i="35"/>
  <c r="C145" i="35"/>
  <c r="G144" i="35"/>
  <c r="F144" i="35"/>
  <c r="E144" i="35"/>
  <c r="C144" i="35"/>
  <c r="G143" i="35"/>
  <c r="F143" i="35"/>
  <c r="E143" i="35"/>
  <c r="C143" i="35"/>
  <c r="G142" i="35"/>
  <c r="F142" i="35"/>
  <c r="E142" i="35"/>
  <c r="C142" i="35"/>
  <c r="G141" i="35"/>
  <c r="F141" i="35"/>
  <c r="E141" i="35"/>
  <c r="C141" i="35"/>
  <c r="G140" i="35"/>
  <c r="F140" i="35"/>
  <c r="E140" i="35"/>
  <c r="C140" i="35"/>
  <c r="G139" i="35"/>
  <c r="F139" i="35"/>
  <c r="E139" i="35"/>
  <c r="C139" i="35"/>
  <c r="G138" i="35"/>
  <c r="F138" i="35"/>
  <c r="E138" i="35"/>
  <c r="C138" i="35"/>
  <c r="G137" i="35"/>
  <c r="F137" i="35"/>
  <c r="E137" i="35"/>
  <c r="C137" i="35"/>
  <c r="G136" i="35"/>
  <c r="F136" i="35"/>
  <c r="E136" i="35"/>
  <c r="C136" i="35"/>
  <c r="G135" i="35"/>
  <c r="F135" i="35"/>
  <c r="E135" i="35"/>
  <c r="C135" i="35"/>
  <c r="G134" i="35"/>
  <c r="F134" i="35"/>
  <c r="E134" i="35"/>
  <c r="C134" i="35"/>
  <c r="G133" i="35"/>
  <c r="F133" i="35"/>
  <c r="E133" i="35"/>
  <c r="C133" i="35"/>
  <c r="G132" i="35"/>
  <c r="F132" i="35"/>
  <c r="E132" i="35"/>
  <c r="C132" i="35"/>
  <c r="G131" i="35"/>
  <c r="F131" i="35"/>
  <c r="E131" i="35"/>
  <c r="C131" i="35"/>
  <c r="G130" i="35"/>
  <c r="F130" i="35"/>
  <c r="E130" i="35"/>
  <c r="C130" i="35"/>
  <c r="G129" i="35"/>
  <c r="F129" i="35"/>
  <c r="E129" i="35"/>
  <c r="C129" i="35"/>
  <c r="G128" i="35"/>
  <c r="F128" i="35"/>
  <c r="E128" i="35"/>
  <c r="C128" i="35"/>
  <c r="G127" i="35"/>
  <c r="F127" i="35"/>
  <c r="E127" i="35"/>
  <c r="C127" i="35"/>
  <c r="G126" i="35"/>
  <c r="F126" i="35"/>
  <c r="E126" i="35"/>
  <c r="C126" i="35"/>
  <c r="G125" i="35"/>
  <c r="F125" i="35"/>
  <c r="E125" i="35"/>
  <c r="C125" i="35"/>
  <c r="G124" i="35"/>
  <c r="F124" i="35"/>
  <c r="E124" i="35"/>
  <c r="C124" i="35"/>
  <c r="G123" i="35"/>
  <c r="F123" i="35"/>
  <c r="E123" i="35"/>
  <c r="C123" i="35"/>
  <c r="G122" i="35"/>
  <c r="F122" i="35"/>
  <c r="E122" i="35"/>
  <c r="C122" i="35"/>
  <c r="G121" i="35"/>
  <c r="F121" i="35"/>
  <c r="E121" i="35"/>
  <c r="C121" i="35"/>
  <c r="G120" i="35"/>
  <c r="F120" i="35"/>
  <c r="E120" i="35"/>
  <c r="C120" i="35"/>
  <c r="G119" i="35"/>
  <c r="F119" i="35"/>
  <c r="E119" i="35"/>
  <c r="C119" i="35"/>
  <c r="G118" i="35"/>
  <c r="F118" i="35"/>
  <c r="E118" i="35"/>
  <c r="C118" i="35"/>
  <c r="G117" i="35"/>
  <c r="F117" i="35"/>
  <c r="E117" i="35"/>
  <c r="C117" i="35"/>
  <c r="G116" i="35"/>
  <c r="F116" i="35"/>
  <c r="E116" i="35"/>
  <c r="C116" i="35"/>
  <c r="G115" i="35"/>
  <c r="F115" i="35"/>
  <c r="E115" i="35"/>
  <c r="C115" i="35"/>
  <c r="G114" i="35"/>
  <c r="F114" i="35"/>
  <c r="E114" i="35"/>
  <c r="C114" i="35"/>
  <c r="G113" i="35"/>
  <c r="F113" i="35"/>
  <c r="E113" i="35"/>
  <c r="C113" i="35"/>
  <c r="G112" i="35"/>
  <c r="F112" i="35"/>
  <c r="E112" i="35"/>
  <c r="C112" i="35"/>
  <c r="G111" i="35"/>
  <c r="F111" i="35"/>
  <c r="E111" i="35"/>
  <c r="C111" i="35"/>
  <c r="G110" i="35"/>
  <c r="F110" i="35"/>
  <c r="E110" i="35"/>
  <c r="C110" i="35"/>
  <c r="G109" i="35"/>
  <c r="F109" i="35"/>
  <c r="E109" i="35"/>
  <c r="C109" i="35"/>
  <c r="G108" i="35"/>
  <c r="F108" i="35"/>
  <c r="E108" i="35"/>
  <c r="C108" i="35"/>
  <c r="G107" i="35"/>
  <c r="F107" i="35"/>
  <c r="E107" i="35"/>
  <c r="C107" i="35"/>
  <c r="G106" i="35"/>
  <c r="F106" i="35"/>
  <c r="E106" i="35"/>
  <c r="C106" i="35"/>
  <c r="G105" i="35"/>
  <c r="F105" i="35"/>
  <c r="E105" i="35"/>
  <c r="C105" i="35"/>
  <c r="G104" i="35"/>
  <c r="F104" i="35"/>
  <c r="E104" i="35"/>
  <c r="C104" i="35"/>
  <c r="G103" i="35"/>
  <c r="F103" i="35"/>
  <c r="E103" i="35"/>
  <c r="C103" i="35"/>
  <c r="G102" i="35"/>
  <c r="F102" i="35"/>
  <c r="E102" i="35"/>
  <c r="C102" i="35"/>
  <c r="G101" i="35"/>
  <c r="F101" i="35"/>
  <c r="E101" i="35"/>
  <c r="C101" i="35"/>
  <c r="G100" i="35"/>
  <c r="F100" i="35"/>
  <c r="E100" i="35"/>
  <c r="C100" i="35"/>
  <c r="G99" i="35"/>
  <c r="F99" i="35"/>
  <c r="E99" i="35"/>
  <c r="C99" i="35"/>
  <c r="G98" i="35"/>
  <c r="F98" i="35"/>
  <c r="E98" i="35"/>
  <c r="C98" i="35"/>
  <c r="G97" i="35"/>
  <c r="F97" i="35"/>
  <c r="E97" i="35"/>
  <c r="C97" i="35"/>
  <c r="G96" i="35"/>
  <c r="F96" i="35"/>
  <c r="E96" i="35"/>
  <c r="C96" i="35"/>
  <c r="G95" i="35"/>
  <c r="F95" i="35"/>
  <c r="E95" i="35"/>
  <c r="C95" i="35"/>
  <c r="G94" i="35"/>
  <c r="F94" i="35"/>
  <c r="E94" i="35"/>
  <c r="C94" i="35"/>
  <c r="G93" i="35"/>
  <c r="F93" i="35"/>
  <c r="E93" i="35"/>
  <c r="C93" i="35"/>
  <c r="G92" i="35"/>
  <c r="F92" i="35"/>
  <c r="E92" i="35"/>
  <c r="C92" i="35"/>
  <c r="G91" i="35"/>
  <c r="F91" i="35"/>
  <c r="E91" i="35"/>
  <c r="C91" i="35"/>
  <c r="G90" i="35"/>
  <c r="F90" i="35"/>
  <c r="E90" i="35"/>
  <c r="C90" i="35"/>
  <c r="G89" i="35"/>
  <c r="F89" i="35"/>
  <c r="E89" i="35"/>
  <c r="C89" i="35"/>
  <c r="G88" i="35"/>
  <c r="F88" i="35"/>
  <c r="E88" i="35"/>
  <c r="C88" i="35"/>
  <c r="G87" i="35"/>
  <c r="F87" i="35"/>
  <c r="E87" i="35"/>
  <c r="C87" i="35"/>
  <c r="G86" i="35"/>
  <c r="F86" i="35"/>
  <c r="E86" i="35"/>
  <c r="C86" i="35"/>
  <c r="G85" i="35"/>
  <c r="F85" i="35"/>
  <c r="E85" i="35"/>
  <c r="C85" i="35"/>
  <c r="G84" i="35"/>
  <c r="F84" i="35"/>
  <c r="E84" i="35"/>
  <c r="C84" i="35"/>
  <c r="G83" i="35"/>
  <c r="F83" i="35"/>
  <c r="E83" i="35"/>
  <c r="C83" i="35"/>
  <c r="G82" i="35"/>
  <c r="F82" i="35"/>
  <c r="E82" i="35"/>
  <c r="C82" i="35"/>
  <c r="G81" i="35"/>
  <c r="F81" i="35"/>
  <c r="E81" i="35"/>
  <c r="C81" i="35"/>
  <c r="G80" i="35"/>
  <c r="F80" i="35"/>
  <c r="E80" i="35"/>
  <c r="C80" i="35"/>
  <c r="G79" i="35"/>
  <c r="F79" i="35"/>
  <c r="E79" i="35"/>
  <c r="C79" i="35"/>
  <c r="G78" i="35"/>
  <c r="F78" i="35"/>
  <c r="E78" i="35"/>
  <c r="C78" i="35"/>
  <c r="G77" i="35"/>
  <c r="F77" i="35"/>
  <c r="E77" i="35"/>
  <c r="C77" i="35"/>
  <c r="G76" i="35"/>
  <c r="F76" i="35"/>
  <c r="E76" i="35"/>
  <c r="C76" i="35"/>
  <c r="G75" i="35"/>
  <c r="F75" i="35"/>
  <c r="E75" i="35"/>
  <c r="C75" i="35"/>
  <c r="G74" i="35"/>
  <c r="F74" i="35"/>
  <c r="E74" i="35"/>
  <c r="C74" i="35"/>
  <c r="G73" i="35"/>
  <c r="F73" i="35"/>
  <c r="E73" i="35"/>
  <c r="C73" i="35"/>
  <c r="G72" i="35"/>
  <c r="F72" i="35"/>
  <c r="E72" i="35"/>
  <c r="C72" i="35"/>
  <c r="G71" i="35"/>
  <c r="F71" i="35"/>
  <c r="E71" i="35"/>
  <c r="C71" i="35"/>
  <c r="G70" i="35"/>
  <c r="F70" i="35"/>
  <c r="E70" i="35"/>
  <c r="C70" i="35"/>
  <c r="G69" i="35"/>
  <c r="F69" i="35"/>
  <c r="E69" i="35"/>
  <c r="C69" i="35"/>
  <c r="G68" i="35"/>
  <c r="F68" i="35"/>
  <c r="E68" i="35"/>
  <c r="C68" i="35"/>
  <c r="G67" i="35"/>
  <c r="F67" i="35"/>
  <c r="E67" i="35"/>
  <c r="C67" i="35"/>
  <c r="G66" i="35"/>
  <c r="F66" i="35"/>
  <c r="E66" i="35"/>
  <c r="C66" i="35"/>
  <c r="G65" i="35"/>
  <c r="F65" i="35"/>
  <c r="E65" i="35"/>
  <c r="C65" i="35"/>
  <c r="G64" i="35"/>
  <c r="F64" i="35"/>
  <c r="E64" i="35"/>
  <c r="C64" i="35"/>
  <c r="G63" i="35"/>
  <c r="F63" i="35"/>
  <c r="E63" i="35"/>
  <c r="C63" i="35"/>
  <c r="G62" i="35"/>
  <c r="F62" i="35"/>
  <c r="E62" i="35"/>
  <c r="C62" i="35"/>
  <c r="G61" i="35"/>
  <c r="F61" i="35"/>
  <c r="E61" i="35"/>
  <c r="C61" i="35"/>
  <c r="G60" i="35"/>
  <c r="F60" i="35"/>
  <c r="E60" i="35"/>
  <c r="C60" i="35"/>
  <c r="G59" i="35"/>
  <c r="F59" i="35"/>
  <c r="E59" i="35"/>
  <c r="C59" i="35"/>
  <c r="G58" i="35"/>
  <c r="F58" i="35"/>
  <c r="E58" i="35"/>
  <c r="C58" i="35"/>
  <c r="G57" i="35"/>
  <c r="F57" i="35"/>
  <c r="E57" i="35"/>
  <c r="C57" i="35"/>
  <c r="G56" i="35"/>
  <c r="F56" i="35"/>
  <c r="E56" i="35"/>
  <c r="C56" i="35"/>
  <c r="G55" i="35"/>
  <c r="F55" i="35"/>
  <c r="E55" i="35"/>
  <c r="C55" i="35"/>
  <c r="G54" i="35"/>
  <c r="F54" i="35"/>
  <c r="E54" i="35"/>
  <c r="C54" i="35"/>
  <c r="G53" i="35"/>
  <c r="F53" i="35"/>
  <c r="E53" i="35"/>
  <c r="C53" i="35"/>
  <c r="G52" i="35"/>
  <c r="F52" i="35"/>
  <c r="E52" i="35"/>
  <c r="C52" i="35"/>
  <c r="G51" i="35"/>
  <c r="F51" i="35"/>
  <c r="E51" i="35"/>
  <c r="C51" i="35"/>
  <c r="G50" i="35"/>
  <c r="F50" i="35"/>
  <c r="E50" i="35"/>
  <c r="C50" i="35"/>
  <c r="G49" i="35"/>
  <c r="F49" i="35"/>
  <c r="E49" i="35"/>
  <c r="C49" i="35"/>
  <c r="G48" i="35"/>
  <c r="F48" i="35"/>
  <c r="E48" i="35"/>
  <c r="C48" i="35"/>
  <c r="G47" i="35"/>
  <c r="F47" i="35"/>
  <c r="E47" i="35"/>
  <c r="C47" i="35"/>
  <c r="G46" i="35"/>
  <c r="F46" i="35"/>
  <c r="E46" i="35"/>
  <c r="C46" i="35"/>
  <c r="G45" i="35"/>
  <c r="F45" i="35"/>
  <c r="E45" i="35"/>
  <c r="C45" i="35"/>
  <c r="G44" i="35"/>
  <c r="F44" i="35"/>
  <c r="E44" i="35"/>
  <c r="C44" i="35"/>
  <c r="G43" i="35"/>
  <c r="F43" i="35"/>
  <c r="E43" i="35"/>
  <c r="C43" i="35"/>
  <c r="G42" i="35"/>
  <c r="F42" i="35"/>
  <c r="E42" i="35"/>
  <c r="C42" i="35"/>
  <c r="G41" i="35"/>
  <c r="F41" i="35"/>
  <c r="E41" i="35"/>
  <c r="C41" i="35"/>
  <c r="G40" i="35"/>
  <c r="F40" i="35"/>
  <c r="E40" i="35"/>
  <c r="C40" i="35"/>
  <c r="G39" i="35"/>
  <c r="F39" i="35"/>
  <c r="E39" i="35"/>
  <c r="C39" i="35"/>
  <c r="G38" i="35"/>
  <c r="F38" i="35"/>
  <c r="E38" i="35"/>
  <c r="C38" i="35"/>
  <c r="G37" i="35"/>
  <c r="F37" i="35"/>
  <c r="E37" i="35"/>
  <c r="C37" i="35"/>
  <c r="G36" i="35"/>
  <c r="F36" i="35"/>
  <c r="E36" i="35"/>
  <c r="C36" i="35"/>
  <c r="G35" i="35"/>
  <c r="F35" i="35"/>
  <c r="E35" i="35"/>
  <c r="C35" i="35"/>
  <c r="G34" i="35"/>
  <c r="F34" i="35"/>
  <c r="E34" i="35"/>
  <c r="C34" i="35"/>
  <c r="G33" i="35"/>
  <c r="F33" i="35"/>
  <c r="E33" i="35"/>
  <c r="C33" i="35"/>
  <c r="G32" i="35"/>
  <c r="F32" i="35"/>
  <c r="E32" i="35"/>
  <c r="C32" i="35"/>
  <c r="G31" i="35"/>
  <c r="F31" i="35"/>
  <c r="E31" i="35"/>
  <c r="C31" i="35"/>
  <c r="G30" i="35"/>
  <c r="F30" i="35"/>
  <c r="E30" i="35"/>
  <c r="C30" i="35"/>
  <c r="G29" i="35"/>
  <c r="F29" i="35"/>
  <c r="E29" i="35"/>
  <c r="C29" i="35"/>
  <c r="G28" i="35"/>
  <c r="F28" i="35"/>
  <c r="E28" i="35"/>
  <c r="C28" i="35"/>
  <c r="G27" i="35"/>
  <c r="F27" i="35"/>
  <c r="E27" i="35"/>
  <c r="C27" i="35"/>
  <c r="G26" i="35"/>
  <c r="F26" i="35"/>
  <c r="E26" i="35"/>
  <c r="C26" i="35"/>
  <c r="G25" i="35"/>
  <c r="F25" i="35"/>
  <c r="E25" i="35"/>
  <c r="C25" i="35"/>
  <c r="G24" i="35"/>
  <c r="F24" i="35"/>
  <c r="E24" i="35"/>
  <c r="C24" i="35"/>
  <c r="G23" i="35"/>
  <c r="F23" i="35"/>
  <c r="E23" i="35"/>
  <c r="C23" i="35"/>
  <c r="G22" i="35"/>
  <c r="F22" i="35"/>
  <c r="E22" i="35"/>
  <c r="C22" i="35"/>
  <c r="G21" i="35"/>
  <c r="F21" i="35"/>
  <c r="E21" i="35"/>
  <c r="C21" i="35"/>
  <c r="G20" i="35"/>
  <c r="F20" i="35"/>
  <c r="E20" i="35"/>
  <c r="C20" i="35"/>
  <c r="G19" i="35"/>
  <c r="F19" i="35"/>
  <c r="E19" i="35"/>
  <c r="C19" i="35"/>
  <c r="G18" i="35"/>
  <c r="F18" i="35"/>
  <c r="E18" i="35"/>
  <c r="C18" i="35"/>
  <c r="G17" i="35"/>
  <c r="F17" i="35"/>
  <c r="E17" i="35"/>
  <c r="C17" i="35"/>
  <c r="G16" i="35"/>
  <c r="F16" i="35"/>
  <c r="E16" i="35"/>
  <c r="C16" i="35"/>
  <c r="G15" i="35"/>
  <c r="F15" i="35"/>
  <c r="E15" i="35"/>
  <c r="C15" i="35"/>
  <c r="G14" i="35"/>
  <c r="F14" i="35"/>
  <c r="E14" i="35"/>
  <c r="C14" i="35"/>
  <c r="G13" i="35"/>
  <c r="F13" i="35"/>
  <c r="E13" i="35"/>
  <c r="C13" i="35"/>
  <c r="G12" i="35"/>
  <c r="F12" i="35"/>
  <c r="E12" i="35"/>
  <c r="C12" i="35"/>
  <c r="G11" i="35"/>
  <c r="F11" i="35"/>
  <c r="E11" i="35"/>
  <c r="C11" i="35"/>
  <c r="G10" i="35"/>
  <c r="F10" i="35"/>
  <c r="E10" i="35"/>
  <c r="C10" i="35"/>
  <c r="G9" i="35"/>
  <c r="F9" i="35"/>
  <c r="E9" i="35"/>
  <c r="C9" i="35"/>
  <c r="G8" i="35"/>
  <c r="F8" i="35"/>
  <c r="E8" i="35"/>
  <c r="C8" i="35"/>
  <c r="G7" i="35"/>
  <c r="F7" i="35"/>
  <c r="E7" i="35"/>
  <c r="C7" i="35"/>
  <c r="N281" i="35"/>
  <c r="N280" i="35"/>
  <c r="N279" i="35"/>
  <c r="N278" i="35"/>
  <c r="N277" i="35"/>
  <c r="N276" i="35"/>
  <c r="N275" i="35"/>
  <c r="N274" i="35"/>
  <c r="N273" i="35"/>
  <c r="N272" i="35"/>
  <c r="N271" i="35"/>
  <c r="N270" i="35"/>
  <c r="N269" i="35"/>
  <c r="N268" i="35"/>
  <c r="N267" i="35"/>
  <c r="N266" i="35"/>
  <c r="N265" i="35"/>
  <c r="N264" i="35"/>
  <c r="N263" i="35"/>
  <c r="N262" i="35"/>
  <c r="N261" i="35"/>
  <c r="N260" i="35"/>
  <c r="N259" i="35"/>
  <c r="N258" i="35"/>
  <c r="N257" i="35"/>
  <c r="N256" i="35"/>
  <c r="N255" i="35"/>
  <c r="N254" i="35"/>
  <c r="N253" i="35"/>
  <c r="N252" i="35"/>
  <c r="N251" i="35"/>
  <c r="N250" i="35"/>
  <c r="N249" i="35"/>
  <c r="N248" i="35"/>
  <c r="N247" i="35"/>
  <c r="N246" i="35"/>
  <c r="N245" i="35"/>
  <c r="N244" i="35"/>
  <c r="N243" i="35"/>
  <c r="G6" i="35"/>
  <c r="F6" i="35"/>
  <c r="E6" i="35"/>
  <c r="C6" i="35"/>
  <c r="CP176" i="3"/>
  <c r="CP175" i="3"/>
  <c r="CP174" i="3"/>
  <c r="CP173" i="3"/>
  <c r="CP172" i="3"/>
  <c r="CO176" i="3"/>
  <c r="CO175" i="3"/>
  <c r="CO174" i="3"/>
  <c r="CO173" i="3"/>
  <c r="CO172" i="3"/>
  <c r="CO171" i="3"/>
  <c r="CO170" i="3"/>
  <c r="CO169" i="3"/>
  <c r="CO168" i="3"/>
  <c r="CO167" i="3"/>
  <c r="CO166" i="3"/>
  <c r="CO165" i="3"/>
  <c r="CO164" i="3"/>
  <c r="CO163" i="3"/>
  <c r="CO162" i="3"/>
  <c r="CO161" i="3"/>
  <c r="CO160" i="3"/>
  <c r="CO159" i="3"/>
  <c r="CO158" i="3"/>
  <c r="CO157" i="3"/>
  <c r="CO156" i="3"/>
  <c r="CO155" i="3"/>
  <c r="CO154" i="3"/>
  <c r="CO153" i="3"/>
  <c r="CO152" i="3"/>
  <c r="CO151" i="3"/>
  <c r="CO150" i="3"/>
  <c r="CO149" i="3"/>
  <c r="CO148" i="3"/>
  <c r="CO147" i="3"/>
  <c r="CO146" i="3"/>
  <c r="CO145" i="3"/>
  <c r="CO144" i="3"/>
  <c r="CO143" i="3"/>
  <c r="CO142" i="3"/>
  <c r="CO141" i="3"/>
  <c r="CO140" i="3"/>
  <c r="CO139" i="3"/>
  <c r="CO138" i="3"/>
  <c r="CO137" i="3"/>
  <c r="CO136" i="3"/>
  <c r="CO135" i="3"/>
  <c r="CO134" i="3"/>
  <c r="CO133" i="3"/>
  <c r="CO132" i="3"/>
  <c r="CO131" i="3"/>
  <c r="CO130" i="3"/>
  <c r="CO129" i="3"/>
  <c r="CO128" i="3"/>
  <c r="CO127" i="3"/>
  <c r="CO126" i="3"/>
  <c r="CO125" i="3"/>
  <c r="CO124" i="3"/>
  <c r="CO123" i="3"/>
  <c r="CO122" i="3"/>
  <c r="CO121" i="3"/>
  <c r="CO120" i="3"/>
  <c r="CO119" i="3"/>
  <c r="CO118" i="3"/>
  <c r="CO117" i="3"/>
  <c r="CO116" i="3"/>
  <c r="CO115" i="3"/>
  <c r="CO114" i="3"/>
  <c r="CO113" i="3"/>
  <c r="CO112" i="3"/>
  <c r="CO111" i="3"/>
  <c r="CO110" i="3"/>
  <c r="CO109" i="3"/>
  <c r="CO108" i="3"/>
  <c r="CO107" i="3"/>
  <c r="CO106" i="3"/>
  <c r="CO105" i="3"/>
  <c r="CO104" i="3"/>
  <c r="CO103" i="3"/>
  <c r="CO102" i="3"/>
  <c r="CO101" i="3"/>
  <c r="CO100" i="3"/>
  <c r="CO99" i="3"/>
  <c r="CO98" i="3"/>
  <c r="CO97" i="3"/>
  <c r="CO96" i="3"/>
  <c r="CO95" i="3"/>
  <c r="CO94" i="3"/>
  <c r="CO93" i="3"/>
  <c r="CO92" i="3"/>
  <c r="CO91" i="3"/>
  <c r="CO90" i="3"/>
  <c r="CO89" i="3"/>
  <c r="CO88" i="3"/>
  <c r="CO87" i="3"/>
  <c r="CO86" i="3"/>
  <c r="CO85" i="3"/>
  <c r="CO84" i="3"/>
  <c r="CO83" i="3"/>
  <c r="CO82" i="3"/>
  <c r="CO81" i="3"/>
  <c r="CO80" i="3"/>
  <c r="CO79" i="3"/>
  <c r="CO78" i="3"/>
  <c r="CO77" i="3"/>
  <c r="CO76" i="3"/>
  <c r="CO75" i="3"/>
  <c r="CO74" i="3"/>
  <c r="CO73" i="3"/>
  <c r="CO72" i="3"/>
  <c r="CO71" i="3"/>
  <c r="CO70" i="3"/>
  <c r="CO69" i="3"/>
  <c r="CO68" i="3"/>
  <c r="CO67" i="3"/>
  <c r="CO66" i="3"/>
  <c r="CO65" i="3"/>
  <c r="CO64" i="3"/>
  <c r="CO63" i="3"/>
  <c r="CO62" i="3"/>
  <c r="CO61" i="3"/>
  <c r="CO60" i="3"/>
  <c r="CO59" i="3"/>
  <c r="CO58" i="3"/>
  <c r="CO57" i="3"/>
  <c r="CO56" i="3"/>
  <c r="CO55" i="3"/>
  <c r="CO54" i="3"/>
  <c r="CO53" i="3"/>
  <c r="CO52" i="3"/>
  <c r="CO51" i="3"/>
  <c r="CO50" i="3"/>
  <c r="CO49" i="3"/>
  <c r="CO48" i="3"/>
  <c r="CO47" i="3"/>
  <c r="CO46" i="3"/>
  <c r="CO45" i="3"/>
  <c r="CO44" i="3"/>
  <c r="CO43" i="3"/>
  <c r="CO42" i="3"/>
  <c r="CO41" i="3"/>
  <c r="CO40" i="3"/>
  <c r="CO39" i="3"/>
  <c r="CO38" i="3"/>
  <c r="CO37" i="3"/>
  <c r="CO36" i="3"/>
  <c r="CO35" i="3"/>
  <c r="CO34" i="3"/>
  <c r="CO33" i="3"/>
  <c r="CO32" i="3"/>
  <c r="CO31" i="3"/>
  <c r="CO30" i="3"/>
  <c r="CO29" i="3"/>
  <c r="CO28" i="3"/>
  <c r="CO27" i="3"/>
  <c r="CO26" i="3"/>
  <c r="CO25" i="3"/>
  <c r="CO24" i="3"/>
  <c r="CO23" i="3"/>
  <c r="CO22" i="3"/>
  <c r="CO21" i="3"/>
  <c r="CO20" i="3"/>
  <c r="CO19" i="3"/>
  <c r="CO18" i="3"/>
  <c r="CO17" i="3"/>
  <c r="CO16" i="3"/>
  <c r="CO15" i="3"/>
  <c r="CO14" i="3"/>
  <c r="CO13" i="3"/>
  <c r="CO12" i="3"/>
  <c r="CO11" i="3"/>
  <c r="CO10" i="3"/>
  <c r="CO9" i="3"/>
  <c r="CQ176" i="3"/>
  <c r="CQ175" i="3"/>
  <c r="CQ174" i="3"/>
  <c r="CQ173" i="3"/>
  <c r="CQ172" i="3"/>
  <c r="CQ171" i="3"/>
  <c r="CQ170" i="3"/>
  <c r="CQ169" i="3"/>
  <c r="CQ168" i="3"/>
  <c r="CQ167" i="3"/>
  <c r="CQ166" i="3"/>
  <c r="CQ165" i="3"/>
  <c r="CQ164" i="3"/>
  <c r="CQ163" i="3"/>
  <c r="CQ162" i="3"/>
  <c r="CQ161" i="3"/>
  <c r="CQ160" i="3"/>
  <c r="CQ159" i="3"/>
  <c r="CQ158" i="3"/>
  <c r="CQ157" i="3"/>
  <c r="CQ156" i="3"/>
  <c r="CQ155" i="3"/>
  <c r="CQ154" i="3"/>
  <c r="CQ153" i="3"/>
  <c r="CQ152" i="3"/>
  <c r="CQ151" i="3"/>
  <c r="CQ150" i="3"/>
  <c r="CQ149" i="3"/>
  <c r="CQ148" i="3"/>
  <c r="CQ147" i="3"/>
  <c r="CQ146" i="3"/>
  <c r="CQ145" i="3"/>
  <c r="CQ144" i="3"/>
  <c r="CQ143" i="3"/>
  <c r="CQ142" i="3"/>
  <c r="CQ141" i="3"/>
  <c r="CQ140" i="3"/>
  <c r="CQ139" i="3"/>
  <c r="CQ138" i="3"/>
  <c r="CQ137" i="3"/>
  <c r="CQ136" i="3"/>
  <c r="CQ135" i="3"/>
  <c r="CQ134" i="3"/>
  <c r="CQ133" i="3"/>
  <c r="CQ132" i="3"/>
  <c r="CQ131" i="3"/>
  <c r="CQ130" i="3"/>
  <c r="CQ129" i="3"/>
  <c r="CQ128" i="3"/>
  <c r="CQ127" i="3"/>
  <c r="CQ126" i="3"/>
  <c r="CQ125" i="3"/>
  <c r="CQ124" i="3"/>
  <c r="CQ123" i="3"/>
  <c r="CQ122" i="3"/>
  <c r="CQ121" i="3"/>
  <c r="CQ120" i="3"/>
  <c r="CQ119" i="3"/>
  <c r="CQ118" i="3"/>
  <c r="CQ117" i="3"/>
  <c r="CQ116" i="3"/>
  <c r="CQ115" i="3"/>
  <c r="CQ114" i="3"/>
  <c r="CQ113" i="3"/>
  <c r="CQ112" i="3"/>
  <c r="CQ111" i="3"/>
  <c r="CQ110" i="3"/>
  <c r="CQ109" i="3"/>
  <c r="CQ108" i="3"/>
  <c r="CQ107" i="3"/>
  <c r="CQ106" i="3"/>
  <c r="CQ105" i="3"/>
  <c r="CQ104" i="3"/>
  <c r="CQ103" i="3"/>
  <c r="CQ102" i="3"/>
  <c r="CQ101" i="3"/>
  <c r="CQ100" i="3"/>
  <c r="CQ99" i="3"/>
  <c r="CQ98" i="3"/>
  <c r="CQ97" i="3"/>
  <c r="CQ96" i="3"/>
  <c r="CQ95" i="3"/>
  <c r="CQ94" i="3"/>
  <c r="CQ93" i="3"/>
  <c r="CQ92" i="3"/>
  <c r="CQ91" i="3"/>
  <c r="CQ90" i="3"/>
  <c r="CQ89" i="3"/>
  <c r="CQ88" i="3"/>
  <c r="CQ87" i="3"/>
  <c r="CQ86" i="3"/>
  <c r="CQ85" i="3"/>
  <c r="CQ84" i="3"/>
  <c r="CQ83" i="3"/>
  <c r="CQ82" i="3"/>
  <c r="CQ81" i="3"/>
  <c r="CQ80" i="3"/>
  <c r="CQ79" i="3"/>
  <c r="CQ78" i="3"/>
  <c r="CQ77" i="3"/>
  <c r="CQ76" i="3"/>
  <c r="CQ75" i="3"/>
  <c r="CQ74" i="3"/>
  <c r="CQ73" i="3"/>
  <c r="CQ72" i="3"/>
  <c r="CQ71" i="3"/>
  <c r="CQ70" i="3"/>
  <c r="CQ69" i="3"/>
  <c r="CQ68" i="3"/>
  <c r="CQ67" i="3"/>
  <c r="CQ66" i="3"/>
  <c r="CQ65" i="3"/>
  <c r="CQ64" i="3"/>
  <c r="CQ63" i="3"/>
  <c r="CQ62" i="3"/>
  <c r="CQ61" i="3"/>
  <c r="CQ60" i="3"/>
  <c r="CQ59" i="3"/>
  <c r="CQ58" i="3"/>
  <c r="CQ57" i="3"/>
  <c r="CQ56" i="3"/>
  <c r="CQ55" i="3"/>
  <c r="CQ54" i="3"/>
  <c r="CQ53" i="3"/>
  <c r="CQ52" i="3"/>
  <c r="CQ51" i="3"/>
  <c r="CQ50" i="3"/>
  <c r="CQ49" i="3"/>
  <c r="CQ48" i="3"/>
  <c r="CQ47" i="3"/>
  <c r="CQ46" i="3"/>
  <c r="CQ45" i="3"/>
  <c r="CQ44" i="3"/>
  <c r="CQ43" i="3"/>
  <c r="CQ42" i="3"/>
  <c r="CQ41" i="3"/>
  <c r="CQ40" i="3"/>
  <c r="CQ39" i="3"/>
  <c r="CQ38" i="3"/>
  <c r="CQ37" i="3"/>
  <c r="CQ36" i="3"/>
  <c r="CQ35" i="3"/>
  <c r="CQ34" i="3"/>
  <c r="CQ33" i="3"/>
  <c r="CQ32" i="3"/>
  <c r="CQ31" i="3"/>
  <c r="CQ30" i="3"/>
  <c r="CQ29" i="3"/>
  <c r="CQ28" i="3"/>
  <c r="CQ27" i="3"/>
  <c r="CQ26" i="3"/>
  <c r="CQ25" i="3"/>
  <c r="CQ24" i="3"/>
  <c r="CQ23" i="3"/>
  <c r="CQ22" i="3"/>
  <c r="CQ21" i="3"/>
  <c r="CQ20" i="3"/>
  <c r="CQ19" i="3"/>
  <c r="CQ18" i="3"/>
  <c r="CQ17" i="3"/>
  <c r="CQ16" i="3"/>
  <c r="CQ15" i="3"/>
  <c r="CQ14" i="3"/>
  <c r="CQ13" i="3"/>
  <c r="CQ12" i="3"/>
  <c r="CQ11" i="3"/>
  <c r="CQ10" i="3"/>
  <c r="CQ9" i="3"/>
  <c r="CR175" i="3"/>
  <c r="CR174" i="3"/>
  <c r="CR173" i="3"/>
  <c r="CR172" i="3"/>
  <c r="CV176" i="3"/>
  <c r="CW176" i="3" s="1"/>
  <c r="CU176" i="3"/>
  <c r="CV175" i="3"/>
  <c r="CW175" i="3" s="1"/>
  <c r="CU175" i="3"/>
  <c r="CV174" i="3"/>
  <c r="CW174" i="3" s="1"/>
  <c r="CU174" i="3"/>
  <c r="CV173" i="3"/>
  <c r="CW173" i="3" s="1"/>
  <c r="CU173" i="3"/>
  <c r="CV172" i="3"/>
  <c r="CW172" i="3" s="1"/>
  <c r="CU172" i="3"/>
  <c r="CV171" i="3"/>
  <c r="CW171" i="3" s="1"/>
  <c r="CU171" i="3"/>
  <c r="CV170" i="3"/>
  <c r="CW170" i="3" s="1"/>
  <c r="CU170" i="3"/>
  <c r="CV169" i="3"/>
  <c r="CW169" i="3" s="1"/>
  <c r="CU169" i="3"/>
  <c r="CV168" i="3"/>
  <c r="CW168" i="3" s="1"/>
  <c r="CU168" i="3"/>
  <c r="CV167" i="3"/>
  <c r="CW167" i="3" s="1"/>
  <c r="CU167" i="3"/>
  <c r="CV166" i="3"/>
  <c r="CW166" i="3" s="1"/>
  <c r="CU166" i="3"/>
  <c r="CV165" i="3"/>
  <c r="CW165" i="3" s="1"/>
  <c r="CU165" i="3"/>
  <c r="CV164" i="3"/>
  <c r="CW164" i="3" s="1"/>
  <c r="CU164" i="3"/>
  <c r="CV163" i="3"/>
  <c r="CW163" i="3" s="1"/>
  <c r="CU163" i="3"/>
  <c r="CV162" i="3"/>
  <c r="CW162" i="3" s="1"/>
  <c r="CU162" i="3"/>
  <c r="CV161" i="3"/>
  <c r="CW161" i="3" s="1"/>
  <c r="CU161" i="3"/>
  <c r="CV160" i="3"/>
  <c r="CW160" i="3" s="1"/>
  <c r="CU160" i="3"/>
  <c r="CV159" i="3"/>
  <c r="CW159" i="3" s="1"/>
  <c r="CU159" i="3"/>
  <c r="CV158" i="3"/>
  <c r="CW158" i="3" s="1"/>
  <c r="CU158" i="3"/>
  <c r="CV157" i="3"/>
  <c r="CW157" i="3" s="1"/>
  <c r="CU157" i="3"/>
  <c r="CV156" i="3"/>
  <c r="CW156" i="3" s="1"/>
  <c r="CU156" i="3"/>
  <c r="CV155" i="3"/>
  <c r="CW155" i="3" s="1"/>
  <c r="CU155" i="3"/>
  <c r="CV154" i="3"/>
  <c r="CW154" i="3" s="1"/>
  <c r="CU154" i="3"/>
  <c r="CV153" i="3"/>
  <c r="CW153" i="3" s="1"/>
  <c r="CU153" i="3"/>
  <c r="CV152" i="3"/>
  <c r="CW152" i="3" s="1"/>
  <c r="CU152" i="3"/>
  <c r="CV151" i="3"/>
  <c r="CW151" i="3" s="1"/>
  <c r="CU151" i="3"/>
  <c r="CV150" i="3"/>
  <c r="CW150" i="3" s="1"/>
  <c r="CU150" i="3"/>
  <c r="CV149" i="3"/>
  <c r="CW149" i="3" s="1"/>
  <c r="CU149" i="3"/>
  <c r="CV148" i="3"/>
  <c r="CW148" i="3" s="1"/>
  <c r="CU148" i="3"/>
  <c r="CV147" i="3"/>
  <c r="CW147" i="3" s="1"/>
  <c r="CU147" i="3"/>
  <c r="CV146" i="3"/>
  <c r="CW146" i="3" s="1"/>
  <c r="CU146" i="3"/>
  <c r="CV145" i="3"/>
  <c r="CW145" i="3" s="1"/>
  <c r="CU145" i="3"/>
  <c r="CV144" i="3"/>
  <c r="CW144" i="3" s="1"/>
  <c r="CU144" i="3"/>
  <c r="CV143" i="3"/>
  <c r="CW143" i="3" s="1"/>
  <c r="CU143" i="3"/>
  <c r="CV142" i="3"/>
  <c r="CW142" i="3" s="1"/>
  <c r="CU142" i="3"/>
  <c r="CV141" i="3"/>
  <c r="CW141" i="3" s="1"/>
  <c r="CU141" i="3"/>
  <c r="CV140" i="3"/>
  <c r="CW140" i="3" s="1"/>
  <c r="CU140" i="3"/>
  <c r="CV139" i="3"/>
  <c r="CW139" i="3" s="1"/>
  <c r="CU139" i="3"/>
  <c r="CV138" i="3"/>
  <c r="CW138" i="3" s="1"/>
  <c r="CU138" i="3"/>
  <c r="CV137" i="3"/>
  <c r="CW137" i="3" s="1"/>
  <c r="CU137" i="3"/>
  <c r="CV136" i="3"/>
  <c r="CW136" i="3" s="1"/>
  <c r="CU136" i="3"/>
  <c r="CV135" i="3"/>
  <c r="CW135" i="3" s="1"/>
  <c r="CU135" i="3"/>
  <c r="CV134" i="3"/>
  <c r="CW134" i="3" s="1"/>
  <c r="CU134" i="3"/>
  <c r="CV133" i="3"/>
  <c r="CW133" i="3" s="1"/>
  <c r="CU133" i="3"/>
  <c r="CV132" i="3"/>
  <c r="CW132" i="3" s="1"/>
  <c r="CU132" i="3"/>
  <c r="CV131" i="3"/>
  <c r="CW131" i="3" s="1"/>
  <c r="CU131" i="3"/>
  <c r="CV130" i="3"/>
  <c r="CW130" i="3" s="1"/>
  <c r="CU130" i="3"/>
  <c r="CV129" i="3"/>
  <c r="CW129" i="3" s="1"/>
  <c r="CU129" i="3"/>
  <c r="CV128" i="3"/>
  <c r="CW128" i="3" s="1"/>
  <c r="CU128" i="3"/>
  <c r="CV127" i="3"/>
  <c r="CW127" i="3" s="1"/>
  <c r="CU127" i="3"/>
  <c r="CV126" i="3"/>
  <c r="CW126" i="3" s="1"/>
  <c r="CU126" i="3"/>
  <c r="CV125" i="3"/>
  <c r="CW125" i="3" s="1"/>
  <c r="CU125" i="3"/>
  <c r="CV124" i="3"/>
  <c r="CW124" i="3" s="1"/>
  <c r="CU124" i="3"/>
  <c r="CV123" i="3"/>
  <c r="CW123" i="3" s="1"/>
  <c r="CU123" i="3"/>
  <c r="CV122" i="3"/>
  <c r="CW122" i="3" s="1"/>
  <c r="CU122" i="3"/>
  <c r="CV121" i="3"/>
  <c r="CW121" i="3" s="1"/>
  <c r="CU121" i="3"/>
  <c r="CV120" i="3"/>
  <c r="CW120" i="3" s="1"/>
  <c r="CU120" i="3"/>
  <c r="CV119" i="3"/>
  <c r="CW119" i="3" s="1"/>
  <c r="CU119" i="3"/>
  <c r="CV118" i="3"/>
  <c r="CW118" i="3" s="1"/>
  <c r="CU118" i="3"/>
  <c r="CV117" i="3"/>
  <c r="CW117" i="3" s="1"/>
  <c r="CU117" i="3"/>
  <c r="CV116" i="3"/>
  <c r="CW116" i="3" s="1"/>
  <c r="CU116" i="3"/>
  <c r="CV115" i="3"/>
  <c r="CW115" i="3" s="1"/>
  <c r="CU115" i="3"/>
  <c r="CV114" i="3"/>
  <c r="CW114" i="3" s="1"/>
  <c r="CU114" i="3"/>
  <c r="CV113" i="3"/>
  <c r="CW113" i="3" s="1"/>
  <c r="CU113" i="3"/>
  <c r="CV112" i="3"/>
  <c r="CW112" i="3" s="1"/>
  <c r="CU112" i="3"/>
  <c r="CV111" i="3"/>
  <c r="CW111" i="3" s="1"/>
  <c r="CU111" i="3"/>
  <c r="CV110" i="3"/>
  <c r="CW110" i="3" s="1"/>
  <c r="CU110" i="3"/>
  <c r="CV109" i="3"/>
  <c r="CW109" i="3" s="1"/>
  <c r="CU109" i="3"/>
  <c r="CV108" i="3"/>
  <c r="CW108" i="3" s="1"/>
  <c r="CU108" i="3"/>
  <c r="CV107" i="3"/>
  <c r="CW107" i="3" s="1"/>
  <c r="CU107" i="3"/>
  <c r="CV106" i="3"/>
  <c r="CW106" i="3" s="1"/>
  <c r="CU106" i="3"/>
  <c r="CV105" i="3"/>
  <c r="CW105" i="3" s="1"/>
  <c r="CU105" i="3"/>
  <c r="CV104" i="3"/>
  <c r="CW104" i="3" s="1"/>
  <c r="CU104" i="3"/>
  <c r="CV103" i="3"/>
  <c r="CW103" i="3" s="1"/>
  <c r="CU103" i="3"/>
  <c r="CV102" i="3"/>
  <c r="CW102" i="3" s="1"/>
  <c r="CU102" i="3"/>
  <c r="CV101" i="3"/>
  <c r="CW101" i="3" s="1"/>
  <c r="CU101" i="3"/>
  <c r="CV100" i="3"/>
  <c r="CW100" i="3" s="1"/>
  <c r="CU100" i="3"/>
  <c r="CV99" i="3"/>
  <c r="CW99" i="3" s="1"/>
  <c r="CU99" i="3"/>
  <c r="CV98" i="3"/>
  <c r="CW98" i="3" s="1"/>
  <c r="CU98" i="3"/>
  <c r="CV97" i="3"/>
  <c r="CW97" i="3" s="1"/>
  <c r="CU97" i="3"/>
  <c r="CV96" i="3"/>
  <c r="CW96" i="3" s="1"/>
  <c r="CU96" i="3"/>
  <c r="CV95" i="3"/>
  <c r="CW95" i="3" s="1"/>
  <c r="CU95" i="3"/>
  <c r="CV94" i="3"/>
  <c r="CW94" i="3" s="1"/>
  <c r="CU94" i="3"/>
  <c r="CV93" i="3"/>
  <c r="CW93" i="3" s="1"/>
  <c r="CU93" i="3"/>
  <c r="CV92" i="3"/>
  <c r="CW92" i="3" s="1"/>
  <c r="CU92" i="3"/>
  <c r="CV91" i="3"/>
  <c r="CW91" i="3" s="1"/>
  <c r="CU91" i="3"/>
  <c r="CV90" i="3"/>
  <c r="CW90" i="3" s="1"/>
  <c r="CU90" i="3"/>
  <c r="CV89" i="3"/>
  <c r="CW89" i="3" s="1"/>
  <c r="CU89" i="3"/>
  <c r="CV88" i="3"/>
  <c r="CW88" i="3" s="1"/>
  <c r="CU88" i="3"/>
  <c r="CV87" i="3"/>
  <c r="CW87" i="3" s="1"/>
  <c r="CU87" i="3"/>
  <c r="CV86" i="3"/>
  <c r="CW86" i="3" s="1"/>
  <c r="CU86" i="3"/>
  <c r="CV85" i="3"/>
  <c r="CW85" i="3" s="1"/>
  <c r="CU85" i="3"/>
  <c r="CV84" i="3"/>
  <c r="CW84" i="3" s="1"/>
  <c r="CU84" i="3"/>
  <c r="CV83" i="3"/>
  <c r="CW83" i="3" s="1"/>
  <c r="CU83" i="3"/>
  <c r="CV82" i="3"/>
  <c r="CW82" i="3" s="1"/>
  <c r="CU82" i="3"/>
  <c r="CV81" i="3"/>
  <c r="CW81" i="3" s="1"/>
  <c r="CU81" i="3"/>
  <c r="CV80" i="3"/>
  <c r="CW80" i="3" s="1"/>
  <c r="CU80" i="3"/>
  <c r="CV79" i="3"/>
  <c r="CW79" i="3" s="1"/>
  <c r="CU79" i="3"/>
  <c r="CV78" i="3"/>
  <c r="CW78" i="3" s="1"/>
  <c r="CU78" i="3"/>
  <c r="CV77" i="3"/>
  <c r="CW77" i="3" s="1"/>
  <c r="CU77" i="3"/>
  <c r="CV76" i="3"/>
  <c r="CW76" i="3" s="1"/>
  <c r="CU76" i="3"/>
  <c r="CV75" i="3"/>
  <c r="CW75" i="3" s="1"/>
  <c r="CU75" i="3"/>
  <c r="CV74" i="3"/>
  <c r="CW74" i="3" s="1"/>
  <c r="CU74" i="3"/>
  <c r="CV73" i="3"/>
  <c r="CW73" i="3" s="1"/>
  <c r="CU73" i="3"/>
  <c r="CV72" i="3"/>
  <c r="CW72" i="3" s="1"/>
  <c r="CU72" i="3"/>
  <c r="CV71" i="3"/>
  <c r="CW71" i="3" s="1"/>
  <c r="CU71" i="3"/>
  <c r="CV70" i="3"/>
  <c r="CW70" i="3" s="1"/>
  <c r="CU70" i="3"/>
  <c r="CV69" i="3"/>
  <c r="CW69" i="3" s="1"/>
  <c r="CU69" i="3"/>
  <c r="CV68" i="3"/>
  <c r="CW68" i="3" s="1"/>
  <c r="CU68" i="3"/>
  <c r="CV67" i="3"/>
  <c r="CW67" i="3" s="1"/>
  <c r="CU67" i="3"/>
  <c r="CV66" i="3"/>
  <c r="CW66" i="3" s="1"/>
  <c r="CU66" i="3"/>
  <c r="CV65" i="3"/>
  <c r="CW65" i="3" s="1"/>
  <c r="CU65" i="3"/>
  <c r="CV64" i="3"/>
  <c r="CW64" i="3" s="1"/>
  <c r="CU64" i="3"/>
  <c r="CV63" i="3"/>
  <c r="CW63" i="3" s="1"/>
  <c r="CU63" i="3"/>
  <c r="CV62" i="3"/>
  <c r="CW62" i="3" s="1"/>
  <c r="CU62" i="3"/>
  <c r="CV61" i="3"/>
  <c r="CW61" i="3" s="1"/>
  <c r="CU61" i="3"/>
  <c r="CV60" i="3"/>
  <c r="CW60" i="3" s="1"/>
  <c r="CU60" i="3"/>
  <c r="CV59" i="3"/>
  <c r="CW59" i="3" s="1"/>
  <c r="CU59" i="3"/>
  <c r="CV58" i="3"/>
  <c r="CW58" i="3" s="1"/>
  <c r="CU58" i="3"/>
  <c r="CV57" i="3"/>
  <c r="CW57" i="3" s="1"/>
  <c r="CU57" i="3"/>
  <c r="CV56" i="3"/>
  <c r="CW56" i="3" s="1"/>
  <c r="CU56" i="3"/>
  <c r="CV55" i="3"/>
  <c r="CW55" i="3" s="1"/>
  <c r="CU55" i="3"/>
  <c r="CV54" i="3"/>
  <c r="CW54" i="3" s="1"/>
  <c r="CU54" i="3"/>
  <c r="CV53" i="3"/>
  <c r="CW53" i="3" s="1"/>
  <c r="CU53" i="3"/>
  <c r="CV52" i="3"/>
  <c r="CW52" i="3" s="1"/>
  <c r="CU52" i="3"/>
  <c r="CV51" i="3"/>
  <c r="CW51" i="3" s="1"/>
  <c r="CU51" i="3"/>
  <c r="CV50" i="3"/>
  <c r="CW50" i="3" s="1"/>
  <c r="CU50" i="3"/>
  <c r="CV49" i="3"/>
  <c r="CW49" i="3" s="1"/>
  <c r="CU49" i="3"/>
  <c r="CV48" i="3"/>
  <c r="CW48" i="3" s="1"/>
  <c r="CU48" i="3"/>
  <c r="CV47" i="3"/>
  <c r="CW47" i="3" s="1"/>
  <c r="CU47" i="3"/>
  <c r="CV46" i="3"/>
  <c r="CW46" i="3" s="1"/>
  <c r="CU46" i="3"/>
  <c r="CV45" i="3"/>
  <c r="CW45" i="3" s="1"/>
  <c r="CU45" i="3"/>
  <c r="CV44" i="3"/>
  <c r="CW44" i="3" s="1"/>
  <c r="CU44" i="3"/>
  <c r="CV43" i="3"/>
  <c r="CW43" i="3" s="1"/>
  <c r="CU43" i="3"/>
  <c r="CV42" i="3"/>
  <c r="CW42" i="3" s="1"/>
  <c r="CU42" i="3"/>
  <c r="CV41" i="3"/>
  <c r="CW41" i="3" s="1"/>
  <c r="CU41" i="3"/>
  <c r="CV40" i="3"/>
  <c r="CW40" i="3" s="1"/>
  <c r="CU40" i="3"/>
  <c r="CV39" i="3"/>
  <c r="CW39" i="3" s="1"/>
  <c r="CU39" i="3"/>
  <c r="CV38" i="3"/>
  <c r="CW38" i="3" s="1"/>
  <c r="CU38" i="3"/>
  <c r="CV37" i="3"/>
  <c r="CW37" i="3" s="1"/>
  <c r="CU37" i="3"/>
  <c r="CV36" i="3"/>
  <c r="CW36" i="3" s="1"/>
  <c r="CU36" i="3"/>
  <c r="CV35" i="3"/>
  <c r="CW35" i="3" s="1"/>
  <c r="CU35" i="3"/>
  <c r="CV34" i="3"/>
  <c r="CW34" i="3" s="1"/>
  <c r="CU34" i="3"/>
  <c r="CV33" i="3"/>
  <c r="CW33" i="3" s="1"/>
  <c r="CU33" i="3"/>
  <c r="CV32" i="3"/>
  <c r="CW32" i="3" s="1"/>
  <c r="CU32" i="3"/>
  <c r="CV31" i="3"/>
  <c r="CW31" i="3" s="1"/>
  <c r="CU31" i="3"/>
  <c r="CV30" i="3"/>
  <c r="CW30" i="3" s="1"/>
  <c r="CU30" i="3"/>
  <c r="CV29" i="3"/>
  <c r="CW29" i="3" s="1"/>
  <c r="CU29" i="3"/>
  <c r="CV28" i="3"/>
  <c r="CW28" i="3" s="1"/>
  <c r="CU28" i="3"/>
  <c r="CV27" i="3"/>
  <c r="CW27" i="3" s="1"/>
  <c r="CU27" i="3"/>
  <c r="CV26" i="3"/>
  <c r="CW26" i="3" s="1"/>
  <c r="CU26" i="3"/>
  <c r="CV25" i="3"/>
  <c r="CW25" i="3" s="1"/>
  <c r="CU25" i="3"/>
  <c r="CV24" i="3"/>
  <c r="CW24" i="3" s="1"/>
  <c r="CU24" i="3"/>
  <c r="CV23" i="3"/>
  <c r="CW23" i="3" s="1"/>
  <c r="CU23" i="3"/>
  <c r="CV22" i="3"/>
  <c r="CW22" i="3" s="1"/>
  <c r="CU22" i="3"/>
  <c r="CV21" i="3"/>
  <c r="CW21" i="3" s="1"/>
  <c r="CU21" i="3"/>
  <c r="CV20" i="3"/>
  <c r="CW20" i="3" s="1"/>
  <c r="CU20" i="3"/>
  <c r="CV19" i="3"/>
  <c r="CW19" i="3" s="1"/>
  <c r="CU19" i="3"/>
  <c r="CV18" i="3"/>
  <c r="CW18" i="3" s="1"/>
  <c r="CU18" i="3"/>
  <c r="CV17" i="3"/>
  <c r="CW17" i="3" s="1"/>
  <c r="CU17" i="3"/>
  <c r="CV16" i="3"/>
  <c r="CW16" i="3" s="1"/>
  <c r="CU16" i="3"/>
  <c r="CV15" i="3"/>
  <c r="CW15" i="3" s="1"/>
  <c r="CU15" i="3"/>
  <c r="CV14" i="3"/>
  <c r="CW14" i="3" s="1"/>
  <c r="CU14" i="3"/>
  <c r="CV13" i="3"/>
  <c r="CW13" i="3" s="1"/>
  <c r="CU13" i="3"/>
  <c r="CV12" i="3"/>
  <c r="CW12" i="3" s="1"/>
  <c r="CU12" i="3"/>
  <c r="CV11" i="3"/>
  <c r="CW11" i="3" s="1"/>
  <c r="CU11" i="3"/>
  <c r="CV10" i="3"/>
  <c r="CW10" i="3" s="1"/>
  <c r="CU10" i="3"/>
  <c r="CV9" i="3"/>
  <c r="CW9" i="3" s="1"/>
  <c r="CU9" i="3"/>
  <c r="CT176" i="3"/>
  <c r="CT175" i="3"/>
  <c r="CT174" i="3"/>
  <c r="CT173" i="3"/>
  <c r="CT172" i="3"/>
  <c r="CT171" i="3"/>
  <c r="CT170" i="3"/>
  <c r="CT169" i="3"/>
  <c r="CT168" i="3"/>
  <c r="CT167" i="3"/>
  <c r="CT166" i="3"/>
  <c r="CT165" i="3"/>
  <c r="CT164" i="3"/>
  <c r="CT163" i="3"/>
  <c r="CT162" i="3"/>
  <c r="CT161" i="3"/>
  <c r="CT160" i="3"/>
  <c r="CT159" i="3"/>
  <c r="CT158" i="3"/>
  <c r="CT157" i="3"/>
  <c r="CT156" i="3"/>
  <c r="CT155" i="3"/>
  <c r="CT154" i="3"/>
  <c r="CT153" i="3"/>
  <c r="CT152" i="3"/>
  <c r="CT151" i="3"/>
  <c r="CT150" i="3"/>
  <c r="CT149" i="3"/>
  <c r="CT148" i="3"/>
  <c r="CT147" i="3"/>
  <c r="CT146" i="3"/>
  <c r="CT145" i="3"/>
  <c r="CT144" i="3"/>
  <c r="CT143" i="3"/>
  <c r="CT142" i="3"/>
  <c r="CT141" i="3"/>
  <c r="CT140" i="3"/>
  <c r="CT139" i="3"/>
  <c r="CT138" i="3"/>
  <c r="CT137" i="3"/>
  <c r="CT136" i="3"/>
  <c r="CT135" i="3"/>
  <c r="CT134" i="3"/>
  <c r="CT133" i="3"/>
  <c r="CT132" i="3"/>
  <c r="CT131" i="3"/>
  <c r="CT130" i="3"/>
  <c r="CT129" i="3"/>
  <c r="CT128" i="3"/>
  <c r="CT127" i="3"/>
  <c r="CT126" i="3"/>
  <c r="CT125" i="3"/>
  <c r="CT124" i="3"/>
  <c r="CT123" i="3"/>
  <c r="CT122" i="3"/>
  <c r="CT121" i="3"/>
  <c r="CT120" i="3"/>
  <c r="CT119" i="3"/>
  <c r="CT118" i="3"/>
  <c r="CT117" i="3"/>
  <c r="CT116" i="3"/>
  <c r="CT115" i="3"/>
  <c r="CT114" i="3"/>
  <c r="CT113" i="3"/>
  <c r="CT112" i="3"/>
  <c r="CT111" i="3"/>
  <c r="CT110" i="3"/>
  <c r="CT109" i="3"/>
  <c r="CT108" i="3"/>
  <c r="CT107" i="3"/>
  <c r="CT106" i="3"/>
  <c r="CT105" i="3"/>
  <c r="CT104" i="3"/>
  <c r="CT103" i="3"/>
  <c r="CT102" i="3"/>
  <c r="CT101" i="3"/>
  <c r="CT100" i="3"/>
  <c r="CT99" i="3"/>
  <c r="CT98" i="3"/>
  <c r="CT97" i="3"/>
  <c r="CT96" i="3"/>
  <c r="CT95" i="3"/>
  <c r="CT94" i="3"/>
  <c r="CT93" i="3"/>
  <c r="CT92" i="3"/>
  <c r="CT91" i="3"/>
  <c r="CT90" i="3"/>
  <c r="CT89" i="3"/>
  <c r="CT88" i="3"/>
  <c r="CT87" i="3"/>
  <c r="CT86" i="3"/>
  <c r="CT85" i="3"/>
  <c r="CT84" i="3"/>
  <c r="CT83" i="3"/>
  <c r="CT82" i="3"/>
  <c r="CT81" i="3"/>
  <c r="CT80" i="3"/>
  <c r="CT79" i="3"/>
  <c r="CT78" i="3"/>
  <c r="CT77" i="3"/>
  <c r="CT76" i="3"/>
  <c r="CT75" i="3"/>
  <c r="CT74" i="3"/>
  <c r="CT73" i="3"/>
  <c r="CT72" i="3"/>
  <c r="CT71" i="3"/>
  <c r="CT70" i="3"/>
  <c r="CT69" i="3"/>
  <c r="CT68" i="3"/>
  <c r="CT67" i="3"/>
  <c r="CT66" i="3"/>
  <c r="CT65" i="3"/>
  <c r="CT64" i="3"/>
  <c r="CT63" i="3"/>
  <c r="CT62" i="3"/>
  <c r="CT61" i="3"/>
  <c r="CT60" i="3"/>
  <c r="CT59" i="3"/>
  <c r="CT58" i="3"/>
  <c r="CT57" i="3"/>
  <c r="CT56" i="3"/>
  <c r="CT55" i="3"/>
  <c r="CT54" i="3"/>
  <c r="CT53" i="3"/>
  <c r="CT52" i="3"/>
  <c r="CT51" i="3"/>
  <c r="CT50" i="3"/>
  <c r="CT49" i="3"/>
  <c r="CT48" i="3"/>
  <c r="CT47" i="3"/>
  <c r="CT46" i="3"/>
  <c r="CT45" i="3"/>
  <c r="CT44" i="3"/>
  <c r="CT43" i="3"/>
  <c r="CT42" i="3"/>
  <c r="CT41" i="3"/>
  <c r="CT40" i="3"/>
  <c r="CT39" i="3"/>
  <c r="CT38" i="3"/>
  <c r="CT37" i="3"/>
  <c r="CT36" i="3"/>
  <c r="CT35" i="3"/>
  <c r="CT34" i="3"/>
  <c r="CT33" i="3"/>
  <c r="CT32" i="3"/>
  <c r="CT31" i="3"/>
  <c r="CT30" i="3"/>
  <c r="CT29" i="3"/>
  <c r="CT28" i="3"/>
  <c r="CT27" i="3"/>
  <c r="CT26" i="3"/>
  <c r="CT25" i="3"/>
  <c r="CT24" i="3"/>
  <c r="CT23" i="3"/>
  <c r="CT22" i="3"/>
  <c r="CT21" i="3"/>
  <c r="CT20" i="3"/>
  <c r="CT19" i="3"/>
  <c r="CT18" i="3"/>
  <c r="CT17" i="3"/>
  <c r="CT16" i="3"/>
  <c r="CT15" i="3"/>
  <c r="CT14" i="3"/>
  <c r="CT13" i="3"/>
  <c r="CT12" i="3"/>
  <c r="CT11" i="3"/>
  <c r="CT10" i="3"/>
  <c r="CT9" i="3"/>
  <c r="CL175" i="3"/>
  <c r="CL174" i="3"/>
  <c r="CL173" i="3"/>
  <c r="CL172" i="3"/>
  <c r="CN175" i="3"/>
  <c r="CM175" i="3"/>
  <c r="CN174" i="3"/>
  <c r="CM174" i="3"/>
  <c r="CN173" i="3"/>
  <c r="CM173" i="3"/>
  <c r="CN172" i="3"/>
  <c r="CM172" i="3"/>
  <c r="J243" i="35" l="1"/>
  <c r="J244" i="35"/>
  <c r="J245" i="35"/>
  <c r="J247" i="35"/>
  <c r="J254" i="35"/>
  <c r="J255" i="35"/>
  <c r="J257" i="35"/>
  <c r="J258" i="35"/>
  <c r="J259" i="35"/>
  <c r="J260" i="35"/>
  <c r="J261" i="35"/>
  <c r="J263" i="35"/>
  <c r="J264" i="35"/>
  <c r="J271" i="35"/>
  <c r="J248" i="35"/>
  <c r="J253" i="35"/>
  <c r="J272" i="35"/>
  <c r="J249" i="35"/>
  <c r="J250" i="35"/>
  <c r="J251" i="35"/>
  <c r="J252" i="35"/>
  <c r="J256" i="35"/>
  <c r="J262" i="35"/>
  <c r="J265" i="35"/>
  <c r="J266" i="35"/>
  <c r="J267" i="35"/>
  <c r="J268" i="35"/>
  <c r="J269" i="35"/>
  <c r="J270" i="35"/>
  <c r="J273" i="35"/>
  <c r="J274" i="35"/>
  <c r="J275" i="35"/>
  <c r="J276" i="35"/>
  <c r="J277" i="35"/>
  <c r="J246" i="35"/>
  <c r="CS175" i="3"/>
  <c r="Q175" i="3" s="1"/>
  <c r="CS174" i="3"/>
  <c r="Q174" i="3" s="1"/>
  <c r="CS173" i="3"/>
  <c r="Q173" i="3" s="1"/>
  <c r="CS172" i="3"/>
  <c r="Q172" i="3" s="1"/>
  <c r="O176" i="3"/>
  <c r="O175" i="3"/>
  <c r="O174" i="3"/>
  <c r="O173" i="3"/>
  <c r="O172" i="3"/>
  <c r="O171" i="3"/>
  <c r="O170" i="3"/>
  <c r="O169" i="3"/>
  <c r="O168" i="3"/>
  <c r="O167" i="3"/>
  <c r="O166" i="3"/>
  <c r="O165" i="3"/>
  <c r="O164" i="3"/>
  <c r="O163" i="3"/>
  <c r="O162" i="3"/>
  <c r="O161" i="3"/>
  <c r="J103" i="36" s="1"/>
  <c r="O160" i="3"/>
  <c r="O159" i="3"/>
  <c r="O158" i="3"/>
  <c r="O157" i="3"/>
  <c r="O156" i="3"/>
  <c r="O155" i="3"/>
  <c r="O154" i="3"/>
  <c r="O153" i="3"/>
  <c r="O152" i="3"/>
  <c r="O151" i="3"/>
  <c r="O150" i="3"/>
  <c r="O149" i="3"/>
  <c r="O148" i="3"/>
  <c r="O147" i="3"/>
  <c r="O146" i="3"/>
  <c r="O145" i="3"/>
  <c r="O144" i="3"/>
  <c r="O143" i="3"/>
  <c r="O142" i="3"/>
  <c r="O141" i="3"/>
  <c r="O140" i="3"/>
  <c r="O139" i="3"/>
  <c r="O138" i="3"/>
  <c r="O137" i="3"/>
  <c r="O136" i="3"/>
  <c r="O135" i="3"/>
  <c r="O134" i="3"/>
  <c r="O133" i="3"/>
  <c r="O132" i="3"/>
  <c r="O131" i="3"/>
  <c r="O130" i="3"/>
  <c r="O129" i="3"/>
  <c r="O128" i="3"/>
  <c r="O127" i="3"/>
  <c r="O126" i="3"/>
  <c r="O125" i="3"/>
  <c r="O124" i="3"/>
  <c r="B194" i="35" s="1"/>
  <c r="O123" i="3"/>
  <c r="O122" i="3"/>
  <c r="O121" i="3"/>
  <c r="O120" i="3"/>
  <c r="O119" i="3"/>
  <c r="O118" i="3"/>
  <c r="O117" i="3"/>
  <c r="O116" i="3"/>
  <c r="O115" i="3"/>
  <c r="B169" i="35" s="1"/>
  <c r="O114" i="3"/>
  <c r="B168" i="35" s="1"/>
  <c r="O113" i="3"/>
  <c r="B116" i="35" s="1"/>
  <c r="O112" i="3"/>
  <c r="B239" i="35" s="1"/>
  <c r="O111" i="3"/>
  <c r="B238" i="35" s="1"/>
  <c r="O110" i="3"/>
  <c r="J104" i="36" s="1"/>
  <c r="O109" i="3"/>
  <c r="B240" i="35" s="1"/>
  <c r="O108" i="3"/>
  <c r="B105" i="35" s="1"/>
  <c r="O107" i="3"/>
  <c r="B104" i="35" s="1"/>
  <c r="O106" i="3"/>
  <c r="B103" i="35" s="1"/>
  <c r="O105" i="3"/>
  <c r="B102" i="35" s="1"/>
  <c r="O104" i="3"/>
  <c r="B101" i="35" s="1"/>
  <c r="O103" i="3"/>
  <c r="B100" i="35" s="1"/>
  <c r="O102" i="3"/>
  <c r="B99" i="35" s="1"/>
  <c r="O101" i="3"/>
  <c r="B98" i="35" s="1"/>
  <c r="O100" i="3"/>
  <c r="B97" i="35" s="1"/>
  <c r="O99" i="3"/>
  <c r="B96" i="35" s="1"/>
  <c r="O98" i="3"/>
  <c r="B95" i="35" s="1"/>
  <c r="O97" i="3"/>
  <c r="B94" i="35" s="1"/>
  <c r="O96" i="3"/>
  <c r="B93" i="35" s="1"/>
  <c r="O95" i="3"/>
  <c r="B92" i="35" s="1"/>
  <c r="O94" i="3"/>
  <c r="B91" i="35" s="1"/>
  <c r="O93" i="3"/>
  <c r="B90" i="35" s="1"/>
  <c r="O92" i="3"/>
  <c r="B89" i="35" s="1"/>
  <c r="O91" i="3"/>
  <c r="B88" i="35" s="1"/>
  <c r="O90" i="3"/>
  <c r="B87" i="35" s="1"/>
  <c r="O89" i="3"/>
  <c r="B86" i="35" s="1"/>
  <c r="O88" i="3"/>
  <c r="B85" i="35" s="1"/>
  <c r="O87" i="3"/>
  <c r="B84" i="35" s="1"/>
  <c r="O86" i="3"/>
  <c r="O85" i="3"/>
  <c r="B82" i="35" s="1"/>
  <c r="O84" i="3"/>
  <c r="B81" i="35" s="1"/>
  <c r="O83" i="3"/>
  <c r="B80" i="35" s="1"/>
  <c r="O82" i="3"/>
  <c r="B79" i="35" s="1"/>
  <c r="O81" i="3"/>
  <c r="O80" i="3"/>
  <c r="B77" i="35" s="1"/>
  <c r="O79" i="3"/>
  <c r="O78" i="3"/>
  <c r="O77" i="3"/>
  <c r="B74" i="35" s="1"/>
  <c r="O76" i="3"/>
  <c r="O75" i="3"/>
  <c r="B72" i="35" s="1"/>
  <c r="O74" i="3"/>
  <c r="B71" i="35" s="1"/>
  <c r="O73" i="3"/>
  <c r="B70" i="35" s="1"/>
  <c r="O72" i="3"/>
  <c r="B69" i="35" s="1"/>
  <c r="O71" i="3"/>
  <c r="B68" i="35" s="1"/>
  <c r="O70" i="3"/>
  <c r="B67" i="35" s="1"/>
  <c r="O69" i="3"/>
  <c r="B66" i="35" s="1"/>
  <c r="O68" i="3"/>
  <c r="B65" i="35" s="1"/>
  <c r="O67" i="3"/>
  <c r="B64" i="35" s="1"/>
  <c r="O66" i="3"/>
  <c r="B63" i="35" s="1"/>
  <c r="O65" i="3"/>
  <c r="B62" i="35" s="1"/>
  <c r="O64" i="3"/>
  <c r="B61" i="35" s="1"/>
  <c r="O63" i="3"/>
  <c r="B60" i="35" s="1"/>
  <c r="O62" i="3"/>
  <c r="B59" i="35" s="1"/>
  <c r="O61" i="3"/>
  <c r="B58" i="35" s="1"/>
  <c r="O60" i="3"/>
  <c r="B57" i="35" s="1"/>
  <c r="O59" i="3"/>
  <c r="B56" i="35" s="1"/>
  <c r="O58" i="3"/>
  <c r="O57" i="3"/>
  <c r="B54" i="35" s="1"/>
  <c r="O56" i="3"/>
  <c r="B242" i="35" s="1"/>
  <c r="O55" i="3"/>
  <c r="B52" i="35" s="1"/>
  <c r="O54" i="3"/>
  <c r="B51" i="35" s="1"/>
  <c r="O53" i="3"/>
  <c r="O52" i="3"/>
  <c r="B232" i="35" s="1"/>
  <c r="O51" i="3"/>
  <c r="B48" i="35" s="1"/>
  <c r="O50" i="3"/>
  <c r="O49" i="3"/>
  <c r="O48" i="3"/>
  <c r="B45" i="35" s="1"/>
  <c r="O47" i="3"/>
  <c r="B44" i="35" s="1"/>
  <c r="O46" i="3"/>
  <c r="B43" i="35" s="1"/>
  <c r="O45" i="3"/>
  <c r="B42" i="35" s="1"/>
  <c r="O44" i="3"/>
  <c r="B41" i="35" s="1"/>
  <c r="O43" i="3"/>
  <c r="B241" i="35" s="1"/>
  <c r="O42" i="3"/>
  <c r="B39" i="35" s="1"/>
  <c r="O41" i="3"/>
  <c r="B38" i="35" s="1"/>
  <c r="O40" i="3"/>
  <c r="O39" i="3"/>
  <c r="H180" i="34" s="1"/>
  <c r="O38" i="3"/>
  <c r="O37" i="3"/>
  <c r="B237" i="35" s="1"/>
  <c r="O36" i="3"/>
  <c r="B33" i="35" s="1"/>
  <c r="O35" i="3"/>
  <c r="B236" i="35" s="1"/>
  <c r="O34" i="3"/>
  <c r="B229" i="35" s="1"/>
  <c r="O33" i="3"/>
  <c r="B30" i="35" s="1"/>
  <c r="O32" i="3"/>
  <c r="B228" i="35" s="1"/>
  <c r="O31" i="3"/>
  <c r="B227" i="35" s="1"/>
  <c r="O30" i="3"/>
  <c r="B226" i="35" s="1"/>
  <c r="O29" i="3"/>
  <c r="B225" i="35" s="1"/>
  <c r="O28" i="3"/>
  <c r="B223" i="35" s="1"/>
  <c r="O27" i="3"/>
  <c r="O26" i="3"/>
  <c r="B235" i="35" s="1"/>
  <c r="O25" i="3"/>
  <c r="B234" i="35" s="1"/>
  <c r="O24" i="3"/>
  <c r="B233" i="35" s="1"/>
  <c r="O23" i="3"/>
  <c r="B20" i="35" s="1"/>
  <c r="O22" i="3"/>
  <c r="O21" i="3"/>
  <c r="B18" i="35" s="1"/>
  <c r="O20" i="3"/>
  <c r="B17" i="35" s="1"/>
  <c r="O19" i="3"/>
  <c r="B16" i="35" s="1"/>
  <c r="O18" i="3"/>
  <c r="B15" i="35" s="1"/>
  <c r="O17" i="3"/>
  <c r="B14" i="35" s="1"/>
  <c r="O16" i="3"/>
  <c r="B13" i="35" s="1"/>
  <c r="O15" i="3"/>
  <c r="B12" i="35" s="1"/>
  <c r="O14" i="3"/>
  <c r="B11" i="35" s="1"/>
  <c r="O13" i="3"/>
  <c r="B10" i="35" s="1"/>
  <c r="O12" i="3"/>
  <c r="B9" i="35" s="1"/>
  <c r="O11" i="3"/>
  <c r="B8" i="35" s="1"/>
  <c r="O10" i="3"/>
  <c r="B7" i="35" s="1"/>
  <c r="O9" i="3"/>
  <c r="B6" i="35" s="1"/>
  <c r="BO176" i="3"/>
  <c r="BO175" i="3"/>
  <c r="BO174" i="3"/>
  <c r="BO173" i="3"/>
  <c r="BO172" i="3"/>
  <c r="BO171" i="3"/>
  <c r="BO170" i="3"/>
  <c r="BO169" i="3"/>
  <c r="BO168" i="3"/>
  <c r="BO167" i="3"/>
  <c r="BO166" i="3"/>
  <c r="BO165" i="3"/>
  <c r="BO164" i="3"/>
  <c r="BO163" i="3"/>
  <c r="BO162" i="3"/>
  <c r="BO161" i="3"/>
  <c r="BO160" i="3"/>
  <c r="BO159" i="3"/>
  <c r="BO158" i="3"/>
  <c r="BO157" i="3"/>
  <c r="BO156" i="3"/>
  <c r="BO155" i="3"/>
  <c r="BO154" i="3"/>
  <c r="BO153" i="3"/>
  <c r="BO152" i="3"/>
  <c r="BO151" i="3"/>
  <c r="BO150" i="3"/>
  <c r="BO149" i="3"/>
  <c r="BO148" i="3"/>
  <c r="BO147" i="3"/>
  <c r="BO146" i="3"/>
  <c r="BO145" i="3"/>
  <c r="BO144" i="3"/>
  <c r="BO143" i="3"/>
  <c r="BO142" i="3"/>
  <c r="BO141" i="3"/>
  <c r="BO140" i="3"/>
  <c r="BO139" i="3"/>
  <c r="BO138" i="3"/>
  <c r="BO137" i="3"/>
  <c r="BO136" i="3"/>
  <c r="BO135" i="3"/>
  <c r="BO134" i="3"/>
  <c r="BO133" i="3"/>
  <c r="BO132" i="3"/>
  <c r="BO131" i="3"/>
  <c r="BO130" i="3"/>
  <c r="BO129" i="3"/>
  <c r="BO128" i="3"/>
  <c r="BO127" i="3"/>
  <c r="BO126" i="3"/>
  <c r="BO125" i="3"/>
  <c r="BO124" i="3"/>
  <c r="BO123" i="3"/>
  <c r="BO122" i="3"/>
  <c r="BO121" i="3"/>
  <c r="BO120" i="3"/>
  <c r="BO119" i="3"/>
  <c r="BO118" i="3"/>
  <c r="BO117" i="3"/>
  <c r="BO116" i="3"/>
  <c r="BO115" i="3"/>
  <c r="BO114" i="3"/>
  <c r="BO113" i="3"/>
  <c r="BO112" i="3"/>
  <c r="BO111" i="3"/>
  <c r="BO110" i="3"/>
  <c r="BO109" i="3"/>
  <c r="BO108" i="3"/>
  <c r="BO107" i="3"/>
  <c r="BO106" i="3"/>
  <c r="BO105" i="3"/>
  <c r="BO104" i="3"/>
  <c r="BO103" i="3"/>
  <c r="BO102" i="3"/>
  <c r="BO101" i="3"/>
  <c r="BO100" i="3"/>
  <c r="BO99" i="3"/>
  <c r="BO98" i="3"/>
  <c r="BO97" i="3"/>
  <c r="BO96" i="3"/>
  <c r="BO95" i="3"/>
  <c r="BO94" i="3"/>
  <c r="BO93" i="3"/>
  <c r="BO92" i="3"/>
  <c r="BO91" i="3"/>
  <c r="BO90" i="3"/>
  <c r="BO89" i="3"/>
  <c r="BO88" i="3"/>
  <c r="BO87" i="3"/>
  <c r="BO86" i="3"/>
  <c r="BO85" i="3"/>
  <c r="BO84" i="3"/>
  <c r="BO83" i="3"/>
  <c r="BO82" i="3"/>
  <c r="BO81" i="3"/>
  <c r="BO80" i="3"/>
  <c r="BO79" i="3"/>
  <c r="BO78" i="3"/>
  <c r="BO77" i="3"/>
  <c r="BO76" i="3"/>
  <c r="BO75" i="3"/>
  <c r="BO74" i="3"/>
  <c r="BO73" i="3"/>
  <c r="BO72" i="3"/>
  <c r="BO71" i="3"/>
  <c r="BO70" i="3"/>
  <c r="BO69" i="3"/>
  <c r="BO68" i="3"/>
  <c r="BO67" i="3"/>
  <c r="BO66" i="3"/>
  <c r="BO65" i="3"/>
  <c r="BO64" i="3"/>
  <c r="BO63" i="3"/>
  <c r="BO62" i="3"/>
  <c r="BO61" i="3"/>
  <c r="BO60" i="3"/>
  <c r="BO59" i="3"/>
  <c r="BO58" i="3"/>
  <c r="BO57" i="3"/>
  <c r="BO56" i="3"/>
  <c r="BO55" i="3"/>
  <c r="BO54" i="3"/>
  <c r="BO53" i="3"/>
  <c r="BO52" i="3"/>
  <c r="BO51" i="3"/>
  <c r="BO50" i="3"/>
  <c r="BO49" i="3"/>
  <c r="BO48" i="3"/>
  <c r="BO47" i="3"/>
  <c r="BO46" i="3"/>
  <c r="BO45" i="3"/>
  <c r="BO44" i="3"/>
  <c r="BO43" i="3"/>
  <c r="BO42" i="3"/>
  <c r="BO41" i="3"/>
  <c r="BO40" i="3"/>
  <c r="BO39" i="3"/>
  <c r="BO38" i="3"/>
  <c r="BO37" i="3"/>
  <c r="BO36" i="3"/>
  <c r="BO35" i="3"/>
  <c r="BO34" i="3"/>
  <c r="BO33" i="3"/>
  <c r="BO32" i="3"/>
  <c r="BO31" i="3"/>
  <c r="BO30" i="3"/>
  <c r="BO29" i="3"/>
  <c r="BO28" i="3"/>
  <c r="BO27" i="3"/>
  <c r="BO26" i="3"/>
  <c r="BO25" i="3"/>
  <c r="BO24" i="3"/>
  <c r="BO23" i="3"/>
  <c r="BO22" i="3"/>
  <c r="BO21" i="3"/>
  <c r="BO20" i="3"/>
  <c r="BO19" i="3"/>
  <c r="BO18" i="3"/>
  <c r="BO17" i="3"/>
  <c r="BO16" i="3"/>
  <c r="BO15" i="3"/>
  <c r="BO14" i="3"/>
  <c r="BO13" i="3"/>
  <c r="BO12" i="3"/>
  <c r="BO11" i="3"/>
  <c r="BO10" i="3"/>
  <c r="BM176" i="3"/>
  <c r="BM175" i="3"/>
  <c r="BM174" i="3"/>
  <c r="BM173" i="3"/>
  <c r="BM172" i="3"/>
  <c r="BM171" i="3"/>
  <c r="BM170" i="3"/>
  <c r="BM169" i="3"/>
  <c r="BM168" i="3"/>
  <c r="BM167" i="3"/>
  <c r="BM166" i="3"/>
  <c r="BM165" i="3"/>
  <c r="BM164" i="3"/>
  <c r="BM163" i="3"/>
  <c r="BM162" i="3"/>
  <c r="BM161" i="3"/>
  <c r="BM160" i="3"/>
  <c r="BM159" i="3"/>
  <c r="BM158" i="3"/>
  <c r="BM157" i="3"/>
  <c r="BM156" i="3"/>
  <c r="BM155" i="3"/>
  <c r="BM154" i="3"/>
  <c r="BM153" i="3"/>
  <c r="BM152" i="3"/>
  <c r="BM151" i="3"/>
  <c r="BM150" i="3"/>
  <c r="BM149" i="3"/>
  <c r="BM148" i="3"/>
  <c r="BM147" i="3"/>
  <c r="BM146" i="3"/>
  <c r="BM145" i="3"/>
  <c r="BM144" i="3"/>
  <c r="BM143" i="3"/>
  <c r="BM142" i="3"/>
  <c r="BM141" i="3"/>
  <c r="BM140" i="3"/>
  <c r="BM139" i="3"/>
  <c r="BM138" i="3"/>
  <c r="BM137" i="3"/>
  <c r="BM136" i="3"/>
  <c r="BM135" i="3"/>
  <c r="BM134" i="3"/>
  <c r="BM133" i="3"/>
  <c r="BM132" i="3"/>
  <c r="BM131" i="3"/>
  <c r="BM130" i="3"/>
  <c r="BM129" i="3"/>
  <c r="BM128" i="3"/>
  <c r="BM127" i="3"/>
  <c r="BM126" i="3"/>
  <c r="BM125" i="3"/>
  <c r="BM124" i="3"/>
  <c r="BM123" i="3"/>
  <c r="BM122" i="3"/>
  <c r="BM121" i="3"/>
  <c r="BM120" i="3"/>
  <c r="BM119" i="3"/>
  <c r="BM118" i="3"/>
  <c r="BM117" i="3"/>
  <c r="BM116" i="3"/>
  <c r="BM115" i="3"/>
  <c r="BM114" i="3"/>
  <c r="BM113" i="3"/>
  <c r="BM112" i="3"/>
  <c r="BM111" i="3"/>
  <c r="BM110" i="3"/>
  <c r="BM109" i="3"/>
  <c r="BM108" i="3"/>
  <c r="BM107" i="3"/>
  <c r="BM106" i="3"/>
  <c r="BM105" i="3"/>
  <c r="BM104" i="3"/>
  <c r="BM103" i="3"/>
  <c r="BM102" i="3"/>
  <c r="BM101" i="3"/>
  <c r="BM100" i="3"/>
  <c r="BM99" i="3"/>
  <c r="BM98" i="3"/>
  <c r="BM97" i="3"/>
  <c r="BM96" i="3"/>
  <c r="BM95" i="3"/>
  <c r="BM94" i="3"/>
  <c r="BM93" i="3"/>
  <c r="BM92" i="3"/>
  <c r="BM91" i="3"/>
  <c r="BM90" i="3"/>
  <c r="BM89" i="3"/>
  <c r="BM88" i="3"/>
  <c r="BM87" i="3"/>
  <c r="BM86" i="3"/>
  <c r="BM85" i="3"/>
  <c r="BM84" i="3"/>
  <c r="BM83" i="3"/>
  <c r="BM82" i="3"/>
  <c r="BM81" i="3"/>
  <c r="BM80" i="3"/>
  <c r="BM79" i="3"/>
  <c r="BM78" i="3"/>
  <c r="BM77" i="3"/>
  <c r="BM76" i="3"/>
  <c r="BM75" i="3"/>
  <c r="BM74" i="3"/>
  <c r="BM73" i="3"/>
  <c r="BM72" i="3"/>
  <c r="BM71" i="3"/>
  <c r="BM70" i="3"/>
  <c r="BM69" i="3"/>
  <c r="BM68" i="3"/>
  <c r="BM67" i="3"/>
  <c r="BM66" i="3"/>
  <c r="BM65" i="3"/>
  <c r="BM64" i="3"/>
  <c r="BM63" i="3"/>
  <c r="BM62" i="3"/>
  <c r="BM61" i="3"/>
  <c r="BM60" i="3"/>
  <c r="BM59" i="3"/>
  <c r="BM58" i="3"/>
  <c r="BM57" i="3"/>
  <c r="BM56" i="3"/>
  <c r="BM55" i="3"/>
  <c r="BM54" i="3"/>
  <c r="BM53" i="3"/>
  <c r="BM52" i="3"/>
  <c r="BM51" i="3"/>
  <c r="BM50" i="3"/>
  <c r="BM49" i="3"/>
  <c r="BM48" i="3"/>
  <c r="BM47" i="3"/>
  <c r="BM46" i="3"/>
  <c r="BM45" i="3"/>
  <c r="BM44" i="3"/>
  <c r="BM43" i="3"/>
  <c r="BM42" i="3"/>
  <c r="BM41" i="3"/>
  <c r="BM40" i="3"/>
  <c r="BM39" i="3"/>
  <c r="BM38" i="3"/>
  <c r="BM37" i="3"/>
  <c r="BM36" i="3"/>
  <c r="BM35" i="3"/>
  <c r="BM34" i="3"/>
  <c r="BM33" i="3"/>
  <c r="BM32" i="3"/>
  <c r="BM31" i="3"/>
  <c r="BM30" i="3"/>
  <c r="BM29" i="3"/>
  <c r="BM28" i="3"/>
  <c r="BM27" i="3"/>
  <c r="BM26" i="3"/>
  <c r="BM25" i="3"/>
  <c r="BM24" i="3"/>
  <c r="BM23" i="3"/>
  <c r="BM22" i="3"/>
  <c r="BM21" i="3"/>
  <c r="BM20" i="3"/>
  <c r="BM19" i="3"/>
  <c r="BM18" i="3"/>
  <c r="BM17" i="3"/>
  <c r="BM16" i="3"/>
  <c r="BM15" i="3"/>
  <c r="BM14" i="3"/>
  <c r="BM13" i="3"/>
  <c r="BM12" i="3"/>
  <c r="BM11" i="3"/>
  <c r="BM10" i="3"/>
  <c r="BK176" i="3"/>
  <c r="BK175" i="3"/>
  <c r="BK174" i="3"/>
  <c r="BK173" i="3"/>
  <c r="BK172" i="3"/>
  <c r="BK171" i="3"/>
  <c r="BK170" i="3"/>
  <c r="BK169" i="3"/>
  <c r="BK168" i="3"/>
  <c r="BK167" i="3"/>
  <c r="BK166" i="3"/>
  <c r="BK165" i="3"/>
  <c r="BK164" i="3"/>
  <c r="BK163" i="3"/>
  <c r="BK162" i="3"/>
  <c r="BK161" i="3"/>
  <c r="BK160" i="3"/>
  <c r="BK159" i="3"/>
  <c r="BK158" i="3"/>
  <c r="BK157" i="3"/>
  <c r="BK156" i="3"/>
  <c r="BK155" i="3"/>
  <c r="BK154" i="3"/>
  <c r="BK153" i="3"/>
  <c r="BK152" i="3"/>
  <c r="BK151" i="3"/>
  <c r="BK150" i="3"/>
  <c r="BK149" i="3"/>
  <c r="BK148" i="3"/>
  <c r="BK147" i="3"/>
  <c r="BK146" i="3"/>
  <c r="BK145" i="3"/>
  <c r="BK144" i="3"/>
  <c r="BK143" i="3"/>
  <c r="BK142" i="3"/>
  <c r="BK141" i="3"/>
  <c r="BK140" i="3"/>
  <c r="BK139" i="3"/>
  <c r="BK138" i="3"/>
  <c r="BK137" i="3"/>
  <c r="BK136" i="3"/>
  <c r="BK135" i="3"/>
  <c r="BK134" i="3"/>
  <c r="BK133" i="3"/>
  <c r="BK132" i="3"/>
  <c r="BK131" i="3"/>
  <c r="BK130" i="3"/>
  <c r="BK129" i="3"/>
  <c r="BK128" i="3"/>
  <c r="BK127" i="3"/>
  <c r="BK126" i="3"/>
  <c r="BK125" i="3"/>
  <c r="BK124" i="3"/>
  <c r="BK123" i="3"/>
  <c r="BK122" i="3"/>
  <c r="BK121" i="3"/>
  <c r="BK120" i="3"/>
  <c r="BK119" i="3"/>
  <c r="BK118" i="3"/>
  <c r="BK117" i="3"/>
  <c r="BK116" i="3"/>
  <c r="BK115" i="3"/>
  <c r="BK114" i="3"/>
  <c r="BK113" i="3"/>
  <c r="BK112" i="3"/>
  <c r="BK111" i="3"/>
  <c r="BK110" i="3"/>
  <c r="BK109" i="3"/>
  <c r="BK108" i="3"/>
  <c r="BK107" i="3"/>
  <c r="BK106" i="3"/>
  <c r="BK105" i="3"/>
  <c r="BK104" i="3"/>
  <c r="BK103" i="3"/>
  <c r="BK102" i="3"/>
  <c r="BK101" i="3"/>
  <c r="BK100" i="3"/>
  <c r="BK99" i="3"/>
  <c r="BK98" i="3"/>
  <c r="BK97" i="3"/>
  <c r="BK96" i="3"/>
  <c r="BK95" i="3"/>
  <c r="BK94" i="3"/>
  <c r="BK93" i="3"/>
  <c r="BK92" i="3"/>
  <c r="BK91" i="3"/>
  <c r="BK90" i="3"/>
  <c r="BK89" i="3"/>
  <c r="BK88" i="3"/>
  <c r="BK87" i="3"/>
  <c r="BK86" i="3"/>
  <c r="BK85" i="3"/>
  <c r="BK84" i="3"/>
  <c r="BK83" i="3"/>
  <c r="BK82" i="3"/>
  <c r="BK81" i="3"/>
  <c r="BK80" i="3"/>
  <c r="BK79" i="3"/>
  <c r="BK78" i="3"/>
  <c r="BK77" i="3"/>
  <c r="BK76" i="3"/>
  <c r="BK75" i="3"/>
  <c r="BK74" i="3"/>
  <c r="BK73" i="3"/>
  <c r="BK72" i="3"/>
  <c r="BK71" i="3"/>
  <c r="BK70" i="3"/>
  <c r="BK69" i="3"/>
  <c r="BK68" i="3"/>
  <c r="BK67" i="3"/>
  <c r="BK66" i="3"/>
  <c r="BK65" i="3"/>
  <c r="BK64" i="3"/>
  <c r="BK63" i="3"/>
  <c r="BK62" i="3"/>
  <c r="BK61" i="3"/>
  <c r="BK60" i="3"/>
  <c r="BK59" i="3"/>
  <c r="BK58" i="3"/>
  <c r="BK57" i="3"/>
  <c r="BK56" i="3"/>
  <c r="BK55" i="3"/>
  <c r="BK54" i="3"/>
  <c r="BK53" i="3"/>
  <c r="BK52" i="3"/>
  <c r="BK51" i="3"/>
  <c r="BK50" i="3"/>
  <c r="BK49" i="3"/>
  <c r="BK48" i="3"/>
  <c r="BK47" i="3"/>
  <c r="BK46" i="3"/>
  <c r="BK45" i="3"/>
  <c r="BK44" i="3"/>
  <c r="BK43" i="3"/>
  <c r="BK42" i="3"/>
  <c r="BK41" i="3"/>
  <c r="BK40" i="3"/>
  <c r="BK39" i="3"/>
  <c r="BK38" i="3"/>
  <c r="BK37" i="3"/>
  <c r="BK36" i="3"/>
  <c r="BK35" i="3"/>
  <c r="BK34" i="3"/>
  <c r="BK33" i="3"/>
  <c r="BK32" i="3"/>
  <c r="BK31" i="3"/>
  <c r="BK30" i="3"/>
  <c r="BK29" i="3"/>
  <c r="BK28" i="3"/>
  <c r="BK27" i="3"/>
  <c r="BK26" i="3"/>
  <c r="BK25" i="3"/>
  <c r="BK24" i="3"/>
  <c r="BK23" i="3"/>
  <c r="BK22" i="3"/>
  <c r="BK21" i="3"/>
  <c r="BK20" i="3"/>
  <c r="BK19" i="3"/>
  <c r="BK18" i="3"/>
  <c r="BK17" i="3"/>
  <c r="BK16" i="3"/>
  <c r="BK15" i="3"/>
  <c r="BK14" i="3"/>
  <c r="BK13" i="3"/>
  <c r="BK12" i="3"/>
  <c r="BK11" i="3"/>
  <c r="BK10" i="3"/>
  <c r="BI176" i="3"/>
  <c r="BI175" i="3"/>
  <c r="BI174" i="3"/>
  <c r="BI173" i="3"/>
  <c r="BI172" i="3"/>
  <c r="BI171" i="3"/>
  <c r="BI170" i="3"/>
  <c r="BI169" i="3"/>
  <c r="BI168" i="3"/>
  <c r="BI167" i="3"/>
  <c r="BI166" i="3"/>
  <c r="BI165" i="3"/>
  <c r="BI164" i="3"/>
  <c r="BI163" i="3"/>
  <c r="BI162" i="3"/>
  <c r="BI161" i="3"/>
  <c r="BI160" i="3"/>
  <c r="BI159" i="3"/>
  <c r="BI158" i="3"/>
  <c r="BI157" i="3"/>
  <c r="BI156" i="3"/>
  <c r="BI155" i="3"/>
  <c r="BI154" i="3"/>
  <c r="BI153" i="3"/>
  <c r="BI152" i="3"/>
  <c r="BI151" i="3"/>
  <c r="BI150" i="3"/>
  <c r="BI149" i="3"/>
  <c r="BI148" i="3"/>
  <c r="BI147" i="3"/>
  <c r="BI146" i="3"/>
  <c r="BI145" i="3"/>
  <c r="BI144" i="3"/>
  <c r="BI143" i="3"/>
  <c r="BI142" i="3"/>
  <c r="BI141" i="3"/>
  <c r="BI140" i="3"/>
  <c r="BI139" i="3"/>
  <c r="BI138" i="3"/>
  <c r="BI137" i="3"/>
  <c r="BI136" i="3"/>
  <c r="BI135" i="3"/>
  <c r="BI134" i="3"/>
  <c r="BI133" i="3"/>
  <c r="BI132" i="3"/>
  <c r="BI131" i="3"/>
  <c r="BI130" i="3"/>
  <c r="BI129" i="3"/>
  <c r="BI128" i="3"/>
  <c r="BI127" i="3"/>
  <c r="BI126" i="3"/>
  <c r="BI125" i="3"/>
  <c r="BI124" i="3"/>
  <c r="BI123" i="3"/>
  <c r="BI122" i="3"/>
  <c r="BI121" i="3"/>
  <c r="BI120" i="3"/>
  <c r="BI119" i="3"/>
  <c r="BI118" i="3"/>
  <c r="BI117" i="3"/>
  <c r="BI116" i="3"/>
  <c r="BI115" i="3"/>
  <c r="BI114" i="3"/>
  <c r="BI113" i="3"/>
  <c r="BI112" i="3"/>
  <c r="BI111" i="3"/>
  <c r="BI110" i="3"/>
  <c r="BI109" i="3"/>
  <c r="BI108" i="3"/>
  <c r="BI107" i="3"/>
  <c r="BI106" i="3"/>
  <c r="BI105" i="3"/>
  <c r="BI104" i="3"/>
  <c r="BI103" i="3"/>
  <c r="BI102" i="3"/>
  <c r="BI101" i="3"/>
  <c r="BI100" i="3"/>
  <c r="BI99" i="3"/>
  <c r="BI98" i="3"/>
  <c r="BI97" i="3"/>
  <c r="BI96" i="3"/>
  <c r="BI95" i="3"/>
  <c r="BI94" i="3"/>
  <c r="BI93" i="3"/>
  <c r="BI92" i="3"/>
  <c r="BI91" i="3"/>
  <c r="BI90" i="3"/>
  <c r="BI89" i="3"/>
  <c r="BI88" i="3"/>
  <c r="BI87" i="3"/>
  <c r="BI86" i="3"/>
  <c r="BI85" i="3"/>
  <c r="BI84" i="3"/>
  <c r="BI83" i="3"/>
  <c r="BI82" i="3"/>
  <c r="BI81" i="3"/>
  <c r="BI80" i="3"/>
  <c r="BI79" i="3"/>
  <c r="BI78" i="3"/>
  <c r="BI77" i="3"/>
  <c r="BI76" i="3"/>
  <c r="BI75" i="3"/>
  <c r="BI74" i="3"/>
  <c r="BI73" i="3"/>
  <c r="BI72" i="3"/>
  <c r="BI71" i="3"/>
  <c r="BI70" i="3"/>
  <c r="BI69" i="3"/>
  <c r="BI68" i="3"/>
  <c r="BI67" i="3"/>
  <c r="BI66" i="3"/>
  <c r="BI65" i="3"/>
  <c r="BI64" i="3"/>
  <c r="BI63" i="3"/>
  <c r="BI62" i="3"/>
  <c r="BI61" i="3"/>
  <c r="BI60" i="3"/>
  <c r="BI59" i="3"/>
  <c r="BI58" i="3"/>
  <c r="BI57" i="3"/>
  <c r="BI56" i="3"/>
  <c r="BI55" i="3"/>
  <c r="BI54" i="3"/>
  <c r="BI53" i="3"/>
  <c r="BI52" i="3"/>
  <c r="BI51" i="3"/>
  <c r="BI50" i="3"/>
  <c r="BI49" i="3"/>
  <c r="BI48" i="3"/>
  <c r="BI47" i="3"/>
  <c r="BI46" i="3"/>
  <c r="BI45" i="3"/>
  <c r="BI44" i="3"/>
  <c r="BI43" i="3"/>
  <c r="BI42" i="3"/>
  <c r="BI41" i="3"/>
  <c r="BI40" i="3"/>
  <c r="BI39" i="3"/>
  <c r="BI38" i="3"/>
  <c r="BI37" i="3"/>
  <c r="BI36" i="3"/>
  <c r="BI35" i="3"/>
  <c r="BI34" i="3"/>
  <c r="BI33" i="3"/>
  <c r="BI32" i="3"/>
  <c r="BI31" i="3"/>
  <c r="BI30" i="3"/>
  <c r="BI29" i="3"/>
  <c r="BI28" i="3"/>
  <c r="BI27" i="3"/>
  <c r="BI26" i="3"/>
  <c r="BI25" i="3"/>
  <c r="BI24" i="3"/>
  <c r="BI23" i="3"/>
  <c r="BI22" i="3"/>
  <c r="BI21" i="3"/>
  <c r="BI20" i="3"/>
  <c r="BI19" i="3"/>
  <c r="BI18" i="3"/>
  <c r="BI17" i="3"/>
  <c r="BI16" i="3"/>
  <c r="BI15" i="3"/>
  <c r="BI14" i="3"/>
  <c r="BI13" i="3"/>
  <c r="BI12" i="3"/>
  <c r="BI11" i="3"/>
  <c r="BI10" i="3"/>
  <c r="BG176" i="3"/>
  <c r="BG175" i="3"/>
  <c r="BG174" i="3"/>
  <c r="BG173" i="3"/>
  <c r="BG172" i="3"/>
  <c r="BG171" i="3"/>
  <c r="BG170" i="3"/>
  <c r="BG169" i="3"/>
  <c r="BG168" i="3"/>
  <c r="BG167" i="3"/>
  <c r="BG166" i="3"/>
  <c r="BG165" i="3"/>
  <c r="BG164" i="3"/>
  <c r="BG163" i="3"/>
  <c r="BG162" i="3"/>
  <c r="BG161" i="3"/>
  <c r="BG160" i="3"/>
  <c r="BG159" i="3"/>
  <c r="BG158" i="3"/>
  <c r="BG157" i="3"/>
  <c r="BG156" i="3"/>
  <c r="BG155" i="3"/>
  <c r="BG154" i="3"/>
  <c r="BG153" i="3"/>
  <c r="BG152" i="3"/>
  <c r="BG151" i="3"/>
  <c r="BG150" i="3"/>
  <c r="BG149" i="3"/>
  <c r="BG148" i="3"/>
  <c r="BG147" i="3"/>
  <c r="BG146" i="3"/>
  <c r="BG145" i="3"/>
  <c r="BG144" i="3"/>
  <c r="BG143" i="3"/>
  <c r="BG142" i="3"/>
  <c r="BG141" i="3"/>
  <c r="BG140" i="3"/>
  <c r="BG139" i="3"/>
  <c r="BG138" i="3"/>
  <c r="BG137" i="3"/>
  <c r="BG136" i="3"/>
  <c r="BG135" i="3"/>
  <c r="BG134" i="3"/>
  <c r="BG133" i="3"/>
  <c r="BG132" i="3"/>
  <c r="BG131" i="3"/>
  <c r="BG130" i="3"/>
  <c r="BG129" i="3"/>
  <c r="BG128" i="3"/>
  <c r="BG127" i="3"/>
  <c r="BG126" i="3"/>
  <c r="BG125" i="3"/>
  <c r="BG124" i="3"/>
  <c r="BG123" i="3"/>
  <c r="BG122" i="3"/>
  <c r="BG121" i="3"/>
  <c r="BG120" i="3"/>
  <c r="BG119" i="3"/>
  <c r="BG118" i="3"/>
  <c r="BG117" i="3"/>
  <c r="BG116" i="3"/>
  <c r="BG115" i="3"/>
  <c r="BG114" i="3"/>
  <c r="BG113" i="3"/>
  <c r="BG112" i="3"/>
  <c r="BG111" i="3"/>
  <c r="BG110" i="3"/>
  <c r="BG109" i="3"/>
  <c r="BG108" i="3"/>
  <c r="BG107" i="3"/>
  <c r="BG106" i="3"/>
  <c r="BG105" i="3"/>
  <c r="BG104" i="3"/>
  <c r="BG103" i="3"/>
  <c r="BG102" i="3"/>
  <c r="BG101" i="3"/>
  <c r="BG100" i="3"/>
  <c r="BG99" i="3"/>
  <c r="BG98" i="3"/>
  <c r="BG97" i="3"/>
  <c r="BG96" i="3"/>
  <c r="BG95" i="3"/>
  <c r="BG94" i="3"/>
  <c r="BG93" i="3"/>
  <c r="BG92" i="3"/>
  <c r="BG91" i="3"/>
  <c r="BG90" i="3"/>
  <c r="BG89" i="3"/>
  <c r="BG88" i="3"/>
  <c r="BG87" i="3"/>
  <c r="BG86" i="3"/>
  <c r="BG85" i="3"/>
  <c r="BG84" i="3"/>
  <c r="BG83" i="3"/>
  <c r="BG82" i="3"/>
  <c r="BG81" i="3"/>
  <c r="BG80" i="3"/>
  <c r="BG79" i="3"/>
  <c r="BG78" i="3"/>
  <c r="BG77" i="3"/>
  <c r="BG76" i="3"/>
  <c r="BG75" i="3"/>
  <c r="BG74" i="3"/>
  <c r="BG73" i="3"/>
  <c r="BG72" i="3"/>
  <c r="BG71" i="3"/>
  <c r="BG70" i="3"/>
  <c r="BG69" i="3"/>
  <c r="BG68" i="3"/>
  <c r="BG67" i="3"/>
  <c r="BG66" i="3"/>
  <c r="BG65" i="3"/>
  <c r="BG64" i="3"/>
  <c r="BG63" i="3"/>
  <c r="BG62" i="3"/>
  <c r="BG61" i="3"/>
  <c r="BG60" i="3"/>
  <c r="BG59" i="3"/>
  <c r="BG58" i="3"/>
  <c r="BG57" i="3"/>
  <c r="BG56" i="3"/>
  <c r="BG55" i="3"/>
  <c r="BG54" i="3"/>
  <c r="BG53" i="3"/>
  <c r="BG52" i="3"/>
  <c r="BG51" i="3"/>
  <c r="BG50" i="3"/>
  <c r="BG49" i="3"/>
  <c r="BG48" i="3"/>
  <c r="BG47" i="3"/>
  <c r="BG46" i="3"/>
  <c r="BG45" i="3"/>
  <c r="BG44" i="3"/>
  <c r="BG43" i="3"/>
  <c r="BG42" i="3"/>
  <c r="BG41" i="3"/>
  <c r="BG40" i="3"/>
  <c r="BG39" i="3"/>
  <c r="BG38" i="3"/>
  <c r="BG37" i="3"/>
  <c r="BG36" i="3"/>
  <c r="BG35" i="3"/>
  <c r="BG34" i="3"/>
  <c r="BG33" i="3"/>
  <c r="BG32" i="3"/>
  <c r="BG31" i="3"/>
  <c r="BG30" i="3"/>
  <c r="BG29" i="3"/>
  <c r="BG28" i="3"/>
  <c r="BG27" i="3"/>
  <c r="BG26" i="3"/>
  <c r="BG25" i="3"/>
  <c r="BG24" i="3"/>
  <c r="BG23" i="3"/>
  <c r="BG22" i="3"/>
  <c r="BG21" i="3"/>
  <c r="BG20" i="3"/>
  <c r="BG19" i="3"/>
  <c r="BG18" i="3"/>
  <c r="BG17" i="3"/>
  <c r="BG16" i="3"/>
  <c r="BG15" i="3"/>
  <c r="BG14" i="3"/>
  <c r="BG13" i="3"/>
  <c r="BG12" i="3"/>
  <c r="BG11" i="3"/>
  <c r="BG10" i="3"/>
  <c r="BO9" i="3"/>
  <c r="BM9" i="3"/>
  <c r="BK9" i="3"/>
  <c r="BI9" i="3"/>
  <c r="BG9" i="3"/>
  <c r="CC176" i="3"/>
  <c r="CC175" i="3"/>
  <c r="CC174" i="3"/>
  <c r="CC173" i="3"/>
  <c r="CC172" i="3"/>
  <c r="CC171" i="3"/>
  <c r="CC170" i="3"/>
  <c r="CC169" i="3"/>
  <c r="CC168" i="3"/>
  <c r="CC167" i="3"/>
  <c r="CC166" i="3"/>
  <c r="CC165" i="3"/>
  <c r="CC164" i="3"/>
  <c r="CC163" i="3"/>
  <c r="CC162" i="3"/>
  <c r="CC161" i="3"/>
  <c r="CC160" i="3"/>
  <c r="CC159" i="3"/>
  <c r="CC158" i="3"/>
  <c r="CC157" i="3"/>
  <c r="CC156" i="3"/>
  <c r="CC155" i="3"/>
  <c r="CC154" i="3"/>
  <c r="CC153" i="3"/>
  <c r="CC152" i="3"/>
  <c r="CC151" i="3"/>
  <c r="CC150" i="3"/>
  <c r="CC149" i="3"/>
  <c r="CC148" i="3"/>
  <c r="CC147" i="3"/>
  <c r="CC146" i="3"/>
  <c r="CC145" i="3"/>
  <c r="CC144" i="3"/>
  <c r="CC143" i="3"/>
  <c r="CC142" i="3"/>
  <c r="CC141" i="3"/>
  <c r="CC140" i="3"/>
  <c r="CC139" i="3"/>
  <c r="CC138" i="3"/>
  <c r="CC137" i="3"/>
  <c r="CC136" i="3"/>
  <c r="CC135" i="3"/>
  <c r="CC134" i="3"/>
  <c r="CC133" i="3"/>
  <c r="CC132" i="3"/>
  <c r="CC131" i="3"/>
  <c r="CC130" i="3"/>
  <c r="CC129" i="3"/>
  <c r="CC128" i="3"/>
  <c r="CC127" i="3"/>
  <c r="CC126" i="3"/>
  <c r="CC125" i="3"/>
  <c r="CC124" i="3"/>
  <c r="CC123" i="3"/>
  <c r="CC122" i="3"/>
  <c r="CC121" i="3"/>
  <c r="CC120" i="3"/>
  <c r="CC119" i="3"/>
  <c r="CC118" i="3"/>
  <c r="CC117" i="3"/>
  <c r="CC116" i="3"/>
  <c r="CC115" i="3"/>
  <c r="CC114" i="3"/>
  <c r="CC113" i="3"/>
  <c r="CC112" i="3"/>
  <c r="CC111" i="3"/>
  <c r="CC110" i="3"/>
  <c r="CC109" i="3"/>
  <c r="CC108" i="3"/>
  <c r="CC107" i="3"/>
  <c r="CC106" i="3"/>
  <c r="CC105" i="3"/>
  <c r="CC104" i="3"/>
  <c r="CC103" i="3"/>
  <c r="CC102" i="3"/>
  <c r="CC101" i="3"/>
  <c r="CC100" i="3"/>
  <c r="CC99" i="3"/>
  <c r="CC98" i="3"/>
  <c r="CC97" i="3"/>
  <c r="CC96" i="3"/>
  <c r="CC95" i="3"/>
  <c r="CC94" i="3"/>
  <c r="CC93" i="3"/>
  <c r="CC92" i="3"/>
  <c r="CC91" i="3"/>
  <c r="CC90" i="3"/>
  <c r="CC89" i="3"/>
  <c r="CC88" i="3"/>
  <c r="CC87" i="3"/>
  <c r="CC86" i="3"/>
  <c r="CC85" i="3"/>
  <c r="CC84" i="3"/>
  <c r="CC83" i="3"/>
  <c r="CC82" i="3"/>
  <c r="CC81" i="3"/>
  <c r="CC80" i="3"/>
  <c r="CC79" i="3"/>
  <c r="CC78" i="3"/>
  <c r="CC77" i="3"/>
  <c r="CC76" i="3"/>
  <c r="CC75" i="3"/>
  <c r="CC74" i="3"/>
  <c r="CC73" i="3"/>
  <c r="CC72" i="3"/>
  <c r="CC71" i="3"/>
  <c r="CC70" i="3"/>
  <c r="CC69" i="3"/>
  <c r="CC68" i="3"/>
  <c r="CC67" i="3"/>
  <c r="CC66" i="3"/>
  <c r="CC65" i="3"/>
  <c r="CC64" i="3"/>
  <c r="CC63" i="3"/>
  <c r="CC62" i="3"/>
  <c r="CC61" i="3"/>
  <c r="CC60" i="3"/>
  <c r="CC59" i="3"/>
  <c r="CC58" i="3"/>
  <c r="CC57" i="3"/>
  <c r="CC56" i="3"/>
  <c r="CC55" i="3"/>
  <c r="CC54" i="3"/>
  <c r="CC53" i="3"/>
  <c r="CC52" i="3"/>
  <c r="CC51" i="3"/>
  <c r="CC50" i="3"/>
  <c r="CC49" i="3"/>
  <c r="CC48" i="3"/>
  <c r="CC47" i="3"/>
  <c r="CC46" i="3"/>
  <c r="CC45" i="3"/>
  <c r="CC44" i="3"/>
  <c r="CC43" i="3"/>
  <c r="CC42" i="3"/>
  <c r="CC41" i="3"/>
  <c r="CC40" i="3"/>
  <c r="CC39" i="3"/>
  <c r="CC38" i="3"/>
  <c r="CC37" i="3"/>
  <c r="CC36" i="3"/>
  <c r="CC35" i="3"/>
  <c r="CC34" i="3"/>
  <c r="CC33" i="3"/>
  <c r="CC32" i="3"/>
  <c r="CC31" i="3"/>
  <c r="CC30" i="3"/>
  <c r="CC29" i="3"/>
  <c r="CC28" i="3"/>
  <c r="CC27" i="3"/>
  <c r="CC26" i="3"/>
  <c r="CC25" i="3"/>
  <c r="CC24" i="3"/>
  <c r="CC23" i="3"/>
  <c r="CC22" i="3"/>
  <c r="CC21" i="3"/>
  <c r="CC20" i="3"/>
  <c r="CC19" i="3"/>
  <c r="CC18" i="3"/>
  <c r="CC17" i="3"/>
  <c r="CC16" i="3"/>
  <c r="CC15" i="3"/>
  <c r="CC14" i="3"/>
  <c r="CC13" i="3"/>
  <c r="CC12" i="3"/>
  <c r="CC11" i="3"/>
  <c r="CC10" i="3"/>
  <c r="CC9" i="3"/>
  <c r="CA176" i="3"/>
  <c r="CA175" i="3"/>
  <c r="CA174" i="3"/>
  <c r="CA173" i="3"/>
  <c r="CA172" i="3"/>
  <c r="CA171" i="3"/>
  <c r="CA170" i="3"/>
  <c r="CA169" i="3"/>
  <c r="CA168" i="3"/>
  <c r="CA167" i="3"/>
  <c r="CA166" i="3"/>
  <c r="CA165" i="3"/>
  <c r="CA164" i="3"/>
  <c r="CA163" i="3"/>
  <c r="CA162" i="3"/>
  <c r="CA161" i="3"/>
  <c r="CA160" i="3"/>
  <c r="CA159" i="3"/>
  <c r="CA158" i="3"/>
  <c r="CA157" i="3"/>
  <c r="CA156" i="3"/>
  <c r="CA155" i="3"/>
  <c r="CA154" i="3"/>
  <c r="CA153" i="3"/>
  <c r="CA152" i="3"/>
  <c r="CA151" i="3"/>
  <c r="CA150" i="3"/>
  <c r="CA149" i="3"/>
  <c r="CA148" i="3"/>
  <c r="CA147" i="3"/>
  <c r="CA146" i="3"/>
  <c r="CA145" i="3"/>
  <c r="CA144" i="3"/>
  <c r="CA143" i="3"/>
  <c r="CA142" i="3"/>
  <c r="CA141" i="3"/>
  <c r="CA140" i="3"/>
  <c r="CA139" i="3"/>
  <c r="CA138" i="3"/>
  <c r="CA137" i="3"/>
  <c r="CA136" i="3"/>
  <c r="CA135" i="3"/>
  <c r="CA134" i="3"/>
  <c r="CA133" i="3"/>
  <c r="CA132" i="3"/>
  <c r="CA131" i="3"/>
  <c r="CA130" i="3"/>
  <c r="CA129" i="3"/>
  <c r="CA128" i="3"/>
  <c r="CA127" i="3"/>
  <c r="CA126" i="3"/>
  <c r="CA125" i="3"/>
  <c r="CA124" i="3"/>
  <c r="CA123" i="3"/>
  <c r="CA122" i="3"/>
  <c r="CA121" i="3"/>
  <c r="CA120" i="3"/>
  <c r="CA119" i="3"/>
  <c r="CA118" i="3"/>
  <c r="CA117" i="3"/>
  <c r="CA116" i="3"/>
  <c r="CA115" i="3"/>
  <c r="CA114" i="3"/>
  <c r="CA113" i="3"/>
  <c r="CA112" i="3"/>
  <c r="CA111" i="3"/>
  <c r="CA110" i="3"/>
  <c r="CA109" i="3"/>
  <c r="CA108" i="3"/>
  <c r="CA107" i="3"/>
  <c r="CA106" i="3"/>
  <c r="CA105" i="3"/>
  <c r="CA104" i="3"/>
  <c r="CA103" i="3"/>
  <c r="CA102" i="3"/>
  <c r="CA101" i="3"/>
  <c r="CA100" i="3"/>
  <c r="CA99" i="3"/>
  <c r="CA98" i="3"/>
  <c r="CA97" i="3"/>
  <c r="CA96" i="3"/>
  <c r="CA95" i="3"/>
  <c r="CA94" i="3"/>
  <c r="CA93" i="3"/>
  <c r="CA92" i="3"/>
  <c r="CA91" i="3"/>
  <c r="CA90" i="3"/>
  <c r="CA89" i="3"/>
  <c r="CA88" i="3"/>
  <c r="CA87" i="3"/>
  <c r="CA86" i="3"/>
  <c r="CA85" i="3"/>
  <c r="CA84" i="3"/>
  <c r="CA83" i="3"/>
  <c r="CA82" i="3"/>
  <c r="CA81" i="3"/>
  <c r="CA80" i="3"/>
  <c r="CA79" i="3"/>
  <c r="CA78" i="3"/>
  <c r="CA77" i="3"/>
  <c r="CA76" i="3"/>
  <c r="CA75" i="3"/>
  <c r="CA74" i="3"/>
  <c r="CA73" i="3"/>
  <c r="CA72" i="3"/>
  <c r="CA71" i="3"/>
  <c r="CA70" i="3"/>
  <c r="CA69" i="3"/>
  <c r="CA68" i="3"/>
  <c r="CA67" i="3"/>
  <c r="CA66" i="3"/>
  <c r="CA65" i="3"/>
  <c r="CA64" i="3"/>
  <c r="CA63" i="3"/>
  <c r="CA62" i="3"/>
  <c r="CA61" i="3"/>
  <c r="CA60" i="3"/>
  <c r="CA59" i="3"/>
  <c r="CA58" i="3"/>
  <c r="CA57" i="3"/>
  <c r="CA56" i="3"/>
  <c r="CA55" i="3"/>
  <c r="CA54" i="3"/>
  <c r="CA53" i="3"/>
  <c r="CA52" i="3"/>
  <c r="CA51" i="3"/>
  <c r="CA50" i="3"/>
  <c r="CA49" i="3"/>
  <c r="CA48" i="3"/>
  <c r="CA47" i="3"/>
  <c r="CA46" i="3"/>
  <c r="CA45" i="3"/>
  <c r="CA44" i="3"/>
  <c r="CA43" i="3"/>
  <c r="CA42" i="3"/>
  <c r="CA41" i="3"/>
  <c r="CA40" i="3"/>
  <c r="CA39" i="3"/>
  <c r="CA38" i="3"/>
  <c r="CA37" i="3"/>
  <c r="CA36" i="3"/>
  <c r="CA35" i="3"/>
  <c r="CA34" i="3"/>
  <c r="CA33" i="3"/>
  <c r="CA32" i="3"/>
  <c r="CA31" i="3"/>
  <c r="CA30" i="3"/>
  <c r="CA29" i="3"/>
  <c r="CA28" i="3"/>
  <c r="CA27" i="3"/>
  <c r="CA26" i="3"/>
  <c r="CA25" i="3"/>
  <c r="CA24" i="3"/>
  <c r="CA23" i="3"/>
  <c r="CA22" i="3"/>
  <c r="CA21" i="3"/>
  <c r="CA20" i="3"/>
  <c r="CA19" i="3"/>
  <c r="CA18" i="3"/>
  <c r="CA17" i="3"/>
  <c r="CA16" i="3"/>
  <c r="CA15" i="3"/>
  <c r="CA14" i="3"/>
  <c r="CA13" i="3"/>
  <c r="CA12" i="3"/>
  <c r="CA11" i="3"/>
  <c r="CA10" i="3"/>
  <c r="CA9" i="3"/>
  <c r="BY176" i="3"/>
  <c r="BY175" i="3"/>
  <c r="BY174" i="3"/>
  <c r="BY173" i="3"/>
  <c r="BY172" i="3"/>
  <c r="BY171" i="3"/>
  <c r="BY170" i="3"/>
  <c r="BY169" i="3"/>
  <c r="BY168" i="3"/>
  <c r="BY167" i="3"/>
  <c r="BY166" i="3"/>
  <c r="BY165" i="3"/>
  <c r="BY164" i="3"/>
  <c r="BY163" i="3"/>
  <c r="BY162" i="3"/>
  <c r="BY161" i="3"/>
  <c r="BY160" i="3"/>
  <c r="BY159" i="3"/>
  <c r="BY158" i="3"/>
  <c r="BY157" i="3"/>
  <c r="BY156" i="3"/>
  <c r="BY155" i="3"/>
  <c r="BY154" i="3"/>
  <c r="BY153" i="3"/>
  <c r="BY152" i="3"/>
  <c r="BY151" i="3"/>
  <c r="BY150" i="3"/>
  <c r="BY149" i="3"/>
  <c r="BY148" i="3"/>
  <c r="BY147" i="3"/>
  <c r="BY146" i="3"/>
  <c r="BY145" i="3"/>
  <c r="BY144" i="3"/>
  <c r="BY143" i="3"/>
  <c r="BY142" i="3"/>
  <c r="BY141" i="3"/>
  <c r="BY140" i="3"/>
  <c r="BY139" i="3"/>
  <c r="BY138" i="3"/>
  <c r="BY137" i="3"/>
  <c r="BY136" i="3"/>
  <c r="BY135" i="3"/>
  <c r="BY134" i="3"/>
  <c r="BY133" i="3"/>
  <c r="BY132" i="3"/>
  <c r="BY131" i="3"/>
  <c r="BY130" i="3"/>
  <c r="BY129" i="3"/>
  <c r="BY128" i="3"/>
  <c r="BY127" i="3"/>
  <c r="BY126" i="3"/>
  <c r="BY125" i="3"/>
  <c r="BY124" i="3"/>
  <c r="BY123" i="3"/>
  <c r="BY122" i="3"/>
  <c r="BY121" i="3"/>
  <c r="BY120" i="3"/>
  <c r="BY119" i="3"/>
  <c r="BY118" i="3"/>
  <c r="BY117" i="3"/>
  <c r="BY116" i="3"/>
  <c r="BY115" i="3"/>
  <c r="BY114" i="3"/>
  <c r="BY113" i="3"/>
  <c r="BY112" i="3"/>
  <c r="BY111" i="3"/>
  <c r="BY110" i="3"/>
  <c r="BY109" i="3"/>
  <c r="BY108" i="3"/>
  <c r="BY107" i="3"/>
  <c r="BY106" i="3"/>
  <c r="BY105" i="3"/>
  <c r="BY104" i="3"/>
  <c r="BY103" i="3"/>
  <c r="BY102" i="3"/>
  <c r="BY101" i="3"/>
  <c r="BY100" i="3"/>
  <c r="BY99" i="3"/>
  <c r="BY98" i="3"/>
  <c r="BY97" i="3"/>
  <c r="BY96" i="3"/>
  <c r="BY95" i="3"/>
  <c r="BY94" i="3"/>
  <c r="BY93" i="3"/>
  <c r="BY92" i="3"/>
  <c r="BY91" i="3"/>
  <c r="BY90" i="3"/>
  <c r="BY89" i="3"/>
  <c r="BY88" i="3"/>
  <c r="BY87" i="3"/>
  <c r="BY86" i="3"/>
  <c r="BY85" i="3"/>
  <c r="BY84" i="3"/>
  <c r="BY83" i="3"/>
  <c r="BY82" i="3"/>
  <c r="BY81" i="3"/>
  <c r="BY80" i="3"/>
  <c r="BY79" i="3"/>
  <c r="BY78" i="3"/>
  <c r="BY77" i="3"/>
  <c r="BY76" i="3"/>
  <c r="BY75" i="3"/>
  <c r="BY74" i="3"/>
  <c r="BY73" i="3"/>
  <c r="BY72" i="3"/>
  <c r="BY71" i="3"/>
  <c r="BY70" i="3"/>
  <c r="BY69" i="3"/>
  <c r="BY68" i="3"/>
  <c r="BY67" i="3"/>
  <c r="BY66" i="3"/>
  <c r="BY65" i="3"/>
  <c r="BY64" i="3"/>
  <c r="BY63" i="3"/>
  <c r="BY62" i="3"/>
  <c r="BY61" i="3"/>
  <c r="BY60" i="3"/>
  <c r="BY59" i="3"/>
  <c r="BY58" i="3"/>
  <c r="BY57" i="3"/>
  <c r="BY56" i="3"/>
  <c r="BY55" i="3"/>
  <c r="BY54" i="3"/>
  <c r="BY53" i="3"/>
  <c r="BY52" i="3"/>
  <c r="BY51" i="3"/>
  <c r="BY50" i="3"/>
  <c r="BY49" i="3"/>
  <c r="BY48" i="3"/>
  <c r="BY47" i="3"/>
  <c r="BY46" i="3"/>
  <c r="BY45" i="3"/>
  <c r="BY44" i="3"/>
  <c r="BY43" i="3"/>
  <c r="BY42" i="3"/>
  <c r="BY41" i="3"/>
  <c r="BY40" i="3"/>
  <c r="BY39" i="3"/>
  <c r="BY38" i="3"/>
  <c r="BY37" i="3"/>
  <c r="BY36" i="3"/>
  <c r="BY35" i="3"/>
  <c r="BY34" i="3"/>
  <c r="BY33" i="3"/>
  <c r="BY32" i="3"/>
  <c r="BY31" i="3"/>
  <c r="BY30" i="3"/>
  <c r="BY29" i="3"/>
  <c r="BY28" i="3"/>
  <c r="BY27" i="3"/>
  <c r="BY26" i="3"/>
  <c r="BY25" i="3"/>
  <c r="BY24" i="3"/>
  <c r="BY23" i="3"/>
  <c r="BY22" i="3"/>
  <c r="BY21" i="3"/>
  <c r="BY20" i="3"/>
  <c r="BY19" i="3"/>
  <c r="BY18" i="3"/>
  <c r="BY17" i="3"/>
  <c r="BY16" i="3"/>
  <c r="BY15" i="3"/>
  <c r="BY14" i="3"/>
  <c r="BY13" i="3"/>
  <c r="BY12" i="3"/>
  <c r="BY11" i="3"/>
  <c r="BY10" i="3"/>
  <c r="BY9" i="3"/>
  <c r="BW176" i="3"/>
  <c r="BW175" i="3"/>
  <c r="BW174" i="3"/>
  <c r="BW173" i="3"/>
  <c r="BW172" i="3"/>
  <c r="BW171" i="3"/>
  <c r="BW170" i="3"/>
  <c r="BW169" i="3"/>
  <c r="BW168" i="3"/>
  <c r="BW167" i="3"/>
  <c r="BW166" i="3"/>
  <c r="BW165" i="3"/>
  <c r="BW164" i="3"/>
  <c r="BW163" i="3"/>
  <c r="BW162" i="3"/>
  <c r="BW161" i="3"/>
  <c r="BW160" i="3"/>
  <c r="BW159" i="3"/>
  <c r="BW158" i="3"/>
  <c r="BW157" i="3"/>
  <c r="BW156" i="3"/>
  <c r="BW155" i="3"/>
  <c r="BW154" i="3"/>
  <c r="BW153" i="3"/>
  <c r="BW152" i="3"/>
  <c r="BW151" i="3"/>
  <c r="BW150" i="3"/>
  <c r="BW149" i="3"/>
  <c r="BW148" i="3"/>
  <c r="BW147" i="3"/>
  <c r="BW146" i="3"/>
  <c r="BW145" i="3"/>
  <c r="BW144" i="3"/>
  <c r="BW143" i="3"/>
  <c r="BW142" i="3"/>
  <c r="BW141" i="3"/>
  <c r="BW140" i="3"/>
  <c r="BW139" i="3"/>
  <c r="BW138" i="3"/>
  <c r="BW137" i="3"/>
  <c r="BW136" i="3"/>
  <c r="BW135" i="3"/>
  <c r="BW134" i="3"/>
  <c r="BW133" i="3"/>
  <c r="BW132" i="3"/>
  <c r="BW131" i="3"/>
  <c r="BW130" i="3"/>
  <c r="BW129" i="3"/>
  <c r="BW128" i="3"/>
  <c r="BW127" i="3"/>
  <c r="BW126" i="3"/>
  <c r="BW125" i="3"/>
  <c r="BW124" i="3"/>
  <c r="BW123" i="3"/>
  <c r="BW122" i="3"/>
  <c r="BW121" i="3"/>
  <c r="BW120" i="3"/>
  <c r="BW119" i="3"/>
  <c r="BW118" i="3"/>
  <c r="BW117" i="3"/>
  <c r="BW116" i="3"/>
  <c r="BW115" i="3"/>
  <c r="BW114" i="3"/>
  <c r="BW113" i="3"/>
  <c r="BW112" i="3"/>
  <c r="BW111" i="3"/>
  <c r="BW110" i="3"/>
  <c r="BW109" i="3"/>
  <c r="BW108" i="3"/>
  <c r="BW107" i="3"/>
  <c r="BW106" i="3"/>
  <c r="BW105" i="3"/>
  <c r="BW104" i="3"/>
  <c r="BW103" i="3"/>
  <c r="BW102" i="3"/>
  <c r="BW101" i="3"/>
  <c r="BW100" i="3"/>
  <c r="BW99" i="3"/>
  <c r="BW98" i="3"/>
  <c r="BW97" i="3"/>
  <c r="BW96" i="3"/>
  <c r="BW95" i="3"/>
  <c r="BW94" i="3"/>
  <c r="BW93" i="3"/>
  <c r="BW92" i="3"/>
  <c r="BW91" i="3"/>
  <c r="BW90" i="3"/>
  <c r="BW89" i="3"/>
  <c r="BW88" i="3"/>
  <c r="BW87" i="3"/>
  <c r="BW86" i="3"/>
  <c r="BW85" i="3"/>
  <c r="BW84" i="3"/>
  <c r="BW83" i="3"/>
  <c r="BW82" i="3"/>
  <c r="BW81" i="3"/>
  <c r="BW80" i="3"/>
  <c r="BW79" i="3"/>
  <c r="BW78" i="3"/>
  <c r="BW77" i="3"/>
  <c r="BW76" i="3"/>
  <c r="BW75" i="3"/>
  <c r="BW74" i="3"/>
  <c r="BW73" i="3"/>
  <c r="BW72" i="3"/>
  <c r="BW71" i="3"/>
  <c r="BW70" i="3"/>
  <c r="BW69" i="3"/>
  <c r="BW68" i="3"/>
  <c r="BW67" i="3"/>
  <c r="BW66" i="3"/>
  <c r="BW65" i="3"/>
  <c r="BW64" i="3"/>
  <c r="BW63" i="3"/>
  <c r="BW62" i="3"/>
  <c r="BW61" i="3"/>
  <c r="BW60" i="3"/>
  <c r="BW59" i="3"/>
  <c r="BW58" i="3"/>
  <c r="BW57" i="3"/>
  <c r="BW56" i="3"/>
  <c r="BW55" i="3"/>
  <c r="BW54" i="3"/>
  <c r="BW53" i="3"/>
  <c r="BW52" i="3"/>
  <c r="BW51" i="3"/>
  <c r="BW50" i="3"/>
  <c r="BW49" i="3"/>
  <c r="BW48" i="3"/>
  <c r="BW47" i="3"/>
  <c r="BW46" i="3"/>
  <c r="BW45" i="3"/>
  <c r="BW44" i="3"/>
  <c r="BW43" i="3"/>
  <c r="BW42" i="3"/>
  <c r="BW41" i="3"/>
  <c r="BW40" i="3"/>
  <c r="BW39" i="3"/>
  <c r="BW38" i="3"/>
  <c r="BW37" i="3"/>
  <c r="BW36" i="3"/>
  <c r="BW35" i="3"/>
  <c r="BW34" i="3"/>
  <c r="BW33" i="3"/>
  <c r="BW32" i="3"/>
  <c r="BW31" i="3"/>
  <c r="BW30" i="3"/>
  <c r="BW29" i="3"/>
  <c r="BW28" i="3"/>
  <c r="BW27" i="3"/>
  <c r="BW26" i="3"/>
  <c r="BW25" i="3"/>
  <c r="BW24" i="3"/>
  <c r="BW23" i="3"/>
  <c r="BW22" i="3"/>
  <c r="BW21" i="3"/>
  <c r="BW20" i="3"/>
  <c r="BW19" i="3"/>
  <c r="BW18" i="3"/>
  <c r="BW17" i="3"/>
  <c r="BW16" i="3"/>
  <c r="BW15" i="3"/>
  <c r="BW14" i="3"/>
  <c r="BW13" i="3"/>
  <c r="BW12" i="3"/>
  <c r="BW11" i="3"/>
  <c r="BW10" i="3"/>
  <c r="BW9" i="3"/>
  <c r="BU176" i="3"/>
  <c r="BU175" i="3"/>
  <c r="BU174" i="3"/>
  <c r="BU173" i="3"/>
  <c r="BU172" i="3"/>
  <c r="BU171" i="3"/>
  <c r="BU170" i="3"/>
  <c r="BU169" i="3"/>
  <c r="BU168" i="3"/>
  <c r="BU167" i="3"/>
  <c r="BU166" i="3"/>
  <c r="BU165" i="3"/>
  <c r="BU164" i="3"/>
  <c r="BU163" i="3"/>
  <c r="BU162" i="3"/>
  <c r="BU161" i="3"/>
  <c r="BU160" i="3"/>
  <c r="BU159" i="3"/>
  <c r="BU158" i="3"/>
  <c r="BU157" i="3"/>
  <c r="BU156" i="3"/>
  <c r="BU155" i="3"/>
  <c r="BU154" i="3"/>
  <c r="BU153" i="3"/>
  <c r="BU152" i="3"/>
  <c r="BU151" i="3"/>
  <c r="BU150" i="3"/>
  <c r="BU149" i="3"/>
  <c r="BU148" i="3"/>
  <c r="BU147" i="3"/>
  <c r="BU146" i="3"/>
  <c r="BU145" i="3"/>
  <c r="BU144" i="3"/>
  <c r="BU143" i="3"/>
  <c r="BU142" i="3"/>
  <c r="BU141" i="3"/>
  <c r="BU140" i="3"/>
  <c r="BU139" i="3"/>
  <c r="BU138" i="3"/>
  <c r="BU137" i="3"/>
  <c r="BU136" i="3"/>
  <c r="BU135" i="3"/>
  <c r="BU134" i="3"/>
  <c r="BU133" i="3"/>
  <c r="BU132" i="3"/>
  <c r="BU131" i="3"/>
  <c r="BU130" i="3"/>
  <c r="BU129" i="3"/>
  <c r="BU128" i="3"/>
  <c r="BU127" i="3"/>
  <c r="BU126" i="3"/>
  <c r="BU125" i="3"/>
  <c r="BU124" i="3"/>
  <c r="BU123" i="3"/>
  <c r="BU122" i="3"/>
  <c r="BU121" i="3"/>
  <c r="BU120" i="3"/>
  <c r="BU119" i="3"/>
  <c r="BU118" i="3"/>
  <c r="BU117" i="3"/>
  <c r="BU116" i="3"/>
  <c r="BU115" i="3"/>
  <c r="BU114" i="3"/>
  <c r="BU113" i="3"/>
  <c r="BU112" i="3"/>
  <c r="BU111" i="3"/>
  <c r="BU110" i="3"/>
  <c r="BU109" i="3"/>
  <c r="BU108" i="3"/>
  <c r="BU107" i="3"/>
  <c r="BU106" i="3"/>
  <c r="BU105" i="3"/>
  <c r="BU104" i="3"/>
  <c r="BU103" i="3"/>
  <c r="BU102" i="3"/>
  <c r="BU101" i="3"/>
  <c r="BU100" i="3"/>
  <c r="BU99" i="3"/>
  <c r="BU98" i="3"/>
  <c r="BU97" i="3"/>
  <c r="BU96" i="3"/>
  <c r="BU95" i="3"/>
  <c r="BU94" i="3"/>
  <c r="BU93" i="3"/>
  <c r="BU92" i="3"/>
  <c r="BU91" i="3"/>
  <c r="BU90" i="3"/>
  <c r="BU89" i="3"/>
  <c r="BU88" i="3"/>
  <c r="BU87" i="3"/>
  <c r="BU86" i="3"/>
  <c r="BU85" i="3"/>
  <c r="BU84" i="3"/>
  <c r="BU83" i="3"/>
  <c r="BU82" i="3"/>
  <c r="BU81" i="3"/>
  <c r="BU80" i="3"/>
  <c r="BU79" i="3"/>
  <c r="BU78" i="3"/>
  <c r="BU77" i="3"/>
  <c r="BU76" i="3"/>
  <c r="BU75" i="3"/>
  <c r="BU74" i="3"/>
  <c r="BU73" i="3"/>
  <c r="BU72" i="3"/>
  <c r="BU71" i="3"/>
  <c r="BU70" i="3"/>
  <c r="BU69" i="3"/>
  <c r="BU68" i="3"/>
  <c r="BU67" i="3"/>
  <c r="BU66" i="3"/>
  <c r="BU65" i="3"/>
  <c r="BU64" i="3"/>
  <c r="BU63" i="3"/>
  <c r="BU62" i="3"/>
  <c r="BU61" i="3"/>
  <c r="BU60" i="3"/>
  <c r="BU59" i="3"/>
  <c r="BU58" i="3"/>
  <c r="BU57" i="3"/>
  <c r="BU56" i="3"/>
  <c r="BU55" i="3"/>
  <c r="BU54" i="3"/>
  <c r="BU53" i="3"/>
  <c r="BU52" i="3"/>
  <c r="BU51" i="3"/>
  <c r="BU50" i="3"/>
  <c r="BU49" i="3"/>
  <c r="BU48" i="3"/>
  <c r="BU47" i="3"/>
  <c r="BU46" i="3"/>
  <c r="BU45" i="3"/>
  <c r="BU44" i="3"/>
  <c r="BU43" i="3"/>
  <c r="BU42" i="3"/>
  <c r="BU41" i="3"/>
  <c r="BU40" i="3"/>
  <c r="BU39" i="3"/>
  <c r="BU38" i="3"/>
  <c r="BU37" i="3"/>
  <c r="BU36" i="3"/>
  <c r="BU35" i="3"/>
  <c r="BU34" i="3"/>
  <c r="BU33" i="3"/>
  <c r="BU32" i="3"/>
  <c r="BU31" i="3"/>
  <c r="BU30" i="3"/>
  <c r="BU29" i="3"/>
  <c r="BU28" i="3"/>
  <c r="BU27" i="3"/>
  <c r="BU26" i="3"/>
  <c r="BU25" i="3"/>
  <c r="BU24" i="3"/>
  <c r="BU23" i="3"/>
  <c r="BU22" i="3"/>
  <c r="BU21" i="3"/>
  <c r="BU20" i="3"/>
  <c r="BU19" i="3"/>
  <c r="BU18" i="3"/>
  <c r="BU17" i="3"/>
  <c r="BU16" i="3"/>
  <c r="BU15" i="3"/>
  <c r="BU14" i="3"/>
  <c r="BU13" i="3"/>
  <c r="BU12" i="3"/>
  <c r="BU11" i="3"/>
  <c r="BU10" i="3"/>
  <c r="BU9" i="3"/>
  <c r="BS176" i="3"/>
  <c r="BS175" i="3"/>
  <c r="BS174" i="3"/>
  <c r="BS173" i="3"/>
  <c r="BS172" i="3"/>
  <c r="BS171" i="3"/>
  <c r="BS170" i="3"/>
  <c r="BS169" i="3"/>
  <c r="BS168" i="3"/>
  <c r="BS167" i="3"/>
  <c r="BS166" i="3"/>
  <c r="BS165" i="3"/>
  <c r="BS164" i="3"/>
  <c r="BS163" i="3"/>
  <c r="BS162" i="3"/>
  <c r="BS161" i="3"/>
  <c r="BS160" i="3"/>
  <c r="BS159" i="3"/>
  <c r="BS158" i="3"/>
  <c r="BS157" i="3"/>
  <c r="BS156" i="3"/>
  <c r="BS155" i="3"/>
  <c r="BS154" i="3"/>
  <c r="BS153" i="3"/>
  <c r="BS152" i="3"/>
  <c r="BS151" i="3"/>
  <c r="BS150" i="3"/>
  <c r="BS149" i="3"/>
  <c r="BS148" i="3"/>
  <c r="BS147" i="3"/>
  <c r="BS146" i="3"/>
  <c r="BS145" i="3"/>
  <c r="BS144" i="3"/>
  <c r="BS143" i="3"/>
  <c r="BS142" i="3"/>
  <c r="BS141" i="3"/>
  <c r="BS140" i="3"/>
  <c r="BS139" i="3"/>
  <c r="BS138" i="3"/>
  <c r="BS137" i="3"/>
  <c r="BS136" i="3"/>
  <c r="BS135" i="3"/>
  <c r="BS134" i="3"/>
  <c r="BS133" i="3"/>
  <c r="BS132" i="3"/>
  <c r="BS131" i="3"/>
  <c r="BS130" i="3"/>
  <c r="BS129" i="3"/>
  <c r="BS128" i="3"/>
  <c r="BS127" i="3"/>
  <c r="BS126" i="3"/>
  <c r="BS125" i="3"/>
  <c r="BS124" i="3"/>
  <c r="BS123" i="3"/>
  <c r="BS122" i="3"/>
  <c r="BS121" i="3"/>
  <c r="BS120" i="3"/>
  <c r="BS119" i="3"/>
  <c r="BS118" i="3"/>
  <c r="BS117" i="3"/>
  <c r="BS116" i="3"/>
  <c r="BS115" i="3"/>
  <c r="BS114" i="3"/>
  <c r="BS113" i="3"/>
  <c r="BS112" i="3"/>
  <c r="BS111" i="3"/>
  <c r="BS110" i="3"/>
  <c r="BS109" i="3"/>
  <c r="BS108" i="3"/>
  <c r="BS107" i="3"/>
  <c r="BS106" i="3"/>
  <c r="BS105" i="3"/>
  <c r="BS104" i="3"/>
  <c r="BS103" i="3"/>
  <c r="BS102" i="3"/>
  <c r="BS101" i="3"/>
  <c r="BS100" i="3"/>
  <c r="BS99" i="3"/>
  <c r="BS98" i="3"/>
  <c r="BS97" i="3"/>
  <c r="BS96" i="3"/>
  <c r="BS95" i="3"/>
  <c r="BS94" i="3"/>
  <c r="BS93" i="3"/>
  <c r="BS92" i="3"/>
  <c r="BS91" i="3"/>
  <c r="BS90" i="3"/>
  <c r="BS89" i="3"/>
  <c r="BS88" i="3"/>
  <c r="BS87" i="3"/>
  <c r="BS86" i="3"/>
  <c r="BS85" i="3"/>
  <c r="BS84" i="3"/>
  <c r="BS83" i="3"/>
  <c r="BS82" i="3"/>
  <c r="BS81" i="3"/>
  <c r="BS80" i="3"/>
  <c r="BS79" i="3"/>
  <c r="BS78" i="3"/>
  <c r="BS77" i="3"/>
  <c r="BS76" i="3"/>
  <c r="BS75" i="3"/>
  <c r="BS74" i="3"/>
  <c r="BS73" i="3"/>
  <c r="BS72" i="3"/>
  <c r="BS71" i="3"/>
  <c r="BS70" i="3"/>
  <c r="BS69" i="3"/>
  <c r="BS68" i="3"/>
  <c r="BS67" i="3"/>
  <c r="BS66" i="3"/>
  <c r="BS65" i="3"/>
  <c r="BS64" i="3"/>
  <c r="BS63" i="3"/>
  <c r="BS62" i="3"/>
  <c r="BS61" i="3"/>
  <c r="BS60" i="3"/>
  <c r="BS59" i="3"/>
  <c r="BS58" i="3"/>
  <c r="BS57" i="3"/>
  <c r="BS56" i="3"/>
  <c r="BS55" i="3"/>
  <c r="BS54" i="3"/>
  <c r="BS53" i="3"/>
  <c r="BS52" i="3"/>
  <c r="BS51" i="3"/>
  <c r="BS50" i="3"/>
  <c r="BS49" i="3"/>
  <c r="BS48" i="3"/>
  <c r="BS47" i="3"/>
  <c r="BS46" i="3"/>
  <c r="BS45" i="3"/>
  <c r="BS44" i="3"/>
  <c r="BS43" i="3"/>
  <c r="BS42" i="3"/>
  <c r="BS41" i="3"/>
  <c r="BS40" i="3"/>
  <c r="BS39" i="3"/>
  <c r="BS38" i="3"/>
  <c r="BS37" i="3"/>
  <c r="BS36" i="3"/>
  <c r="BS35" i="3"/>
  <c r="BS34" i="3"/>
  <c r="BS33" i="3"/>
  <c r="BS32" i="3"/>
  <c r="BS31" i="3"/>
  <c r="BS30" i="3"/>
  <c r="BS29" i="3"/>
  <c r="BS28" i="3"/>
  <c r="BS27" i="3"/>
  <c r="BS26" i="3"/>
  <c r="BS25" i="3"/>
  <c r="BS24" i="3"/>
  <c r="BS23" i="3"/>
  <c r="BS22" i="3"/>
  <c r="BS21" i="3"/>
  <c r="BS20" i="3"/>
  <c r="BS19" i="3"/>
  <c r="BS18" i="3"/>
  <c r="BS17" i="3"/>
  <c r="BS16" i="3"/>
  <c r="BS15" i="3"/>
  <c r="BS14" i="3"/>
  <c r="BS13" i="3"/>
  <c r="BS12" i="3"/>
  <c r="BS11" i="3"/>
  <c r="BS10" i="3"/>
  <c r="BS9" i="3"/>
  <c r="BQ176" i="3"/>
  <c r="BQ175" i="3"/>
  <c r="BQ174" i="3"/>
  <c r="BQ173" i="3"/>
  <c r="BQ172" i="3"/>
  <c r="BQ171" i="3"/>
  <c r="BQ170" i="3"/>
  <c r="BQ169" i="3"/>
  <c r="BQ168" i="3"/>
  <c r="BQ167" i="3"/>
  <c r="BQ166" i="3"/>
  <c r="BQ165" i="3"/>
  <c r="BQ164" i="3"/>
  <c r="BQ163" i="3"/>
  <c r="BQ162" i="3"/>
  <c r="BQ161" i="3"/>
  <c r="BQ160" i="3"/>
  <c r="BQ159" i="3"/>
  <c r="BQ158" i="3"/>
  <c r="BQ157" i="3"/>
  <c r="BQ156" i="3"/>
  <c r="BQ155" i="3"/>
  <c r="BQ154" i="3"/>
  <c r="BQ153" i="3"/>
  <c r="BQ152" i="3"/>
  <c r="BQ151" i="3"/>
  <c r="BQ150" i="3"/>
  <c r="BQ149" i="3"/>
  <c r="BQ148" i="3"/>
  <c r="BQ147" i="3"/>
  <c r="BQ146" i="3"/>
  <c r="BQ145" i="3"/>
  <c r="BQ144" i="3"/>
  <c r="BQ143" i="3"/>
  <c r="BQ142" i="3"/>
  <c r="BQ141" i="3"/>
  <c r="BQ140" i="3"/>
  <c r="BQ139" i="3"/>
  <c r="BQ138" i="3"/>
  <c r="BQ137" i="3"/>
  <c r="BQ136" i="3"/>
  <c r="BQ135" i="3"/>
  <c r="BQ134" i="3"/>
  <c r="BQ133" i="3"/>
  <c r="BQ132" i="3"/>
  <c r="BQ131" i="3"/>
  <c r="BQ130" i="3"/>
  <c r="BQ129" i="3"/>
  <c r="BQ128" i="3"/>
  <c r="BQ127" i="3"/>
  <c r="BQ126" i="3"/>
  <c r="BQ125" i="3"/>
  <c r="BQ124" i="3"/>
  <c r="BQ123" i="3"/>
  <c r="BQ122" i="3"/>
  <c r="BQ121" i="3"/>
  <c r="BQ120" i="3"/>
  <c r="BQ119" i="3"/>
  <c r="BQ118" i="3"/>
  <c r="BQ117" i="3"/>
  <c r="BQ116" i="3"/>
  <c r="BQ115" i="3"/>
  <c r="BQ114" i="3"/>
  <c r="BQ113" i="3"/>
  <c r="BQ112" i="3"/>
  <c r="BQ111" i="3"/>
  <c r="BQ110" i="3"/>
  <c r="BQ109" i="3"/>
  <c r="BQ108" i="3"/>
  <c r="BQ107" i="3"/>
  <c r="BQ106" i="3"/>
  <c r="BQ105" i="3"/>
  <c r="BQ104" i="3"/>
  <c r="BQ103" i="3"/>
  <c r="BQ102" i="3"/>
  <c r="BQ101" i="3"/>
  <c r="BQ100" i="3"/>
  <c r="BQ99" i="3"/>
  <c r="BQ98" i="3"/>
  <c r="BQ97" i="3"/>
  <c r="BQ96" i="3"/>
  <c r="BQ95" i="3"/>
  <c r="BQ94" i="3"/>
  <c r="BQ93" i="3"/>
  <c r="BQ92" i="3"/>
  <c r="BQ91" i="3"/>
  <c r="BQ90" i="3"/>
  <c r="BQ89" i="3"/>
  <c r="BQ88" i="3"/>
  <c r="BQ87" i="3"/>
  <c r="BQ86" i="3"/>
  <c r="BQ85" i="3"/>
  <c r="BQ84" i="3"/>
  <c r="BQ83" i="3"/>
  <c r="BQ82" i="3"/>
  <c r="BQ81" i="3"/>
  <c r="BQ80" i="3"/>
  <c r="BQ79" i="3"/>
  <c r="BQ78" i="3"/>
  <c r="BQ77" i="3"/>
  <c r="BQ76" i="3"/>
  <c r="BQ75" i="3"/>
  <c r="BQ74" i="3"/>
  <c r="BQ73" i="3"/>
  <c r="BQ72" i="3"/>
  <c r="BQ71" i="3"/>
  <c r="BQ70" i="3"/>
  <c r="BQ69" i="3"/>
  <c r="BQ68" i="3"/>
  <c r="BQ67" i="3"/>
  <c r="BQ66" i="3"/>
  <c r="BQ65" i="3"/>
  <c r="BQ64" i="3"/>
  <c r="BQ63" i="3"/>
  <c r="BQ62" i="3"/>
  <c r="BQ61" i="3"/>
  <c r="BQ60" i="3"/>
  <c r="BQ59" i="3"/>
  <c r="BQ58" i="3"/>
  <c r="BQ57" i="3"/>
  <c r="BQ56" i="3"/>
  <c r="BQ55" i="3"/>
  <c r="BQ54" i="3"/>
  <c r="BQ53" i="3"/>
  <c r="BQ52" i="3"/>
  <c r="BQ51" i="3"/>
  <c r="BQ50" i="3"/>
  <c r="BQ49" i="3"/>
  <c r="BQ48" i="3"/>
  <c r="BQ47" i="3"/>
  <c r="BQ46" i="3"/>
  <c r="BQ45" i="3"/>
  <c r="BQ44" i="3"/>
  <c r="BQ43" i="3"/>
  <c r="BQ42" i="3"/>
  <c r="BQ41" i="3"/>
  <c r="BQ40" i="3"/>
  <c r="BQ39" i="3"/>
  <c r="BQ38" i="3"/>
  <c r="BQ37" i="3"/>
  <c r="BQ36" i="3"/>
  <c r="BQ35" i="3"/>
  <c r="BQ34" i="3"/>
  <c r="BQ33" i="3"/>
  <c r="BQ32" i="3"/>
  <c r="BQ31" i="3"/>
  <c r="BQ30" i="3"/>
  <c r="BQ29" i="3"/>
  <c r="BQ28" i="3"/>
  <c r="BQ27" i="3"/>
  <c r="BQ26" i="3"/>
  <c r="BQ25" i="3"/>
  <c r="BQ24" i="3"/>
  <c r="BQ23" i="3"/>
  <c r="BQ22" i="3"/>
  <c r="BQ21" i="3"/>
  <c r="BQ20" i="3"/>
  <c r="BQ19" i="3"/>
  <c r="BQ18" i="3"/>
  <c r="BQ17" i="3"/>
  <c r="BQ16" i="3"/>
  <c r="BQ15" i="3"/>
  <c r="BQ14" i="3"/>
  <c r="BQ13" i="3"/>
  <c r="BQ12" i="3"/>
  <c r="BQ11" i="3"/>
  <c r="BQ10" i="3"/>
  <c r="BQ9" i="3"/>
  <c r="B107" i="35" l="1"/>
  <c r="H182" i="34"/>
  <c r="B37" i="35"/>
  <c r="H181" i="34"/>
  <c r="B199" i="35"/>
  <c r="H179" i="34"/>
  <c r="J102" i="36"/>
  <c r="B231" i="35"/>
  <c r="H177" i="34"/>
  <c r="B230" i="35"/>
  <c r="H176" i="34"/>
  <c r="B222" i="35"/>
  <c r="H178" i="34"/>
  <c r="B224" i="35"/>
  <c r="B170" i="35"/>
  <c r="B211" i="35"/>
  <c r="B165" i="35"/>
  <c r="B19" i="35"/>
  <c r="B177" i="35"/>
  <c r="B112" i="35"/>
  <c r="B151" i="35"/>
  <c r="B129" i="35"/>
  <c r="B203" i="35"/>
  <c r="B27" i="35"/>
  <c r="B135" i="35"/>
  <c r="B198" i="35"/>
  <c r="B149" i="35"/>
  <c r="B118" i="35"/>
  <c r="B181" i="35"/>
  <c r="B35" i="35"/>
  <c r="B167" i="35"/>
  <c r="B75" i="35"/>
  <c r="B182" i="35"/>
  <c r="B145" i="35"/>
  <c r="B83" i="35"/>
  <c r="B178" i="35"/>
  <c r="B113" i="35"/>
  <c r="B152" i="35"/>
  <c r="B130" i="35"/>
  <c r="B204" i="35"/>
  <c r="B28" i="35"/>
  <c r="B133" i="35"/>
  <c r="B172" i="35"/>
  <c r="B146" i="35"/>
  <c r="B36" i="35"/>
  <c r="B200" i="35"/>
  <c r="B155" i="35"/>
  <c r="B185" i="35"/>
  <c r="B76" i="35"/>
  <c r="B161" i="35"/>
  <c r="B142" i="35"/>
  <c r="B218" i="35"/>
  <c r="B108" i="35"/>
  <c r="B124" i="35"/>
  <c r="B180" i="35"/>
  <c r="B119" i="35"/>
  <c r="B157" i="35"/>
  <c r="B214" i="35"/>
  <c r="B188" i="35"/>
  <c r="B21" i="35"/>
  <c r="B137" i="35"/>
  <c r="B179" i="35"/>
  <c r="B114" i="35"/>
  <c r="B153" i="35"/>
  <c r="B131" i="35"/>
  <c r="B205" i="35"/>
  <c r="B29" i="35"/>
  <c r="B220" i="35"/>
  <c r="B173" i="35"/>
  <c r="B53" i="35"/>
  <c r="B162" i="35"/>
  <c r="B219" i="35"/>
  <c r="B193" i="35"/>
  <c r="B109" i="35"/>
  <c r="B125" i="35"/>
  <c r="B143" i="35"/>
  <c r="B158" i="35"/>
  <c r="B215" i="35"/>
  <c r="B189" i="35"/>
  <c r="B120" i="35"/>
  <c r="B22" i="35"/>
  <c r="B138" i="35"/>
  <c r="B186" i="35"/>
  <c r="B201" i="35"/>
  <c r="B46" i="35"/>
  <c r="B209" i="35"/>
  <c r="B78" i="35"/>
  <c r="B216" i="35"/>
  <c r="B190" i="35"/>
  <c r="B121" i="35"/>
  <c r="B139" i="35"/>
  <c r="B23" i="35"/>
  <c r="B159" i="35"/>
  <c r="B132" i="35"/>
  <c r="B110" i="35"/>
  <c r="B171" i="35"/>
  <c r="B148" i="35"/>
  <c r="B207" i="35"/>
  <c r="B31" i="35"/>
  <c r="B144" i="35"/>
  <c r="B184" i="35"/>
  <c r="B47" i="35"/>
  <c r="B196" i="35"/>
  <c r="B55" i="35"/>
  <c r="B206" i="35"/>
  <c r="B174" i="35"/>
  <c r="B147" i="35"/>
  <c r="B126" i="35"/>
  <c r="B24" i="35"/>
  <c r="B117" i="35"/>
  <c r="B160" i="35"/>
  <c r="B140" i="35"/>
  <c r="B197" i="35"/>
  <c r="B191" i="35"/>
  <c r="B122" i="35"/>
  <c r="B32" i="35"/>
  <c r="B183" i="35"/>
  <c r="B154" i="35"/>
  <c r="B210" i="35"/>
  <c r="B40" i="35"/>
  <c r="B136" i="35"/>
  <c r="B115" i="35"/>
  <c r="B221" i="35"/>
  <c r="B175" i="35"/>
  <c r="B127" i="35"/>
  <c r="B166" i="35"/>
  <c r="B25" i="35"/>
  <c r="B213" i="35"/>
  <c r="B49" i="35"/>
  <c r="B156" i="35"/>
  <c r="B73" i="35"/>
  <c r="B176" i="35"/>
  <c r="B111" i="35"/>
  <c r="B128" i="35"/>
  <c r="B150" i="35"/>
  <c r="B202" i="35"/>
  <c r="B26" i="35"/>
  <c r="B163" i="35"/>
  <c r="B141" i="35"/>
  <c r="B217" i="35"/>
  <c r="B192" i="35"/>
  <c r="B123" i="35"/>
  <c r="B34" i="35"/>
  <c r="B195" i="35"/>
  <c r="B208" i="35"/>
  <c r="B50" i="35"/>
  <c r="B134" i="35"/>
  <c r="B106" i="35"/>
  <c r="B212" i="35"/>
  <c r="B187" i="35"/>
  <c r="B164" i="35"/>
  <c r="AM109" i="36"/>
  <c r="Z231" i="35" l="1"/>
  <c r="Y231" i="35"/>
  <c r="W231" i="35"/>
  <c r="T231" i="35"/>
  <c r="U231" i="35" s="1"/>
  <c r="Z230" i="35"/>
  <c r="Y230" i="35"/>
  <c r="W230" i="35"/>
  <c r="T230" i="35"/>
  <c r="U230" i="35" s="1"/>
  <c r="Z229" i="35"/>
  <c r="Y229" i="35"/>
  <c r="W229" i="35"/>
  <c r="T229" i="35"/>
  <c r="U229" i="35" s="1"/>
  <c r="Z228" i="35"/>
  <c r="Y228" i="35"/>
  <c r="W228" i="35"/>
  <c r="T228" i="35"/>
  <c r="U228" i="35" s="1"/>
  <c r="Z227" i="35"/>
  <c r="Y227" i="35"/>
  <c r="W227" i="35"/>
  <c r="T227" i="35"/>
  <c r="U227" i="35" s="1"/>
  <c r="Z226" i="35"/>
  <c r="Y226" i="35"/>
  <c r="W226" i="35"/>
  <c r="T226" i="35"/>
  <c r="U226" i="35" s="1"/>
  <c r="Z225" i="35"/>
  <c r="Y225" i="35"/>
  <c r="W225" i="35"/>
  <c r="T225" i="35"/>
  <c r="U225" i="35" s="1"/>
  <c r="Z224" i="35"/>
  <c r="Y224" i="35"/>
  <c r="W224" i="35"/>
  <c r="T224" i="35"/>
  <c r="U224" i="35" s="1"/>
  <c r="Z223" i="35"/>
  <c r="Y223" i="35"/>
  <c r="W223" i="35"/>
  <c r="T223" i="35"/>
  <c r="U223" i="35" s="1"/>
  <c r="Z222" i="35"/>
  <c r="Y222" i="35"/>
  <c r="T222" i="35"/>
  <c r="U222" i="35" s="1"/>
  <c r="Z221" i="35"/>
  <c r="Y221" i="35"/>
  <c r="T221" i="35"/>
  <c r="U221" i="35" s="1"/>
  <c r="Z220" i="35"/>
  <c r="Y220" i="35"/>
  <c r="T220" i="35"/>
  <c r="U220" i="35" s="1"/>
  <c r="Z219" i="35"/>
  <c r="Y219" i="35"/>
  <c r="T219" i="35"/>
  <c r="U219" i="35" s="1"/>
  <c r="Z218" i="35"/>
  <c r="Y218" i="35"/>
  <c r="T218" i="35"/>
  <c r="U218" i="35" s="1"/>
  <c r="Z217" i="35"/>
  <c r="Y217" i="35"/>
  <c r="T217" i="35"/>
  <c r="U217" i="35" s="1"/>
  <c r="Z216" i="35"/>
  <c r="Y216" i="35"/>
  <c r="T216" i="35"/>
  <c r="U216" i="35" s="1"/>
  <c r="Z215" i="35"/>
  <c r="Y215" i="35"/>
  <c r="T215" i="35"/>
  <c r="U215" i="35" s="1"/>
  <c r="Z214" i="35"/>
  <c r="Y214" i="35"/>
  <c r="T214" i="35"/>
  <c r="U214" i="35" s="1"/>
  <c r="Z213" i="35"/>
  <c r="Y213" i="35"/>
  <c r="T213" i="35"/>
  <c r="U213" i="35" s="1"/>
  <c r="Z212" i="35"/>
  <c r="Y212" i="35"/>
  <c r="T212" i="35"/>
  <c r="U212" i="35" s="1"/>
  <c r="Z211" i="35"/>
  <c r="Y211" i="35"/>
  <c r="T211" i="35"/>
  <c r="U211" i="35" s="1"/>
  <c r="Z210" i="35"/>
  <c r="Y210" i="35"/>
  <c r="T210" i="35"/>
  <c r="U210" i="35" s="1"/>
  <c r="Z209" i="35"/>
  <c r="Y209" i="35"/>
  <c r="T209" i="35"/>
  <c r="U209" i="35" s="1"/>
  <c r="Z208" i="35"/>
  <c r="Y208" i="35"/>
  <c r="T208" i="35"/>
  <c r="U208" i="35" s="1"/>
  <c r="Z207" i="35"/>
  <c r="Y207" i="35"/>
  <c r="T207" i="35"/>
  <c r="U207" i="35" s="1"/>
  <c r="Z206" i="35"/>
  <c r="Y206" i="35"/>
  <c r="T206" i="35"/>
  <c r="U206" i="35" s="1"/>
  <c r="Z205" i="35"/>
  <c r="Y205" i="35"/>
  <c r="T205" i="35"/>
  <c r="U205" i="35" s="1"/>
  <c r="Z204" i="35"/>
  <c r="Y204" i="35"/>
  <c r="T204" i="35"/>
  <c r="U204" i="35" s="1"/>
  <c r="Z203" i="35"/>
  <c r="Y203" i="35"/>
  <c r="T203" i="35"/>
  <c r="U203" i="35" s="1"/>
  <c r="Z202" i="35"/>
  <c r="Y202" i="35"/>
  <c r="T202" i="35"/>
  <c r="U202" i="35" s="1"/>
  <c r="Z201" i="35"/>
  <c r="Y201" i="35"/>
  <c r="T201" i="35"/>
  <c r="U201" i="35" s="1"/>
  <c r="Z200" i="35"/>
  <c r="Y200" i="35"/>
  <c r="T200" i="35"/>
  <c r="U200" i="35" s="1"/>
  <c r="Z199" i="35"/>
  <c r="Y199" i="35"/>
  <c r="T199" i="35"/>
  <c r="U199" i="35" s="1"/>
  <c r="Z198" i="35"/>
  <c r="Y198" i="35"/>
  <c r="T198" i="35"/>
  <c r="U198" i="35" s="1"/>
  <c r="Z197" i="35"/>
  <c r="Y197" i="35"/>
  <c r="T197" i="35"/>
  <c r="U197" i="35" s="1"/>
  <c r="Z196" i="35"/>
  <c r="Y196" i="35"/>
  <c r="T196" i="35"/>
  <c r="U196" i="35" s="1"/>
  <c r="Z195" i="35"/>
  <c r="Y195" i="35"/>
  <c r="T195" i="35"/>
  <c r="U195" i="35" s="1"/>
  <c r="Z194" i="35"/>
  <c r="Y194" i="35"/>
  <c r="T194" i="35"/>
  <c r="U194" i="35" s="1"/>
  <c r="Z193" i="35"/>
  <c r="Y193" i="35"/>
  <c r="T193" i="35"/>
  <c r="U193" i="35" s="1"/>
  <c r="Z192" i="35"/>
  <c r="Y192" i="35"/>
  <c r="T192" i="35"/>
  <c r="U192" i="35" s="1"/>
  <c r="Z191" i="35"/>
  <c r="Y191" i="35"/>
  <c r="T191" i="35"/>
  <c r="U191" i="35" s="1"/>
  <c r="Z190" i="35"/>
  <c r="Y190" i="35"/>
  <c r="T190" i="35"/>
  <c r="U190" i="35" s="1"/>
  <c r="Z189" i="35"/>
  <c r="Y189" i="35"/>
  <c r="T189" i="35"/>
  <c r="U189" i="35" s="1"/>
  <c r="Z188" i="35"/>
  <c r="Y188" i="35"/>
  <c r="T188" i="35"/>
  <c r="U188" i="35" s="1"/>
  <c r="Z187" i="35"/>
  <c r="Y187" i="35"/>
  <c r="T187" i="35"/>
  <c r="U187" i="35" s="1"/>
  <c r="Z186" i="35"/>
  <c r="Y186" i="35"/>
  <c r="T186" i="35"/>
  <c r="U186" i="35" s="1"/>
  <c r="Z185" i="35"/>
  <c r="Y185" i="35"/>
  <c r="T185" i="35"/>
  <c r="U185" i="35" s="1"/>
  <c r="Z184" i="35"/>
  <c r="Y184" i="35"/>
  <c r="T184" i="35"/>
  <c r="U184" i="35" s="1"/>
  <c r="Z183" i="35"/>
  <c r="Y183" i="35"/>
  <c r="T183" i="35"/>
  <c r="U183" i="35" s="1"/>
  <c r="Z182" i="35"/>
  <c r="Y182" i="35"/>
  <c r="T182" i="35"/>
  <c r="U182" i="35" s="1"/>
  <c r="Z181" i="35"/>
  <c r="Y181" i="35"/>
  <c r="T181" i="35"/>
  <c r="U181" i="35" s="1"/>
  <c r="Z180" i="35"/>
  <c r="Y180" i="35"/>
  <c r="T180" i="35"/>
  <c r="U180" i="35" s="1"/>
  <c r="Z179" i="35"/>
  <c r="Y179" i="35"/>
  <c r="T179" i="35"/>
  <c r="U179" i="35" s="1"/>
  <c r="Z178" i="35"/>
  <c r="Y178" i="35"/>
  <c r="T178" i="35"/>
  <c r="U178" i="35" s="1"/>
  <c r="Z177" i="35"/>
  <c r="Y177" i="35"/>
  <c r="T177" i="35"/>
  <c r="U177" i="35" s="1"/>
  <c r="Z176" i="35"/>
  <c r="Y176" i="35"/>
  <c r="T176" i="35"/>
  <c r="U176" i="35" s="1"/>
  <c r="Z175" i="35"/>
  <c r="Y175" i="35"/>
  <c r="T175" i="35"/>
  <c r="U175" i="35" s="1"/>
  <c r="Z174" i="35"/>
  <c r="Y174" i="35"/>
  <c r="T174" i="35"/>
  <c r="U174" i="35" s="1"/>
  <c r="Z173" i="35"/>
  <c r="Y173" i="35"/>
  <c r="T173" i="35"/>
  <c r="U173" i="35" s="1"/>
  <c r="Z172" i="35"/>
  <c r="Y172" i="35"/>
  <c r="T172" i="35"/>
  <c r="U172" i="35" s="1"/>
  <c r="Z171" i="35"/>
  <c r="Y171" i="35"/>
  <c r="T171" i="35"/>
  <c r="U171" i="35" s="1"/>
  <c r="Z170" i="35"/>
  <c r="Y170" i="35"/>
  <c r="T170" i="35"/>
  <c r="U170" i="35" s="1"/>
  <c r="Z169" i="35"/>
  <c r="Y169" i="35"/>
  <c r="T169" i="35"/>
  <c r="U169" i="35" s="1"/>
  <c r="Z168" i="35"/>
  <c r="Y168" i="35"/>
  <c r="T168" i="35"/>
  <c r="U168" i="35" s="1"/>
  <c r="Z167" i="35"/>
  <c r="Y167" i="35"/>
  <c r="T167" i="35"/>
  <c r="U167" i="35" s="1"/>
  <c r="Z166" i="35"/>
  <c r="Y166" i="35"/>
  <c r="T166" i="35"/>
  <c r="U166" i="35" s="1"/>
  <c r="Z165" i="35"/>
  <c r="Y165" i="35"/>
  <c r="T165" i="35"/>
  <c r="U165" i="35" s="1"/>
  <c r="Z164" i="35"/>
  <c r="Y164" i="35"/>
  <c r="T164" i="35"/>
  <c r="U164" i="35" s="1"/>
  <c r="Z163" i="35"/>
  <c r="Y163" i="35"/>
  <c r="T163" i="35"/>
  <c r="U163" i="35" s="1"/>
  <c r="Z162" i="35"/>
  <c r="Y162" i="35"/>
  <c r="T162" i="35"/>
  <c r="U162" i="35" s="1"/>
  <c r="Z161" i="35"/>
  <c r="Y161" i="35"/>
  <c r="T161" i="35"/>
  <c r="U161" i="35" s="1"/>
  <c r="Z160" i="35"/>
  <c r="Y160" i="35"/>
  <c r="T160" i="35"/>
  <c r="U160" i="35" s="1"/>
  <c r="Z159" i="35"/>
  <c r="Y159" i="35"/>
  <c r="T159" i="35"/>
  <c r="U159" i="35" s="1"/>
  <c r="Z158" i="35"/>
  <c r="Y158" i="35"/>
  <c r="T158" i="35"/>
  <c r="U158" i="35" s="1"/>
  <c r="Z157" i="35"/>
  <c r="Y157" i="35"/>
  <c r="T157" i="35"/>
  <c r="U157" i="35" s="1"/>
  <c r="Z156" i="35"/>
  <c r="Y156" i="35"/>
  <c r="T156" i="35"/>
  <c r="U156" i="35" s="1"/>
  <c r="Z155" i="35"/>
  <c r="Y155" i="35"/>
  <c r="T155" i="35"/>
  <c r="U155" i="35" s="1"/>
  <c r="Z154" i="35"/>
  <c r="Y154" i="35"/>
  <c r="T154" i="35"/>
  <c r="U154" i="35" s="1"/>
  <c r="Z153" i="35"/>
  <c r="Y153" i="35"/>
  <c r="T153" i="35"/>
  <c r="U153" i="35" s="1"/>
  <c r="Z152" i="35"/>
  <c r="Y152" i="35"/>
  <c r="T152" i="35"/>
  <c r="U152" i="35" s="1"/>
  <c r="Z151" i="35"/>
  <c r="Y151" i="35"/>
  <c r="T151" i="35"/>
  <c r="U151" i="35" s="1"/>
  <c r="Z150" i="35"/>
  <c r="Y150" i="35"/>
  <c r="T150" i="35"/>
  <c r="U150" i="35" s="1"/>
  <c r="Z149" i="35"/>
  <c r="Y149" i="35"/>
  <c r="T149" i="35"/>
  <c r="U149" i="35" s="1"/>
  <c r="Z148" i="35"/>
  <c r="Y148" i="35"/>
  <c r="T148" i="35"/>
  <c r="U148" i="35" s="1"/>
  <c r="Z147" i="35"/>
  <c r="Y147" i="35"/>
  <c r="T147" i="35"/>
  <c r="U147" i="35" s="1"/>
  <c r="Z146" i="35"/>
  <c r="Y146" i="35"/>
  <c r="T146" i="35"/>
  <c r="U146" i="35" s="1"/>
  <c r="Z145" i="35"/>
  <c r="Y145" i="35"/>
  <c r="T145" i="35"/>
  <c r="U145" i="35" s="1"/>
  <c r="Z144" i="35"/>
  <c r="Y144" i="35"/>
  <c r="T144" i="35"/>
  <c r="U144" i="35" s="1"/>
  <c r="Z143" i="35"/>
  <c r="Y143" i="35"/>
  <c r="T143" i="35"/>
  <c r="U143" i="35" s="1"/>
  <c r="Z142" i="35"/>
  <c r="Y142" i="35"/>
  <c r="T142" i="35"/>
  <c r="U142" i="35" s="1"/>
  <c r="Z141" i="35"/>
  <c r="Y141" i="35"/>
  <c r="T141" i="35"/>
  <c r="U141" i="35" s="1"/>
  <c r="Z140" i="35"/>
  <c r="Y140" i="35"/>
  <c r="T140" i="35"/>
  <c r="U140" i="35" s="1"/>
  <c r="Z139" i="35"/>
  <c r="Y139" i="35"/>
  <c r="T139" i="35"/>
  <c r="U139" i="35" s="1"/>
  <c r="Z138" i="35"/>
  <c r="Y138" i="35"/>
  <c r="T138" i="35"/>
  <c r="U138" i="35" s="1"/>
  <c r="Z137" i="35"/>
  <c r="Y137" i="35"/>
  <c r="T137" i="35"/>
  <c r="U137" i="35" s="1"/>
  <c r="Z136" i="35"/>
  <c r="Y136" i="35"/>
  <c r="T136" i="35"/>
  <c r="U136" i="35" s="1"/>
  <c r="Z135" i="35"/>
  <c r="Y135" i="35"/>
  <c r="T135" i="35"/>
  <c r="U135" i="35" s="1"/>
  <c r="Z134" i="35"/>
  <c r="Y134" i="35"/>
  <c r="T134" i="35"/>
  <c r="U134" i="35" s="1"/>
  <c r="Z133" i="35"/>
  <c r="Y133" i="35"/>
  <c r="T133" i="35"/>
  <c r="U133" i="35" s="1"/>
  <c r="Z132" i="35"/>
  <c r="Y132" i="35"/>
  <c r="T132" i="35"/>
  <c r="U132" i="35" s="1"/>
  <c r="Z131" i="35"/>
  <c r="Y131" i="35"/>
  <c r="T131" i="35"/>
  <c r="U131" i="35" s="1"/>
  <c r="Z130" i="35"/>
  <c r="Y130" i="35"/>
  <c r="T130" i="35"/>
  <c r="U130" i="35" s="1"/>
  <c r="Z129" i="35"/>
  <c r="Y129" i="35"/>
  <c r="T129" i="35"/>
  <c r="U129" i="35" s="1"/>
  <c r="Z128" i="35"/>
  <c r="Y128" i="35"/>
  <c r="T128" i="35"/>
  <c r="U128" i="35" s="1"/>
  <c r="Z127" i="35"/>
  <c r="Y127" i="35"/>
  <c r="T127" i="35"/>
  <c r="U127" i="35" s="1"/>
  <c r="Z126" i="35"/>
  <c r="Y126" i="35"/>
  <c r="T126" i="35"/>
  <c r="U126" i="35" s="1"/>
  <c r="Z125" i="35"/>
  <c r="Y125" i="35"/>
  <c r="T125" i="35"/>
  <c r="U125" i="35" s="1"/>
  <c r="Z124" i="35"/>
  <c r="Y124" i="35"/>
  <c r="T124" i="35"/>
  <c r="U124" i="35" s="1"/>
  <c r="Z123" i="35"/>
  <c r="Y123" i="35"/>
  <c r="T123" i="35"/>
  <c r="U123" i="35" s="1"/>
  <c r="Z122" i="35"/>
  <c r="Y122" i="35"/>
  <c r="T122" i="35"/>
  <c r="U122" i="35" s="1"/>
  <c r="Z121" i="35"/>
  <c r="Y121" i="35"/>
  <c r="T121" i="35"/>
  <c r="U121" i="35" s="1"/>
  <c r="Z120" i="35"/>
  <c r="Y120" i="35"/>
  <c r="T120" i="35"/>
  <c r="U120" i="35" s="1"/>
  <c r="Z119" i="35"/>
  <c r="Y119" i="35"/>
  <c r="T119" i="35"/>
  <c r="U119" i="35" s="1"/>
  <c r="Z118" i="35"/>
  <c r="Y118" i="35"/>
  <c r="T118" i="35"/>
  <c r="U118" i="35" s="1"/>
  <c r="Z117" i="35"/>
  <c r="Y117" i="35"/>
  <c r="T117" i="35"/>
  <c r="U117" i="35" s="1"/>
  <c r="Z116" i="35"/>
  <c r="Y116" i="35"/>
  <c r="T116" i="35"/>
  <c r="U116" i="35" s="1"/>
  <c r="Z115" i="35"/>
  <c r="Y115" i="35"/>
  <c r="T115" i="35"/>
  <c r="U115" i="35" s="1"/>
  <c r="Z114" i="35"/>
  <c r="Y114" i="35"/>
  <c r="T114" i="35"/>
  <c r="U114" i="35" s="1"/>
  <c r="Z113" i="35"/>
  <c r="Y113" i="35"/>
  <c r="T113" i="35"/>
  <c r="U113" i="35" s="1"/>
  <c r="Z112" i="35"/>
  <c r="Y112" i="35"/>
  <c r="T112" i="35"/>
  <c r="U112" i="35" s="1"/>
  <c r="Z111" i="35"/>
  <c r="Y111" i="35"/>
  <c r="T111" i="35"/>
  <c r="U111" i="35" s="1"/>
  <c r="Z110" i="35"/>
  <c r="Y110" i="35"/>
  <c r="T110" i="35"/>
  <c r="U110" i="35" s="1"/>
  <c r="Z109" i="35"/>
  <c r="Y109" i="35"/>
  <c r="T109" i="35"/>
  <c r="U109" i="35" s="1"/>
  <c r="Z108" i="35"/>
  <c r="Y108" i="35"/>
  <c r="T108" i="35"/>
  <c r="U108" i="35" s="1"/>
  <c r="Z107" i="35"/>
  <c r="Y107" i="35"/>
  <c r="T107" i="35"/>
  <c r="U107" i="35" s="1"/>
  <c r="Z106" i="35"/>
  <c r="Y106" i="35"/>
  <c r="T106" i="35"/>
  <c r="U106" i="35" s="1"/>
  <c r="Z105" i="35"/>
  <c r="Y105" i="35"/>
  <c r="T105" i="35"/>
  <c r="U105" i="35" s="1"/>
  <c r="Z104" i="35"/>
  <c r="Y104" i="35"/>
  <c r="T104" i="35"/>
  <c r="U104" i="35" s="1"/>
  <c r="Z103" i="35"/>
  <c r="Y103" i="35"/>
  <c r="T103" i="35"/>
  <c r="U103" i="35" s="1"/>
  <c r="Z102" i="35"/>
  <c r="Y102" i="35"/>
  <c r="T102" i="35"/>
  <c r="U102" i="35" s="1"/>
  <c r="Z101" i="35"/>
  <c r="Y101" i="35"/>
  <c r="T101" i="35"/>
  <c r="U101" i="35" s="1"/>
  <c r="Z100" i="35"/>
  <c r="Y100" i="35"/>
  <c r="T100" i="35"/>
  <c r="U100" i="35" s="1"/>
  <c r="Z99" i="35"/>
  <c r="Y99" i="35"/>
  <c r="T99" i="35"/>
  <c r="U99" i="35" s="1"/>
  <c r="Z98" i="35"/>
  <c r="Y98" i="35"/>
  <c r="T98" i="35"/>
  <c r="U98" i="35" s="1"/>
  <c r="Z97" i="35"/>
  <c r="Y97" i="35"/>
  <c r="T97" i="35"/>
  <c r="U97" i="35" s="1"/>
  <c r="Z96" i="35"/>
  <c r="Y96" i="35"/>
  <c r="T96" i="35"/>
  <c r="U96" i="35" s="1"/>
  <c r="Z95" i="35"/>
  <c r="Y95" i="35"/>
  <c r="T95" i="35"/>
  <c r="U95" i="35" s="1"/>
  <c r="Z94" i="35"/>
  <c r="Y94" i="35"/>
  <c r="T94" i="35"/>
  <c r="U94" i="35" s="1"/>
  <c r="Z93" i="35"/>
  <c r="Y93" i="35"/>
  <c r="T93" i="35"/>
  <c r="U93" i="35" s="1"/>
  <c r="Z92" i="35"/>
  <c r="Y92" i="35"/>
  <c r="T92" i="35"/>
  <c r="U92" i="35" s="1"/>
  <c r="Z91" i="35"/>
  <c r="Y91" i="35"/>
  <c r="T91" i="35"/>
  <c r="U91" i="35" s="1"/>
  <c r="Z90" i="35"/>
  <c r="Y90" i="35"/>
  <c r="T90" i="35"/>
  <c r="U90" i="35" s="1"/>
  <c r="Z89" i="35"/>
  <c r="Y89" i="35"/>
  <c r="T89" i="35"/>
  <c r="U89" i="35" s="1"/>
  <c r="Z88" i="35"/>
  <c r="Y88" i="35"/>
  <c r="T88" i="35"/>
  <c r="U88" i="35" s="1"/>
  <c r="Z87" i="35"/>
  <c r="Y87" i="35"/>
  <c r="T87" i="35"/>
  <c r="U87" i="35" s="1"/>
  <c r="Z86" i="35"/>
  <c r="Y86" i="35"/>
  <c r="T86" i="35"/>
  <c r="U86" i="35" s="1"/>
  <c r="Z85" i="35"/>
  <c r="Y85" i="35"/>
  <c r="T85" i="35"/>
  <c r="U85" i="35" s="1"/>
  <c r="Z84" i="35"/>
  <c r="Y84" i="35"/>
  <c r="T84" i="35"/>
  <c r="U84" i="35" s="1"/>
  <c r="Z83" i="35"/>
  <c r="Y83" i="35"/>
  <c r="T83" i="35"/>
  <c r="U83" i="35" s="1"/>
  <c r="Z82" i="35"/>
  <c r="Y82" i="35"/>
  <c r="T82" i="35"/>
  <c r="U82" i="35" s="1"/>
  <c r="Z81" i="35"/>
  <c r="Y81" i="35"/>
  <c r="T81" i="35"/>
  <c r="U81" i="35" s="1"/>
  <c r="Z80" i="35"/>
  <c r="Y80" i="35"/>
  <c r="T80" i="35"/>
  <c r="U80" i="35" s="1"/>
  <c r="Z79" i="35"/>
  <c r="Y79" i="35"/>
  <c r="T79" i="35"/>
  <c r="U79" i="35" s="1"/>
  <c r="Z78" i="35"/>
  <c r="Y78" i="35"/>
  <c r="T78" i="35"/>
  <c r="U78" i="35" s="1"/>
  <c r="Z77" i="35"/>
  <c r="Y77" i="35"/>
  <c r="T77" i="35"/>
  <c r="U77" i="35" s="1"/>
  <c r="Z76" i="35"/>
  <c r="Y76" i="35"/>
  <c r="T76" i="35"/>
  <c r="U76" i="35" s="1"/>
  <c r="Z75" i="35"/>
  <c r="Y75" i="35"/>
  <c r="T75" i="35"/>
  <c r="U75" i="35" s="1"/>
  <c r="Z74" i="35"/>
  <c r="Y74" i="35"/>
  <c r="T74" i="35"/>
  <c r="U74" i="35" s="1"/>
  <c r="Z73" i="35"/>
  <c r="Y73" i="35"/>
  <c r="T73" i="35"/>
  <c r="U73" i="35" s="1"/>
  <c r="Z72" i="35"/>
  <c r="Y72" i="35"/>
  <c r="T72" i="35"/>
  <c r="U72" i="35" s="1"/>
  <c r="Z71" i="35"/>
  <c r="Y71" i="35"/>
  <c r="T71" i="35"/>
  <c r="U71" i="35" s="1"/>
  <c r="Z70" i="35"/>
  <c r="Y70" i="35"/>
  <c r="T70" i="35"/>
  <c r="U70" i="35" s="1"/>
  <c r="Z69" i="35"/>
  <c r="Y69" i="35"/>
  <c r="T69" i="35"/>
  <c r="U69" i="35" s="1"/>
  <c r="Z68" i="35"/>
  <c r="Y68" i="35"/>
  <c r="T68" i="35"/>
  <c r="U68" i="35" s="1"/>
  <c r="Z67" i="35"/>
  <c r="Y67" i="35"/>
  <c r="T67" i="35"/>
  <c r="U67" i="35" s="1"/>
  <c r="Z66" i="35"/>
  <c r="Y66" i="35"/>
  <c r="T66" i="35"/>
  <c r="U66" i="35" s="1"/>
  <c r="Z65" i="35"/>
  <c r="Y65" i="35"/>
  <c r="T65" i="35"/>
  <c r="U65" i="35" s="1"/>
  <c r="Z64" i="35"/>
  <c r="Y64" i="35"/>
  <c r="T64" i="35"/>
  <c r="U64" i="35" s="1"/>
  <c r="Z63" i="35"/>
  <c r="Y63" i="35"/>
  <c r="T63" i="35"/>
  <c r="U63" i="35" s="1"/>
  <c r="Z62" i="35"/>
  <c r="Y62" i="35"/>
  <c r="T62" i="35"/>
  <c r="U62" i="35" s="1"/>
  <c r="Z61" i="35"/>
  <c r="Y61" i="35"/>
  <c r="T61" i="35"/>
  <c r="U61" i="35" s="1"/>
  <c r="Z60" i="35"/>
  <c r="Y60" i="35"/>
  <c r="T60" i="35"/>
  <c r="U60" i="35" s="1"/>
  <c r="Z59" i="35"/>
  <c r="Y59" i="35"/>
  <c r="T59" i="35"/>
  <c r="U59" i="35" s="1"/>
  <c r="Z58" i="35"/>
  <c r="Y58" i="35"/>
  <c r="T58" i="35"/>
  <c r="U58" i="35" s="1"/>
  <c r="Z57" i="35"/>
  <c r="Y57" i="35"/>
  <c r="T57" i="35"/>
  <c r="U57" i="35" s="1"/>
  <c r="Z56" i="35"/>
  <c r="Y56" i="35"/>
  <c r="T56" i="35"/>
  <c r="U56" i="35" s="1"/>
  <c r="Z55" i="35"/>
  <c r="Y55" i="35"/>
  <c r="T55" i="35"/>
  <c r="U55" i="35" s="1"/>
  <c r="Z54" i="35"/>
  <c r="Y54" i="35"/>
  <c r="T54" i="35"/>
  <c r="U54" i="35" s="1"/>
  <c r="Z53" i="35"/>
  <c r="Y53" i="35"/>
  <c r="T53" i="35"/>
  <c r="U53" i="35" s="1"/>
  <c r="Z52" i="35"/>
  <c r="Y52" i="35"/>
  <c r="T52" i="35"/>
  <c r="U52" i="35" s="1"/>
  <c r="Z51" i="35"/>
  <c r="Y51" i="35"/>
  <c r="T51" i="35"/>
  <c r="U51" i="35" s="1"/>
  <c r="Z50" i="35"/>
  <c r="Y50" i="35"/>
  <c r="T50" i="35"/>
  <c r="U50" i="35" s="1"/>
  <c r="Z49" i="35"/>
  <c r="Y49" i="35"/>
  <c r="T49" i="35"/>
  <c r="U49" i="35" s="1"/>
  <c r="Z48" i="35"/>
  <c r="Y48" i="35"/>
  <c r="T48" i="35"/>
  <c r="U48" i="35" s="1"/>
  <c r="Z47" i="35"/>
  <c r="Y47" i="35"/>
  <c r="T47" i="35"/>
  <c r="U47" i="35" s="1"/>
  <c r="Z46" i="35"/>
  <c r="Y46" i="35"/>
  <c r="T46" i="35"/>
  <c r="U46" i="35" s="1"/>
  <c r="Z45" i="35"/>
  <c r="Y45" i="35"/>
  <c r="T45" i="35"/>
  <c r="U45" i="35" s="1"/>
  <c r="Z44" i="35"/>
  <c r="Y44" i="35"/>
  <c r="T44" i="35"/>
  <c r="U44" i="35" s="1"/>
  <c r="Z43" i="35"/>
  <c r="Y43" i="35"/>
  <c r="T43" i="35"/>
  <c r="U43" i="35" s="1"/>
  <c r="Z42" i="35"/>
  <c r="Y42" i="35"/>
  <c r="T42" i="35"/>
  <c r="U42" i="35" s="1"/>
  <c r="Z41" i="35"/>
  <c r="Y41" i="35"/>
  <c r="T41" i="35"/>
  <c r="U41" i="35" s="1"/>
  <c r="Z40" i="35"/>
  <c r="Y40" i="35"/>
  <c r="T40" i="35"/>
  <c r="U40" i="35" s="1"/>
  <c r="Z39" i="35"/>
  <c r="Y39" i="35"/>
  <c r="T39" i="35"/>
  <c r="U39" i="35" s="1"/>
  <c r="Z38" i="35"/>
  <c r="Y38" i="35"/>
  <c r="T38" i="35"/>
  <c r="U38" i="35" s="1"/>
  <c r="Z37" i="35"/>
  <c r="Y37" i="35"/>
  <c r="T37" i="35"/>
  <c r="U37" i="35" s="1"/>
  <c r="Z36" i="35"/>
  <c r="Y36" i="35"/>
  <c r="T36" i="35"/>
  <c r="U36" i="35" s="1"/>
  <c r="Z35" i="35"/>
  <c r="Y35" i="35"/>
  <c r="T35" i="35"/>
  <c r="U35" i="35" s="1"/>
  <c r="Z34" i="35"/>
  <c r="Y34" i="35"/>
  <c r="T34" i="35"/>
  <c r="U34" i="35" s="1"/>
  <c r="Z33" i="35"/>
  <c r="Y33" i="35"/>
  <c r="T33" i="35"/>
  <c r="U33" i="35" s="1"/>
  <c r="Z32" i="35"/>
  <c r="Y32" i="35"/>
  <c r="T32" i="35"/>
  <c r="U32" i="35" s="1"/>
  <c r="Z31" i="35"/>
  <c r="Y31" i="35"/>
  <c r="T31" i="35"/>
  <c r="U31" i="35" s="1"/>
  <c r="Z30" i="35"/>
  <c r="Y30" i="35"/>
  <c r="T30" i="35"/>
  <c r="U30" i="35" s="1"/>
  <c r="Z29" i="35"/>
  <c r="Y29" i="35"/>
  <c r="T29" i="35"/>
  <c r="U29" i="35" s="1"/>
  <c r="Z28" i="35"/>
  <c r="Y28" i="35"/>
  <c r="T28" i="35"/>
  <c r="U28" i="35" s="1"/>
  <c r="Z27" i="35"/>
  <c r="Y27" i="35"/>
  <c r="T27" i="35"/>
  <c r="U27" i="35" s="1"/>
  <c r="Z26" i="35"/>
  <c r="Y26" i="35"/>
  <c r="T26" i="35"/>
  <c r="U26" i="35" s="1"/>
  <c r="Z25" i="35"/>
  <c r="Y25" i="35"/>
  <c r="T25" i="35"/>
  <c r="U25" i="35" s="1"/>
  <c r="Z24" i="35"/>
  <c r="Y24" i="35"/>
  <c r="T24" i="35"/>
  <c r="U24" i="35" s="1"/>
  <c r="Z23" i="35"/>
  <c r="Y23" i="35"/>
  <c r="T23" i="35"/>
  <c r="U23" i="35" s="1"/>
  <c r="Z22" i="35"/>
  <c r="Y22" i="35"/>
  <c r="T22" i="35"/>
  <c r="U22" i="35" s="1"/>
  <c r="Z21" i="35"/>
  <c r="Y21" i="35"/>
  <c r="T21" i="35"/>
  <c r="U21" i="35" s="1"/>
  <c r="Z20" i="35"/>
  <c r="Y20" i="35"/>
  <c r="T20" i="35"/>
  <c r="U20" i="35" s="1"/>
  <c r="Z19" i="35"/>
  <c r="Y19" i="35"/>
  <c r="T19" i="35"/>
  <c r="U19" i="35" s="1"/>
  <c r="Z18" i="35"/>
  <c r="Y18" i="35"/>
  <c r="T18" i="35"/>
  <c r="U18" i="35" s="1"/>
  <c r="Z17" i="35"/>
  <c r="Y17" i="35"/>
  <c r="T17" i="35"/>
  <c r="U17" i="35" s="1"/>
  <c r="Z16" i="35"/>
  <c r="Y16" i="35"/>
  <c r="T16" i="35"/>
  <c r="U16" i="35" s="1"/>
  <c r="Z15" i="35"/>
  <c r="Y15" i="35"/>
  <c r="T15" i="35"/>
  <c r="U15" i="35" s="1"/>
  <c r="Z14" i="35"/>
  <c r="Y14" i="35"/>
  <c r="T14" i="35"/>
  <c r="U14" i="35" s="1"/>
  <c r="Z13" i="35"/>
  <c r="Y13" i="35"/>
  <c r="T13" i="35"/>
  <c r="U13" i="35" s="1"/>
  <c r="Z12" i="35"/>
  <c r="Y12" i="35"/>
  <c r="T12" i="35"/>
  <c r="U12" i="35" s="1"/>
  <c r="Z11" i="35"/>
  <c r="Y11" i="35"/>
  <c r="T11" i="35"/>
  <c r="U11" i="35" s="1"/>
  <c r="Z10" i="35"/>
  <c r="Y10" i="35"/>
  <c r="T10" i="35"/>
  <c r="U10" i="35" s="1"/>
  <c r="Z9" i="35"/>
  <c r="Y9" i="35"/>
  <c r="T9" i="35"/>
  <c r="U9" i="35" s="1"/>
  <c r="Z8" i="35"/>
  <c r="Y8" i="35"/>
  <c r="T8" i="35"/>
  <c r="U8" i="35" s="1"/>
  <c r="Z7" i="35"/>
  <c r="Y7" i="35"/>
  <c r="T7" i="35"/>
  <c r="U7" i="35" s="1"/>
  <c r="Z6" i="35"/>
  <c r="Y6" i="35"/>
  <c r="T6" i="35"/>
  <c r="U6" i="35" s="1"/>
  <c r="W220" i="35"/>
  <c r="W219" i="35"/>
  <c r="W218" i="35"/>
  <c r="W217" i="35"/>
  <c r="W216" i="35"/>
  <c r="W215" i="35"/>
  <c r="W214" i="35"/>
  <c r="W213" i="35"/>
  <c r="W212" i="35"/>
  <c r="W211" i="35"/>
  <c r="W210" i="35"/>
  <c r="W209" i="35"/>
  <c r="W208" i="35"/>
  <c r="W207" i="35"/>
  <c r="W206" i="35"/>
  <c r="W205" i="35"/>
  <c r="W204" i="35"/>
  <c r="W203" i="35"/>
  <c r="W202" i="35"/>
  <c r="W201" i="35"/>
  <c r="W200" i="35"/>
  <c r="W199" i="35"/>
  <c r="W198" i="35"/>
  <c r="W197" i="35"/>
  <c r="W196" i="35"/>
  <c r="W195" i="35"/>
  <c r="W194" i="35"/>
  <c r="W193" i="35"/>
  <c r="W192" i="35"/>
  <c r="W191" i="35"/>
  <c r="W190" i="35"/>
  <c r="W189" i="35"/>
  <c r="W188" i="35"/>
  <c r="W187" i="35"/>
  <c r="W186" i="35"/>
  <c r="W185" i="35"/>
  <c r="W184" i="35"/>
  <c r="W183" i="35"/>
  <c r="W182" i="35"/>
  <c r="W181" i="35"/>
  <c r="W180" i="35"/>
  <c r="W179" i="35"/>
  <c r="W178" i="35"/>
  <c r="W177" i="35"/>
  <c r="W176" i="35"/>
  <c r="W175" i="35"/>
  <c r="W174" i="35"/>
  <c r="W173" i="35"/>
  <c r="W172" i="35"/>
  <c r="W171" i="35"/>
  <c r="W170" i="35"/>
  <c r="W169" i="35"/>
  <c r="W168" i="35"/>
  <c r="W167" i="35"/>
  <c r="W166" i="35"/>
  <c r="W165" i="35"/>
  <c r="W164" i="35"/>
  <c r="W163" i="35"/>
  <c r="W162" i="35"/>
  <c r="W161" i="35"/>
  <c r="W160" i="35"/>
  <c r="W159" i="35"/>
  <c r="W158" i="35"/>
  <c r="W157" i="35"/>
  <c r="W156" i="35"/>
  <c r="W155" i="35"/>
  <c r="W154" i="35"/>
  <c r="W153" i="35"/>
  <c r="W152" i="35"/>
  <c r="W151" i="35"/>
  <c r="W150" i="35"/>
  <c r="W149" i="35"/>
  <c r="W148" i="35"/>
  <c r="W147" i="35"/>
  <c r="W146" i="35"/>
  <c r="W145" i="35"/>
  <c r="W144" i="35"/>
  <c r="W143" i="35"/>
  <c r="W142" i="35"/>
  <c r="W141" i="35"/>
  <c r="W140" i="35"/>
  <c r="W139" i="35"/>
  <c r="W138" i="35"/>
  <c r="W137" i="35"/>
  <c r="W136" i="35"/>
  <c r="W135" i="35"/>
  <c r="W134" i="35"/>
  <c r="W133" i="35"/>
  <c r="W132" i="35"/>
  <c r="W131" i="35"/>
  <c r="W130" i="35"/>
  <c r="W129" i="35"/>
  <c r="W128" i="35"/>
  <c r="W127" i="35"/>
  <c r="W126" i="35"/>
  <c r="W125" i="35"/>
  <c r="W124" i="35"/>
  <c r="W123" i="35"/>
  <c r="W122" i="35"/>
  <c r="W121" i="35"/>
  <c r="W120" i="35"/>
  <c r="W119" i="35"/>
  <c r="W118" i="35"/>
  <c r="W117" i="35"/>
  <c r="W116" i="35"/>
  <c r="W115" i="35"/>
  <c r="W114" i="35"/>
  <c r="W113" i="35"/>
  <c r="W112" i="35"/>
  <c r="W111" i="35"/>
  <c r="W110" i="35"/>
  <c r="W109" i="35"/>
  <c r="W108" i="35"/>
  <c r="W107" i="35"/>
  <c r="W106" i="35"/>
  <c r="W105" i="35"/>
  <c r="W104" i="35"/>
  <c r="W103" i="35"/>
  <c r="W102" i="35"/>
  <c r="W101" i="35"/>
  <c r="W100" i="35"/>
  <c r="W99" i="35"/>
  <c r="W98" i="35"/>
  <c r="W97" i="35"/>
  <c r="W96" i="35"/>
  <c r="W95" i="35"/>
  <c r="W94" i="35"/>
  <c r="W93" i="35"/>
  <c r="W92" i="35"/>
  <c r="W91" i="35"/>
  <c r="W90" i="35"/>
  <c r="W89" i="35"/>
  <c r="W88" i="35"/>
  <c r="W87" i="35"/>
  <c r="W86" i="35"/>
  <c r="W85" i="35"/>
  <c r="W84" i="35"/>
  <c r="W83" i="35"/>
  <c r="W82" i="35"/>
  <c r="W81" i="35"/>
  <c r="W80" i="35"/>
  <c r="W79" i="35"/>
  <c r="W78" i="35"/>
  <c r="W77" i="35"/>
  <c r="W76" i="35"/>
  <c r="W75" i="35"/>
  <c r="W74" i="35"/>
  <c r="W73" i="35"/>
  <c r="W72" i="35"/>
  <c r="W71" i="35"/>
  <c r="W70" i="35"/>
  <c r="W69" i="35"/>
  <c r="W68" i="35"/>
  <c r="W67" i="35"/>
  <c r="W66" i="35"/>
  <c r="W65" i="35"/>
  <c r="W64" i="35"/>
  <c r="W63" i="35"/>
  <c r="W62" i="35"/>
  <c r="W61" i="35"/>
  <c r="W60" i="35"/>
  <c r="W59" i="35"/>
  <c r="W58" i="35"/>
  <c r="W57" i="35"/>
  <c r="W56" i="35"/>
  <c r="W55" i="35"/>
  <c r="W54" i="35"/>
  <c r="W53" i="35"/>
  <c r="W52" i="35"/>
  <c r="W51" i="35"/>
  <c r="W50" i="35"/>
  <c r="W49" i="35"/>
  <c r="W48" i="35"/>
  <c r="W47" i="35"/>
  <c r="W46" i="35"/>
  <c r="W45" i="35"/>
  <c r="W44" i="35"/>
  <c r="W43" i="35"/>
  <c r="W42" i="35"/>
  <c r="W41" i="35"/>
  <c r="W40" i="35"/>
  <c r="W39" i="35"/>
  <c r="W38" i="35"/>
  <c r="W37" i="35"/>
  <c r="W36" i="35"/>
  <c r="W35" i="35"/>
  <c r="W34" i="35"/>
  <c r="W33" i="35"/>
  <c r="W32" i="35"/>
  <c r="W31" i="35"/>
  <c r="W30" i="35"/>
  <c r="W29" i="35"/>
  <c r="W28" i="35"/>
  <c r="W27" i="35"/>
  <c r="W26" i="35"/>
  <c r="W25" i="35"/>
  <c r="W24" i="35"/>
  <c r="W23" i="35"/>
  <c r="W22" i="35"/>
  <c r="W21" i="35"/>
  <c r="W20" i="35"/>
  <c r="W19" i="35"/>
  <c r="W18" i="35"/>
  <c r="W17" i="35"/>
  <c r="W16" i="35"/>
  <c r="W15" i="35"/>
  <c r="W14" i="35"/>
  <c r="W13" i="35"/>
  <c r="W12" i="35"/>
  <c r="W11" i="35"/>
  <c r="W10" i="35"/>
  <c r="W9" i="35"/>
  <c r="W8" i="35"/>
  <c r="W7" i="35"/>
  <c r="W6" i="35"/>
  <c r="W221" i="35"/>
  <c r="W222" i="35"/>
  <c r="J16" i="36" l="1"/>
  <c r="K16" i="36"/>
  <c r="L16" i="36"/>
  <c r="M16" i="36"/>
  <c r="P16" i="36"/>
  <c r="R16" i="36"/>
  <c r="S16" i="36"/>
  <c r="T16" i="36"/>
  <c r="U16" i="36"/>
  <c r="X16" i="36"/>
  <c r="AB16" i="36"/>
  <c r="BD176" i="3"/>
  <c r="BC176" i="3"/>
  <c r="BD175" i="3"/>
  <c r="BC175" i="3"/>
  <c r="BD174" i="3"/>
  <c r="BC174" i="3"/>
  <c r="BD173" i="3"/>
  <c r="BC173" i="3"/>
  <c r="BD172" i="3"/>
  <c r="BC172" i="3"/>
  <c r="BD171" i="3"/>
  <c r="BC171" i="3"/>
  <c r="BD170" i="3"/>
  <c r="BC170" i="3"/>
  <c r="BD169" i="3"/>
  <c r="BC169" i="3"/>
  <c r="BD168" i="3"/>
  <c r="BC168" i="3"/>
  <c r="BD167" i="3"/>
  <c r="BC167" i="3"/>
  <c r="BD166" i="3"/>
  <c r="BC166" i="3"/>
  <c r="BD165" i="3"/>
  <c r="BC165" i="3"/>
  <c r="BD164" i="3"/>
  <c r="BC164" i="3"/>
  <c r="BD163" i="3"/>
  <c r="BC163" i="3"/>
  <c r="BD162" i="3"/>
  <c r="BC162" i="3"/>
  <c r="BD161" i="3"/>
  <c r="BC161" i="3"/>
  <c r="BD160" i="3"/>
  <c r="BC160" i="3"/>
  <c r="BD159" i="3"/>
  <c r="BC159" i="3"/>
  <c r="BD158" i="3"/>
  <c r="BC158" i="3"/>
  <c r="BD157" i="3"/>
  <c r="BC157" i="3"/>
  <c r="BD156" i="3"/>
  <c r="BC156" i="3"/>
  <c r="BD155" i="3"/>
  <c r="BC155" i="3"/>
  <c r="BD154" i="3"/>
  <c r="BC154" i="3"/>
  <c r="BD153" i="3"/>
  <c r="BC153" i="3"/>
  <c r="BD152" i="3"/>
  <c r="BC152" i="3"/>
  <c r="BD151" i="3"/>
  <c r="BC151" i="3"/>
  <c r="BD150" i="3"/>
  <c r="BC150" i="3"/>
  <c r="BD149" i="3"/>
  <c r="BC149" i="3"/>
  <c r="BD148" i="3"/>
  <c r="BC148" i="3"/>
  <c r="BD147" i="3"/>
  <c r="BC147" i="3"/>
  <c r="BD146" i="3"/>
  <c r="BC146" i="3"/>
  <c r="BD145" i="3"/>
  <c r="BC145" i="3"/>
  <c r="BD144" i="3"/>
  <c r="BC144" i="3"/>
  <c r="BD143" i="3"/>
  <c r="BC143" i="3"/>
  <c r="BD142" i="3"/>
  <c r="BC142" i="3"/>
  <c r="BD141" i="3"/>
  <c r="BC141" i="3"/>
  <c r="BD140" i="3"/>
  <c r="BC140" i="3"/>
  <c r="BD139" i="3"/>
  <c r="BC139" i="3"/>
  <c r="BD138" i="3"/>
  <c r="BC138" i="3"/>
  <c r="BD137" i="3"/>
  <c r="BC137" i="3"/>
  <c r="BD136" i="3"/>
  <c r="BC136" i="3"/>
  <c r="BD135" i="3"/>
  <c r="BC135" i="3"/>
  <c r="BD134" i="3"/>
  <c r="BC134" i="3"/>
  <c r="BD133" i="3"/>
  <c r="BC133" i="3"/>
  <c r="BD132" i="3"/>
  <c r="BC132" i="3"/>
  <c r="BD131" i="3"/>
  <c r="BC131" i="3"/>
  <c r="BD130" i="3"/>
  <c r="BC130" i="3"/>
  <c r="BD129" i="3"/>
  <c r="BC129" i="3"/>
  <c r="BD128" i="3"/>
  <c r="BC128" i="3"/>
  <c r="BD127" i="3"/>
  <c r="BC127" i="3"/>
  <c r="BD126" i="3"/>
  <c r="BC126" i="3"/>
  <c r="BD125" i="3"/>
  <c r="BC125" i="3"/>
  <c r="BD124" i="3"/>
  <c r="BC124" i="3"/>
  <c r="BD123" i="3"/>
  <c r="BC123" i="3"/>
  <c r="BD122" i="3"/>
  <c r="BC122" i="3"/>
  <c r="BD121" i="3"/>
  <c r="BC121" i="3"/>
  <c r="BD120" i="3"/>
  <c r="BC120" i="3"/>
  <c r="BD119" i="3"/>
  <c r="BC119" i="3"/>
  <c r="BD118" i="3"/>
  <c r="BC118" i="3"/>
  <c r="BD117" i="3"/>
  <c r="BC117" i="3"/>
  <c r="BD116" i="3"/>
  <c r="BC116" i="3"/>
  <c r="BD115" i="3"/>
  <c r="BC115" i="3"/>
  <c r="BD114" i="3"/>
  <c r="BC114" i="3"/>
  <c r="BD113" i="3"/>
  <c r="BC113" i="3"/>
  <c r="BD112" i="3"/>
  <c r="BC112" i="3"/>
  <c r="BD111" i="3"/>
  <c r="BC111" i="3"/>
  <c r="BD110" i="3"/>
  <c r="BC110" i="3"/>
  <c r="BD109" i="3"/>
  <c r="BC109" i="3"/>
  <c r="BD108" i="3"/>
  <c r="BC108" i="3"/>
  <c r="BD107" i="3"/>
  <c r="BC107" i="3"/>
  <c r="BD106" i="3"/>
  <c r="BC106" i="3"/>
  <c r="BD105" i="3"/>
  <c r="BC105" i="3"/>
  <c r="BD104" i="3"/>
  <c r="BC104" i="3"/>
  <c r="BD103" i="3"/>
  <c r="BC103" i="3"/>
  <c r="BD102" i="3"/>
  <c r="BC102" i="3"/>
  <c r="BD101" i="3"/>
  <c r="BC101" i="3"/>
  <c r="BD100" i="3"/>
  <c r="BC100" i="3"/>
  <c r="BD99" i="3"/>
  <c r="BC99" i="3"/>
  <c r="BD98" i="3"/>
  <c r="BC98" i="3"/>
  <c r="BD97" i="3"/>
  <c r="BC97" i="3"/>
  <c r="BD96" i="3"/>
  <c r="BC96" i="3"/>
  <c r="BD95" i="3"/>
  <c r="BC95" i="3"/>
  <c r="BD94" i="3"/>
  <c r="BC94" i="3"/>
  <c r="BD93" i="3"/>
  <c r="BC93" i="3"/>
  <c r="BD92" i="3"/>
  <c r="BC92" i="3"/>
  <c r="BD91" i="3"/>
  <c r="BC91" i="3"/>
  <c r="BD90" i="3"/>
  <c r="BC90" i="3"/>
  <c r="BD89" i="3"/>
  <c r="BC89" i="3"/>
  <c r="BD88" i="3"/>
  <c r="BC88" i="3"/>
  <c r="BD87" i="3"/>
  <c r="BC87" i="3"/>
  <c r="BD86" i="3"/>
  <c r="BC86" i="3"/>
  <c r="BD85" i="3"/>
  <c r="BC85" i="3"/>
  <c r="BD84" i="3"/>
  <c r="BC84" i="3"/>
  <c r="BD83" i="3"/>
  <c r="BC83" i="3"/>
  <c r="BD82" i="3"/>
  <c r="BC82" i="3"/>
  <c r="BD81" i="3"/>
  <c r="BC81" i="3"/>
  <c r="BD80" i="3"/>
  <c r="BC80" i="3"/>
  <c r="BD79" i="3"/>
  <c r="BC79" i="3"/>
  <c r="BD78" i="3"/>
  <c r="BC78" i="3"/>
  <c r="BD77" i="3"/>
  <c r="BC77" i="3"/>
  <c r="BD76" i="3"/>
  <c r="BC76" i="3"/>
  <c r="BD75" i="3"/>
  <c r="BC75" i="3"/>
  <c r="BD74" i="3"/>
  <c r="BC74" i="3"/>
  <c r="BD73" i="3"/>
  <c r="BC73" i="3"/>
  <c r="BD72" i="3"/>
  <c r="BC72" i="3"/>
  <c r="BD71" i="3"/>
  <c r="BC71" i="3"/>
  <c r="BD70" i="3"/>
  <c r="BC70" i="3"/>
  <c r="BD69" i="3"/>
  <c r="BC69" i="3"/>
  <c r="BD68" i="3"/>
  <c r="BC68" i="3"/>
  <c r="BD67" i="3"/>
  <c r="BC67" i="3"/>
  <c r="BD66" i="3"/>
  <c r="BC66" i="3"/>
  <c r="BD65" i="3"/>
  <c r="BC65" i="3"/>
  <c r="BD64" i="3"/>
  <c r="BC64" i="3"/>
  <c r="BD63" i="3"/>
  <c r="BC63" i="3"/>
  <c r="BD62" i="3"/>
  <c r="BC62" i="3"/>
  <c r="BD61" i="3"/>
  <c r="BC61" i="3"/>
  <c r="BD60" i="3"/>
  <c r="BC60" i="3"/>
  <c r="BD59" i="3"/>
  <c r="BC59" i="3"/>
  <c r="BD58" i="3"/>
  <c r="BC58" i="3"/>
  <c r="BD57" i="3"/>
  <c r="BC57" i="3"/>
  <c r="BD56" i="3"/>
  <c r="BC56" i="3"/>
  <c r="BD55" i="3"/>
  <c r="BC55" i="3"/>
  <c r="BD54" i="3"/>
  <c r="BC54" i="3"/>
  <c r="BD53" i="3"/>
  <c r="BC53" i="3"/>
  <c r="BD52" i="3"/>
  <c r="BC52" i="3"/>
  <c r="BD51" i="3"/>
  <c r="BC51" i="3"/>
  <c r="BD50" i="3"/>
  <c r="BC50" i="3"/>
  <c r="BD49" i="3"/>
  <c r="BC49" i="3"/>
  <c r="BD48" i="3"/>
  <c r="BC48" i="3"/>
  <c r="BD47" i="3"/>
  <c r="BC47" i="3"/>
  <c r="BD46" i="3"/>
  <c r="BC46" i="3"/>
  <c r="BD45" i="3"/>
  <c r="BC45" i="3"/>
  <c r="BD44" i="3"/>
  <c r="BC44" i="3"/>
  <c r="BD43" i="3"/>
  <c r="BC43" i="3"/>
  <c r="BD42" i="3"/>
  <c r="BC42" i="3"/>
  <c r="BD41" i="3"/>
  <c r="BC41" i="3"/>
  <c r="BD40" i="3"/>
  <c r="BC40" i="3"/>
  <c r="BD39" i="3"/>
  <c r="BC39" i="3"/>
  <c r="BD38" i="3"/>
  <c r="BC38" i="3"/>
  <c r="BD37" i="3"/>
  <c r="BC37" i="3"/>
  <c r="BD36" i="3"/>
  <c r="BC36" i="3"/>
  <c r="BD35" i="3"/>
  <c r="BC35" i="3"/>
  <c r="BD34" i="3"/>
  <c r="BC34" i="3"/>
  <c r="BD33" i="3"/>
  <c r="BC33" i="3"/>
  <c r="BD32" i="3"/>
  <c r="BC32" i="3"/>
  <c r="BD31" i="3"/>
  <c r="BC31" i="3"/>
  <c r="BD30" i="3"/>
  <c r="BC30" i="3"/>
  <c r="BD29" i="3"/>
  <c r="BC29" i="3"/>
  <c r="BD28" i="3"/>
  <c r="BC28" i="3"/>
  <c r="BD27" i="3"/>
  <c r="BC27" i="3"/>
  <c r="BD26" i="3"/>
  <c r="BC26" i="3"/>
  <c r="BD25" i="3"/>
  <c r="BC25" i="3"/>
  <c r="BD24" i="3"/>
  <c r="BC24" i="3"/>
  <c r="BD23" i="3"/>
  <c r="BC23" i="3"/>
  <c r="BD22" i="3"/>
  <c r="BC22" i="3"/>
  <c r="BD21" i="3"/>
  <c r="BC21" i="3"/>
  <c r="BD20" i="3"/>
  <c r="BC20" i="3"/>
  <c r="BD19" i="3"/>
  <c r="BC19" i="3"/>
  <c r="BD18" i="3"/>
  <c r="BC18" i="3"/>
  <c r="BD17" i="3"/>
  <c r="BC17" i="3"/>
  <c r="BD16" i="3"/>
  <c r="BC16" i="3"/>
  <c r="BD15" i="3"/>
  <c r="BC15" i="3"/>
  <c r="BD14" i="3"/>
  <c r="BC14" i="3"/>
  <c r="BD13" i="3"/>
  <c r="BC13" i="3"/>
  <c r="BD12" i="3"/>
  <c r="BC12" i="3"/>
  <c r="BD11" i="3"/>
  <c r="BC11" i="3"/>
  <c r="BD10" i="3"/>
  <c r="BC10" i="3"/>
  <c r="W175" i="34"/>
  <c r="V175" i="34"/>
  <c r="S175" i="34"/>
  <c r="R175" i="34"/>
  <c r="Q175" i="34"/>
  <c r="P175" i="34"/>
  <c r="N175" i="34"/>
  <c r="L175" i="34"/>
  <c r="K175" i="34"/>
  <c r="H175" i="34"/>
  <c r="W174" i="34"/>
  <c r="V174" i="34"/>
  <c r="S174" i="34"/>
  <c r="R174" i="34"/>
  <c r="Q174" i="34"/>
  <c r="P174" i="34"/>
  <c r="N174" i="34"/>
  <c r="L174" i="34"/>
  <c r="K174" i="34"/>
  <c r="H174" i="34"/>
  <c r="W173" i="34"/>
  <c r="V173" i="34"/>
  <c r="S173" i="34"/>
  <c r="R173" i="34"/>
  <c r="Q173" i="34"/>
  <c r="P173" i="34"/>
  <c r="N173" i="34"/>
  <c r="L173" i="34"/>
  <c r="K173" i="34"/>
  <c r="H173" i="34"/>
  <c r="W172" i="34"/>
  <c r="V172" i="34"/>
  <c r="S172" i="34"/>
  <c r="R172" i="34"/>
  <c r="Q172" i="34"/>
  <c r="P172" i="34"/>
  <c r="N172" i="34"/>
  <c r="L172" i="34"/>
  <c r="K172" i="34"/>
  <c r="H172" i="34"/>
  <c r="W171" i="34"/>
  <c r="V171" i="34"/>
  <c r="S171" i="34"/>
  <c r="R171" i="34"/>
  <c r="Q171" i="34"/>
  <c r="P171" i="34"/>
  <c r="N171" i="34"/>
  <c r="L171" i="34"/>
  <c r="K171" i="34"/>
  <c r="H171" i="34"/>
  <c r="B171" i="3"/>
  <c r="D171" i="3" s="1"/>
  <c r="L171" i="3"/>
  <c r="U171" i="3" s="1"/>
  <c r="K171" i="3"/>
  <c r="T171" i="3" s="1"/>
  <c r="F171" i="3"/>
  <c r="B170" i="3"/>
  <c r="L170" i="3"/>
  <c r="K170" i="3"/>
  <c r="F170" i="3"/>
  <c r="Q102" i="36" s="1"/>
  <c r="W170" i="34"/>
  <c r="V170" i="34"/>
  <c r="S170" i="34"/>
  <c r="R170" i="34"/>
  <c r="Q170" i="34"/>
  <c r="P170" i="34"/>
  <c r="N170" i="34"/>
  <c r="L170" i="34"/>
  <c r="K170" i="34"/>
  <c r="H170" i="34"/>
  <c r="AB101" i="36"/>
  <c r="AM101" i="36" s="1"/>
  <c r="X101" i="36"/>
  <c r="U101" i="36"/>
  <c r="T101" i="36"/>
  <c r="S101" i="36"/>
  <c r="R101" i="36"/>
  <c r="P101" i="36"/>
  <c r="M101" i="36"/>
  <c r="L101" i="36"/>
  <c r="K101" i="36"/>
  <c r="J101" i="36"/>
  <c r="DP176" i="3"/>
  <c r="DM176" i="3"/>
  <c r="DL176" i="3"/>
  <c r="DK176" i="3"/>
  <c r="DI176" i="3"/>
  <c r="DH176" i="3"/>
  <c r="DG176" i="3"/>
  <c r="DD176" i="3"/>
  <c r="DC176" i="3"/>
  <c r="DB176" i="3"/>
  <c r="DA176" i="3"/>
  <c r="CZ176" i="3"/>
  <c r="CY176" i="3"/>
  <c r="CK176" i="3"/>
  <c r="CJ176" i="3"/>
  <c r="CG176" i="3"/>
  <c r="DJ176" i="3" s="1"/>
  <c r="CD176" i="3"/>
  <c r="BA176" i="3"/>
  <c r="AA176" i="3" a="1"/>
  <c r="AA176" i="3" s="1"/>
  <c r="Z176" i="3" a="1"/>
  <c r="Z176" i="3" s="1"/>
  <c r="Y176" i="3" a="1"/>
  <c r="Y176" i="3" s="1"/>
  <c r="S176" i="3" a="1"/>
  <c r="S176" i="3" s="1"/>
  <c r="N176" i="3"/>
  <c r="M176" i="3"/>
  <c r="L176" i="3"/>
  <c r="U176" i="3" s="1"/>
  <c r="K176" i="3"/>
  <c r="T176" i="3" s="1"/>
  <c r="DP171" i="3"/>
  <c r="DK171" i="3"/>
  <c r="DI171" i="3"/>
  <c r="DH171" i="3"/>
  <c r="DG171" i="3"/>
  <c r="DD171" i="3"/>
  <c r="DC171" i="3"/>
  <c r="DB171" i="3"/>
  <c r="DA171" i="3"/>
  <c r="CY171" i="3"/>
  <c r="CK171" i="3"/>
  <c r="CJ171" i="3"/>
  <c r="CG171" i="3"/>
  <c r="DJ171" i="3" s="1"/>
  <c r="CD171" i="3"/>
  <c r="BA171" i="3"/>
  <c r="AA171" i="3" a="1"/>
  <c r="AA171" i="3" s="1"/>
  <c r="Z171" i="3" a="1"/>
  <c r="Z171" i="3" s="1"/>
  <c r="Y171" i="3" a="1"/>
  <c r="Y171" i="3" s="1"/>
  <c r="S171" i="3" a="1"/>
  <c r="S171" i="3" s="1"/>
  <c r="R171" i="3"/>
  <c r="N171" i="3"/>
  <c r="M171" i="3"/>
  <c r="DP170" i="3"/>
  <c r="DK170" i="3"/>
  <c r="DI170" i="3"/>
  <c r="DH170" i="3"/>
  <c r="DG170" i="3"/>
  <c r="DD170" i="3"/>
  <c r="DC170" i="3"/>
  <c r="DB170" i="3"/>
  <c r="DA170" i="3"/>
  <c r="CY170" i="3"/>
  <c r="CK170" i="3"/>
  <c r="CJ170" i="3"/>
  <c r="CG170" i="3"/>
  <c r="DJ170" i="3" s="1"/>
  <c r="CD170" i="3"/>
  <c r="BA170" i="3"/>
  <c r="AA170" i="3" a="1"/>
  <c r="AA170" i="3" s="1"/>
  <c r="Z170" i="3" a="1"/>
  <c r="Z170" i="3" s="1"/>
  <c r="Y170" i="3" a="1"/>
  <c r="Y170" i="3" s="1"/>
  <c r="S170" i="3" a="1"/>
  <c r="S170" i="3" s="1"/>
  <c r="R170" i="3"/>
  <c r="AH102" i="36" s="1"/>
  <c r="N170" i="3"/>
  <c r="M170" i="3"/>
  <c r="DP169" i="3"/>
  <c r="DK169" i="3"/>
  <c r="DI169" i="3"/>
  <c r="DH169" i="3"/>
  <c r="DG169" i="3"/>
  <c r="DD169" i="3"/>
  <c r="DC169" i="3"/>
  <c r="DB169" i="3"/>
  <c r="DA169" i="3"/>
  <c r="CY169" i="3"/>
  <c r="CK169" i="3"/>
  <c r="CJ169" i="3"/>
  <c r="CG169" i="3"/>
  <c r="DJ169" i="3" s="1"/>
  <c r="CD169" i="3"/>
  <c r="BA169" i="3"/>
  <c r="AA169" i="3" a="1"/>
  <c r="AA169" i="3" s="1"/>
  <c r="Z169" i="3" a="1"/>
  <c r="Z169" i="3" s="1"/>
  <c r="Y169" i="3" a="1"/>
  <c r="Y169" i="3" s="1"/>
  <c r="S169" i="3" a="1"/>
  <c r="S169" i="3" s="1"/>
  <c r="R169" i="3"/>
  <c r="N169" i="3"/>
  <c r="M169" i="3"/>
  <c r="L169" i="3"/>
  <c r="U169" i="3" s="1"/>
  <c r="K169" i="3"/>
  <c r="T169" i="3" s="1"/>
  <c r="F169" i="3"/>
  <c r="B169" i="3"/>
  <c r="D169" i="3" s="1"/>
  <c r="D170" i="3" l="1"/>
  <c r="O102" i="36" s="1"/>
  <c r="AJ102" i="36"/>
  <c r="D231" i="35"/>
  <c r="U170" i="3"/>
  <c r="W102" i="36"/>
  <c r="J171" i="34"/>
  <c r="N102" i="36"/>
  <c r="T170" i="3"/>
  <c r="V102" i="36"/>
  <c r="CR171" i="3"/>
  <c r="P171" i="3" s="1"/>
  <c r="CP171" i="3" s="1"/>
  <c r="CS171" i="3"/>
  <c r="Q171" i="3" s="1"/>
  <c r="CL171" i="3"/>
  <c r="CN171" i="3"/>
  <c r="CM171" i="3"/>
  <c r="O171" i="34"/>
  <c r="CR170" i="3"/>
  <c r="P170" i="3" s="1"/>
  <c r="CP170" i="3" s="1"/>
  <c r="CS170" i="3"/>
  <c r="Q170" i="3" s="1"/>
  <c r="CL169" i="3"/>
  <c r="CN169" i="3"/>
  <c r="CM169" i="3"/>
  <c r="CR169" i="3"/>
  <c r="P169" i="3" s="1"/>
  <c r="CP169" i="3" s="1"/>
  <c r="CS169" i="3"/>
  <c r="Q169" i="3" s="1"/>
  <c r="M171" i="34"/>
  <c r="BE170" i="3"/>
  <c r="BE171" i="3"/>
  <c r="CF171" i="3" s="1"/>
  <c r="DO171" i="3" s="1"/>
  <c r="BE174" i="3"/>
  <c r="BE175" i="3"/>
  <c r="T171" i="34"/>
  <c r="U171" i="34"/>
  <c r="AI171" i="34"/>
  <c r="I171" i="34"/>
  <c r="DQ171" i="3"/>
  <c r="BE169" i="3"/>
  <c r="CZ169" i="3" s="1"/>
  <c r="BE176" i="3"/>
  <c r="CH176" i="3" s="1"/>
  <c r="BE172" i="3"/>
  <c r="BE173" i="3"/>
  <c r="DQ169" i="3"/>
  <c r="DQ176" i="3"/>
  <c r="DQ170" i="3"/>
  <c r="AJ6" i="36"/>
  <c r="AJ7" i="36"/>
  <c r="AJ8" i="36"/>
  <c r="AJ9" i="36"/>
  <c r="AJ10" i="36"/>
  <c r="AJ11" i="36"/>
  <c r="AJ12" i="36"/>
  <c r="AJ13" i="36"/>
  <c r="AJ14" i="36"/>
  <c r="AJ15" i="36"/>
  <c r="AG6" i="36"/>
  <c r="AH6" i="36"/>
  <c r="AG7" i="36"/>
  <c r="AH7" i="36"/>
  <c r="AG8" i="36"/>
  <c r="AH8" i="36"/>
  <c r="AG9" i="36"/>
  <c r="AH9" i="36"/>
  <c r="AG10" i="36"/>
  <c r="AH10" i="36"/>
  <c r="AG11" i="36"/>
  <c r="AH11" i="36"/>
  <c r="AG12" i="36"/>
  <c r="AH12" i="36"/>
  <c r="AG13" i="36"/>
  <c r="AH13" i="36"/>
  <c r="AG14" i="36"/>
  <c r="AH14" i="36"/>
  <c r="AG15" i="36"/>
  <c r="AH15" i="36"/>
  <c r="AB6" i="36"/>
  <c r="AB7" i="36"/>
  <c r="AB8" i="36"/>
  <c r="AB9" i="36"/>
  <c r="AB10" i="36"/>
  <c r="AB11" i="36"/>
  <c r="AB12" i="36"/>
  <c r="AB13" i="36"/>
  <c r="AB14" i="36"/>
  <c r="AB15" i="36"/>
  <c r="AB17" i="36"/>
  <c r="AB18" i="36"/>
  <c r="AB19" i="36"/>
  <c r="AB20" i="36"/>
  <c r="AB21" i="36"/>
  <c r="AB22" i="36"/>
  <c r="AB23" i="36"/>
  <c r="AM23" i="36" s="1"/>
  <c r="AB24" i="36"/>
  <c r="AM24" i="36" s="1"/>
  <c r="AB25" i="36"/>
  <c r="AM25" i="36" s="1"/>
  <c r="AB26" i="36"/>
  <c r="AM26" i="36" s="1"/>
  <c r="AB27" i="36"/>
  <c r="AM27" i="36" s="1"/>
  <c r="AB28" i="36"/>
  <c r="AM28" i="36" s="1"/>
  <c r="AB29" i="36"/>
  <c r="AM29" i="36" s="1"/>
  <c r="AB30" i="36"/>
  <c r="AM30" i="36" s="1"/>
  <c r="AB31" i="36"/>
  <c r="AM31" i="36" s="1"/>
  <c r="AB32" i="36"/>
  <c r="AM32" i="36" s="1"/>
  <c r="AB33" i="36"/>
  <c r="AM33" i="36" s="1"/>
  <c r="AB34" i="36"/>
  <c r="AM34" i="36" s="1"/>
  <c r="AB35" i="36"/>
  <c r="AM35" i="36" s="1"/>
  <c r="AB36" i="36"/>
  <c r="AM36" i="36" s="1"/>
  <c r="AB37" i="36"/>
  <c r="AM37" i="36" s="1"/>
  <c r="AB38" i="36"/>
  <c r="AM38" i="36" s="1"/>
  <c r="AB39" i="36"/>
  <c r="AM39" i="36" s="1"/>
  <c r="AB40" i="36"/>
  <c r="AM40" i="36" s="1"/>
  <c r="AB41" i="36"/>
  <c r="AM41" i="36" s="1"/>
  <c r="AB42" i="36"/>
  <c r="AM42" i="36" s="1"/>
  <c r="AB43" i="36"/>
  <c r="AM43" i="36" s="1"/>
  <c r="AB44" i="36"/>
  <c r="AM44" i="36" s="1"/>
  <c r="AB45" i="36"/>
  <c r="AM45" i="36" s="1"/>
  <c r="AB46" i="36"/>
  <c r="AM46" i="36" s="1"/>
  <c r="AB47" i="36"/>
  <c r="AM47" i="36" s="1"/>
  <c r="AB48" i="36"/>
  <c r="AM48" i="36" s="1"/>
  <c r="AB49" i="36"/>
  <c r="AM49" i="36" s="1"/>
  <c r="AB50" i="36"/>
  <c r="AM50" i="36" s="1"/>
  <c r="AB51" i="36"/>
  <c r="AM51" i="36" s="1"/>
  <c r="AB52" i="36"/>
  <c r="AM52" i="36" s="1"/>
  <c r="AB53" i="36"/>
  <c r="AM53" i="36" s="1"/>
  <c r="AB54" i="36"/>
  <c r="AM54" i="36" s="1"/>
  <c r="AB55" i="36"/>
  <c r="AM55" i="36" s="1"/>
  <c r="AB56" i="36"/>
  <c r="AM56" i="36" s="1"/>
  <c r="AB57" i="36"/>
  <c r="AM57" i="36" s="1"/>
  <c r="AB58" i="36"/>
  <c r="AM58" i="36" s="1"/>
  <c r="AB59" i="36"/>
  <c r="AM59" i="36" s="1"/>
  <c r="AB60" i="36"/>
  <c r="AM60" i="36" s="1"/>
  <c r="AB61" i="36"/>
  <c r="AM61" i="36" s="1"/>
  <c r="AB62" i="36"/>
  <c r="AM62" i="36" s="1"/>
  <c r="AB63" i="36"/>
  <c r="AM63" i="36" s="1"/>
  <c r="AB64" i="36"/>
  <c r="AM64" i="36" s="1"/>
  <c r="AB65" i="36"/>
  <c r="AM65" i="36" s="1"/>
  <c r="AB66" i="36"/>
  <c r="AM66" i="36" s="1"/>
  <c r="AB67" i="36"/>
  <c r="AM67" i="36" s="1"/>
  <c r="AB68" i="36"/>
  <c r="AM68" i="36" s="1"/>
  <c r="AB69" i="36"/>
  <c r="AM69" i="36" s="1"/>
  <c r="AB70" i="36"/>
  <c r="AM70" i="36" s="1"/>
  <c r="AB71" i="36"/>
  <c r="AM71" i="36" s="1"/>
  <c r="CY9" i="3" s="1"/>
  <c r="AB72" i="36"/>
  <c r="AM72" i="36" s="1"/>
  <c r="AB73" i="36"/>
  <c r="AM73" i="36" s="1"/>
  <c r="AB74" i="36"/>
  <c r="AM74" i="36" s="1"/>
  <c r="AB75" i="36"/>
  <c r="AM75" i="36" s="1"/>
  <c r="AB76" i="36"/>
  <c r="AM76" i="36" s="1"/>
  <c r="AB77" i="36"/>
  <c r="AM77" i="36" s="1"/>
  <c r="AB78" i="36"/>
  <c r="AM78" i="36" s="1"/>
  <c r="AB79" i="36"/>
  <c r="AM79" i="36" s="1"/>
  <c r="AB80" i="36"/>
  <c r="AM80" i="36" s="1"/>
  <c r="AB81" i="36"/>
  <c r="AM81" i="36" s="1"/>
  <c r="AB82" i="36"/>
  <c r="AM82" i="36" s="1"/>
  <c r="AB83" i="36"/>
  <c r="AM83" i="36" s="1"/>
  <c r="AB84" i="36"/>
  <c r="AM84" i="36" s="1"/>
  <c r="AB85" i="36"/>
  <c r="AM85" i="36" s="1"/>
  <c r="AB86" i="36"/>
  <c r="AM86" i="36" s="1"/>
  <c r="AB87" i="36"/>
  <c r="AM87" i="36" s="1"/>
  <c r="CY11" i="3" s="1"/>
  <c r="AB88" i="36"/>
  <c r="AM88" i="36" s="1"/>
  <c r="AB89" i="36"/>
  <c r="AM89" i="36" s="1"/>
  <c r="AB90" i="36"/>
  <c r="AM90" i="36" s="1"/>
  <c r="AB91" i="36"/>
  <c r="AM91" i="36" s="1"/>
  <c r="AB92" i="36"/>
  <c r="AM92" i="36" s="1"/>
  <c r="AB93" i="36"/>
  <c r="AM93" i="36" s="1"/>
  <c r="AB94" i="36"/>
  <c r="AM94" i="36" s="1"/>
  <c r="AB95" i="36"/>
  <c r="AM95" i="36" s="1"/>
  <c r="AB96" i="36"/>
  <c r="AM96" i="36" s="1"/>
  <c r="AB97" i="36"/>
  <c r="AM97" i="36" s="1"/>
  <c r="AB98" i="36"/>
  <c r="AM98" i="36" s="1"/>
  <c r="AB99" i="36"/>
  <c r="AM99" i="36" s="1"/>
  <c r="AB100" i="36"/>
  <c r="AM100" i="36" s="1"/>
  <c r="AB110" i="36"/>
  <c r="AM110" i="36" s="1"/>
  <c r="O6" i="36"/>
  <c r="P6" i="36"/>
  <c r="Q6" i="36"/>
  <c r="R6" i="36"/>
  <c r="S6" i="36"/>
  <c r="T6" i="36"/>
  <c r="U6" i="36"/>
  <c r="V6" i="36"/>
  <c r="W6" i="36"/>
  <c r="X6" i="36"/>
  <c r="Y6" i="36"/>
  <c r="O7" i="36"/>
  <c r="P7" i="36"/>
  <c r="Q7" i="36"/>
  <c r="R7" i="36"/>
  <c r="S7" i="36"/>
  <c r="T7" i="36"/>
  <c r="U7" i="36"/>
  <c r="V7" i="36"/>
  <c r="W7" i="36"/>
  <c r="X7" i="36"/>
  <c r="Y7" i="36"/>
  <c r="O8" i="36"/>
  <c r="P8" i="36"/>
  <c r="Q8" i="36"/>
  <c r="R8" i="36"/>
  <c r="S8" i="36"/>
  <c r="T8" i="36"/>
  <c r="U8" i="36"/>
  <c r="V8" i="36"/>
  <c r="W8" i="36"/>
  <c r="X8" i="36"/>
  <c r="Y8" i="36"/>
  <c r="O9" i="36"/>
  <c r="P9" i="36"/>
  <c r="Q9" i="36"/>
  <c r="R9" i="36"/>
  <c r="S9" i="36"/>
  <c r="T9" i="36"/>
  <c r="U9" i="36"/>
  <c r="V9" i="36"/>
  <c r="W9" i="36"/>
  <c r="X9" i="36"/>
  <c r="Y9" i="36"/>
  <c r="O10" i="36"/>
  <c r="P10" i="36"/>
  <c r="Q10" i="36"/>
  <c r="R10" i="36"/>
  <c r="S10" i="36"/>
  <c r="T10" i="36"/>
  <c r="U10" i="36"/>
  <c r="V10" i="36"/>
  <c r="W10" i="36"/>
  <c r="X10" i="36"/>
  <c r="Y10" i="36"/>
  <c r="O11" i="36"/>
  <c r="P11" i="36"/>
  <c r="Q11" i="36"/>
  <c r="R11" i="36"/>
  <c r="S11" i="36"/>
  <c r="T11" i="36"/>
  <c r="U11" i="36"/>
  <c r="V11" i="36"/>
  <c r="W11" i="36"/>
  <c r="X11" i="36"/>
  <c r="Y11" i="36"/>
  <c r="O12" i="36"/>
  <c r="P12" i="36"/>
  <c r="Q12" i="36"/>
  <c r="R12" i="36"/>
  <c r="S12" i="36"/>
  <c r="T12" i="36"/>
  <c r="U12" i="36"/>
  <c r="V12" i="36"/>
  <c r="W12" i="36"/>
  <c r="X12" i="36"/>
  <c r="Y12" i="36"/>
  <c r="O13" i="36"/>
  <c r="P13" i="36"/>
  <c r="Q13" i="36"/>
  <c r="R13" i="36"/>
  <c r="S13" i="36"/>
  <c r="T13" i="36"/>
  <c r="U13" i="36"/>
  <c r="V13" i="36"/>
  <c r="W13" i="36"/>
  <c r="X13" i="36"/>
  <c r="Y13" i="36"/>
  <c r="O14" i="36"/>
  <c r="P14" i="36"/>
  <c r="Q14" i="36"/>
  <c r="R14" i="36"/>
  <c r="S14" i="36"/>
  <c r="T14" i="36"/>
  <c r="U14" i="36"/>
  <c r="V14" i="36"/>
  <c r="W14" i="36"/>
  <c r="X14" i="36"/>
  <c r="Y14" i="36"/>
  <c r="O15" i="36"/>
  <c r="P15" i="36"/>
  <c r="Q15" i="36"/>
  <c r="R15" i="36"/>
  <c r="S15" i="36"/>
  <c r="T15" i="36"/>
  <c r="U15" i="36"/>
  <c r="V15" i="36"/>
  <c r="W15" i="36"/>
  <c r="X15" i="36"/>
  <c r="Y15" i="36"/>
  <c r="P17" i="36"/>
  <c r="R17" i="36"/>
  <c r="S17" i="36"/>
  <c r="T17" i="36"/>
  <c r="U17" i="36"/>
  <c r="X17" i="36"/>
  <c r="P18" i="36"/>
  <c r="R18" i="36"/>
  <c r="S18" i="36"/>
  <c r="T18" i="36"/>
  <c r="U18" i="36"/>
  <c r="X18" i="36"/>
  <c r="P19" i="36"/>
  <c r="R19" i="36"/>
  <c r="S19" i="36"/>
  <c r="T19" i="36"/>
  <c r="U19" i="36"/>
  <c r="X19" i="36"/>
  <c r="P20" i="36"/>
  <c r="R20" i="36"/>
  <c r="S20" i="36"/>
  <c r="T20" i="36"/>
  <c r="U20" i="36"/>
  <c r="X20" i="36"/>
  <c r="P21" i="36"/>
  <c r="R21" i="36"/>
  <c r="S21" i="36"/>
  <c r="T21" i="36"/>
  <c r="U21" i="36"/>
  <c r="X21" i="36"/>
  <c r="P22" i="36"/>
  <c r="R22" i="36"/>
  <c r="S22" i="36"/>
  <c r="T22" i="36"/>
  <c r="U22" i="36"/>
  <c r="X22" i="36"/>
  <c r="P23" i="36"/>
  <c r="R23" i="36"/>
  <c r="S23" i="36"/>
  <c r="T23" i="36"/>
  <c r="U23" i="36"/>
  <c r="X23" i="36"/>
  <c r="P24" i="36"/>
  <c r="R24" i="36"/>
  <c r="S24" i="36"/>
  <c r="T24" i="36"/>
  <c r="U24" i="36"/>
  <c r="X24" i="36"/>
  <c r="P25" i="36"/>
  <c r="R25" i="36"/>
  <c r="S25" i="36"/>
  <c r="T25" i="36"/>
  <c r="U25" i="36"/>
  <c r="X25" i="36"/>
  <c r="P26" i="36"/>
  <c r="R26" i="36"/>
  <c r="S26" i="36"/>
  <c r="T26" i="36"/>
  <c r="U26" i="36"/>
  <c r="X26" i="36"/>
  <c r="P27" i="36"/>
  <c r="R27" i="36"/>
  <c r="S27" i="36"/>
  <c r="T27" i="36"/>
  <c r="U27" i="36"/>
  <c r="X27" i="36"/>
  <c r="P28" i="36"/>
  <c r="R28" i="36"/>
  <c r="S28" i="36"/>
  <c r="T28" i="36"/>
  <c r="U28" i="36"/>
  <c r="X28" i="36"/>
  <c r="P29" i="36"/>
  <c r="R29" i="36"/>
  <c r="S29" i="36"/>
  <c r="T29" i="36"/>
  <c r="U29" i="36"/>
  <c r="X29" i="36"/>
  <c r="P30" i="36"/>
  <c r="R30" i="36"/>
  <c r="S30" i="36"/>
  <c r="T30" i="36"/>
  <c r="U30" i="36"/>
  <c r="X30" i="36"/>
  <c r="P31" i="36"/>
  <c r="R31" i="36"/>
  <c r="S31" i="36"/>
  <c r="T31" i="36"/>
  <c r="U31" i="36"/>
  <c r="X31" i="36"/>
  <c r="P32" i="36"/>
  <c r="R32" i="36"/>
  <c r="S32" i="36"/>
  <c r="T32" i="36"/>
  <c r="U32" i="36"/>
  <c r="X32" i="36"/>
  <c r="P33" i="36"/>
  <c r="R33" i="36"/>
  <c r="S33" i="36"/>
  <c r="T33" i="36"/>
  <c r="U33" i="36"/>
  <c r="X33" i="36"/>
  <c r="P34" i="36"/>
  <c r="R34" i="36"/>
  <c r="S34" i="36"/>
  <c r="T34" i="36"/>
  <c r="U34" i="36"/>
  <c r="X34" i="36"/>
  <c r="P35" i="36"/>
  <c r="R35" i="36"/>
  <c r="S35" i="36"/>
  <c r="T35" i="36"/>
  <c r="U35" i="36"/>
  <c r="X35" i="36"/>
  <c r="P36" i="36"/>
  <c r="R36" i="36"/>
  <c r="S36" i="36"/>
  <c r="T36" i="36"/>
  <c r="U36" i="36"/>
  <c r="X36" i="36"/>
  <c r="P37" i="36"/>
  <c r="R37" i="36"/>
  <c r="S37" i="36"/>
  <c r="T37" i="36"/>
  <c r="U37" i="36"/>
  <c r="X37" i="36"/>
  <c r="P38" i="36"/>
  <c r="R38" i="36"/>
  <c r="S38" i="36"/>
  <c r="T38" i="36"/>
  <c r="U38" i="36"/>
  <c r="X38" i="36"/>
  <c r="P39" i="36"/>
  <c r="R39" i="36"/>
  <c r="S39" i="36"/>
  <c r="T39" i="36"/>
  <c r="U39" i="36"/>
  <c r="X39" i="36"/>
  <c r="P40" i="36"/>
  <c r="R40" i="36"/>
  <c r="S40" i="36"/>
  <c r="T40" i="36"/>
  <c r="U40" i="36"/>
  <c r="X40" i="36"/>
  <c r="P41" i="36"/>
  <c r="R41" i="36"/>
  <c r="S41" i="36"/>
  <c r="T41" i="36"/>
  <c r="U41" i="36"/>
  <c r="X41" i="36"/>
  <c r="P42" i="36"/>
  <c r="R42" i="36"/>
  <c r="S42" i="36"/>
  <c r="T42" i="36"/>
  <c r="U42" i="36"/>
  <c r="X42" i="36"/>
  <c r="P43" i="36"/>
  <c r="R43" i="36"/>
  <c r="S43" i="36"/>
  <c r="T43" i="36"/>
  <c r="U43" i="36"/>
  <c r="X43" i="36"/>
  <c r="P44" i="36"/>
  <c r="R44" i="36"/>
  <c r="S44" i="36"/>
  <c r="T44" i="36"/>
  <c r="U44" i="36"/>
  <c r="X44" i="36"/>
  <c r="P45" i="36"/>
  <c r="R45" i="36"/>
  <c r="S45" i="36"/>
  <c r="T45" i="36"/>
  <c r="U45" i="36"/>
  <c r="X45" i="36"/>
  <c r="P46" i="36"/>
  <c r="R46" i="36"/>
  <c r="S46" i="36"/>
  <c r="T46" i="36"/>
  <c r="U46" i="36"/>
  <c r="X46" i="36"/>
  <c r="P47" i="36"/>
  <c r="R47" i="36"/>
  <c r="S47" i="36"/>
  <c r="T47" i="36"/>
  <c r="U47" i="36"/>
  <c r="X47" i="36"/>
  <c r="P48" i="36"/>
  <c r="R48" i="36"/>
  <c r="S48" i="36"/>
  <c r="T48" i="36"/>
  <c r="U48" i="36"/>
  <c r="X48" i="36"/>
  <c r="P49" i="36"/>
  <c r="R49" i="36"/>
  <c r="S49" i="36"/>
  <c r="T49" i="36"/>
  <c r="U49" i="36"/>
  <c r="X49" i="36"/>
  <c r="P50" i="36"/>
  <c r="R50" i="36"/>
  <c r="S50" i="36"/>
  <c r="T50" i="36"/>
  <c r="U50" i="36"/>
  <c r="X50" i="36"/>
  <c r="P51" i="36"/>
  <c r="R51" i="36"/>
  <c r="S51" i="36"/>
  <c r="T51" i="36"/>
  <c r="U51" i="36"/>
  <c r="X51" i="36"/>
  <c r="P52" i="36"/>
  <c r="R52" i="36"/>
  <c r="S52" i="36"/>
  <c r="T52" i="36"/>
  <c r="U52" i="36"/>
  <c r="X52" i="36"/>
  <c r="P53" i="36"/>
  <c r="R53" i="36"/>
  <c r="S53" i="36"/>
  <c r="T53" i="36"/>
  <c r="U53" i="36"/>
  <c r="X53" i="36"/>
  <c r="P54" i="36"/>
  <c r="R54" i="36"/>
  <c r="S54" i="36"/>
  <c r="T54" i="36"/>
  <c r="U54" i="36"/>
  <c r="X54" i="36"/>
  <c r="P55" i="36"/>
  <c r="R55" i="36"/>
  <c r="S55" i="36"/>
  <c r="T55" i="36"/>
  <c r="U55" i="36"/>
  <c r="X55" i="36"/>
  <c r="P56" i="36"/>
  <c r="R56" i="36"/>
  <c r="S56" i="36"/>
  <c r="T56" i="36"/>
  <c r="U56" i="36"/>
  <c r="X56" i="36"/>
  <c r="P57" i="36"/>
  <c r="R57" i="36"/>
  <c r="S57" i="36"/>
  <c r="T57" i="36"/>
  <c r="U57" i="36"/>
  <c r="X57" i="36"/>
  <c r="P58" i="36"/>
  <c r="R58" i="36"/>
  <c r="S58" i="36"/>
  <c r="T58" i="36"/>
  <c r="U58" i="36"/>
  <c r="X58" i="36"/>
  <c r="P59" i="36"/>
  <c r="R59" i="36"/>
  <c r="S59" i="36"/>
  <c r="T59" i="36"/>
  <c r="U59" i="36"/>
  <c r="X59" i="36"/>
  <c r="P60" i="36"/>
  <c r="R60" i="36"/>
  <c r="S60" i="36"/>
  <c r="T60" i="36"/>
  <c r="U60" i="36"/>
  <c r="X60" i="36"/>
  <c r="P61" i="36"/>
  <c r="R61" i="36"/>
  <c r="S61" i="36"/>
  <c r="T61" i="36"/>
  <c r="U61" i="36"/>
  <c r="X61" i="36"/>
  <c r="P62" i="36"/>
  <c r="R62" i="36"/>
  <c r="S62" i="36"/>
  <c r="T62" i="36"/>
  <c r="U62" i="36"/>
  <c r="X62" i="36"/>
  <c r="P63" i="36"/>
  <c r="R63" i="36"/>
  <c r="S63" i="36"/>
  <c r="T63" i="36"/>
  <c r="U63" i="36"/>
  <c r="X63" i="36"/>
  <c r="P64" i="36"/>
  <c r="R64" i="36"/>
  <c r="S64" i="36"/>
  <c r="T64" i="36"/>
  <c r="U64" i="36"/>
  <c r="X64" i="36"/>
  <c r="P65" i="36"/>
  <c r="R65" i="36"/>
  <c r="S65" i="36"/>
  <c r="T65" i="36"/>
  <c r="U65" i="36"/>
  <c r="X65" i="36"/>
  <c r="P66" i="36"/>
  <c r="R66" i="36"/>
  <c r="S66" i="36"/>
  <c r="T66" i="36"/>
  <c r="U66" i="36"/>
  <c r="X66" i="36"/>
  <c r="P67" i="36"/>
  <c r="R67" i="36"/>
  <c r="S67" i="36"/>
  <c r="T67" i="36"/>
  <c r="U67" i="36"/>
  <c r="X67" i="36"/>
  <c r="P68" i="36"/>
  <c r="R68" i="36"/>
  <c r="S68" i="36"/>
  <c r="T68" i="36"/>
  <c r="U68" i="36"/>
  <c r="X68" i="36"/>
  <c r="P69" i="36"/>
  <c r="R69" i="36"/>
  <c r="S69" i="36"/>
  <c r="T69" i="36"/>
  <c r="U69" i="36"/>
  <c r="X69" i="36"/>
  <c r="P70" i="36"/>
  <c r="R70" i="36"/>
  <c r="S70" i="36"/>
  <c r="T70" i="36"/>
  <c r="U70" i="36"/>
  <c r="X70" i="36"/>
  <c r="P71" i="36"/>
  <c r="R71" i="36"/>
  <c r="S71" i="36"/>
  <c r="T71" i="36"/>
  <c r="U71" i="36"/>
  <c r="X71" i="36"/>
  <c r="P72" i="36"/>
  <c r="R72" i="36"/>
  <c r="S72" i="36"/>
  <c r="T72" i="36"/>
  <c r="U72" i="36"/>
  <c r="X72" i="36"/>
  <c r="P73" i="36"/>
  <c r="R73" i="36"/>
  <c r="S73" i="36"/>
  <c r="T73" i="36"/>
  <c r="U73" i="36"/>
  <c r="X73" i="36"/>
  <c r="P74" i="36"/>
  <c r="R74" i="36"/>
  <c r="S74" i="36"/>
  <c r="T74" i="36"/>
  <c r="U74" i="36"/>
  <c r="X74" i="36"/>
  <c r="P75" i="36"/>
  <c r="R75" i="36"/>
  <c r="S75" i="36"/>
  <c r="T75" i="36"/>
  <c r="U75" i="36"/>
  <c r="X75" i="36"/>
  <c r="P76" i="36"/>
  <c r="R76" i="36"/>
  <c r="S76" i="36"/>
  <c r="T76" i="36"/>
  <c r="U76" i="36"/>
  <c r="X76" i="36"/>
  <c r="P77" i="36"/>
  <c r="R77" i="36"/>
  <c r="S77" i="36"/>
  <c r="T77" i="36"/>
  <c r="U77" i="36"/>
  <c r="X77" i="36"/>
  <c r="P78" i="36"/>
  <c r="R78" i="36"/>
  <c r="S78" i="36"/>
  <c r="T78" i="36"/>
  <c r="U78" i="36"/>
  <c r="X78" i="36"/>
  <c r="P79" i="36"/>
  <c r="R79" i="36"/>
  <c r="S79" i="36"/>
  <c r="T79" i="36"/>
  <c r="U79" i="36"/>
  <c r="X79" i="36"/>
  <c r="P80" i="36"/>
  <c r="R80" i="36"/>
  <c r="S80" i="36"/>
  <c r="T80" i="36"/>
  <c r="U80" i="36"/>
  <c r="X80" i="36"/>
  <c r="P81" i="36"/>
  <c r="R81" i="36"/>
  <c r="S81" i="36"/>
  <c r="T81" i="36"/>
  <c r="U81" i="36"/>
  <c r="X81" i="36"/>
  <c r="P82" i="36"/>
  <c r="R82" i="36"/>
  <c r="S82" i="36"/>
  <c r="T82" i="36"/>
  <c r="U82" i="36"/>
  <c r="X82" i="36"/>
  <c r="P83" i="36"/>
  <c r="R83" i="36"/>
  <c r="S83" i="36"/>
  <c r="T83" i="36"/>
  <c r="U83" i="36"/>
  <c r="X83" i="36"/>
  <c r="P84" i="36"/>
  <c r="R84" i="36"/>
  <c r="S84" i="36"/>
  <c r="T84" i="36"/>
  <c r="U84" i="36"/>
  <c r="X84" i="36"/>
  <c r="P85" i="36"/>
  <c r="R85" i="36"/>
  <c r="S85" i="36"/>
  <c r="T85" i="36"/>
  <c r="U85" i="36"/>
  <c r="X85" i="36"/>
  <c r="P86" i="36"/>
  <c r="R86" i="36"/>
  <c r="S86" i="36"/>
  <c r="T86" i="36"/>
  <c r="U86" i="36"/>
  <c r="X86" i="36"/>
  <c r="P87" i="36"/>
  <c r="R87" i="36"/>
  <c r="S87" i="36"/>
  <c r="T87" i="36"/>
  <c r="U87" i="36"/>
  <c r="X87" i="36"/>
  <c r="P88" i="36"/>
  <c r="R88" i="36"/>
  <c r="S88" i="36"/>
  <c r="T88" i="36"/>
  <c r="U88" i="36"/>
  <c r="X88" i="36"/>
  <c r="P89" i="36"/>
  <c r="R89" i="36"/>
  <c r="S89" i="36"/>
  <c r="T89" i="36"/>
  <c r="U89" i="36"/>
  <c r="X89" i="36"/>
  <c r="P90" i="36"/>
  <c r="R90" i="36"/>
  <c r="S90" i="36"/>
  <c r="T90" i="36"/>
  <c r="U90" i="36"/>
  <c r="X90" i="36"/>
  <c r="P91" i="36"/>
  <c r="R91" i="36"/>
  <c r="S91" i="36"/>
  <c r="T91" i="36"/>
  <c r="U91" i="36"/>
  <c r="X91" i="36"/>
  <c r="P92" i="36"/>
  <c r="R92" i="36"/>
  <c r="S92" i="36"/>
  <c r="T92" i="36"/>
  <c r="U92" i="36"/>
  <c r="X92" i="36"/>
  <c r="P93" i="36"/>
  <c r="R93" i="36"/>
  <c r="S93" i="36"/>
  <c r="T93" i="36"/>
  <c r="U93" i="36"/>
  <c r="X93" i="36"/>
  <c r="P94" i="36"/>
  <c r="R94" i="36"/>
  <c r="S94" i="36"/>
  <c r="T94" i="36"/>
  <c r="U94" i="36"/>
  <c r="X94" i="36"/>
  <c r="P95" i="36"/>
  <c r="R95" i="36"/>
  <c r="S95" i="36"/>
  <c r="T95" i="36"/>
  <c r="U95" i="36"/>
  <c r="X95" i="36"/>
  <c r="P96" i="36"/>
  <c r="R96" i="36"/>
  <c r="S96" i="36"/>
  <c r="T96" i="36"/>
  <c r="U96" i="36"/>
  <c r="X96" i="36"/>
  <c r="P97" i="36"/>
  <c r="R97" i="36"/>
  <c r="S97" i="36"/>
  <c r="T97" i="36"/>
  <c r="U97" i="36"/>
  <c r="X97" i="36"/>
  <c r="P98" i="36"/>
  <c r="R98" i="36"/>
  <c r="S98" i="36"/>
  <c r="T98" i="36"/>
  <c r="U98" i="36"/>
  <c r="X98" i="36"/>
  <c r="P99" i="36"/>
  <c r="R99" i="36"/>
  <c r="S99" i="36"/>
  <c r="T99" i="36"/>
  <c r="U99" i="36"/>
  <c r="X99" i="36"/>
  <c r="P100" i="36"/>
  <c r="R100" i="36"/>
  <c r="S100" i="36"/>
  <c r="T100" i="36"/>
  <c r="U100" i="36"/>
  <c r="X100" i="36"/>
  <c r="P110" i="36"/>
  <c r="R110" i="36"/>
  <c r="S110" i="36"/>
  <c r="T110" i="36"/>
  <c r="U110" i="36"/>
  <c r="X110" i="36"/>
  <c r="N6" i="36"/>
  <c r="N7" i="36"/>
  <c r="N8" i="36"/>
  <c r="N9" i="36"/>
  <c r="N10" i="36"/>
  <c r="N11" i="36"/>
  <c r="N12" i="36"/>
  <c r="N13" i="36"/>
  <c r="N14" i="36"/>
  <c r="N15" i="36"/>
  <c r="M6" i="36"/>
  <c r="M7" i="36"/>
  <c r="M8" i="36"/>
  <c r="M9" i="36"/>
  <c r="M10" i="36"/>
  <c r="M11" i="36"/>
  <c r="M12" i="36"/>
  <c r="M13" i="36"/>
  <c r="M14" i="36"/>
  <c r="M15" i="36"/>
  <c r="M17" i="36"/>
  <c r="M18" i="36"/>
  <c r="M19" i="36"/>
  <c r="M20" i="36"/>
  <c r="M21" i="36"/>
  <c r="M22" i="36"/>
  <c r="M23" i="36"/>
  <c r="M24" i="36"/>
  <c r="M25" i="36"/>
  <c r="M26" i="36"/>
  <c r="M27" i="36"/>
  <c r="M28" i="36"/>
  <c r="M29" i="36"/>
  <c r="M30" i="36"/>
  <c r="M31" i="36"/>
  <c r="M32" i="36"/>
  <c r="M33" i="36"/>
  <c r="M34" i="36"/>
  <c r="M35" i="36"/>
  <c r="M36" i="36"/>
  <c r="M37" i="36"/>
  <c r="M38" i="36"/>
  <c r="M39" i="36"/>
  <c r="M40" i="36"/>
  <c r="M41" i="36"/>
  <c r="M42" i="36"/>
  <c r="M43" i="36"/>
  <c r="M44" i="36"/>
  <c r="M45" i="36"/>
  <c r="M46" i="36"/>
  <c r="M47" i="36"/>
  <c r="M48" i="36"/>
  <c r="M49" i="36"/>
  <c r="M50" i="36"/>
  <c r="M51" i="36"/>
  <c r="M52" i="36"/>
  <c r="M53" i="36"/>
  <c r="M54" i="36"/>
  <c r="M55" i="36"/>
  <c r="M56" i="36"/>
  <c r="M57" i="36"/>
  <c r="M58" i="36"/>
  <c r="M59" i="36"/>
  <c r="M60" i="36"/>
  <c r="M61" i="36"/>
  <c r="M62" i="36"/>
  <c r="M63" i="36"/>
  <c r="M64" i="36"/>
  <c r="M65" i="36"/>
  <c r="M66" i="36"/>
  <c r="M67" i="36"/>
  <c r="M68" i="36"/>
  <c r="M69" i="36"/>
  <c r="M70" i="36"/>
  <c r="M71" i="36"/>
  <c r="M72" i="36"/>
  <c r="M73" i="36"/>
  <c r="M74" i="36"/>
  <c r="M75" i="36"/>
  <c r="M76" i="36"/>
  <c r="M77" i="36"/>
  <c r="M78" i="36"/>
  <c r="M79" i="36"/>
  <c r="M80" i="36"/>
  <c r="M81" i="36"/>
  <c r="M82" i="36"/>
  <c r="M83" i="36"/>
  <c r="M84" i="36"/>
  <c r="M85" i="36"/>
  <c r="M86" i="36"/>
  <c r="M87" i="36"/>
  <c r="M88" i="36"/>
  <c r="M89" i="36"/>
  <c r="M90" i="36"/>
  <c r="M91" i="36"/>
  <c r="M92" i="36"/>
  <c r="M93" i="36"/>
  <c r="M94" i="36"/>
  <c r="M95" i="36"/>
  <c r="M96" i="36"/>
  <c r="M97" i="36"/>
  <c r="M98" i="36"/>
  <c r="M99" i="36"/>
  <c r="M100" i="36"/>
  <c r="M110" i="36"/>
  <c r="J6" i="36"/>
  <c r="K6" i="36"/>
  <c r="L6" i="36"/>
  <c r="J7" i="36"/>
  <c r="K7" i="36"/>
  <c r="L7" i="36"/>
  <c r="J8" i="36"/>
  <c r="K8" i="36"/>
  <c r="L8" i="36"/>
  <c r="J9" i="36"/>
  <c r="K9" i="36"/>
  <c r="L9" i="36"/>
  <c r="J10" i="36"/>
  <c r="K10" i="36"/>
  <c r="L10" i="36"/>
  <c r="J11" i="36"/>
  <c r="K11" i="36"/>
  <c r="L11" i="36"/>
  <c r="J12" i="36"/>
  <c r="K12" i="36"/>
  <c r="L12" i="36"/>
  <c r="J13" i="36"/>
  <c r="K13" i="36"/>
  <c r="L13" i="36"/>
  <c r="J14" i="36"/>
  <c r="K14" i="36"/>
  <c r="L14" i="36"/>
  <c r="J15" i="36"/>
  <c r="K15" i="36"/>
  <c r="L15" i="36"/>
  <c r="J17" i="36"/>
  <c r="K17" i="36"/>
  <c r="L17" i="36"/>
  <c r="J18" i="36"/>
  <c r="K18" i="36"/>
  <c r="L18" i="36"/>
  <c r="J19" i="36"/>
  <c r="K19" i="36"/>
  <c r="L19" i="36"/>
  <c r="J20" i="36"/>
  <c r="K20" i="36"/>
  <c r="L20" i="36"/>
  <c r="J21" i="36"/>
  <c r="K21" i="36"/>
  <c r="L21" i="36"/>
  <c r="J22" i="36"/>
  <c r="K22" i="36"/>
  <c r="L22" i="36"/>
  <c r="J23" i="36"/>
  <c r="K23" i="36"/>
  <c r="L23" i="36"/>
  <c r="J24" i="36"/>
  <c r="K24" i="36"/>
  <c r="L24" i="36"/>
  <c r="J25" i="36"/>
  <c r="K25" i="36"/>
  <c r="L25" i="36"/>
  <c r="J26" i="36"/>
  <c r="K26" i="36"/>
  <c r="L26" i="36"/>
  <c r="J27" i="36"/>
  <c r="K27" i="36"/>
  <c r="L27" i="36"/>
  <c r="J28" i="36"/>
  <c r="K28" i="36"/>
  <c r="L28" i="36"/>
  <c r="J29" i="36"/>
  <c r="K29" i="36"/>
  <c r="L29" i="36"/>
  <c r="J30" i="36"/>
  <c r="K30" i="36"/>
  <c r="L30" i="36"/>
  <c r="J31" i="36"/>
  <c r="K31" i="36"/>
  <c r="L31" i="36"/>
  <c r="J32" i="36"/>
  <c r="K32" i="36"/>
  <c r="L32" i="36"/>
  <c r="J33" i="36"/>
  <c r="K33" i="36"/>
  <c r="L33" i="36"/>
  <c r="J34" i="36"/>
  <c r="K34" i="36"/>
  <c r="L34" i="36"/>
  <c r="J35" i="36"/>
  <c r="K35" i="36"/>
  <c r="L35" i="36"/>
  <c r="J36" i="36"/>
  <c r="K36" i="36"/>
  <c r="L36" i="36"/>
  <c r="J37" i="36"/>
  <c r="K37" i="36"/>
  <c r="L37" i="36"/>
  <c r="J38" i="36"/>
  <c r="K38" i="36"/>
  <c r="L38" i="36"/>
  <c r="J39" i="36"/>
  <c r="K39" i="36"/>
  <c r="L39" i="36"/>
  <c r="J40" i="36"/>
  <c r="K40" i="36"/>
  <c r="L40" i="36"/>
  <c r="J41" i="36"/>
  <c r="K41" i="36"/>
  <c r="L41" i="36"/>
  <c r="J42" i="36"/>
  <c r="K42" i="36"/>
  <c r="L42" i="36"/>
  <c r="J43" i="36"/>
  <c r="K43" i="36"/>
  <c r="L43" i="36"/>
  <c r="J44" i="36"/>
  <c r="K44" i="36"/>
  <c r="L44" i="36"/>
  <c r="J45" i="36"/>
  <c r="K45" i="36"/>
  <c r="L45" i="36"/>
  <c r="J46" i="36"/>
  <c r="K46" i="36"/>
  <c r="L46" i="36"/>
  <c r="J47" i="36"/>
  <c r="K47" i="36"/>
  <c r="L47" i="36"/>
  <c r="J48" i="36"/>
  <c r="K48" i="36"/>
  <c r="L48" i="36"/>
  <c r="J49" i="36"/>
  <c r="K49" i="36"/>
  <c r="L49" i="36"/>
  <c r="J50" i="36"/>
  <c r="K50" i="36"/>
  <c r="L50" i="36"/>
  <c r="J51" i="36"/>
  <c r="K51" i="36"/>
  <c r="L51" i="36"/>
  <c r="J52" i="36"/>
  <c r="K52" i="36"/>
  <c r="L52" i="36"/>
  <c r="J53" i="36"/>
  <c r="K53" i="36"/>
  <c r="L53" i="36"/>
  <c r="J54" i="36"/>
  <c r="K54" i="36"/>
  <c r="L54" i="36"/>
  <c r="J55" i="36"/>
  <c r="K55" i="36"/>
  <c r="L55" i="36"/>
  <c r="J56" i="36"/>
  <c r="K56" i="36"/>
  <c r="L56" i="36"/>
  <c r="J57" i="36"/>
  <c r="K57" i="36"/>
  <c r="L57" i="36"/>
  <c r="J58" i="36"/>
  <c r="K58" i="36"/>
  <c r="L58" i="36"/>
  <c r="J59" i="36"/>
  <c r="K59" i="36"/>
  <c r="L59" i="36"/>
  <c r="J60" i="36"/>
  <c r="K60" i="36"/>
  <c r="L60" i="36"/>
  <c r="J61" i="36"/>
  <c r="K61" i="36"/>
  <c r="L61" i="36"/>
  <c r="J62" i="36"/>
  <c r="K62" i="36"/>
  <c r="L62" i="36"/>
  <c r="J63" i="36"/>
  <c r="K63" i="36"/>
  <c r="L63" i="36"/>
  <c r="J64" i="36"/>
  <c r="K64" i="36"/>
  <c r="L64" i="36"/>
  <c r="J65" i="36"/>
  <c r="K65" i="36"/>
  <c r="L65" i="36"/>
  <c r="J66" i="36"/>
  <c r="K66" i="36"/>
  <c r="L66" i="36"/>
  <c r="J67" i="36"/>
  <c r="K67" i="36"/>
  <c r="L67" i="36"/>
  <c r="J68" i="36"/>
  <c r="K68" i="36"/>
  <c r="L68" i="36"/>
  <c r="J69" i="36"/>
  <c r="K69" i="36"/>
  <c r="L69" i="36"/>
  <c r="J70" i="36"/>
  <c r="K70" i="36"/>
  <c r="L70" i="36"/>
  <c r="J71" i="36"/>
  <c r="K71" i="36"/>
  <c r="L71" i="36"/>
  <c r="J72" i="36"/>
  <c r="K72" i="36"/>
  <c r="L72" i="36"/>
  <c r="J73" i="36"/>
  <c r="K73" i="36"/>
  <c r="L73" i="36"/>
  <c r="J74" i="36"/>
  <c r="K74" i="36"/>
  <c r="L74" i="36"/>
  <c r="J75" i="36"/>
  <c r="K75" i="36"/>
  <c r="L75" i="36"/>
  <c r="J76" i="36"/>
  <c r="K76" i="36"/>
  <c r="L76" i="36"/>
  <c r="J77" i="36"/>
  <c r="K77" i="36"/>
  <c r="L77" i="36"/>
  <c r="J78" i="36"/>
  <c r="K78" i="36"/>
  <c r="L78" i="36"/>
  <c r="J79" i="36"/>
  <c r="K79" i="36"/>
  <c r="L79" i="36"/>
  <c r="J80" i="36"/>
  <c r="K80" i="36"/>
  <c r="L80" i="36"/>
  <c r="J81" i="36"/>
  <c r="K81" i="36"/>
  <c r="L81" i="36"/>
  <c r="J82" i="36"/>
  <c r="K82" i="36"/>
  <c r="L82" i="36"/>
  <c r="J83" i="36"/>
  <c r="K83" i="36"/>
  <c r="L83" i="36"/>
  <c r="J84" i="36"/>
  <c r="K84" i="36"/>
  <c r="L84" i="36"/>
  <c r="J85" i="36"/>
  <c r="K85" i="36"/>
  <c r="L85" i="36"/>
  <c r="J86" i="36"/>
  <c r="K86" i="36"/>
  <c r="L86" i="36"/>
  <c r="J87" i="36"/>
  <c r="K87" i="36"/>
  <c r="L87" i="36"/>
  <c r="J88" i="36"/>
  <c r="K88" i="36"/>
  <c r="L88" i="36"/>
  <c r="J89" i="36"/>
  <c r="K89" i="36"/>
  <c r="L89" i="36"/>
  <c r="J90" i="36"/>
  <c r="K90" i="36"/>
  <c r="L90" i="36"/>
  <c r="J91" i="36"/>
  <c r="K91" i="36"/>
  <c r="L91" i="36"/>
  <c r="J92" i="36"/>
  <c r="K92" i="36"/>
  <c r="L92" i="36"/>
  <c r="J93" i="36"/>
  <c r="K93" i="36"/>
  <c r="L93" i="36"/>
  <c r="J94" i="36"/>
  <c r="K94" i="36"/>
  <c r="L94" i="36"/>
  <c r="J95" i="36"/>
  <c r="K95" i="36"/>
  <c r="L95" i="36"/>
  <c r="J96" i="36"/>
  <c r="K96" i="36"/>
  <c r="L96" i="36"/>
  <c r="J97" i="36"/>
  <c r="K97" i="36"/>
  <c r="L97" i="36"/>
  <c r="J98" i="36"/>
  <c r="K98" i="36"/>
  <c r="L98" i="36"/>
  <c r="J99" i="36"/>
  <c r="K99" i="36"/>
  <c r="L99" i="36"/>
  <c r="J100" i="36"/>
  <c r="K100" i="36"/>
  <c r="L100" i="36"/>
  <c r="J110" i="36"/>
  <c r="K110" i="36"/>
  <c r="L110" i="36"/>
  <c r="L6" i="34"/>
  <c r="L7" i="34"/>
  <c r="L8" i="34"/>
  <c r="L9" i="34"/>
  <c r="L10" i="34"/>
  <c r="L11" i="34"/>
  <c r="L12" i="34"/>
  <c r="L13" i="34"/>
  <c r="L14" i="34"/>
  <c r="L15" i="34"/>
  <c r="L16" i="34"/>
  <c r="L17" i="34"/>
  <c r="L18" i="34"/>
  <c r="L19" i="34"/>
  <c r="L20" i="34"/>
  <c r="L21" i="34"/>
  <c r="L22" i="34"/>
  <c r="L23" i="34"/>
  <c r="L24" i="34"/>
  <c r="L25" i="34"/>
  <c r="L26" i="34"/>
  <c r="L27" i="34"/>
  <c r="L28" i="34"/>
  <c r="L29" i="34"/>
  <c r="L30" i="34"/>
  <c r="L31" i="34"/>
  <c r="L32" i="34"/>
  <c r="L33" i="34"/>
  <c r="L34" i="34"/>
  <c r="L35" i="34"/>
  <c r="L36" i="34"/>
  <c r="L37" i="34"/>
  <c r="L38" i="34"/>
  <c r="L39" i="34"/>
  <c r="L40" i="34"/>
  <c r="L41" i="34"/>
  <c r="L42" i="34"/>
  <c r="L43" i="34"/>
  <c r="L44" i="34"/>
  <c r="L45" i="34"/>
  <c r="L46" i="34"/>
  <c r="L47" i="34"/>
  <c r="L48" i="34"/>
  <c r="L49" i="34"/>
  <c r="L50" i="34"/>
  <c r="L51" i="34"/>
  <c r="L52" i="34"/>
  <c r="L53" i="34"/>
  <c r="L54" i="34"/>
  <c r="L55" i="34"/>
  <c r="L56" i="34"/>
  <c r="L57" i="34"/>
  <c r="L58" i="34"/>
  <c r="L59" i="34"/>
  <c r="L60" i="34"/>
  <c r="L61" i="34"/>
  <c r="L62" i="34"/>
  <c r="L63" i="34"/>
  <c r="L64" i="34"/>
  <c r="L65" i="34"/>
  <c r="L66" i="34"/>
  <c r="L67" i="34"/>
  <c r="L68" i="34"/>
  <c r="L69" i="34"/>
  <c r="L70" i="34"/>
  <c r="L71" i="34"/>
  <c r="L72" i="34"/>
  <c r="L73" i="34"/>
  <c r="L74" i="34"/>
  <c r="L75" i="34"/>
  <c r="L76" i="34"/>
  <c r="L77" i="34"/>
  <c r="L78" i="34"/>
  <c r="L79" i="34"/>
  <c r="L80" i="34"/>
  <c r="L81" i="34"/>
  <c r="L82" i="34"/>
  <c r="L83" i="34"/>
  <c r="L84" i="34"/>
  <c r="L85" i="34"/>
  <c r="L86" i="34"/>
  <c r="L87" i="34"/>
  <c r="L88" i="34"/>
  <c r="L89" i="34"/>
  <c r="L90" i="34"/>
  <c r="L91" i="34"/>
  <c r="L92" i="34"/>
  <c r="L93" i="34"/>
  <c r="L94" i="34"/>
  <c r="L95" i="34"/>
  <c r="L96" i="34"/>
  <c r="L97" i="34"/>
  <c r="L98" i="34"/>
  <c r="L99" i="34"/>
  <c r="L100" i="34"/>
  <c r="L101" i="34"/>
  <c r="L102" i="34"/>
  <c r="L103" i="34"/>
  <c r="L104" i="34"/>
  <c r="L105" i="34"/>
  <c r="L106" i="34"/>
  <c r="L107" i="34"/>
  <c r="L108" i="34"/>
  <c r="L109" i="34"/>
  <c r="L110" i="34"/>
  <c r="L111" i="34"/>
  <c r="L112" i="34"/>
  <c r="L113" i="34"/>
  <c r="L114" i="34"/>
  <c r="L115" i="34"/>
  <c r="L116" i="34"/>
  <c r="L117" i="34"/>
  <c r="L118" i="34"/>
  <c r="L119" i="34"/>
  <c r="L120" i="34"/>
  <c r="L121" i="34"/>
  <c r="L122" i="34"/>
  <c r="L123" i="34"/>
  <c r="L124" i="34"/>
  <c r="L125" i="34"/>
  <c r="L126" i="34"/>
  <c r="L127" i="34"/>
  <c r="L128" i="34"/>
  <c r="L129" i="34"/>
  <c r="L130" i="34"/>
  <c r="L131" i="34"/>
  <c r="L132" i="34"/>
  <c r="L133" i="34"/>
  <c r="L134" i="34"/>
  <c r="L135" i="34"/>
  <c r="L136" i="34"/>
  <c r="L137" i="34"/>
  <c r="L138" i="34"/>
  <c r="L139" i="34"/>
  <c r="L140" i="34"/>
  <c r="L141" i="34"/>
  <c r="L142" i="34"/>
  <c r="L143" i="34"/>
  <c r="L144" i="34"/>
  <c r="L145" i="34"/>
  <c r="L146" i="34"/>
  <c r="L147" i="34"/>
  <c r="L148" i="34"/>
  <c r="L149" i="34"/>
  <c r="L150" i="34"/>
  <c r="L151" i="34"/>
  <c r="L152" i="34"/>
  <c r="L153" i="34"/>
  <c r="L154" i="34"/>
  <c r="L155" i="34"/>
  <c r="L156" i="34"/>
  <c r="L157" i="34"/>
  <c r="L158" i="34"/>
  <c r="L159" i="34"/>
  <c r="L160" i="34"/>
  <c r="L161" i="34"/>
  <c r="L162" i="34"/>
  <c r="L163" i="34"/>
  <c r="L164" i="34"/>
  <c r="L165" i="34"/>
  <c r="L166" i="34"/>
  <c r="L167" i="34"/>
  <c r="L168" i="34"/>
  <c r="L169" i="34"/>
  <c r="AF6" i="34"/>
  <c r="AH6" i="34"/>
  <c r="AI6" i="34"/>
  <c r="W169" i="34"/>
  <c r="V169" i="34"/>
  <c r="W168" i="34"/>
  <c r="V168" i="34"/>
  <c r="W167" i="34"/>
  <c r="V167" i="34"/>
  <c r="W166" i="34"/>
  <c r="V166" i="34"/>
  <c r="W165" i="34"/>
  <c r="V165" i="34"/>
  <c r="W164" i="34"/>
  <c r="V164" i="34"/>
  <c r="W163" i="34"/>
  <c r="V163" i="34"/>
  <c r="W162" i="34"/>
  <c r="V162" i="34"/>
  <c r="W161" i="34"/>
  <c r="V161" i="34"/>
  <c r="W160" i="34"/>
  <c r="V160" i="34"/>
  <c r="W159" i="34"/>
  <c r="V159" i="34"/>
  <c r="W158" i="34"/>
  <c r="V158" i="34"/>
  <c r="W157" i="34"/>
  <c r="V157" i="34"/>
  <c r="W156" i="34"/>
  <c r="V156" i="34"/>
  <c r="W155" i="34"/>
  <c r="V155" i="34"/>
  <c r="W154" i="34"/>
  <c r="V154" i="34"/>
  <c r="W153" i="34"/>
  <c r="V153" i="34"/>
  <c r="W152" i="34"/>
  <c r="V152" i="34"/>
  <c r="W151" i="34"/>
  <c r="V151" i="34"/>
  <c r="W150" i="34"/>
  <c r="V150" i="34"/>
  <c r="W149" i="34"/>
  <c r="V149" i="34"/>
  <c r="W148" i="34"/>
  <c r="V148" i="34"/>
  <c r="W147" i="34"/>
  <c r="V147" i="34"/>
  <c r="W146" i="34"/>
  <c r="V146" i="34"/>
  <c r="W145" i="34"/>
  <c r="V145" i="34"/>
  <c r="W144" i="34"/>
  <c r="V144" i="34"/>
  <c r="W143" i="34"/>
  <c r="V143" i="34"/>
  <c r="W142" i="34"/>
  <c r="V142" i="34"/>
  <c r="W141" i="34"/>
  <c r="V141" i="34"/>
  <c r="W140" i="34"/>
  <c r="V140" i="34"/>
  <c r="W139" i="34"/>
  <c r="V139" i="34"/>
  <c r="W138" i="34"/>
  <c r="V138" i="34"/>
  <c r="W137" i="34"/>
  <c r="V137" i="34"/>
  <c r="W136" i="34"/>
  <c r="V136" i="34"/>
  <c r="W135" i="34"/>
  <c r="V135" i="34"/>
  <c r="W134" i="34"/>
  <c r="V134" i="34"/>
  <c r="W133" i="34"/>
  <c r="V133" i="34"/>
  <c r="W132" i="34"/>
  <c r="V132" i="34"/>
  <c r="W131" i="34"/>
  <c r="V131" i="34"/>
  <c r="W130" i="34"/>
  <c r="V130" i="34"/>
  <c r="W129" i="34"/>
  <c r="V129" i="34"/>
  <c r="W128" i="34"/>
  <c r="V128" i="34"/>
  <c r="W127" i="34"/>
  <c r="V127" i="34"/>
  <c r="W126" i="34"/>
  <c r="V126" i="34"/>
  <c r="W125" i="34"/>
  <c r="V125" i="34"/>
  <c r="W124" i="34"/>
  <c r="V124" i="34"/>
  <c r="W123" i="34"/>
  <c r="V123" i="34"/>
  <c r="W122" i="34"/>
  <c r="V122" i="34"/>
  <c r="W121" i="34"/>
  <c r="V121" i="34"/>
  <c r="W120" i="34"/>
  <c r="V120" i="34"/>
  <c r="W119" i="34"/>
  <c r="V119" i="34"/>
  <c r="W118" i="34"/>
  <c r="V118" i="34"/>
  <c r="W117" i="34"/>
  <c r="V117" i="34"/>
  <c r="W116" i="34"/>
  <c r="V116" i="34"/>
  <c r="W115" i="34"/>
  <c r="V115" i="34"/>
  <c r="W114" i="34"/>
  <c r="V114" i="34"/>
  <c r="W113" i="34"/>
  <c r="V113" i="34"/>
  <c r="W112" i="34"/>
  <c r="V112" i="34"/>
  <c r="W111" i="34"/>
  <c r="V111" i="34"/>
  <c r="W110" i="34"/>
  <c r="V110" i="34"/>
  <c r="W109" i="34"/>
  <c r="V109" i="34"/>
  <c r="W108" i="34"/>
  <c r="V108" i="34"/>
  <c r="W107" i="34"/>
  <c r="V107" i="34"/>
  <c r="W106" i="34"/>
  <c r="V106" i="34"/>
  <c r="W105" i="34"/>
  <c r="V105" i="34"/>
  <c r="W104" i="34"/>
  <c r="V104" i="34"/>
  <c r="W103" i="34"/>
  <c r="V103" i="34"/>
  <c r="W102" i="34"/>
  <c r="V102" i="34"/>
  <c r="W101" i="34"/>
  <c r="V101" i="34"/>
  <c r="W100" i="34"/>
  <c r="V100" i="34"/>
  <c r="W99" i="34"/>
  <c r="V99" i="34"/>
  <c r="W98" i="34"/>
  <c r="V98" i="34"/>
  <c r="W97" i="34"/>
  <c r="V97" i="34"/>
  <c r="W96" i="34"/>
  <c r="V96" i="34"/>
  <c r="W95" i="34"/>
  <c r="V95" i="34"/>
  <c r="W94" i="34"/>
  <c r="V94" i="34"/>
  <c r="W93" i="34"/>
  <c r="V93" i="34"/>
  <c r="W92" i="34"/>
  <c r="V92" i="34"/>
  <c r="W91" i="34"/>
  <c r="V91" i="34"/>
  <c r="W90" i="34"/>
  <c r="V90" i="34"/>
  <c r="W89" i="34"/>
  <c r="V89" i="34"/>
  <c r="W88" i="34"/>
  <c r="V88" i="34"/>
  <c r="W87" i="34"/>
  <c r="V87" i="34"/>
  <c r="W86" i="34"/>
  <c r="V86" i="34"/>
  <c r="W85" i="34"/>
  <c r="V85" i="34"/>
  <c r="W84" i="34"/>
  <c r="V84" i="34"/>
  <c r="W83" i="34"/>
  <c r="V83" i="34"/>
  <c r="W82" i="34"/>
  <c r="V82" i="34"/>
  <c r="W81" i="34"/>
  <c r="V81" i="34"/>
  <c r="W80" i="34"/>
  <c r="V80" i="34"/>
  <c r="W79" i="34"/>
  <c r="V79" i="34"/>
  <c r="W78" i="34"/>
  <c r="V78" i="34"/>
  <c r="W77" i="34"/>
  <c r="V77" i="34"/>
  <c r="W76" i="34"/>
  <c r="V76" i="34"/>
  <c r="W75" i="34"/>
  <c r="V75" i="34"/>
  <c r="W74" i="34"/>
  <c r="V74" i="34"/>
  <c r="W73" i="34"/>
  <c r="V73" i="34"/>
  <c r="W72" i="34"/>
  <c r="V72" i="34"/>
  <c r="W71" i="34"/>
  <c r="V71" i="34"/>
  <c r="W70" i="34"/>
  <c r="V70" i="34"/>
  <c r="W69" i="34"/>
  <c r="V69" i="34"/>
  <c r="W68" i="34"/>
  <c r="V68" i="34"/>
  <c r="W67" i="34"/>
  <c r="V67" i="34"/>
  <c r="W66" i="34"/>
  <c r="V66" i="34"/>
  <c r="W65" i="34"/>
  <c r="V65" i="34"/>
  <c r="W64" i="34"/>
  <c r="V64" i="34"/>
  <c r="W63" i="34"/>
  <c r="V63" i="34"/>
  <c r="W62" i="34"/>
  <c r="V62" i="34"/>
  <c r="W61" i="34"/>
  <c r="V61" i="34"/>
  <c r="W60" i="34"/>
  <c r="V60" i="34"/>
  <c r="W59" i="34"/>
  <c r="V59" i="34"/>
  <c r="W58" i="34"/>
  <c r="V58" i="34"/>
  <c r="W57" i="34"/>
  <c r="V57" i="34"/>
  <c r="W56" i="34"/>
  <c r="V56" i="34"/>
  <c r="W55" i="34"/>
  <c r="V55" i="34"/>
  <c r="W54" i="34"/>
  <c r="V54" i="34"/>
  <c r="W53" i="34"/>
  <c r="V53" i="34"/>
  <c r="W52" i="34"/>
  <c r="V52" i="34"/>
  <c r="W51" i="34"/>
  <c r="V51" i="34"/>
  <c r="W50" i="34"/>
  <c r="V50" i="34"/>
  <c r="W49" i="34"/>
  <c r="V49" i="34"/>
  <c r="W48" i="34"/>
  <c r="V48" i="34"/>
  <c r="W47" i="34"/>
  <c r="V47" i="34"/>
  <c r="W46" i="34"/>
  <c r="V46" i="34"/>
  <c r="W45" i="34"/>
  <c r="V45" i="34"/>
  <c r="W44" i="34"/>
  <c r="V44" i="34"/>
  <c r="W43" i="34"/>
  <c r="V43" i="34"/>
  <c r="W42" i="34"/>
  <c r="V42" i="34"/>
  <c r="W41" i="34"/>
  <c r="V41" i="34"/>
  <c r="W40" i="34"/>
  <c r="V40" i="34"/>
  <c r="W39" i="34"/>
  <c r="V39" i="34"/>
  <c r="W38" i="34"/>
  <c r="V38" i="34"/>
  <c r="W37" i="34"/>
  <c r="V37" i="34"/>
  <c r="W36" i="34"/>
  <c r="V36" i="34"/>
  <c r="W35" i="34"/>
  <c r="V35" i="34"/>
  <c r="W34" i="34"/>
  <c r="V34" i="34"/>
  <c r="W33" i="34"/>
  <c r="V33" i="34"/>
  <c r="W32" i="34"/>
  <c r="V32" i="34"/>
  <c r="W31" i="34"/>
  <c r="V31" i="34"/>
  <c r="W30" i="34"/>
  <c r="V30" i="34"/>
  <c r="W29" i="34"/>
  <c r="V29" i="34"/>
  <c r="W28" i="34"/>
  <c r="V28" i="34"/>
  <c r="W27" i="34"/>
  <c r="V27" i="34"/>
  <c r="W26" i="34"/>
  <c r="V26" i="34"/>
  <c r="W25" i="34"/>
  <c r="V25" i="34"/>
  <c r="W24" i="34"/>
  <c r="V24" i="34"/>
  <c r="W23" i="34"/>
  <c r="V23" i="34"/>
  <c r="W22" i="34"/>
  <c r="V22" i="34"/>
  <c r="W21" i="34"/>
  <c r="V21" i="34"/>
  <c r="W20" i="34"/>
  <c r="V20" i="34"/>
  <c r="W19" i="34"/>
  <c r="V19" i="34"/>
  <c r="W18" i="34"/>
  <c r="V18" i="34"/>
  <c r="W17" i="34"/>
  <c r="V17" i="34"/>
  <c r="W16" i="34"/>
  <c r="V16" i="34"/>
  <c r="W15" i="34"/>
  <c r="V15" i="34"/>
  <c r="W14" i="34"/>
  <c r="V14" i="34"/>
  <c r="W13" i="34"/>
  <c r="V13" i="34"/>
  <c r="W12" i="34"/>
  <c r="V12" i="34"/>
  <c r="W11" i="34"/>
  <c r="V11" i="34"/>
  <c r="W10" i="34"/>
  <c r="V10" i="34"/>
  <c r="W9" i="34"/>
  <c r="V9" i="34"/>
  <c r="W8" i="34"/>
  <c r="V8" i="34"/>
  <c r="W7" i="34"/>
  <c r="V7" i="34"/>
  <c r="W6" i="34"/>
  <c r="V6" i="34"/>
  <c r="M6" i="34"/>
  <c r="N6" i="34"/>
  <c r="O6" i="34"/>
  <c r="P6" i="34"/>
  <c r="Q6" i="34"/>
  <c r="R6" i="34"/>
  <c r="S6" i="34"/>
  <c r="T6" i="34"/>
  <c r="U6" i="34"/>
  <c r="N7" i="34"/>
  <c r="P7" i="34"/>
  <c r="Q7" i="34"/>
  <c r="R7" i="34"/>
  <c r="S7" i="34"/>
  <c r="N8" i="34"/>
  <c r="P8" i="34"/>
  <c r="Q8" i="34"/>
  <c r="R8" i="34"/>
  <c r="S8" i="34"/>
  <c r="N9" i="34"/>
  <c r="P9" i="34"/>
  <c r="Q9" i="34"/>
  <c r="R9" i="34"/>
  <c r="S9" i="34"/>
  <c r="N10" i="34"/>
  <c r="P10" i="34"/>
  <c r="Q10" i="34"/>
  <c r="R10" i="34"/>
  <c r="S10" i="34"/>
  <c r="N11" i="34"/>
  <c r="P11" i="34"/>
  <c r="Q11" i="34"/>
  <c r="R11" i="34"/>
  <c r="S11" i="34"/>
  <c r="N12" i="34"/>
  <c r="P12" i="34"/>
  <c r="Q12" i="34"/>
  <c r="R12" i="34"/>
  <c r="S12" i="34"/>
  <c r="N13" i="34"/>
  <c r="P13" i="34"/>
  <c r="Q13" i="34"/>
  <c r="R13" i="34"/>
  <c r="S13" i="34"/>
  <c r="N14" i="34"/>
  <c r="P14" i="34"/>
  <c r="Q14" i="34"/>
  <c r="R14" i="34"/>
  <c r="S14" i="34"/>
  <c r="N15" i="34"/>
  <c r="P15" i="34"/>
  <c r="Q15" i="34"/>
  <c r="R15" i="34"/>
  <c r="S15" i="34"/>
  <c r="N16" i="34"/>
  <c r="P16" i="34"/>
  <c r="Q16" i="34"/>
  <c r="R16" i="34"/>
  <c r="S16" i="34"/>
  <c r="N17" i="34"/>
  <c r="P17" i="34"/>
  <c r="Q17" i="34"/>
  <c r="R17" i="34"/>
  <c r="S17" i="34"/>
  <c r="N18" i="34"/>
  <c r="P18" i="34"/>
  <c r="Q18" i="34"/>
  <c r="R18" i="34"/>
  <c r="S18" i="34"/>
  <c r="N19" i="34"/>
  <c r="P19" i="34"/>
  <c r="Q19" i="34"/>
  <c r="R19" i="34"/>
  <c r="S19" i="34"/>
  <c r="N20" i="34"/>
  <c r="P20" i="34"/>
  <c r="Q20" i="34"/>
  <c r="R20" i="34"/>
  <c r="S20" i="34"/>
  <c r="N21" i="34"/>
  <c r="P21" i="34"/>
  <c r="Q21" i="34"/>
  <c r="R21" i="34"/>
  <c r="S21" i="34"/>
  <c r="N22" i="34"/>
  <c r="P22" i="34"/>
  <c r="Q22" i="34"/>
  <c r="R22" i="34"/>
  <c r="S22" i="34"/>
  <c r="N23" i="34"/>
  <c r="P23" i="34"/>
  <c r="Q23" i="34"/>
  <c r="R23" i="34"/>
  <c r="S23" i="34"/>
  <c r="N24" i="34"/>
  <c r="P24" i="34"/>
  <c r="Q24" i="34"/>
  <c r="R24" i="34"/>
  <c r="S24" i="34"/>
  <c r="N25" i="34"/>
  <c r="P25" i="34"/>
  <c r="Q25" i="34"/>
  <c r="R25" i="34"/>
  <c r="S25" i="34"/>
  <c r="N26" i="34"/>
  <c r="P26" i="34"/>
  <c r="Q26" i="34"/>
  <c r="R26" i="34"/>
  <c r="S26" i="34"/>
  <c r="N27" i="34"/>
  <c r="P27" i="34"/>
  <c r="Q27" i="34"/>
  <c r="R27" i="34"/>
  <c r="S27" i="34"/>
  <c r="N28" i="34"/>
  <c r="P28" i="34"/>
  <c r="Q28" i="34"/>
  <c r="R28" i="34"/>
  <c r="S28" i="34"/>
  <c r="N29" i="34"/>
  <c r="P29" i="34"/>
  <c r="Q29" i="34"/>
  <c r="R29" i="34"/>
  <c r="S29" i="34"/>
  <c r="N30" i="34"/>
  <c r="P30" i="34"/>
  <c r="Q30" i="34"/>
  <c r="R30" i="34"/>
  <c r="S30" i="34"/>
  <c r="N31" i="34"/>
  <c r="P31" i="34"/>
  <c r="Q31" i="34"/>
  <c r="R31" i="34"/>
  <c r="S31" i="34"/>
  <c r="N32" i="34"/>
  <c r="P32" i="34"/>
  <c r="Q32" i="34"/>
  <c r="R32" i="34"/>
  <c r="S32" i="34"/>
  <c r="N33" i="34"/>
  <c r="P33" i="34"/>
  <c r="Q33" i="34"/>
  <c r="R33" i="34"/>
  <c r="S33" i="34"/>
  <c r="N34" i="34"/>
  <c r="P34" i="34"/>
  <c r="Q34" i="34"/>
  <c r="R34" i="34"/>
  <c r="S34" i="34"/>
  <c r="N35" i="34"/>
  <c r="P35" i="34"/>
  <c r="Q35" i="34"/>
  <c r="R35" i="34"/>
  <c r="S35" i="34"/>
  <c r="N36" i="34"/>
  <c r="P36" i="34"/>
  <c r="Q36" i="34"/>
  <c r="R36" i="34"/>
  <c r="S36" i="34"/>
  <c r="N37" i="34"/>
  <c r="P37" i="34"/>
  <c r="Q37" i="34"/>
  <c r="R37" i="34"/>
  <c r="S37" i="34"/>
  <c r="N38" i="34"/>
  <c r="P38" i="34"/>
  <c r="Q38" i="34"/>
  <c r="R38" i="34"/>
  <c r="S38" i="34"/>
  <c r="N39" i="34"/>
  <c r="P39" i="34"/>
  <c r="Q39" i="34"/>
  <c r="R39" i="34"/>
  <c r="S39" i="34"/>
  <c r="N40" i="34"/>
  <c r="P40" i="34"/>
  <c r="Q40" i="34"/>
  <c r="R40" i="34"/>
  <c r="S40" i="34"/>
  <c r="N41" i="34"/>
  <c r="P41" i="34"/>
  <c r="Q41" i="34"/>
  <c r="R41" i="34"/>
  <c r="S41" i="34"/>
  <c r="N42" i="34"/>
  <c r="P42" i="34"/>
  <c r="Q42" i="34"/>
  <c r="R42" i="34"/>
  <c r="S42" i="34"/>
  <c r="N43" i="34"/>
  <c r="P43" i="34"/>
  <c r="Q43" i="34"/>
  <c r="R43" i="34"/>
  <c r="S43" i="34"/>
  <c r="N44" i="34"/>
  <c r="P44" i="34"/>
  <c r="Q44" i="34"/>
  <c r="R44" i="34"/>
  <c r="S44" i="34"/>
  <c r="N45" i="34"/>
  <c r="P45" i="34"/>
  <c r="Q45" i="34"/>
  <c r="R45" i="34"/>
  <c r="S45" i="34"/>
  <c r="N46" i="34"/>
  <c r="P46" i="34"/>
  <c r="Q46" i="34"/>
  <c r="R46" i="34"/>
  <c r="S46" i="34"/>
  <c r="N47" i="34"/>
  <c r="P47" i="34"/>
  <c r="Q47" i="34"/>
  <c r="R47" i="34"/>
  <c r="S47" i="34"/>
  <c r="N48" i="34"/>
  <c r="P48" i="34"/>
  <c r="Q48" i="34"/>
  <c r="R48" i="34"/>
  <c r="S48" i="34"/>
  <c r="N49" i="34"/>
  <c r="P49" i="34"/>
  <c r="Q49" i="34"/>
  <c r="R49" i="34"/>
  <c r="S49" i="34"/>
  <c r="N50" i="34"/>
  <c r="P50" i="34"/>
  <c r="Q50" i="34"/>
  <c r="R50" i="34"/>
  <c r="S50" i="34"/>
  <c r="N51" i="34"/>
  <c r="P51" i="34"/>
  <c r="Q51" i="34"/>
  <c r="R51" i="34"/>
  <c r="S51" i="34"/>
  <c r="N52" i="34"/>
  <c r="P52" i="34"/>
  <c r="Q52" i="34"/>
  <c r="R52" i="34"/>
  <c r="S52" i="34"/>
  <c r="N53" i="34"/>
  <c r="P53" i="34"/>
  <c r="Q53" i="34"/>
  <c r="R53" i="34"/>
  <c r="S53" i="34"/>
  <c r="N54" i="34"/>
  <c r="P54" i="34"/>
  <c r="Q54" i="34"/>
  <c r="R54" i="34"/>
  <c r="S54" i="34"/>
  <c r="N55" i="34"/>
  <c r="P55" i="34"/>
  <c r="Q55" i="34"/>
  <c r="R55" i="34"/>
  <c r="S55" i="34"/>
  <c r="N56" i="34"/>
  <c r="P56" i="34"/>
  <c r="Q56" i="34"/>
  <c r="R56" i="34"/>
  <c r="S56" i="34"/>
  <c r="N57" i="34"/>
  <c r="P57" i="34"/>
  <c r="Q57" i="34"/>
  <c r="R57" i="34"/>
  <c r="S57" i="34"/>
  <c r="N58" i="34"/>
  <c r="P58" i="34"/>
  <c r="Q58" i="34"/>
  <c r="R58" i="34"/>
  <c r="S58" i="34"/>
  <c r="N59" i="34"/>
  <c r="P59" i="34"/>
  <c r="Q59" i="34"/>
  <c r="R59" i="34"/>
  <c r="S59" i="34"/>
  <c r="N60" i="34"/>
  <c r="P60" i="34"/>
  <c r="Q60" i="34"/>
  <c r="R60" i="34"/>
  <c r="S60" i="34"/>
  <c r="N61" i="34"/>
  <c r="P61" i="34"/>
  <c r="Q61" i="34"/>
  <c r="R61" i="34"/>
  <c r="S61" i="34"/>
  <c r="N62" i="34"/>
  <c r="P62" i="34"/>
  <c r="Q62" i="34"/>
  <c r="R62" i="34"/>
  <c r="S62" i="34"/>
  <c r="N63" i="34"/>
  <c r="P63" i="34"/>
  <c r="Q63" i="34"/>
  <c r="R63" i="34"/>
  <c r="S63" i="34"/>
  <c r="N64" i="34"/>
  <c r="P64" i="34"/>
  <c r="Q64" i="34"/>
  <c r="R64" i="34"/>
  <c r="S64" i="34"/>
  <c r="N65" i="34"/>
  <c r="P65" i="34"/>
  <c r="Q65" i="34"/>
  <c r="R65" i="34"/>
  <c r="S65" i="34"/>
  <c r="N66" i="34"/>
  <c r="P66" i="34"/>
  <c r="Q66" i="34"/>
  <c r="R66" i="34"/>
  <c r="S66" i="34"/>
  <c r="N67" i="34"/>
  <c r="P67" i="34"/>
  <c r="Q67" i="34"/>
  <c r="R67" i="34"/>
  <c r="S67" i="34"/>
  <c r="N68" i="34"/>
  <c r="P68" i="34"/>
  <c r="Q68" i="34"/>
  <c r="R68" i="34"/>
  <c r="S68" i="34"/>
  <c r="N69" i="34"/>
  <c r="P69" i="34"/>
  <c r="Q69" i="34"/>
  <c r="R69" i="34"/>
  <c r="S69" i="34"/>
  <c r="N70" i="34"/>
  <c r="P70" i="34"/>
  <c r="Q70" i="34"/>
  <c r="R70" i="34"/>
  <c r="S70" i="34"/>
  <c r="N71" i="34"/>
  <c r="P71" i="34"/>
  <c r="Q71" i="34"/>
  <c r="R71" i="34"/>
  <c r="S71" i="34"/>
  <c r="N72" i="34"/>
  <c r="P72" i="34"/>
  <c r="Q72" i="34"/>
  <c r="R72" i="34"/>
  <c r="S72" i="34"/>
  <c r="N73" i="34"/>
  <c r="P73" i="34"/>
  <c r="Q73" i="34"/>
  <c r="R73" i="34"/>
  <c r="S73" i="34"/>
  <c r="N74" i="34"/>
  <c r="P74" i="34"/>
  <c r="Q74" i="34"/>
  <c r="R74" i="34"/>
  <c r="S74" i="34"/>
  <c r="N75" i="34"/>
  <c r="P75" i="34"/>
  <c r="Q75" i="34"/>
  <c r="R75" i="34"/>
  <c r="S75" i="34"/>
  <c r="N76" i="34"/>
  <c r="P76" i="34"/>
  <c r="Q76" i="34"/>
  <c r="R76" i="34"/>
  <c r="S76" i="34"/>
  <c r="N77" i="34"/>
  <c r="P77" i="34"/>
  <c r="Q77" i="34"/>
  <c r="R77" i="34"/>
  <c r="S77" i="34"/>
  <c r="N78" i="34"/>
  <c r="P78" i="34"/>
  <c r="Q78" i="34"/>
  <c r="R78" i="34"/>
  <c r="S78" i="34"/>
  <c r="N79" i="34"/>
  <c r="P79" i="34"/>
  <c r="Q79" i="34"/>
  <c r="R79" i="34"/>
  <c r="S79" i="34"/>
  <c r="N80" i="34"/>
  <c r="P80" i="34"/>
  <c r="Q80" i="34"/>
  <c r="R80" i="34"/>
  <c r="S80" i="34"/>
  <c r="N81" i="34"/>
  <c r="P81" i="34"/>
  <c r="Q81" i="34"/>
  <c r="R81" i="34"/>
  <c r="S81" i="34"/>
  <c r="N82" i="34"/>
  <c r="P82" i="34"/>
  <c r="Q82" i="34"/>
  <c r="R82" i="34"/>
  <c r="S82" i="34"/>
  <c r="N83" i="34"/>
  <c r="P83" i="34"/>
  <c r="Q83" i="34"/>
  <c r="R83" i="34"/>
  <c r="S83" i="34"/>
  <c r="N84" i="34"/>
  <c r="P84" i="34"/>
  <c r="Q84" i="34"/>
  <c r="R84" i="34"/>
  <c r="S84" i="34"/>
  <c r="N85" i="34"/>
  <c r="P85" i="34"/>
  <c r="Q85" i="34"/>
  <c r="R85" i="34"/>
  <c r="S85" i="34"/>
  <c r="N86" i="34"/>
  <c r="P86" i="34"/>
  <c r="Q86" i="34"/>
  <c r="R86" i="34"/>
  <c r="S86" i="34"/>
  <c r="N87" i="34"/>
  <c r="P87" i="34"/>
  <c r="Q87" i="34"/>
  <c r="R87" i="34"/>
  <c r="S87" i="34"/>
  <c r="N88" i="34"/>
  <c r="P88" i="34"/>
  <c r="Q88" i="34"/>
  <c r="R88" i="34"/>
  <c r="S88" i="34"/>
  <c r="N89" i="34"/>
  <c r="P89" i="34"/>
  <c r="Q89" i="34"/>
  <c r="R89" i="34"/>
  <c r="S89" i="34"/>
  <c r="N90" i="34"/>
  <c r="P90" i="34"/>
  <c r="Q90" i="34"/>
  <c r="R90" i="34"/>
  <c r="S90" i="34"/>
  <c r="N91" i="34"/>
  <c r="P91" i="34"/>
  <c r="Q91" i="34"/>
  <c r="R91" i="34"/>
  <c r="S91" i="34"/>
  <c r="N92" i="34"/>
  <c r="P92" i="34"/>
  <c r="Q92" i="34"/>
  <c r="R92" i="34"/>
  <c r="S92" i="34"/>
  <c r="N93" i="34"/>
  <c r="P93" i="34"/>
  <c r="Q93" i="34"/>
  <c r="R93" i="34"/>
  <c r="S93" i="34"/>
  <c r="N94" i="34"/>
  <c r="P94" i="34"/>
  <c r="Q94" i="34"/>
  <c r="R94" i="34"/>
  <c r="S94" i="34"/>
  <c r="N95" i="34"/>
  <c r="P95" i="34"/>
  <c r="Q95" i="34"/>
  <c r="R95" i="34"/>
  <c r="S95" i="34"/>
  <c r="N96" i="34"/>
  <c r="P96" i="34"/>
  <c r="Q96" i="34"/>
  <c r="R96" i="34"/>
  <c r="S96" i="34"/>
  <c r="N97" i="34"/>
  <c r="P97" i="34"/>
  <c r="Q97" i="34"/>
  <c r="R97" i="34"/>
  <c r="S97" i="34"/>
  <c r="N98" i="34"/>
  <c r="P98" i="34"/>
  <c r="Q98" i="34"/>
  <c r="R98" i="34"/>
  <c r="S98" i="34"/>
  <c r="N99" i="34"/>
  <c r="P99" i="34"/>
  <c r="Q99" i="34"/>
  <c r="R99" i="34"/>
  <c r="S99" i="34"/>
  <c r="N100" i="34"/>
  <c r="P100" i="34"/>
  <c r="Q100" i="34"/>
  <c r="R100" i="34"/>
  <c r="S100" i="34"/>
  <c r="N101" i="34"/>
  <c r="P101" i="34"/>
  <c r="Q101" i="34"/>
  <c r="R101" i="34"/>
  <c r="S101" i="34"/>
  <c r="N102" i="34"/>
  <c r="P102" i="34"/>
  <c r="Q102" i="34"/>
  <c r="R102" i="34"/>
  <c r="S102" i="34"/>
  <c r="N103" i="34"/>
  <c r="P103" i="34"/>
  <c r="Q103" i="34"/>
  <c r="R103" i="34"/>
  <c r="S103" i="34"/>
  <c r="N104" i="34"/>
  <c r="P104" i="34"/>
  <c r="Q104" i="34"/>
  <c r="R104" i="34"/>
  <c r="S104" i="34"/>
  <c r="N105" i="34"/>
  <c r="P105" i="34"/>
  <c r="Q105" i="34"/>
  <c r="R105" i="34"/>
  <c r="S105" i="34"/>
  <c r="N106" i="34"/>
  <c r="P106" i="34"/>
  <c r="Q106" i="34"/>
  <c r="R106" i="34"/>
  <c r="S106" i="34"/>
  <c r="N107" i="34"/>
  <c r="P107" i="34"/>
  <c r="Q107" i="34"/>
  <c r="R107" i="34"/>
  <c r="S107" i="34"/>
  <c r="N108" i="34"/>
  <c r="P108" i="34"/>
  <c r="Q108" i="34"/>
  <c r="R108" i="34"/>
  <c r="S108" i="34"/>
  <c r="N109" i="34"/>
  <c r="P109" i="34"/>
  <c r="Q109" i="34"/>
  <c r="R109" i="34"/>
  <c r="S109" i="34"/>
  <c r="N110" i="34"/>
  <c r="P110" i="34"/>
  <c r="Q110" i="34"/>
  <c r="R110" i="34"/>
  <c r="S110" i="34"/>
  <c r="N111" i="34"/>
  <c r="P111" i="34"/>
  <c r="Q111" i="34"/>
  <c r="R111" i="34"/>
  <c r="S111" i="34"/>
  <c r="N112" i="34"/>
  <c r="P112" i="34"/>
  <c r="Q112" i="34"/>
  <c r="R112" i="34"/>
  <c r="S112" i="34"/>
  <c r="N113" i="34"/>
  <c r="P113" i="34"/>
  <c r="Q113" i="34"/>
  <c r="R113" i="34"/>
  <c r="S113" i="34"/>
  <c r="N114" i="34"/>
  <c r="P114" i="34"/>
  <c r="Q114" i="34"/>
  <c r="R114" i="34"/>
  <c r="S114" i="34"/>
  <c r="N115" i="34"/>
  <c r="P115" i="34"/>
  <c r="Q115" i="34"/>
  <c r="R115" i="34"/>
  <c r="S115" i="34"/>
  <c r="N116" i="34"/>
  <c r="P116" i="34"/>
  <c r="Q116" i="34"/>
  <c r="R116" i="34"/>
  <c r="S116" i="34"/>
  <c r="N117" i="34"/>
  <c r="P117" i="34"/>
  <c r="Q117" i="34"/>
  <c r="R117" i="34"/>
  <c r="S117" i="34"/>
  <c r="N118" i="34"/>
  <c r="P118" i="34"/>
  <c r="Q118" i="34"/>
  <c r="R118" i="34"/>
  <c r="S118" i="34"/>
  <c r="N119" i="34"/>
  <c r="P119" i="34"/>
  <c r="Q119" i="34"/>
  <c r="R119" i="34"/>
  <c r="S119" i="34"/>
  <c r="N120" i="34"/>
  <c r="P120" i="34"/>
  <c r="Q120" i="34"/>
  <c r="R120" i="34"/>
  <c r="S120" i="34"/>
  <c r="N121" i="34"/>
  <c r="P121" i="34"/>
  <c r="Q121" i="34"/>
  <c r="R121" i="34"/>
  <c r="S121" i="34"/>
  <c r="N122" i="34"/>
  <c r="P122" i="34"/>
  <c r="Q122" i="34"/>
  <c r="R122" i="34"/>
  <c r="S122" i="34"/>
  <c r="N123" i="34"/>
  <c r="P123" i="34"/>
  <c r="Q123" i="34"/>
  <c r="R123" i="34"/>
  <c r="S123" i="34"/>
  <c r="N124" i="34"/>
  <c r="P124" i="34"/>
  <c r="Q124" i="34"/>
  <c r="R124" i="34"/>
  <c r="S124" i="34"/>
  <c r="N125" i="34"/>
  <c r="P125" i="34"/>
  <c r="Q125" i="34"/>
  <c r="R125" i="34"/>
  <c r="S125" i="34"/>
  <c r="N126" i="34"/>
  <c r="P126" i="34"/>
  <c r="Q126" i="34"/>
  <c r="R126" i="34"/>
  <c r="S126" i="34"/>
  <c r="N127" i="34"/>
  <c r="P127" i="34"/>
  <c r="Q127" i="34"/>
  <c r="R127" i="34"/>
  <c r="S127" i="34"/>
  <c r="N128" i="34"/>
  <c r="P128" i="34"/>
  <c r="Q128" i="34"/>
  <c r="R128" i="34"/>
  <c r="S128" i="34"/>
  <c r="N129" i="34"/>
  <c r="P129" i="34"/>
  <c r="Q129" i="34"/>
  <c r="R129" i="34"/>
  <c r="S129" i="34"/>
  <c r="N130" i="34"/>
  <c r="P130" i="34"/>
  <c r="Q130" i="34"/>
  <c r="R130" i="34"/>
  <c r="S130" i="34"/>
  <c r="N131" i="34"/>
  <c r="P131" i="34"/>
  <c r="Q131" i="34"/>
  <c r="R131" i="34"/>
  <c r="S131" i="34"/>
  <c r="N132" i="34"/>
  <c r="P132" i="34"/>
  <c r="Q132" i="34"/>
  <c r="R132" i="34"/>
  <c r="S132" i="34"/>
  <c r="N133" i="34"/>
  <c r="P133" i="34"/>
  <c r="Q133" i="34"/>
  <c r="R133" i="34"/>
  <c r="S133" i="34"/>
  <c r="N134" i="34"/>
  <c r="P134" i="34"/>
  <c r="Q134" i="34"/>
  <c r="R134" i="34"/>
  <c r="S134" i="34"/>
  <c r="N135" i="34"/>
  <c r="P135" i="34"/>
  <c r="Q135" i="34"/>
  <c r="R135" i="34"/>
  <c r="S135" i="34"/>
  <c r="N136" i="34"/>
  <c r="P136" i="34"/>
  <c r="Q136" i="34"/>
  <c r="R136" i="34"/>
  <c r="S136" i="34"/>
  <c r="N137" i="34"/>
  <c r="P137" i="34"/>
  <c r="Q137" i="34"/>
  <c r="R137" i="34"/>
  <c r="S137" i="34"/>
  <c r="N138" i="34"/>
  <c r="P138" i="34"/>
  <c r="Q138" i="34"/>
  <c r="R138" i="34"/>
  <c r="S138" i="34"/>
  <c r="N139" i="34"/>
  <c r="P139" i="34"/>
  <c r="Q139" i="34"/>
  <c r="R139" i="34"/>
  <c r="S139" i="34"/>
  <c r="N140" i="34"/>
  <c r="P140" i="34"/>
  <c r="Q140" i="34"/>
  <c r="R140" i="34"/>
  <c r="S140" i="34"/>
  <c r="N141" i="34"/>
  <c r="P141" i="34"/>
  <c r="Q141" i="34"/>
  <c r="R141" i="34"/>
  <c r="S141" i="34"/>
  <c r="N142" i="34"/>
  <c r="P142" i="34"/>
  <c r="Q142" i="34"/>
  <c r="R142" i="34"/>
  <c r="S142" i="34"/>
  <c r="N143" i="34"/>
  <c r="P143" i="34"/>
  <c r="Q143" i="34"/>
  <c r="R143" i="34"/>
  <c r="S143" i="34"/>
  <c r="N144" i="34"/>
  <c r="P144" i="34"/>
  <c r="Q144" i="34"/>
  <c r="R144" i="34"/>
  <c r="S144" i="34"/>
  <c r="N145" i="34"/>
  <c r="P145" i="34"/>
  <c r="Q145" i="34"/>
  <c r="R145" i="34"/>
  <c r="S145" i="34"/>
  <c r="N146" i="34"/>
  <c r="P146" i="34"/>
  <c r="Q146" i="34"/>
  <c r="R146" i="34"/>
  <c r="S146" i="34"/>
  <c r="N147" i="34"/>
  <c r="P147" i="34"/>
  <c r="Q147" i="34"/>
  <c r="R147" i="34"/>
  <c r="S147" i="34"/>
  <c r="N148" i="34"/>
  <c r="P148" i="34"/>
  <c r="Q148" i="34"/>
  <c r="R148" i="34"/>
  <c r="S148" i="34"/>
  <c r="N149" i="34"/>
  <c r="P149" i="34"/>
  <c r="Q149" i="34"/>
  <c r="R149" i="34"/>
  <c r="S149" i="34"/>
  <c r="N150" i="34"/>
  <c r="P150" i="34"/>
  <c r="Q150" i="34"/>
  <c r="R150" i="34"/>
  <c r="S150" i="34"/>
  <c r="N151" i="34"/>
  <c r="P151" i="34"/>
  <c r="Q151" i="34"/>
  <c r="R151" i="34"/>
  <c r="S151" i="34"/>
  <c r="N152" i="34"/>
  <c r="P152" i="34"/>
  <c r="Q152" i="34"/>
  <c r="R152" i="34"/>
  <c r="S152" i="34"/>
  <c r="N153" i="34"/>
  <c r="P153" i="34"/>
  <c r="Q153" i="34"/>
  <c r="R153" i="34"/>
  <c r="S153" i="34"/>
  <c r="N154" i="34"/>
  <c r="P154" i="34"/>
  <c r="Q154" i="34"/>
  <c r="R154" i="34"/>
  <c r="S154" i="34"/>
  <c r="N155" i="34"/>
  <c r="P155" i="34"/>
  <c r="Q155" i="34"/>
  <c r="R155" i="34"/>
  <c r="S155" i="34"/>
  <c r="N156" i="34"/>
  <c r="P156" i="34"/>
  <c r="Q156" i="34"/>
  <c r="R156" i="34"/>
  <c r="S156" i="34"/>
  <c r="N157" i="34"/>
  <c r="P157" i="34"/>
  <c r="Q157" i="34"/>
  <c r="R157" i="34"/>
  <c r="S157" i="34"/>
  <c r="N158" i="34"/>
  <c r="P158" i="34"/>
  <c r="Q158" i="34"/>
  <c r="R158" i="34"/>
  <c r="S158" i="34"/>
  <c r="N159" i="34"/>
  <c r="P159" i="34"/>
  <c r="Q159" i="34"/>
  <c r="R159" i="34"/>
  <c r="S159" i="34"/>
  <c r="N160" i="34"/>
  <c r="P160" i="34"/>
  <c r="Q160" i="34"/>
  <c r="R160" i="34"/>
  <c r="S160" i="34"/>
  <c r="N161" i="34"/>
  <c r="P161" i="34"/>
  <c r="Q161" i="34"/>
  <c r="R161" i="34"/>
  <c r="S161" i="34"/>
  <c r="N162" i="34"/>
  <c r="P162" i="34"/>
  <c r="Q162" i="34"/>
  <c r="R162" i="34"/>
  <c r="S162" i="34"/>
  <c r="N163" i="34"/>
  <c r="P163" i="34"/>
  <c r="Q163" i="34"/>
  <c r="R163" i="34"/>
  <c r="S163" i="34"/>
  <c r="N164" i="34"/>
  <c r="P164" i="34"/>
  <c r="Q164" i="34"/>
  <c r="R164" i="34"/>
  <c r="S164" i="34"/>
  <c r="N165" i="34"/>
  <c r="P165" i="34"/>
  <c r="Q165" i="34"/>
  <c r="R165" i="34"/>
  <c r="S165" i="34"/>
  <c r="N166" i="34"/>
  <c r="P166" i="34"/>
  <c r="Q166" i="34"/>
  <c r="R166" i="34"/>
  <c r="S166" i="34"/>
  <c r="N167" i="34"/>
  <c r="P167" i="34"/>
  <c r="Q167" i="34"/>
  <c r="R167" i="34"/>
  <c r="S167" i="34"/>
  <c r="N168" i="34"/>
  <c r="P168" i="34"/>
  <c r="Q168" i="34"/>
  <c r="R168" i="34"/>
  <c r="S168" i="34"/>
  <c r="N169" i="34"/>
  <c r="P169" i="34"/>
  <c r="Q169" i="34"/>
  <c r="R169" i="34"/>
  <c r="S169" i="34"/>
  <c r="H6" i="34"/>
  <c r="I6" i="34"/>
  <c r="J6" i="34"/>
  <c r="K6" i="34"/>
  <c r="H7" i="34"/>
  <c r="K7" i="34"/>
  <c r="H8" i="34"/>
  <c r="K8" i="34"/>
  <c r="H9" i="34"/>
  <c r="K9" i="34"/>
  <c r="H10" i="34"/>
  <c r="K10" i="34"/>
  <c r="H11" i="34"/>
  <c r="K11" i="34"/>
  <c r="H12" i="34"/>
  <c r="K12" i="34"/>
  <c r="H13" i="34"/>
  <c r="K13" i="34"/>
  <c r="H14" i="34"/>
  <c r="K14" i="34"/>
  <c r="H15" i="34"/>
  <c r="K15" i="34"/>
  <c r="H16" i="34"/>
  <c r="K16" i="34"/>
  <c r="H17" i="34"/>
  <c r="K17" i="34"/>
  <c r="H18" i="34"/>
  <c r="K18" i="34"/>
  <c r="H19" i="34"/>
  <c r="K19" i="34"/>
  <c r="H20" i="34"/>
  <c r="K20" i="34"/>
  <c r="H21" i="34"/>
  <c r="K21" i="34"/>
  <c r="H22" i="34"/>
  <c r="K22" i="34"/>
  <c r="H23" i="34"/>
  <c r="K23" i="34"/>
  <c r="H24" i="34"/>
  <c r="K24" i="34"/>
  <c r="H25" i="34"/>
  <c r="K25" i="34"/>
  <c r="H26" i="34"/>
  <c r="K26" i="34"/>
  <c r="H27" i="34"/>
  <c r="K27" i="34"/>
  <c r="H28" i="34"/>
  <c r="K28" i="34"/>
  <c r="H29" i="34"/>
  <c r="K29" i="34"/>
  <c r="H30" i="34"/>
  <c r="K30" i="34"/>
  <c r="H31" i="34"/>
  <c r="K31" i="34"/>
  <c r="H32" i="34"/>
  <c r="K32" i="34"/>
  <c r="H33" i="34"/>
  <c r="K33" i="34"/>
  <c r="H34" i="34"/>
  <c r="K34" i="34"/>
  <c r="H35" i="34"/>
  <c r="K35" i="34"/>
  <c r="H36" i="34"/>
  <c r="K36" i="34"/>
  <c r="H37" i="34"/>
  <c r="K37" i="34"/>
  <c r="H38" i="34"/>
  <c r="K38" i="34"/>
  <c r="H39" i="34"/>
  <c r="K39" i="34"/>
  <c r="H40" i="34"/>
  <c r="K40" i="34"/>
  <c r="H41" i="34"/>
  <c r="K41" i="34"/>
  <c r="H42" i="34"/>
  <c r="K42" i="34"/>
  <c r="H43" i="34"/>
  <c r="K43" i="34"/>
  <c r="H44" i="34"/>
  <c r="K44" i="34"/>
  <c r="H45" i="34"/>
  <c r="K45" i="34"/>
  <c r="H46" i="34"/>
  <c r="K46" i="34"/>
  <c r="H47" i="34"/>
  <c r="K47" i="34"/>
  <c r="H48" i="34"/>
  <c r="K48" i="34"/>
  <c r="H49" i="34"/>
  <c r="K49" i="34"/>
  <c r="H50" i="34"/>
  <c r="K50" i="34"/>
  <c r="H51" i="34"/>
  <c r="K51" i="34"/>
  <c r="H52" i="34"/>
  <c r="K52" i="34"/>
  <c r="H53" i="34"/>
  <c r="K53" i="34"/>
  <c r="H54" i="34"/>
  <c r="K54" i="34"/>
  <c r="H55" i="34"/>
  <c r="K55" i="34"/>
  <c r="H56" i="34"/>
  <c r="K56" i="34"/>
  <c r="H57" i="34"/>
  <c r="K57" i="34"/>
  <c r="H58" i="34"/>
  <c r="K58" i="34"/>
  <c r="H59" i="34"/>
  <c r="K59" i="34"/>
  <c r="H60" i="34"/>
  <c r="K60" i="34"/>
  <c r="H61" i="34"/>
  <c r="K61" i="34"/>
  <c r="H62" i="34"/>
  <c r="K62" i="34"/>
  <c r="H63" i="34"/>
  <c r="K63" i="34"/>
  <c r="H64" i="34"/>
  <c r="K64" i="34"/>
  <c r="H65" i="34"/>
  <c r="K65" i="34"/>
  <c r="H66" i="34"/>
  <c r="K66" i="34"/>
  <c r="H67" i="34"/>
  <c r="K67" i="34"/>
  <c r="H68" i="34"/>
  <c r="K68" i="34"/>
  <c r="H69" i="34"/>
  <c r="K69" i="34"/>
  <c r="H70" i="34"/>
  <c r="K70" i="34"/>
  <c r="H71" i="34"/>
  <c r="K71" i="34"/>
  <c r="H72" i="34"/>
  <c r="K72" i="34"/>
  <c r="H73" i="34"/>
  <c r="K73" i="34"/>
  <c r="H74" i="34"/>
  <c r="K74" i="34"/>
  <c r="H75" i="34"/>
  <c r="K75" i="34"/>
  <c r="H76" i="34"/>
  <c r="K76" i="34"/>
  <c r="H77" i="34"/>
  <c r="K77" i="34"/>
  <c r="H78" i="34"/>
  <c r="K78" i="34"/>
  <c r="H79" i="34"/>
  <c r="K79" i="34"/>
  <c r="H80" i="34"/>
  <c r="K80" i="34"/>
  <c r="H81" i="34"/>
  <c r="K81" i="34"/>
  <c r="H82" i="34"/>
  <c r="K82" i="34"/>
  <c r="H83" i="34"/>
  <c r="K83" i="34"/>
  <c r="H84" i="34"/>
  <c r="K84" i="34"/>
  <c r="H85" i="34"/>
  <c r="K85" i="34"/>
  <c r="H86" i="34"/>
  <c r="K86" i="34"/>
  <c r="H87" i="34"/>
  <c r="K87" i="34"/>
  <c r="H88" i="34"/>
  <c r="K88" i="34"/>
  <c r="H89" i="34"/>
  <c r="K89" i="34"/>
  <c r="H90" i="34"/>
  <c r="K90" i="34"/>
  <c r="H91" i="34"/>
  <c r="K91" i="34"/>
  <c r="H92" i="34"/>
  <c r="K92" i="34"/>
  <c r="H93" i="34"/>
  <c r="K93" i="34"/>
  <c r="H94" i="34"/>
  <c r="K94" i="34"/>
  <c r="H95" i="34"/>
  <c r="K95" i="34"/>
  <c r="H96" i="34"/>
  <c r="K96" i="34"/>
  <c r="H97" i="34"/>
  <c r="K97" i="34"/>
  <c r="H98" i="34"/>
  <c r="K98" i="34"/>
  <c r="H99" i="34"/>
  <c r="K99" i="34"/>
  <c r="H100" i="34"/>
  <c r="K100" i="34"/>
  <c r="H101" i="34"/>
  <c r="K101" i="34"/>
  <c r="H102" i="34"/>
  <c r="K102" i="34"/>
  <c r="H103" i="34"/>
  <c r="K103" i="34"/>
  <c r="H104" i="34"/>
  <c r="K104" i="34"/>
  <c r="H105" i="34"/>
  <c r="K105" i="34"/>
  <c r="H106" i="34"/>
  <c r="K106" i="34"/>
  <c r="H107" i="34"/>
  <c r="K107" i="34"/>
  <c r="H108" i="34"/>
  <c r="K108" i="34"/>
  <c r="H109" i="34"/>
  <c r="K109" i="34"/>
  <c r="H110" i="34"/>
  <c r="K110" i="34"/>
  <c r="H111" i="34"/>
  <c r="K111" i="34"/>
  <c r="H112" i="34"/>
  <c r="K112" i="34"/>
  <c r="H113" i="34"/>
  <c r="K113" i="34"/>
  <c r="H114" i="34"/>
  <c r="K114" i="34"/>
  <c r="H115" i="34"/>
  <c r="K115" i="34"/>
  <c r="H116" i="34"/>
  <c r="K116" i="34"/>
  <c r="H117" i="34"/>
  <c r="K117" i="34"/>
  <c r="H118" i="34"/>
  <c r="K118" i="34"/>
  <c r="H119" i="34"/>
  <c r="K119" i="34"/>
  <c r="H120" i="34"/>
  <c r="K120" i="34"/>
  <c r="H121" i="34"/>
  <c r="K121" i="34"/>
  <c r="H122" i="34"/>
  <c r="K122" i="34"/>
  <c r="H123" i="34"/>
  <c r="K123" i="34"/>
  <c r="H124" i="34"/>
  <c r="K124" i="34"/>
  <c r="H125" i="34"/>
  <c r="K125" i="34"/>
  <c r="H126" i="34"/>
  <c r="K126" i="34"/>
  <c r="H127" i="34"/>
  <c r="K127" i="34"/>
  <c r="H128" i="34"/>
  <c r="K128" i="34"/>
  <c r="H129" i="34"/>
  <c r="K129" i="34"/>
  <c r="H130" i="34"/>
  <c r="K130" i="34"/>
  <c r="H131" i="34"/>
  <c r="K131" i="34"/>
  <c r="H132" i="34"/>
  <c r="K132" i="34"/>
  <c r="H133" i="34"/>
  <c r="K133" i="34"/>
  <c r="H134" i="34"/>
  <c r="K134" i="34"/>
  <c r="H135" i="34"/>
  <c r="K135" i="34"/>
  <c r="H136" i="34"/>
  <c r="K136" i="34"/>
  <c r="H137" i="34"/>
  <c r="K137" i="34"/>
  <c r="H138" i="34"/>
  <c r="K138" i="34"/>
  <c r="H139" i="34"/>
  <c r="K139" i="34"/>
  <c r="H140" i="34"/>
  <c r="K140" i="34"/>
  <c r="H141" i="34"/>
  <c r="K141" i="34"/>
  <c r="H142" i="34"/>
  <c r="K142" i="34"/>
  <c r="H143" i="34"/>
  <c r="K143" i="34"/>
  <c r="H144" i="34"/>
  <c r="K144" i="34"/>
  <c r="H145" i="34"/>
  <c r="K145" i="34"/>
  <c r="H146" i="34"/>
  <c r="K146" i="34"/>
  <c r="H147" i="34"/>
  <c r="K147" i="34"/>
  <c r="H148" i="34"/>
  <c r="K148" i="34"/>
  <c r="H149" i="34"/>
  <c r="K149" i="34"/>
  <c r="H150" i="34"/>
  <c r="K150" i="34"/>
  <c r="H151" i="34"/>
  <c r="K151" i="34"/>
  <c r="H152" i="34"/>
  <c r="K152" i="34"/>
  <c r="H153" i="34"/>
  <c r="K153" i="34"/>
  <c r="H154" i="34"/>
  <c r="K154" i="34"/>
  <c r="H155" i="34"/>
  <c r="K155" i="34"/>
  <c r="H156" i="34"/>
  <c r="K156" i="34"/>
  <c r="H157" i="34"/>
  <c r="K157" i="34"/>
  <c r="H158" i="34"/>
  <c r="K158" i="34"/>
  <c r="H159" i="34"/>
  <c r="K159" i="34"/>
  <c r="H160" i="34"/>
  <c r="K160" i="34"/>
  <c r="H161" i="34"/>
  <c r="K161" i="34"/>
  <c r="H162" i="34"/>
  <c r="K162" i="34"/>
  <c r="H163" i="34"/>
  <c r="K163" i="34"/>
  <c r="H164" i="34"/>
  <c r="K164" i="34"/>
  <c r="H165" i="34"/>
  <c r="K165" i="34"/>
  <c r="H166" i="34"/>
  <c r="K166" i="34"/>
  <c r="H167" i="34"/>
  <c r="K167" i="34"/>
  <c r="H168" i="34"/>
  <c r="K168" i="34"/>
  <c r="H169" i="34"/>
  <c r="K169" i="34"/>
  <c r="B9" i="3"/>
  <c r="D6" i="35" s="1"/>
  <c r="B10" i="3"/>
  <c r="B11" i="3"/>
  <c r="B12" i="3"/>
  <c r="B13" i="3"/>
  <c r="B14" i="3"/>
  <c r="D11" i="35" s="1"/>
  <c r="B15" i="3"/>
  <c r="D12" i="35" s="1"/>
  <c r="B16" i="3"/>
  <c r="D13" i="35" s="1"/>
  <c r="B17" i="3"/>
  <c r="D14" i="35" s="1"/>
  <c r="B18" i="3"/>
  <c r="D15" i="35" s="1"/>
  <c r="B19" i="3"/>
  <c r="D16" i="35" s="1"/>
  <c r="B20" i="3"/>
  <c r="B21" i="3"/>
  <c r="B22" i="3"/>
  <c r="B23" i="3"/>
  <c r="B24" i="3"/>
  <c r="D233" i="35" s="1"/>
  <c r="B25" i="3"/>
  <c r="D234" i="35" s="1"/>
  <c r="B26" i="3"/>
  <c r="D235" i="35" s="1"/>
  <c r="B27" i="3"/>
  <c r="AI176" i="34" s="1"/>
  <c r="B28" i="3"/>
  <c r="D223" i="35" s="1"/>
  <c r="B29" i="3"/>
  <c r="D225" i="35" s="1"/>
  <c r="B30" i="3"/>
  <c r="D226" i="35" s="1"/>
  <c r="B31" i="3"/>
  <c r="D227" i="35" s="1"/>
  <c r="B32" i="3"/>
  <c r="D228" i="35" s="1"/>
  <c r="B33" i="3"/>
  <c r="D30" i="35" s="1"/>
  <c r="B34" i="3"/>
  <c r="D229" i="35" s="1"/>
  <c r="B35" i="3"/>
  <c r="D236" i="35" s="1"/>
  <c r="B36" i="3"/>
  <c r="B37" i="3"/>
  <c r="D237" i="35" s="1"/>
  <c r="B38" i="3"/>
  <c r="AI177" i="34" s="1"/>
  <c r="B39" i="3"/>
  <c r="B40" i="3"/>
  <c r="B41" i="3"/>
  <c r="D38" i="35" s="1"/>
  <c r="B42" i="3"/>
  <c r="B43" i="3"/>
  <c r="D241" i="35" s="1"/>
  <c r="B44" i="3"/>
  <c r="D41" i="35" s="1"/>
  <c r="B45" i="3"/>
  <c r="D42" i="35" s="1"/>
  <c r="B46" i="3"/>
  <c r="D43" i="35" s="1"/>
  <c r="B47" i="3"/>
  <c r="B48" i="3"/>
  <c r="D45" i="35" s="1"/>
  <c r="B49" i="3"/>
  <c r="B50" i="3"/>
  <c r="B51" i="3"/>
  <c r="B52" i="3"/>
  <c r="D232" i="35" s="1"/>
  <c r="B53" i="3"/>
  <c r="B54" i="3"/>
  <c r="D51" i="35" s="1"/>
  <c r="B55" i="3"/>
  <c r="B56" i="3"/>
  <c r="D242" i="35" s="1"/>
  <c r="B57" i="3"/>
  <c r="B58" i="3"/>
  <c r="B59" i="3"/>
  <c r="D56" i="35" s="1"/>
  <c r="B60" i="3"/>
  <c r="D57" i="35" s="1"/>
  <c r="B61" i="3"/>
  <c r="D58" i="35" s="1"/>
  <c r="B62" i="3"/>
  <c r="D59" i="35" s="1"/>
  <c r="B63" i="3"/>
  <c r="B64" i="3"/>
  <c r="B65" i="3"/>
  <c r="D62" i="35" s="1"/>
  <c r="B66" i="3"/>
  <c r="B67" i="3"/>
  <c r="B68" i="3"/>
  <c r="D65" i="35" s="1"/>
  <c r="B69" i="3"/>
  <c r="B70" i="3"/>
  <c r="B71" i="3"/>
  <c r="D68" i="35" s="1"/>
  <c r="B72" i="3"/>
  <c r="B73" i="3"/>
  <c r="D70" i="35" s="1"/>
  <c r="B74" i="3"/>
  <c r="B75" i="3"/>
  <c r="B76" i="3"/>
  <c r="B77" i="3"/>
  <c r="B78" i="3"/>
  <c r="B79" i="3"/>
  <c r="B80" i="3"/>
  <c r="D77" i="35" s="1"/>
  <c r="B81" i="3"/>
  <c r="B82" i="3"/>
  <c r="D79" i="35" s="1"/>
  <c r="B83" i="3"/>
  <c r="D80" i="35" s="1"/>
  <c r="B84" i="3"/>
  <c r="D81" i="35" s="1"/>
  <c r="B85" i="3"/>
  <c r="D82" i="35" s="1"/>
  <c r="B86" i="3"/>
  <c r="B87" i="3"/>
  <c r="D84" i="35" s="1"/>
  <c r="B88" i="3"/>
  <c r="D85" i="35" s="1"/>
  <c r="B89" i="3"/>
  <c r="D86" i="35" s="1"/>
  <c r="B90" i="3"/>
  <c r="D87" i="35" s="1"/>
  <c r="B91" i="3"/>
  <c r="D88" i="35" s="1"/>
  <c r="B92" i="3"/>
  <c r="D89" i="35" s="1"/>
  <c r="B93" i="3"/>
  <c r="B94" i="3"/>
  <c r="D91" i="35" s="1"/>
  <c r="B95" i="3"/>
  <c r="D92" i="35" s="1"/>
  <c r="B96" i="3"/>
  <c r="D93" i="35" s="1"/>
  <c r="B97" i="3"/>
  <c r="D94" i="35" s="1"/>
  <c r="B98" i="3"/>
  <c r="D95" i="35" s="1"/>
  <c r="B99" i="3"/>
  <c r="D96" i="35" s="1"/>
  <c r="B100" i="3"/>
  <c r="D97" i="35" s="1"/>
  <c r="B101" i="3"/>
  <c r="D98" i="35" s="1"/>
  <c r="B102" i="3"/>
  <c r="B103" i="3"/>
  <c r="D100" i="35" s="1"/>
  <c r="B104" i="3"/>
  <c r="D101" i="35" s="1"/>
  <c r="B105" i="3"/>
  <c r="B106" i="3"/>
  <c r="D103" i="35" s="1"/>
  <c r="B107" i="3"/>
  <c r="D104" i="35" s="1"/>
  <c r="B108" i="3"/>
  <c r="D105" i="35" s="1"/>
  <c r="B109" i="3"/>
  <c r="D240" i="35" s="1"/>
  <c r="B110" i="3"/>
  <c r="AJ104" i="36" s="1"/>
  <c r="B111" i="3"/>
  <c r="D238" i="35" s="1"/>
  <c r="B112" i="3"/>
  <c r="D239" i="35" s="1"/>
  <c r="B113" i="3"/>
  <c r="D116" i="35" s="1"/>
  <c r="B114" i="3"/>
  <c r="D168" i="35" s="1"/>
  <c r="B115" i="3"/>
  <c r="D169" i="35" s="1"/>
  <c r="B116" i="3"/>
  <c r="B117" i="3"/>
  <c r="B118" i="3"/>
  <c r="B119" i="3"/>
  <c r="B120" i="3"/>
  <c r="B121" i="3"/>
  <c r="B122" i="3"/>
  <c r="B123" i="3"/>
  <c r="B124" i="3"/>
  <c r="D194" i="35" s="1"/>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158" i="3"/>
  <c r="B159" i="3"/>
  <c r="B160" i="3"/>
  <c r="B161" i="3"/>
  <c r="AJ103" i="36" s="1"/>
  <c r="B162" i="3"/>
  <c r="B163" i="3"/>
  <c r="B164" i="3"/>
  <c r="B165" i="3"/>
  <c r="B166" i="3"/>
  <c r="B167" i="3"/>
  <c r="B168" i="3"/>
  <c r="CK168" i="3"/>
  <c r="CJ168" i="3"/>
  <c r="CK167" i="3"/>
  <c r="CJ167" i="3"/>
  <c r="CK166" i="3"/>
  <c r="CJ166" i="3"/>
  <c r="CK165" i="3"/>
  <c r="CJ165" i="3"/>
  <c r="CK164" i="3"/>
  <c r="CJ164" i="3"/>
  <c r="CK163" i="3"/>
  <c r="CJ163" i="3"/>
  <c r="CK162" i="3"/>
  <c r="CJ162" i="3"/>
  <c r="CK161" i="3"/>
  <c r="CJ161" i="3"/>
  <c r="CK160" i="3"/>
  <c r="CJ160" i="3"/>
  <c r="CK159" i="3"/>
  <c r="CJ159" i="3"/>
  <c r="CK158" i="3"/>
  <c r="CJ158" i="3"/>
  <c r="CK157" i="3"/>
  <c r="CJ157" i="3"/>
  <c r="CK156" i="3"/>
  <c r="CJ156" i="3"/>
  <c r="CK155" i="3"/>
  <c r="CJ155" i="3"/>
  <c r="CK154" i="3"/>
  <c r="CJ154" i="3"/>
  <c r="CK153" i="3"/>
  <c r="CJ153" i="3"/>
  <c r="CK152" i="3"/>
  <c r="CJ152" i="3"/>
  <c r="CK151" i="3"/>
  <c r="CJ151" i="3"/>
  <c r="CK150" i="3"/>
  <c r="CJ150" i="3"/>
  <c r="CK149" i="3"/>
  <c r="CJ149" i="3"/>
  <c r="CK148" i="3"/>
  <c r="CJ148" i="3"/>
  <c r="CK147" i="3"/>
  <c r="CJ147" i="3"/>
  <c r="CK146" i="3"/>
  <c r="CJ146" i="3"/>
  <c r="CK145" i="3"/>
  <c r="CJ145" i="3"/>
  <c r="CK144" i="3"/>
  <c r="CJ144" i="3"/>
  <c r="CK143" i="3"/>
  <c r="CJ143" i="3"/>
  <c r="CK142" i="3"/>
  <c r="CJ142" i="3"/>
  <c r="CK141" i="3"/>
  <c r="CJ141" i="3"/>
  <c r="CK140" i="3"/>
  <c r="CJ140" i="3"/>
  <c r="CK139" i="3"/>
  <c r="CJ139" i="3"/>
  <c r="CK138" i="3"/>
  <c r="CJ138" i="3"/>
  <c r="CK137" i="3"/>
  <c r="CJ137" i="3"/>
  <c r="CK136" i="3"/>
  <c r="CJ136" i="3"/>
  <c r="CK135" i="3"/>
  <c r="CJ135" i="3"/>
  <c r="CK134" i="3"/>
  <c r="CJ134" i="3"/>
  <c r="CK133" i="3"/>
  <c r="CJ133" i="3"/>
  <c r="CK132" i="3"/>
  <c r="CJ132" i="3"/>
  <c r="CK131" i="3"/>
  <c r="CJ131" i="3"/>
  <c r="CK130" i="3"/>
  <c r="CJ130" i="3"/>
  <c r="CK129" i="3"/>
  <c r="CJ129" i="3"/>
  <c r="CK128" i="3"/>
  <c r="CJ128" i="3"/>
  <c r="CK127" i="3"/>
  <c r="CJ127" i="3"/>
  <c r="CK126" i="3"/>
  <c r="CJ126" i="3"/>
  <c r="CK125" i="3"/>
  <c r="CJ125" i="3"/>
  <c r="CK124" i="3"/>
  <c r="CJ124" i="3"/>
  <c r="CK123" i="3"/>
  <c r="CJ123" i="3"/>
  <c r="CK122" i="3"/>
  <c r="CJ122" i="3"/>
  <c r="CK121" i="3"/>
  <c r="CJ121" i="3"/>
  <c r="CK120" i="3"/>
  <c r="CJ120" i="3"/>
  <c r="CK119" i="3"/>
  <c r="CJ119" i="3"/>
  <c r="CK118" i="3"/>
  <c r="CJ118" i="3"/>
  <c r="CK117" i="3"/>
  <c r="CJ117" i="3"/>
  <c r="CK116" i="3"/>
  <c r="CJ116" i="3"/>
  <c r="CK115" i="3"/>
  <c r="CJ115" i="3"/>
  <c r="CK114" i="3"/>
  <c r="CJ114" i="3"/>
  <c r="CK113" i="3"/>
  <c r="CJ113" i="3"/>
  <c r="CK112" i="3"/>
  <c r="CJ112" i="3"/>
  <c r="CK111" i="3"/>
  <c r="CJ111" i="3"/>
  <c r="CK110" i="3"/>
  <c r="CJ110" i="3"/>
  <c r="CK109" i="3"/>
  <c r="CJ109" i="3"/>
  <c r="CK108" i="3"/>
  <c r="CJ108" i="3"/>
  <c r="CK107" i="3"/>
  <c r="CJ107" i="3"/>
  <c r="CK106" i="3"/>
  <c r="CJ106" i="3"/>
  <c r="CK105" i="3"/>
  <c r="CJ105" i="3"/>
  <c r="CK104" i="3"/>
  <c r="CJ104" i="3"/>
  <c r="CK103" i="3"/>
  <c r="CJ103" i="3"/>
  <c r="CK102" i="3"/>
  <c r="CJ102" i="3"/>
  <c r="CK101" i="3"/>
  <c r="CJ101" i="3"/>
  <c r="CK100" i="3"/>
  <c r="CJ100" i="3"/>
  <c r="CK99" i="3"/>
  <c r="CJ99" i="3"/>
  <c r="CK98" i="3"/>
  <c r="CJ98" i="3"/>
  <c r="CK97" i="3"/>
  <c r="CJ97" i="3"/>
  <c r="CK96" i="3"/>
  <c r="CJ96" i="3"/>
  <c r="CK95" i="3"/>
  <c r="CJ95" i="3"/>
  <c r="CK94" i="3"/>
  <c r="CJ94" i="3"/>
  <c r="CK93" i="3"/>
  <c r="CJ93" i="3"/>
  <c r="CK92" i="3"/>
  <c r="CJ92" i="3"/>
  <c r="CK91" i="3"/>
  <c r="CJ91" i="3"/>
  <c r="CK90" i="3"/>
  <c r="CJ90" i="3"/>
  <c r="CK89" i="3"/>
  <c r="CJ89" i="3"/>
  <c r="CK88" i="3"/>
  <c r="CJ88" i="3"/>
  <c r="CK87" i="3"/>
  <c r="CJ87" i="3"/>
  <c r="CK86" i="3"/>
  <c r="CJ86" i="3"/>
  <c r="CK85" i="3"/>
  <c r="CJ85" i="3"/>
  <c r="CK84" i="3"/>
  <c r="CJ84" i="3"/>
  <c r="CK83" i="3"/>
  <c r="CJ83" i="3"/>
  <c r="CK82" i="3"/>
  <c r="CJ82" i="3"/>
  <c r="CK81" i="3"/>
  <c r="CJ81" i="3"/>
  <c r="CK80" i="3"/>
  <c r="CJ80" i="3"/>
  <c r="CK79" i="3"/>
  <c r="CJ79" i="3"/>
  <c r="CK78" i="3"/>
  <c r="CJ78" i="3"/>
  <c r="CK77" i="3"/>
  <c r="CJ77" i="3"/>
  <c r="CK76" i="3"/>
  <c r="CJ76" i="3"/>
  <c r="CK75" i="3"/>
  <c r="CJ75" i="3"/>
  <c r="CK74" i="3"/>
  <c r="CJ74" i="3"/>
  <c r="CK73" i="3"/>
  <c r="CJ73" i="3"/>
  <c r="CK72" i="3"/>
  <c r="CJ72" i="3"/>
  <c r="CK71" i="3"/>
  <c r="CJ71" i="3"/>
  <c r="CK70" i="3"/>
  <c r="CJ70" i="3"/>
  <c r="CK69" i="3"/>
  <c r="CJ69" i="3"/>
  <c r="CK68" i="3"/>
  <c r="CJ68" i="3"/>
  <c r="CK67" i="3"/>
  <c r="CJ67" i="3"/>
  <c r="CK66" i="3"/>
  <c r="CJ66" i="3"/>
  <c r="CK65" i="3"/>
  <c r="CJ65" i="3"/>
  <c r="CK64" i="3"/>
  <c r="CJ64" i="3"/>
  <c r="CK63" i="3"/>
  <c r="CJ63" i="3"/>
  <c r="CK62" i="3"/>
  <c r="CJ62" i="3"/>
  <c r="CK61" i="3"/>
  <c r="CJ61" i="3"/>
  <c r="CK60" i="3"/>
  <c r="CJ60" i="3"/>
  <c r="CK59" i="3"/>
  <c r="CJ59" i="3"/>
  <c r="CK58" i="3"/>
  <c r="CJ58" i="3"/>
  <c r="CK57" i="3"/>
  <c r="CJ57" i="3"/>
  <c r="CK56" i="3"/>
  <c r="CJ56" i="3"/>
  <c r="CK55" i="3"/>
  <c r="CJ55" i="3"/>
  <c r="CK54" i="3"/>
  <c r="CJ54" i="3"/>
  <c r="CK53" i="3"/>
  <c r="CJ53" i="3"/>
  <c r="CK52" i="3"/>
  <c r="CJ52" i="3"/>
  <c r="CK51" i="3"/>
  <c r="CJ51" i="3"/>
  <c r="CK50" i="3"/>
  <c r="CJ50" i="3"/>
  <c r="CK49" i="3"/>
  <c r="CJ49" i="3"/>
  <c r="CK48" i="3"/>
  <c r="CJ48" i="3"/>
  <c r="CK47" i="3"/>
  <c r="CJ47" i="3"/>
  <c r="CK46" i="3"/>
  <c r="CJ46" i="3"/>
  <c r="CK45" i="3"/>
  <c r="CJ45" i="3"/>
  <c r="CK44" i="3"/>
  <c r="CJ44" i="3"/>
  <c r="CK43" i="3"/>
  <c r="CJ43" i="3"/>
  <c r="CK42" i="3"/>
  <c r="CJ42" i="3"/>
  <c r="CK41" i="3"/>
  <c r="CJ41" i="3"/>
  <c r="CK40" i="3"/>
  <c r="CJ40" i="3"/>
  <c r="CK39" i="3"/>
  <c r="CJ39" i="3"/>
  <c r="CK38" i="3"/>
  <c r="CJ38" i="3"/>
  <c r="CK37" i="3"/>
  <c r="CJ37" i="3"/>
  <c r="CK36" i="3"/>
  <c r="CJ36" i="3"/>
  <c r="CK35" i="3"/>
  <c r="CJ35" i="3"/>
  <c r="CK34" i="3"/>
  <c r="CJ34" i="3"/>
  <c r="CK33" i="3"/>
  <c r="CJ33" i="3"/>
  <c r="CK32" i="3"/>
  <c r="CJ32" i="3"/>
  <c r="CK31" i="3"/>
  <c r="CJ31" i="3"/>
  <c r="CK30" i="3"/>
  <c r="CJ30" i="3"/>
  <c r="CK29" i="3"/>
  <c r="CJ29" i="3"/>
  <c r="CK28" i="3"/>
  <c r="CJ28" i="3"/>
  <c r="CK27" i="3"/>
  <c r="CJ27" i="3"/>
  <c r="CK26" i="3"/>
  <c r="CJ26" i="3"/>
  <c r="CK25" i="3"/>
  <c r="CJ25" i="3"/>
  <c r="CK24" i="3"/>
  <c r="CJ24" i="3"/>
  <c r="CK23" i="3"/>
  <c r="CJ23" i="3"/>
  <c r="CK22" i="3"/>
  <c r="CJ22" i="3"/>
  <c r="CK21" i="3"/>
  <c r="CJ21" i="3"/>
  <c r="CK20" i="3"/>
  <c r="CJ20" i="3"/>
  <c r="CK19" i="3"/>
  <c r="CJ19" i="3"/>
  <c r="CK18" i="3"/>
  <c r="CJ18" i="3"/>
  <c r="CK17" i="3"/>
  <c r="CJ17" i="3"/>
  <c r="CK16" i="3"/>
  <c r="CJ16" i="3"/>
  <c r="CK15" i="3"/>
  <c r="CJ15" i="3"/>
  <c r="CK14" i="3"/>
  <c r="CJ14" i="3"/>
  <c r="CK13" i="3"/>
  <c r="CJ13" i="3"/>
  <c r="CK12" i="3"/>
  <c r="CJ12" i="3"/>
  <c r="CK11" i="3"/>
  <c r="CJ11" i="3"/>
  <c r="CK10" i="3"/>
  <c r="CJ10" i="3"/>
  <c r="CK9" i="3"/>
  <c r="CJ9" i="3"/>
  <c r="AI182" i="34" l="1"/>
  <c r="I182" i="34"/>
  <c r="D37" i="35"/>
  <c r="AI181" i="34"/>
  <c r="I181" i="34"/>
  <c r="AI178" i="34"/>
  <c r="AI180" i="34"/>
  <c r="I180" i="34"/>
  <c r="CM170" i="3"/>
  <c r="CL170" i="3"/>
  <c r="CN170" i="3"/>
  <c r="D199" i="35"/>
  <c r="AI179" i="34"/>
  <c r="I179" i="34"/>
  <c r="Y102" i="36"/>
  <c r="H231" i="35"/>
  <c r="I177" i="34"/>
  <c r="D230" i="35"/>
  <c r="I178" i="34"/>
  <c r="D224" i="35"/>
  <c r="I176" i="34"/>
  <c r="D222" i="35"/>
  <c r="AJ41" i="36"/>
  <c r="D106" i="35"/>
  <c r="D212" i="35"/>
  <c r="D187" i="35"/>
  <c r="D164" i="35"/>
  <c r="D134" i="35"/>
  <c r="AI38" i="34"/>
  <c r="D90" i="35"/>
  <c r="AJ62" i="36"/>
  <c r="D74" i="35"/>
  <c r="AI24" i="34"/>
  <c r="D66" i="35"/>
  <c r="D195" i="35"/>
  <c r="D208" i="35"/>
  <c r="D50" i="35"/>
  <c r="D192" i="35"/>
  <c r="D123" i="35"/>
  <c r="D163" i="35"/>
  <c r="D141" i="35"/>
  <c r="D34" i="35"/>
  <c r="D217" i="35"/>
  <c r="AJ28" i="36"/>
  <c r="D176" i="35"/>
  <c r="D128" i="35"/>
  <c r="D150" i="35"/>
  <c r="D202" i="35"/>
  <c r="D26" i="35"/>
  <c r="D111" i="35"/>
  <c r="AI48" i="34"/>
  <c r="D18" i="35"/>
  <c r="AJ16" i="36"/>
  <c r="D10" i="35"/>
  <c r="AI47" i="34"/>
  <c r="D17" i="35"/>
  <c r="AJ81" i="36"/>
  <c r="D72" i="35"/>
  <c r="AI23" i="34"/>
  <c r="D64" i="35"/>
  <c r="AJ51" i="36"/>
  <c r="D48" i="35"/>
  <c r="D210" i="35"/>
  <c r="D183" i="35"/>
  <c r="D136" i="35"/>
  <c r="D154" i="35"/>
  <c r="D40" i="35"/>
  <c r="AJ34" i="36"/>
  <c r="D191" i="35"/>
  <c r="D122" i="35"/>
  <c r="D160" i="35"/>
  <c r="D140" i="35"/>
  <c r="D197" i="35"/>
  <c r="D32" i="35"/>
  <c r="D174" i="35"/>
  <c r="D147" i="35"/>
  <c r="D126" i="35"/>
  <c r="D206" i="35"/>
  <c r="D117" i="35"/>
  <c r="D24" i="35"/>
  <c r="AJ87" i="36"/>
  <c r="D8" i="35"/>
  <c r="AJ35" i="36"/>
  <c r="D33" i="35"/>
  <c r="AI28" i="34"/>
  <c r="D71" i="35"/>
  <c r="AI22" i="34"/>
  <c r="D63" i="35"/>
  <c r="D55" i="35"/>
  <c r="D196" i="35"/>
  <c r="D144" i="35"/>
  <c r="D184" i="35"/>
  <c r="D47" i="35"/>
  <c r="AI12" i="34"/>
  <c r="D39" i="35"/>
  <c r="AJ33" i="36"/>
  <c r="D110" i="35"/>
  <c r="D171" i="35"/>
  <c r="D148" i="35"/>
  <c r="D207" i="35"/>
  <c r="D132" i="35"/>
  <c r="D31" i="35"/>
  <c r="D190" i="35"/>
  <c r="D121" i="35"/>
  <c r="D159" i="35"/>
  <c r="D139" i="35"/>
  <c r="D216" i="35"/>
  <c r="D23" i="35"/>
  <c r="AI8" i="34"/>
  <c r="D7" i="35"/>
  <c r="AJ88" i="36"/>
  <c r="D213" i="35"/>
  <c r="D49" i="35"/>
  <c r="AI39" i="34"/>
  <c r="D102" i="35"/>
  <c r="D209" i="35"/>
  <c r="D78" i="35"/>
  <c r="AJ50" i="36"/>
  <c r="D54" i="35"/>
  <c r="D186" i="35"/>
  <c r="D201" i="35"/>
  <c r="D46" i="35"/>
  <c r="D158" i="35"/>
  <c r="D215" i="35"/>
  <c r="D189" i="35"/>
  <c r="D120" i="35"/>
  <c r="D138" i="35"/>
  <c r="D22" i="35"/>
  <c r="AJ61" i="36"/>
  <c r="D156" i="35"/>
  <c r="D73" i="35"/>
  <c r="AJ27" i="36"/>
  <c r="D115" i="35"/>
  <c r="D127" i="35"/>
  <c r="D166" i="35"/>
  <c r="D221" i="35"/>
  <c r="D175" i="35"/>
  <c r="D25" i="35"/>
  <c r="D193" i="35"/>
  <c r="D109" i="35"/>
  <c r="D125" i="35"/>
  <c r="D143" i="35"/>
  <c r="D162" i="35"/>
  <c r="D219" i="35"/>
  <c r="AI54" i="34"/>
  <c r="D69" i="35"/>
  <c r="AI20" i="34"/>
  <c r="D61" i="35"/>
  <c r="D173" i="35"/>
  <c r="D53" i="35"/>
  <c r="D220" i="35"/>
  <c r="AJ31" i="36"/>
  <c r="D179" i="35"/>
  <c r="D114" i="35"/>
  <c r="D131" i="35"/>
  <c r="D205" i="35"/>
  <c r="D153" i="35"/>
  <c r="D29" i="35"/>
  <c r="D157" i="35"/>
  <c r="D214" i="35"/>
  <c r="D188" i="35"/>
  <c r="D119" i="35"/>
  <c r="D137" i="35"/>
  <c r="D21" i="35"/>
  <c r="AI10" i="34"/>
  <c r="D9" i="35"/>
  <c r="D108" i="35"/>
  <c r="D124" i="35"/>
  <c r="D161" i="35"/>
  <c r="D142" i="35"/>
  <c r="D180" i="35"/>
  <c r="D218" i="35"/>
  <c r="AJ64" i="36"/>
  <c r="D185" i="35"/>
  <c r="D76" i="35"/>
  <c r="D155" i="35"/>
  <c r="AI19" i="34"/>
  <c r="D60" i="35"/>
  <c r="AJ49" i="36"/>
  <c r="D52" i="35"/>
  <c r="AI15" i="34"/>
  <c r="D44" i="35"/>
  <c r="D172" i="35"/>
  <c r="D146" i="35"/>
  <c r="D200" i="35"/>
  <c r="D36" i="35"/>
  <c r="D133" i="35"/>
  <c r="AJ30" i="36"/>
  <c r="D178" i="35"/>
  <c r="D113" i="35"/>
  <c r="D130" i="35"/>
  <c r="D204" i="35"/>
  <c r="D28" i="35"/>
  <c r="D152" i="35"/>
  <c r="AI49" i="34"/>
  <c r="D20" i="35"/>
  <c r="AI42" i="34"/>
  <c r="D107" i="35"/>
  <c r="AI59" i="34"/>
  <c r="D99" i="35"/>
  <c r="D145" i="35"/>
  <c r="D83" i="35"/>
  <c r="D167" i="35"/>
  <c r="D182" i="35"/>
  <c r="D75" i="35"/>
  <c r="AI25" i="34"/>
  <c r="D67" i="35"/>
  <c r="D135" i="35"/>
  <c r="D149" i="35"/>
  <c r="D181" i="35"/>
  <c r="D118" i="35"/>
  <c r="D35" i="35"/>
  <c r="D198" i="35"/>
  <c r="AJ29" i="36"/>
  <c r="D177" i="35"/>
  <c r="D112" i="35"/>
  <c r="D151" i="35"/>
  <c r="D129" i="35"/>
  <c r="D203" i="35"/>
  <c r="D27" i="35"/>
  <c r="D170" i="35"/>
  <c r="D211" i="35"/>
  <c r="D165" i="35"/>
  <c r="D19" i="35"/>
  <c r="AJ101" i="36"/>
  <c r="I172" i="34"/>
  <c r="AI172" i="34"/>
  <c r="I173" i="34"/>
  <c r="AI173" i="34"/>
  <c r="I175" i="34"/>
  <c r="AI175" i="34"/>
  <c r="I174" i="34"/>
  <c r="AI174" i="34"/>
  <c r="CF170" i="3"/>
  <c r="DO170" i="3" s="1"/>
  <c r="AF171" i="34"/>
  <c r="AH171" i="34"/>
  <c r="AJ92" i="36"/>
  <c r="AI170" i="34"/>
  <c r="I170" i="34"/>
  <c r="CH171" i="3"/>
  <c r="DM171" i="3" s="1"/>
  <c r="DO176" i="3"/>
  <c r="CZ171" i="3"/>
  <c r="CF169" i="3"/>
  <c r="DO169" i="3" s="1"/>
  <c r="CH169" i="3"/>
  <c r="DL169" i="3" s="1"/>
  <c r="CI176" i="3"/>
  <c r="CI169" i="3"/>
  <c r="CZ170" i="3"/>
  <c r="AG102" i="36" s="1"/>
  <c r="CI171" i="3"/>
  <c r="CH170" i="3"/>
  <c r="DM170" i="3" s="1"/>
  <c r="CI170" i="3"/>
  <c r="DR176" i="3"/>
  <c r="I44" i="34"/>
  <c r="AJ90" i="36"/>
  <c r="AJ46" i="36"/>
  <c r="I31" i="34"/>
  <c r="AJ63" i="36"/>
  <c r="AI72" i="34"/>
  <c r="AJ21" i="36"/>
  <c r="I145" i="34"/>
  <c r="AJ89" i="36"/>
  <c r="AJ91" i="36"/>
  <c r="AJ100" i="36"/>
  <c r="I141" i="34"/>
  <c r="AJ71" i="36"/>
  <c r="AI69" i="34"/>
  <c r="AJ18" i="36"/>
  <c r="I14" i="34"/>
  <c r="AJ86" i="36"/>
  <c r="AJ93" i="36"/>
  <c r="AI60" i="34"/>
  <c r="AJ25" i="36"/>
  <c r="I41" i="34"/>
  <c r="AJ98" i="36"/>
  <c r="I58" i="34"/>
  <c r="AJ72" i="36"/>
  <c r="I113" i="34"/>
  <c r="AJ53" i="36"/>
  <c r="I90" i="34"/>
  <c r="AJ59" i="36"/>
  <c r="I89" i="34"/>
  <c r="AJ58" i="36"/>
  <c r="I135" i="34"/>
  <c r="AJ83" i="36"/>
  <c r="I13" i="34"/>
  <c r="AJ84" i="36"/>
  <c r="AI75" i="34"/>
  <c r="AJ24" i="36"/>
  <c r="I115" i="34"/>
  <c r="AJ26" i="36"/>
  <c r="AI143" i="34"/>
  <c r="AJ95" i="36"/>
  <c r="I43" i="34"/>
  <c r="AJ52" i="36"/>
  <c r="I104" i="34"/>
  <c r="AJ68" i="36"/>
  <c r="AI95" i="34"/>
  <c r="AJ55" i="36"/>
  <c r="AI74" i="34"/>
  <c r="AJ23" i="36"/>
  <c r="I110" i="34"/>
  <c r="AJ70" i="36"/>
  <c r="AI51" i="34"/>
  <c r="AJ42" i="36"/>
  <c r="AI124" i="34"/>
  <c r="AJ78" i="36"/>
  <c r="AI120" i="34"/>
  <c r="AJ74" i="36"/>
  <c r="I114" i="34"/>
  <c r="AJ69" i="36"/>
  <c r="I103" i="34"/>
  <c r="AJ67" i="36"/>
  <c r="I82" i="34"/>
  <c r="AJ54" i="36"/>
  <c r="I105" i="34"/>
  <c r="AJ60" i="36"/>
  <c r="AI123" i="34"/>
  <c r="AJ77" i="36"/>
  <c r="I116" i="34"/>
  <c r="AJ37" i="36"/>
  <c r="AI160" i="34"/>
  <c r="AJ99" i="36"/>
  <c r="I102" i="34"/>
  <c r="AJ66" i="36"/>
  <c r="AI129" i="34"/>
  <c r="AJ48" i="36"/>
  <c r="I134" i="34"/>
  <c r="AJ82" i="36"/>
  <c r="I16" i="34"/>
  <c r="AJ85" i="36"/>
  <c r="I33" i="34"/>
  <c r="AJ65" i="36"/>
  <c r="I87" i="34"/>
  <c r="AJ47" i="36"/>
  <c r="I168" i="34"/>
  <c r="AJ38" i="36"/>
  <c r="AI73" i="34"/>
  <c r="AJ22" i="36"/>
  <c r="AI122" i="34"/>
  <c r="AJ76" i="36"/>
  <c r="AI71" i="34"/>
  <c r="AJ20" i="36"/>
  <c r="AI121" i="34"/>
  <c r="AJ75" i="36"/>
  <c r="AI81" i="34"/>
  <c r="AJ43" i="36"/>
  <c r="AI70" i="34"/>
  <c r="AJ19" i="36"/>
  <c r="AI68" i="34"/>
  <c r="AJ17" i="36"/>
  <c r="AI119" i="34"/>
  <c r="AJ73" i="36"/>
  <c r="I155" i="34"/>
  <c r="AJ94" i="36"/>
  <c r="I161" i="34"/>
  <c r="AJ44" i="36"/>
  <c r="AJ96" i="36"/>
  <c r="AJ110" i="36"/>
  <c r="AI144" i="34"/>
  <c r="AJ32" i="36"/>
  <c r="AI67" i="34"/>
  <c r="I156" i="34"/>
  <c r="AJ97" i="36"/>
  <c r="AJ45" i="36"/>
  <c r="I85" i="34"/>
  <c r="AJ57" i="36"/>
  <c r="I130" i="34"/>
  <c r="AJ56" i="36"/>
  <c r="AJ79" i="36"/>
  <c r="I66" i="34"/>
  <c r="AJ40" i="36"/>
  <c r="I76" i="34"/>
  <c r="AJ36" i="36"/>
  <c r="I65" i="34"/>
  <c r="AJ39" i="36"/>
  <c r="I26" i="34"/>
  <c r="AJ80" i="36"/>
  <c r="AI140" i="34"/>
  <c r="AI32" i="34"/>
  <c r="AI100" i="34"/>
  <c r="AI168" i="34"/>
  <c r="AI64" i="34"/>
  <c r="AI127" i="34"/>
  <c r="AI108" i="34"/>
  <c r="AI117" i="34"/>
  <c r="AI80" i="34"/>
  <c r="I166" i="34"/>
  <c r="I151" i="34"/>
  <c r="I146" i="34"/>
  <c r="I136" i="34"/>
  <c r="I131" i="34"/>
  <c r="I126" i="34"/>
  <c r="I121" i="34"/>
  <c r="I111" i="34"/>
  <c r="I106" i="34"/>
  <c r="I101" i="34"/>
  <c r="I96" i="34"/>
  <c r="I91" i="34"/>
  <c r="I86" i="34"/>
  <c r="I81" i="34"/>
  <c r="I71" i="34"/>
  <c r="I61" i="34"/>
  <c r="I56" i="34"/>
  <c r="I51" i="34"/>
  <c r="I46" i="34"/>
  <c r="I36" i="34"/>
  <c r="I21" i="34"/>
  <c r="I11" i="34"/>
  <c r="AI31" i="34"/>
  <c r="AI99" i="34"/>
  <c r="AI149" i="34"/>
  <c r="AI156" i="34"/>
  <c r="AI53" i="34"/>
  <c r="AI164" i="34"/>
  <c r="AI167" i="34"/>
  <c r="AI63" i="34"/>
  <c r="AI126" i="34"/>
  <c r="AI107" i="34"/>
  <c r="AI93" i="34"/>
  <c r="AI116" i="34"/>
  <c r="AI79" i="34"/>
  <c r="AI30" i="34"/>
  <c r="AI98" i="34"/>
  <c r="AI151" i="34"/>
  <c r="AI76" i="34"/>
  <c r="AI169" i="34"/>
  <c r="AI29" i="34"/>
  <c r="AI97" i="34"/>
  <c r="AI133" i="34"/>
  <c r="AI55" i="34"/>
  <c r="I165" i="34"/>
  <c r="I160" i="34"/>
  <c r="I150" i="34"/>
  <c r="I140" i="34"/>
  <c r="I125" i="34"/>
  <c r="I120" i="34"/>
  <c r="I100" i="34"/>
  <c r="I95" i="34"/>
  <c r="I80" i="34"/>
  <c r="I75" i="34"/>
  <c r="I70" i="34"/>
  <c r="I60" i="34"/>
  <c r="I55" i="34"/>
  <c r="I50" i="34"/>
  <c r="I45" i="34"/>
  <c r="I40" i="34"/>
  <c r="I35" i="34"/>
  <c r="I30" i="34"/>
  <c r="I25" i="34"/>
  <c r="I20" i="34"/>
  <c r="I15" i="34"/>
  <c r="I10" i="34"/>
  <c r="AI18" i="34"/>
  <c r="AI85" i="34"/>
  <c r="AI88" i="34"/>
  <c r="AI83" i="34"/>
  <c r="AI130" i="34"/>
  <c r="AI27" i="34"/>
  <c r="AI155" i="34"/>
  <c r="AI84" i="34"/>
  <c r="AI148" i="34"/>
  <c r="AI161" i="34"/>
  <c r="AI163" i="34"/>
  <c r="AI66" i="34"/>
  <c r="AI152" i="34"/>
  <c r="AI147" i="34"/>
  <c r="AI52" i="34"/>
  <c r="AI65" i="34"/>
  <c r="AI94" i="34"/>
  <c r="AI131" i="34"/>
  <c r="AI26" i="34"/>
  <c r="AI9" i="34"/>
  <c r="AI142" i="34"/>
  <c r="I169" i="34"/>
  <c r="I164" i="34"/>
  <c r="I159" i="34"/>
  <c r="I154" i="34"/>
  <c r="I149" i="34"/>
  <c r="I144" i="34"/>
  <c r="I139" i="34"/>
  <c r="I129" i="34"/>
  <c r="I124" i="34"/>
  <c r="I119" i="34"/>
  <c r="I109" i="34"/>
  <c r="I99" i="34"/>
  <c r="I94" i="34"/>
  <c r="I84" i="34"/>
  <c r="I79" i="34"/>
  <c r="I74" i="34"/>
  <c r="I69" i="34"/>
  <c r="I64" i="34"/>
  <c r="I59" i="34"/>
  <c r="I54" i="34"/>
  <c r="I49" i="34"/>
  <c r="I39" i="34"/>
  <c r="I34" i="34"/>
  <c r="I29" i="34"/>
  <c r="I24" i="34"/>
  <c r="I19" i="34"/>
  <c r="I9" i="34"/>
  <c r="AI146" i="34"/>
  <c r="AI44" i="34"/>
  <c r="AI86" i="34"/>
  <c r="AI128" i="34"/>
  <c r="AI17" i="34"/>
  <c r="AI145" i="34"/>
  <c r="AI153" i="34"/>
  <c r="AI162" i="34"/>
  <c r="AI7" i="34"/>
  <c r="AI112" i="34"/>
  <c r="AI138" i="34"/>
  <c r="AI141" i="34"/>
  <c r="AI41" i="34"/>
  <c r="AI157" i="34"/>
  <c r="AI132" i="34"/>
  <c r="AI16" i="34"/>
  <c r="AI62" i="34"/>
  <c r="AI92" i="34"/>
  <c r="AI91" i="34"/>
  <c r="AI61" i="34"/>
  <c r="AI166" i="34"/>
  <c r="AI125" i="34"/>
  <c r="AI106" i="34"/>
  <c r="AI115" i="34"/>
  <c r="AI78" i="34"/>
  <c r="I163" i="34"/>
  <c r="I158" i="34"/>
  <c r="I153" i="34"/>
  <c r="I148" i="34"/>
  <c r="I143" i="34"/>
  <c r="I138" i="34"/>
  <c r="I133" i="34"/>
  <c r="I128" i="34"/>
  <c r="I123" i="34"/>
  <c r="I118" i="34"/>
  <c r="I108" i="34"/>
  <c r="I98" i="34"/>
  <c r="I93" i="34"/>
  <c r="I88" i="34"/>
  <c r="I83" i="34"/>
  <c r="I78" i="34"/>
  <c r="I73" i="34"/>
  <c r="I68" i="34"/>
  <c r="I63" i="34"/>
  <c r="I53" i="34"/>
  <c r="I48" i="34"/>
  <c r="I38" i="34"/>
  <c r="I28" i="34"/>
  <c r="I23" i="34"/>
  <c r="I18" i="34"/>
  <c r="I8" i="34"/>
  <c r="AI40" i="34"/>
  <c r="AI113" i="34"/>
  <c r="AI159" i="34"/>
  <c r="AI90" i="34"/>
  <c r="AI57" i="34"/>
  <c r="AI137" i="34"/>
  <c r="AI14" i="34"/>
  <c r="AI111" i="34"/>
  <c r="AI109" i="34"/>
  <c r="AI118" i="34"/>
  <c r="AI139" i="34"/>
  <c r="AI58" i="34"/>
  <c r="AI89" i="34"/>
  <c r="AI56" i="34"/>
  <c r="AI21" i="34"/>
  <c r="AI135" i="34"/>
  <c r="AI136" i="34"/>
  <c r="AI13" i="34"/>
  <c r="AI43" i="34"/>
  <c r="AI77" i="34"/>
  <c r="AI104" i="34"/>
  <c r="AI37" i="34"/>
  <c r="AI110" i="34"/>
  <c r="AI36" i="34"/>
  <c r="I167" i="34"/>
  <c r="I162" i="34"/>
  <c r="I157" i="34"/>
  <c r="I152" i="34"/>
  <c r="I147" i="34"/>
  <c r="I142" i="34"/>
  <c r="I137" i="34"/>
  <c r="I132" i="34"/>
  <c r="I127" i="34"/>
  <c r="I122" i="34"/>
  <c r="I117" i="34"/>
  <c r="I112" i="34"/>
  <c r="I107" i="34"/>
  <c r="I97" i="34"/>
  <c r="I92" i="34"/>
  <c r="I77" i="34"/>
  <c r="I72" i="34"/>
  <c r="I67" i="34"/>
  <c r="I62" i="34"/>
  <c r="I57" i="34"/>
  <c r="I52" i="34"/>
  <c r="I47" i="34"/>
  <c r="I42" i="34"/>
  <c r="I37" i="34"/>
  <c r="I32" i="34"/>
  <c r="I27" i="34"/>
  <c r="I22" i="34"/>
  <c r="I17" i="34"/>
  <c r="I12" i="34"/>
  <c r="I7" i="34"/>
  <c r="AI103" i="34"/>
  <c r="AI35" i="34"/>
  <c r="AI82" i="34"/>
  <c r="AI45" i="34"/>
  <c r="AI11" i="34"/>
  <c r="AI105" i="34"/>
  <c r="AI96" i="34"/>
  <c r="AI46" i="34"/>
  <c r="AI114" i="34"/>
  <c r="AI102" i="34"/>
  <c r="AI34" i="34"/>
  <c r="AI134" i="34"/>
  <c r="AI50" i="34"/>
  <c r="AI33" i="34"/>
  <c r="AI101" i="34"/>
  <c r="AI165" i="34"/>
  <c r="AI87" i="34"/>
  <c r="AI150" i="34"/>
  <c r="AI154" i="34"/>
  <c r="AI158" i="34"/>
  <c r="D9" i="3"/>
  <c r="D10" i="3"/>
  <c r="D11" i="3"/>
  <c r="D12" i="3"/>
  <c r="D13" i="3"/>
  <c r="D14" i="3"/>
  <c r="D15" i="3"/>
  <c r="D16" i="3"/>
  <c r="D17" i="3"/>
  <c r="D18" i="3"/>
  <c r="D19" i="3"/>
  <c r="D20" i="3"/>
  <c r="D21" i="3"/>
  <c r="D22" i="3"/>
  <c r="D23" i="3"/>
  <c r="D24" i="3"/>
  <c r="D25" i="3"/>
  <c r="D26" i="3"/>
  <c r="D27" i="3"/>
  <c r="M176" i="34" s="1"/>
  <c r="D28" i="3"/>
  <c r="D29" i="3"/>
  <c r="D30" i="3"/>
  <c r="D31" i="3"/>
  <c r="D32" i="3"/>
  <c r="D33" i="3"/>
  <c r="D34" i="3"/>
  <c r="D35" i="3"/>
  <c r="D36" i="3"/>
  <c r="D37" i="3"/>
  <c r="D38" i="3"/>
  <c r="M177" i="34" s="1"/>
  <c r="D39" i="3"/>
  <c r="D40" i="3"/>
  <c r="M181" i="34" s="1"/>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120" i="3"/>
  <c r="D121" i="3"/>
  <c r="D122" i="3"/>
  <c r="D123" i="3"/>
  <c r="D124" i="3"/>
  <c r="D125" i="3"/>
  <c r="D126" i="3"/>
  <c r="D127" i="3"/>
  <c r="D128" i="3"/>
  <c r="D129" i="3"/>
  <c r="D130" i="3"/>
  <c r="D131" i="3"/>
  <c r="D132" i="3"/>
  <c r="D133" i="3"/>
  <c r="D134" i="3"/>
  <c r="D135" i="3"/>
  <c r="D136" i="3"/>
  <c r="D137" i="3"/>
  <c r="D138" i="3"/>
  <c r="D139" i="3"/>
  <c r="D140" i="3"/>
  <c r="D141" i="3"/>
  <c r="D142" i="3"/>
  <c r="D143" i="3"/>
  <c r="D144" i="3"/>
  <c r="D145" i="3"/>
  <c r="D146" i="3"/>
  <c r="D147" i="3"/>
  <c r="D148" i="3"/>
  <c r="D149" i="3"/>
  <c r="D150" i="3"/>
  <c r="D151" i="3"/>
  <c r="D152" i="3"/>
  <c r="D153" i="3"/>
  <c r="D154" i="3"/>
  <c r="D155" i="3"/>
  <c r="D156" i="3"/>
  <c r="D157" i="3"/>
  <c r="D158" i="3"/>
  <c r="D159" i="3"/>
  <c r="D160" i="3"/>
  <c r="D161" i="3"/>
  <c r="D162" i="3"/>
  <c r="D163" i="3"/>
  <c r="D164" i="3"/>
  <c r="D165" i="3"/>
  <c r="D166" i="3"/>
  <c r="D167" i="3"/>
  <c r="D168" i="3"/>
  <c r="D176" i="3"/>
  <c r="M9" i="3"/>
  <c r="N9" i="3"/>
  <c r="N71" i="36" s="1"/>
  <c r="M10" i="3"/>
  <c r="N10" i="3"/>
  <c r="J8" i="34" s="1"/>
  <c r="M11" i="3"/>
  <c r="N11" i="3"/>
  <c r="N87" i="36" s="1"/>
  <c r="M12" i="3"/>
  <c r="N12" i="3"/>
  <c r="J10" i="34" s="1"/>
  <c r="M13" i="3"/>
  <c r="N13" i="3"/>
  <c r="N16" i="36" s="1"/>
  <c r="M14" i="3"/>
  <c r="N14" i="3"/>
  <c r="M15" i="3"/>
  <c r="N15" i="3"/>
  <c r="M16" i="3"/>
  <c r="N16" i="3"/>
  <c r="M17" i="3"/>
  <c r="N17" i="3"/>
  <c r="M18" i="3"/>
  <c r="N18" i="3"/>
  <c r="M19" i="3"/>
  <c r="N19" i="3"/>
  <c r="M20" i="3"/>
  <c r="N20" i="3"/>
  <c r="J47" i="34" s="1"/>
  <c r="M21" i="3"/>
  <c r="N21" i="3"/>
  <c r="J48" i="34" s="1"/>
  <c r="M22" i="3"/>
  <c r="N22" i="3"/>
  <c r="N60" i="36" s="1"/>
  <c r="M23" i="3"/>
  <c r="N23" i="3"/>
  <c r="J49" i="34" s="1"/>
  <c r="M24" i="3"/>
  <c r="N24" i="3"/>
  <c r="M25" i="3"/>
  <c r="N25" i="3"/>
  <c r="M26" i="3"/>
  <c r="N26" i="3"/>
  <c r="M27" i="3"/>
  <c r="N27" i="3"/>
  <c r="M28" i="3"/>
  <c r="N28" i="3"/>
  <c r="N27" i="36" s="1"/>
  <c r="M29" i="3"/>
  <c r="N29" i="3"/>
  <c r="N28" i="36" s="1"/>
  <c r="M30" i="3"/>
  <c r="N30" i="3"/>
  <c r="N29" i="36" s="1"/>
  <c r="M31" i="3"/>
  <c r="N31" i="3"/>
  <c r="N30" i="36" s="1"/>
  <c r="M32" i="3"/>
  <c r="N32" i="3"/>
  <c r="N31" i="36" s="1"/>
  <c r="M33" i="3"/>
  <c r="N33" i="3"/>
  <c r="M34" i="3"/>
  <c r="N34" i="3"/>
  <c r="N33" i="36" s="1"/>
  <c r="M35" i="3"/>
  <c r="N35" i="3"/>
  <c r="N34" i="36" s="1"/>
  <c r="M36" i="3"/>
  <c r="N36" i="3"/>
  <c r="N35" i="36" s="1"/>
  <c r="M37" i="3"/>
  <c r="N37" i="3"/>
  <c r="M38" i="3"/>
  <c r="N38" i="3"/>
  <c r="M39" i="3"/>
  <c r="N39" i="3"/>
  <c r="J180" i="34" s="1"/>
  <c r="M40" i="3"/>
  <c r="N40" i="3"/>
  <c r="J181" i="34" s="1"/>
  <c r="M41" i="3"/>
  <c r="N41" i="3"/>
  <c r="N82" i="36" s="1"/>
  <c r="M42" i="3"/>
  <c r="N42" i="3"/>
  <c r="J12" i="34" s="1"/>
  <c r="M43" i="3"/>
  <c r="N43" i="3"/>
  <c r="M44" i="3"/>
  <c r="N44" i="3"/>
  <c r="M45" i="3"/>
  <c r="N45" i="3"/>
  <c r="N84" i="36" s="1"/>
  <c r="M46" i="3"/>
  <c r="N46" i="3"/>
  <c r="M47" i="3"/>
  <c r="N47" i="3"/>
  <c r="J15" i="34" s="1"/>
  <c r="M48" i="3"/>
  <c r="N48" i="3"/>
  <c r="N85" i="36" s="1"/>
  <c r="M49" i="3"/>
  <c r="N49" i="3"/>
  <c r="M50" i="3"/>
  <c r="N50" i="3"/>
  <c r="M51" i="3"/>
  <c r="N51" i="3"/>
  <c r="N51" i="36" s="1"/>
  <c r="M52" i="3"/>
  <c r="N52" i="3"/>
  <c r="N88" i="36" s="1"/>
  <c r="M53" i="3"/>
  <c r="N53" i="3"/>
  <c r="M54" i="3"/>
  <c r="N54" i="3"/>
  <c r="N57" i="36" s="1"/>
  <c r="M55" i="3"/>
  <c r="N55" i="3"/>
  <c r="N49" i="36" s="1"/>
  <c r="M56" i="3"/>
  <c r="N56" i="3"/>
  <c r="M57" i="3"/>
  <c r="N57" i="3"/>
  <c r="N50" i="36" s="1"/>
  <c r="M58" i="3"/>
  <c r="N58" i="3"/>
  <c r="M59" i="3"/>
  <c r="N59" i="3"/>
  <c r="M60" i="3"/>
  <c r="N60" i="3"/>
  <c r="N47" i="36" s="1"/>
  <c r="M61" i="3"/>
  <c r="N61" i="3"/>
  <c r="M62" i="3"/>
  <c r="N62" i="3"/>
  <c r="N54" i="36" s="1"/>
  <c r="M63" i="3"/>
  <c r="N63" i="3"/>
  <c r="J19" i="34" s="1"/>
  <c r="M64" i="3"/>
  <c r="N64" i="3"/>
  <c r="J20" i="34" s="1"/>
  <c r="M65" i="3"/>
  <c r="N65" i="3"/>
  <c r="N83" i="36" s="1"/>
  <c r="M66" i="3"/>
  <c r="N66" i="3"/>
  <c r="J22" i="34" s="1"/>
  <c r="M67" i="3"/>
  <c r="N67" i="3"/>
  <c r="J23" i="34" s="1"/>
  <c r="M68" i="3"/>
  <c r="N68" i="3"/>
  <c r="M69" i="3"/>
  <c r="N69" i="3"/>
  <c r="J24" i="34" s="1"/>
  <c r="M70" i="3"/>
  <c r="N70" i="3"/>
  <c r="J25" i="34" s="1"/>
  <c r="M71" i="3"/>
  <c r="N71" i="3"/>
  <c r="N80" i="36" s="1"/>
  <c r="M72" i="3"/>
  <c r="N72" i="3"/>
  <c r="J54" i="34" s="1"/>
  <c r="M73" i="3"/>
  <c r="N73" i="3"/>
  <c r="N94" i="36" s="1"/>
  <c r="M74" i="3"/>
  <c r="N74" i="3"/>
  <c r="J28" i="34" s="1"/>
  <c r="M75" i="3"/>
  <c r="N75" i="3"/>
  <c r="N81" i="36" s="1"/>
  <c r="M76" i="3"/>
  <c r="N76" i="3"/>
  <c r="N61" i="36" s="1"/>
  <c r="M77" i="3"/>
  <c r="N77" i="3"/>
  <c r="N62" i="36" s="1"/>
  <c r="M78" i="3"/>
  <c r="N78" i="3"/>
  <c r="N63" i="36" s="1"/>
  <c r="M79" i="3"/>
  <c r="N79" i="3"/>
  <c r="N64" i="36" s="1"/>
  <c r="M80" i="3"/>
  <c r="N80" i="3"/>
  <c r="N65" i="36" s="1"/>
  <c r="M81" i="3"/>
  <c r="N81" i="3"/>
  <c r="N66" i="36" s="1"/>
  <c r="M82" i="3"/>
  <c r="N82" i="3"/>
  <c r="N67" i="36" s="1"/>
  <c r="M83" i="3"/>
  <c r="N83" i="3"/>
  <c r="N70" i="36" s="1"/>
  <c r="M84" i="3"/>
  <c r="N84" i="3"/>
  <c r="N68" i="36" s="1"/>
  <c r="M85" i="3"/>
  <c r="N85" i="3"/>
  <c r="N58" i="36" s="1"/>
  <c r="M86" i="3"/>
  <c r="N86" i="3"/>
  <c r="N59" i="36" s="1"/>
  <c r="M87" i="3"/>
  <c r="N87" i="3"/>
  <c r="N72" i="36" s="1"/>
  <c r="M88" i="3"/>
  <c r="N88" i="3"/>
  <c r="M89" i="3"/>
  <c r="N89" i="3"/>
  <c r="M90" i="3"/>
  <c r="N90" i="3"/>
  <c r="M91" i="3"/>
  <c r="N91" i="3"/>
  <c r="M92" i="3"/>
  <c r="N92" i="3"/>
  <c r="M93" i="3"/>
  <c r="N93" i="3"/>
  <c r="J38" i="34" s="1"/>
  <c r="M94" i="3"/>
  <c r="N94" i="3"/>
  <c r="M95" i="3"/>
  <c r="N95" i="3"/>
  <c r="M96" i="3"/>
  <c r="N96" i="3"/>
  <c r="M97" i="3"/>
  <c r="N97" i="3"/>
  <c r="M98" i="3"/>
  <c r="N98" i="3"/>
  <c r="M99" i="3"/>
  <c r="N99" i="3"/>
  <c r="M100" i="3"/>
  <c r="N100" i="3"/>
  <c r="M101" i="3"/>
  <c r="N101" i="3"/>
  <c r="M102" i="3"/>
  <c r="N102" i="3"/>
  <c r="J59" i="34" s="1"/>
  <c r="M103" i="3"/>
  <c r="N103" i="3"/>
  <c r="M104" i="3"/>
  <c r="N104" i="3"/>
  <c r="N52" i="36" s="1"/>
  <c r="M105" i="3"/>
  <c r="N105" i="3"/>
  <c r="J39" i="34" s="1"/>
  <c r="M106" i="3"/>
  <c r="N106" i="3"/>
  <c r="N53" i="36" s="1"/>
  <c r="M107" i="3"/>
  <c r="N107" i="3"/>
  <c r="N69" i="36" s="1"/>
  <c r="M108" i="3"/>
  <c r="N108" i="3"/>
  <c r="N98" i="36" s="1"/>
  <c r="M109" i="3"/>
  <c r="N109" i="3"/>
  <c r="N41" i="36" s="1"/>
  <c r="M110" i="3"/>
  <c r="N110" i="3"/>
  <c r="N104" i="36" s="1"/>
  <c r="M111" i="3"/>
  <c r="N111" i="3"/>
  <c r="N39" i="36" s="1"/>
  <c r="M112" i="3"/>
  <c r="N112" i="3"/>
  <c r="M113" i="3"/>
  <c r="N113" i="3"/>
  <c r="M114" i="3"/>
  <c r="N114" i="3"/>
  <c r="M115" i="3"/>
  <c r="N115" i="3"/>
  <c r="M116" i="3"/>
  <c r="N116" i="3"/>
  <c r="M117" i="3"/>
  <c r="N117" i="3"/>
  <c r="M118" i="3"/>
  <c r="N118" i="3"/>
  <c r="M119" i="3"/>
  <c r="N119" i="3"/>
  <c r="M120" i="3"/>
  <c r="N120" i="3"/>
  <c r="M121" i="3"/>
  <c r="N121" i="3"/>
  <c r="M122" i="3"/>
  <c r="N122" i="3"/>
  <c r="M123" i="3"/>
  <c r="N123" i="3"/>
  <c r="M124" i="3"/>
  <c r="N124" i="3"/>
  <c r="J175" i="34" s="1"/>
  <c r="M125" i="3"/>
  <c r="N125" i="3"/>
  <c r="M126" i="3"/>
  <c r="N126" i="3"/>
  <c r="M127" i="3"/>
  <c r="N127" i="3"/>
  <c r="M128" i="3"/>
  <c r="N128" i="3"/>
  <c r="M129" i="3"/>
  <c r="N129" i="3"/>
  <c r="M130" i="3"/>
  <c r="N130" i="3"/>
  <c r="M131" i="3"/>
  <c r="N131" i="3"/>
  <c r="M132" i="3"/>
  <c r="N132" i="3"/>
  <c r="M133" i="3"/>
  <c r="N133" i="3"/>
  <c r="M134" i="3"/>
  <c r="N134" i="3"/>
  <c r="M135" i="3"/>
  <c r="N135" i="3"/>
  <c r="M136" i="3"/>
  <c r="N136" i="3"/>
  <c r="M137" i="3"/>
  <c r="N137" i="3"/>
  <c r="M138" i="3"/>
  <c r="N138" i="3"/>
  <c r="M139" i="3"/>
  <c r="N139" i="3"/>
  <c r="M140" i="3"/>
  <c r="N140" i="3"/>
  <c r="M141" i="3"/>
  <c r="N141" i="3"/>
  <c r="M142" i="3"/>
  <c r="N142" i="3"/>
  <c r="M143" i="3"/>
  <c r="N143" i="3"/>
  <c r="M144" i="3"/>
  <c r="N144" i="3"/>
  <c r="M145" i="3"/>
  <c r="N145" i="3"/>
  <c r="M146" i="3"/>
  <c r="N146" i="3"/>
  <c r="M147" i="3"/>
  <c r="N147" i="3"/>
  <c r="M148" i="3"/>
  <c r="N148" i="3"/>
  <c r="M149" i="3"/>
  <c r="N149" i="3"/>
  <c r="M150" i="3"/>
  <c r="N150" i="3"/>
  <c r="M151" i="3"/>
  <c r="N151" i="3"/>
  <c r="M152" i="3"/>
  <c r="N152" i="3"/>
  <c r="M153" i="3"/>
  <c r="N153" i="3"/>
  <c r="M154" i="3"/>
  <c r="N154" i="3"/>
  <c r="M155" i="3"/>
  <c r="N155" i="3"/>
  <c r="M156" i="3"/>
  <c r="N156" i="3"/>
  <c r="M157" i="3"/>
  <c r="N157" i="3"/>
  <c r="M158" i="3"/>
  <c r="N158" i="3"/>
  <c r="M159" i="3"/>
  <c r="N159" i="3"/>
  <c r="M160" i="3"/>
  <c r="N160" i="3"/>
  <c r="M161" i="3"/>
  <c r="N161" i="3"/>
  <c r="M162" i="3"/>
  <c r="N162" i="3"/>
  <c r="M163" i="3"/>
  <c r="N163" i="3"/>
  <c r="M164" i="3"/>
  <c r="N164" i="3"/>
  <c r="M165" i="3"/>
  <c r="N165" i="3"/>
  <c r="M166" i="3"/>
  <c r="N166" i="3"/>
  <c r="M167" i="3"/>
  <c r="N167" i="3"/>
  <c r="M168" i="3"/>
  <c r="N168" i="3"/>
  <c r="M182" i="34" l="1"/>
  <c r="O104" i="36"/>
  <c r="J42" i="34"/>
  <c r="J182" i="34"/>
  <c r="M178" i="34"/>
  <c r="M180" i="34"/>
  <c r="J179" i="34"/>
  <c r="N103" i="36"/>
  <c r="M179" i="34"/>
  <c r="O103" i="36"/>
  <c r="N37" i="36"/>
  <c r="J177" i="34"/>
  <c r="N38" i="36"/>
  <c r="J178" i="34"/>
  <c r="N26" i="36"/>
  <c r="J176" i="34"/>
  <c r="CM165" i="3"/>
  <c r="CN165" i="3"/>
  <c r="CL165" i="3"/>
  <c r="CN157" i="3"/>
  <c r="CM157" i="3"/>
  <c r="CL157" i="3"/>
  <c r="CM149" i="3"/>
  <c r="CL149" i="3"/>
  <c r="CN149" i="3"/>
  <c r="CL141" i="3"/>
  <c r="CM141" i="3"/>
  <c r="CN141" i="3"/>
  <c r="CL133" i="3"/>
  <c r="CN133" i="3"/>
  <c r="CM133" i="3"/>
  <c r="CL125" i="3"/>
  <c r="CN125" i="3"/>
  <c r="CM125" i="3"/>
  <c r="CL117" i="3"/>
  <c r="CM117" i="3"/>
  <c r="CN117" i="3"/>
  <c r="O41" i="36"/>
  <c r="CM109" i="3"/>
  <c r="CN109" i="3"/>
  <c r="CL109" i="3"/>
  <c r="CM101" i="3"/>
  <c r="CN101" i="3"/>
  <c r="CL101" i="3"/>
  <c r="M38" i="34"/>
  <c r="CN93" i="3"/>
  <c r="CM93" i="3"/>
  <c r="CL93" i="3"/>
  <c r="O58" i="36"/>
  <c r="CN85" i="3"/>
  <c r="CL85" i="3"/>
  <c r="CM85" i="3"/>
  <c r="O62" i="36"/>
  <c r="CN77" i="3"/>
  <c r="CL77" i="3"/>
  <c r="CM77" i="3"/>
  <c r="M24" i="34"/>
  <c r="CL69" i="3"/>
  <c r="CN69" i="3"/>
  <c r="CM69" i="3"/>
  <c r="CL61" i="3"/>
  <c r="CN61" i="3"/>
  <c r="CM61" i="3"/>
  <c r="CL53" i="3"/>
  <c r="CN53" i="3"/>
  <c r="CM53" i="3"/>
  <c r="O84" i="36"/>
  <c r="CN45" i="3"/>
  <c r="CM45" i="3"/>
  <c r="CL45" i="3"/>
  <c r="CN37" i="3"/>
  <c r="CM37" i="3"/>
  <c r="CL37" i="3"/>
  <c r="O28" i="36"/>
  <c r="CN29" i="3"/>
  <c r="CM29" i="3"/>
  <c r="CL29" i="3"/>
  <c r="M48" i="34"/>
  <c r="CN21" i="3"/>
  <c r="CM21" i="3"/>
  <c r="CL21" i="3"/>
  <c r="O16" i="36"/>
  <c r="CN13" i="3"/>
  <c r="CL13" i="3"/>
  <c r="CM13" i="3"/>
  <c r="CL164" i="3"/>
  <c r="CM164" i="3"/>
  <c r="CN164" i="3"/>
  <c r="CL156" i="3"/>
  <c r="CN156" i="3"/>
  <c r="CM156" i="3"/>
  <c r="CL148" i="3"/>
  <c r="CN148" i="3"/>
  <c r="CM148" i="3"/>
  <c r="CL140" i="3"/>
  <c r="CM140" i="3"/>
  <c r="CN140" i="3"/>
  <c r="CL132" i="3"/>
  <c r="CM132" i="3"/>
  <c r="CN132" i="3"/>
  <c r="M175" i="34"/>
  <c r="CL124" i="3"/>
  <c r="CM124" i="3"/>
  <c r="CN124" i="3"/>
  <c r="CL116" i="3"/>
  <c r="CN116" i="3"/>
  <c r="CM116" i="3"/>
  <c r="O98" i="36"/>
  <c r="CL108" i="3"/>
  <c r="CM108" i="3"/>
  <c r="CN108" i="3"/>
  <c r="CL100" i="3"/>
  <c r="CM100" i="3"/>
  <c r="CN100" i="3"/>
  <c r="CL92" i="3"/>
  <c r="CN92" i="3"/>
  <c r="CM92" i="3"/>
  <c r="O68" i="36"/>
  <c r="CL84" i="3"/>
  <c r="CN84" i="3"/>
  <c r="CM84" i="3"/>
  <c r="O61" i="36"/>
  <c r="CL76" i="3"/>
  <c r="CN76" i="3"/>
  <c r="CM76" i="3"/>
  <c r="CL68" i="3"/>
  <c r="CN68" i="3"/>
  <c r="CM68" i="3"/>
  <c r="O47" i="36"/>
  <c r="CL60" i="3"/>
  <c r="CN60" i="3"/>
  <c r="CM60" i="3"/>
  <c r="O88" i="36"/>
  <c r="CL52" i="3"/>
  <c r="CN52" i="3"/>
  <c r="CM52" i="3"/>
  <c r="CL44" i="3"/>
  <c r="CN44" i="3"/>
  <c r="CM44" i="3"/>
  <c r="O35" i="36"/>
  <c r="CL36" i="3"/>
  <c r="CN36" i="3"/>
  <c r="CM36" i="3"/>
  <c r="O27" i="36"/>
  <c r="CL28" i="3"/>
  <c r="CN28" i="3"/>
  <c r="CM28" i="3"/>
  <c r="M47" i="34"/>
  <c r="CL20" i="3"/>
  <c r="CN20" i="3"/>
  <c r="CM20" i="3"/>
  <c r="M10" i="34"/>
  <c r="CL12" i="3"/>
  <c r="CN12" i="3"/>
  <c r="CM12" i="3"/>
  <c r="CM163" i="3"/>
  <c r="CL163" i="3"/>
  <c r="CN163" i="3"/>
  <c r="CL155" i="3"/>
  <c r="CM155" i="3"/>
  <c r="CN155" i="3"/>
  <c r="CM147" i="3"/>
  <c r="CN147" i="3"/>
  <c r="CL147" i="3"/>
  <c r="CN139" i="3"/>
  <c r="CM139" i="3"/>
  <c r="CL139" i="3"/>
  <c r="CM131" i="3"/>
  <c r="CL131" i="3"/>
  <c r="CN131" i="3"/>
  <c r="CL123" i="3"/>
  <c r="CM123" i="3"/>
  <c r="CN123" i="3"/>
  <c r="CL115" i="3"/>
  <c r="CM115" i="3"/>
  <c r="CN115" i="3"/>
  <c r="O69" i="36"/>
  <c r="CL107" i="3"/>
  <c r="CN107" i="3"/>
  <c r="CM107" i="3"/>
  <c r="CM99" i="3"/>
  <c r="CN99" i="3"/>
  <c r="CL99" i="3"/>
  <c r="CL91" i="3"/>
  <c r="CN91" i="3"/>
  <c r="CM91" i="3"/>
  <c r="O70" i="36"/>
  <c r="CN83" i="3"/>
  <c r="CL83" i="3"/>
  <c r="CM83" i="3"/>
  <c r="O81" i="36"/>
  <c r="CL75" i="3"/>
  <c r="CN75" i="3"/>
  <c r="CM75" i="3"/>
  <c r="M23" i="34"/>
  <c r="CL67" i="3"/>
  <c r="CN67" i="3"/>
  <c r="CM67" i="3"/>
  <c r="CL59" i="3"/>
  <c r="CN59" i="3"/>
  <c r="CM59" i="3"/>
  <c r="O51" i="36"/>
  <c r="CL51" i="3"/>
  <c r="CN51" i="3"/>
  <c r="CM51" i="3"/>
  <c r="CL43" i="3"/>
  <c r="CN43" i="3"/>
  <c r="CM43" i="3"/>
  <c r="O34" i="36"/>
  <c r="CN35" i="3"/>
  <c r="CM35" i="3"/>
  <c r="CL35" i="3"/>
  <c r="O26" i="36"/>
  <c r="CL27" i="3"/>
  <c r="CN27" i="3"/>
  <c r="CM27" i="3"/>
  <c r="CN19" i="3"/>
  <c r="CM19" i="3"/>
  <c r="CL19" i="3"/>
  <c r="O87" i="36"/>
  <c r="CL11" i="3"/>
  <c r="CN11" i="3"/>
  <c r="CM11" i="3"/>
  <c r="CN162" i="3"/>
  <c r="CL162" i="3"/>
  <c r="CM162" i="3"/>
  <c r="CN154" i="3"/>
  <c r="CL154" i="3"/>
  <c r="CM154" i="3"/>
  <c r="CN146" i="3"/>
  <c r="CL146" i="3"/>
  <c r="CM146" i="3"/>
  <c r="CN138" i="3"/>
  <c r="CM138" i="3"/>
  <c r="CL138" i="3"/>
  <c r="CN130" i="3"/>
  <c r="CM130" i="3"/>
  <c r="CL130" i="3"/>
  <c r="CN122" i="3"/>
  <c r="CL122" i="3"/>
  <c r="CM122" i="3"/>
  <c r="CN114" i="3"/>
  <c r="CL114" i="3"/>
  <c r="CM114" i="3"/>
  <c r="O53" i="36"/>
  <c r="CN106" i="3"/>
  <c r="CL106" i="3"/>
  <c r="CM106" i="3"/>
  <c r="CN98" i="3"/>
  <c r="CL98" i="3"/>
  <c r="CM98" i="3"/>
  <c r="CN90" i="3"/>
  <c r="CM90" i="3"/>
  <c r="CL90" i="3"/>
  <c r="O67" i="36"/>
  <c r="CN82" i="3"/>
  <c r="CM82" i="3"/>
  <c r="CL82" i="3"/>
  <c r="M28" i="34"/>
  <c r="CN74" i="3"/>
  <c r="CM74" i="3"/>
  <c r="CL74" i="3"/>
  <c r="M22" i="34"/>
  <c r="CN66" i="3"/>
  <c r="CM66" i="3"/>
  <c r="CL66" i="3"/>
  <c r="CN58" i="3"/>
  <c r="CM58" i="3"/>
  <c r="CL58" i="3"/>
  <c r="CN50" i="3"/>
  <c r="CM50" i="3"/>
  <c r="CL50" i="3"/>
  <c r="M12" i="34"/>
  <c r="CN42" i="3"/>
  <c r="CL42" i="3"/>
  <c r="CM42" i="3"/>
  <c r="O33" i="36"/>
  <c r="CL34" i="3"/>
  <c r="CN34" i="3"/>
  <c r="CM34" i="3"/>
  <c r="CN26" i="3"/>
  <c r="CM26" i="3"/>
  <c r="CL26" i="3"/>
  <c r="CN18" i="3"/>
  <c r="CM18" i="3"/>
  <c r="CL18" i="3"/>
  <c r="M8" i="34"/>
  <c r="CN10" i="3"/>
  <c r="CM10" i="3"/>
  <c r="CL10" i="3"/>
  <c r="CM176" i="3"/>
  <c r="CL176" i="3"/>
  <c r="CN176" i="3"/>
  <c r="CL161" i="3"/>
  <c r="CN161" i="3"/>
  <c r="CM161" i="3"/>
  <c r="CL153" i="3"/>
  <c r="CN153" i="3"/>
  <c r="CM153" i="3"/>
  <c r="CN145" i="3"/>
  <c r="CL145" i="3"/>
  <c r="CM145" i="3"/>
  <c r="CN137" i="3"/>
  <c r="CL137" i="3"/>
  <c r="CM137" i="3"/>
  <c r="CN129" i="3"/>
  <c r="CM129" i="3"/>
  <c r="CL129" i="3"/>
  <c r="CN121" i="3"/>
  <c r="CM121" i="3"/>
  <c r="CL121" i="3"/>
  <c r="CL113" i="3"/>
  <c r="CN113" i="3"/>
  <c r="CM113" i="3"/>
  <c r="M39" i="34"/>
  <c r="CL105" i="3"/>
  <c r="CN105" i="3"/>
  <c r="CM105" i="3"/>
  <c r="CL97" i="3"/>
  <c r="CN97" i="3"/>
  <c r="CM97" i="3"/>
  <c r="CL89" i="3"/>
  <c r="CN89" i="3"/>
  <c r="CM89" i="3"/>
  <c r="O66" i="36"/>
  <c r="CN81" i="3"/>
  <c r="CM81" i="3"/>
  <c r="CL81" i="3"/>
  <c r="O94" i="36"/>
  <c r="CN73" i="3"/>
  <c r="CM73" i="3"/>
  <c r="CL73" i="3"/>
  <c r="O83" i="36"/>
  <c r="CN65" i="3"/>
  <c r="CM65" i="3"/>
  <c r="CL65" i="3"/>
  <c r="O50" i="36"/>
  <c r="CN57" i="3"/>
  <c r="CL57" i="3"/>
  <c r="CM57" i="3"/>
  <c r="CN49" i="3"/>
  <c r="CL49" i="3"/>
  <c r="CM49" i="3"/>
  <c r="O82" i="36"/>
  <c r="CL41" i="3"/>
  <c r="CN41" i="3"/>
  <c r="CM41" i="3"/>
  <c r="CL33" i="3"/>
  <c r="CN33" i="3"/>
  <c r="CM33" i="3"/>
  <c r="CL25" i="3"/>
  <c r="CN25" i="3"/>
  <c r="CM25" i="3"/>
  <c r="CN17" i="3"/>
  <c r="CM17" i="3"/>
  <c r="CL17" i="3"/>
  <c r="O71" i="36"/>
  <c r="CN9" i="3"/>
  <c r="CM9" i="3"/>
  <c r="CL9" i="3"/>
  <c r="CL168" i="3"/>
  <c r="CN168" i="3"/>
  <c r="CM168" i="3"/>
  <c r="CL160" i="3"/>
  <c r="CN160" i="3"/>
  <c r="CM160" i="3"/>
  <c r="CL152" i="3"/>
  <c r="CN152" i="3"/>
  <c r="CM152" i="3"/>
  <c r="CL144" i="3"/>
  <c r="CN144" i="3"/>
  <c r="CM144" i="3"/>
  <c r="CN136" i="3"/>
  <c r="CM136" i="3"/>
  <c r="CL136" i="3"/>
  <c r="CN128" i="3"/>
  <c r="CL128" i="3"/>
  <c r="CM128" i="3"/>
  <c r="CN120" i="3"/>
  <c r="CM120" i="3"/>
  <c r="CL120" i="3"/>
  <c r="CN112" i="3"/>
  <c r="CM112" i="3"/>
  <c r="CL112" i="3"/>
  <c r="O52" i="36"/>
  <c r="CL104" i="3"/>
  <c r="CN104" i="3"/>
  <c r="CM104" i="3"/>
  <c r="CN96" i="3"/>
  <c r="CL96" i="3"/>
  <c r="CM96" i="3"/>
  <c r="CL88" i="3"/>
  <c r="CN88" i="3"/>
  <c r="CM88" i="3"/>
  <c r="O65" i="36"/>
  <c r="CL80" i="3"/>
  <c r="CN80" i="3"/>
  <c r="CM80" i="3"/>
  <c r="M54" i="34"/>
  <c r="CN72" i="3"/>
  <c r="CM72" i="3"/>
  <c r="CL72" i="3"/>
  <c r="M20" i="34"/>
  <c r="CN64" i="3"/>
  <c r="CL64" i="3"/>
  <c r="CM64" i="3"/>
  <c r="CN56" i="3"/>
  <c r="CL56" i="3"/>
  <c r="CM56" i="3"/>
  <c r="O85" i="36"/>
  <c r="CN48" i="3"/>
  <c r="CL48" i="3"/>
  <c r="CM48" i="3"/>
  <c r="CN40" i="3"/>
  <c r="CL40" i="3"/>
  <c r="CM40" i="3"/>
  <c r="O31" i="36"/>
  <c r="CN32" i="3"/>
  <c r="CL32" i="3"/>
  <c r="CM32" i="3"/>
  <c r="CL24" i="3"/>
  <c r="CN24" i="3"/>
  <c r="CM24" i="3"/>
  <c r="CL16" i="3"/>
  <c r="CN16" i="3"/>
  <c r="CM16" i="3"/>
  <c r="CN167" i="3"/>
  <c r="CM167" i="3"/>
  <c r="CL167" i="3"/>
  <c r="CL159" i="3"/>
  <c r="CN159" i="3"/>
  <c r="CM159" i="3"/>
  <c r="CN151" i="3"/>
  <c r="CL151" i="3"/>
  <c r="CM151" i="3"/>
  <c r="CL143" i="3"/>
  <c r="CN143" i="3"/>
  <c r="CM143" i="3"/>
  <c r="CL135" i="3"/>
  <c r="CN135" i="3"/>
  <c r="CM135" i="3"/>
  <c r="CN127" i="3"/>
  <c r="CL127" i="3"/>
  <c r="CM127" i="3"/>
  <c r="CN119" i="3"/>
  <c r="CL119" i="3"/>
  <c r="CM119" i="3"/>
  <c r="O39" i="36"/>
  <c r="CN111" i="3"/>
  <c r="CM111" i="3"/>
  <c r="CL111" i="3"/>
  <c r="CN103" i="3"/>
  <c r="CM103" i="3"/>
  <c r="CL103" i="3"/>
  <c r="CL95" i="3"/>
  <c r="CN95" i="3"/>
  <c r="CM95" i="3"/>
  <c r="O72" i="36"/>
  <c r="CL87" i="3"/>
  <c r="CN87" i="3"/>
  <c r="CM87" i="3"/>
  <c r="O64" i="36"/>
  <c r="CL79" i="3"/>
  <c r="CN79" i="3"/>
  <c r="CM79" i="3"/>
  <c r="O80" i="36"/>
  <c r="CL71" i="3"/>
  <c r="CN71" i="3"/>
  <c r="CM71" i="3"/>
  <c r="M19" i="34"/>
  <c r="CN63" i="3"/>
  <c r="CM63" i="3"/>
  <c r="CL63" i="3"/>
  <c r="O49" i="36"/>
  <c r="CL55" i="3"/>
  <c r="CN55" i="3"/>
  <c r="CM55" i="3"/>
  <c r="M15" i="34"/>
  <c r="CN47" i="3"/>
  <c r="CL47" i="3"/>
  <c r="CM47" i="3"/>
  <c r="O38" i="36"/>
  <c r="CL39" i="3"/>
  <c r="CN39" i="3"/>
  <c r="CM39" i="3"/>
  <c r="O30" i="36"/>
  <c r="CL31" i="3"/>
  <c r="CN31" i="3"/>
  <c r="CM31" i="3"/>
  <c r="M49" i="34"/>
  <c r="CL23" i="3"/>
  <c r="CN23" i="3"/>
  <c r="CM23" i="3"/>
  <c r="CL15" i="3"/>
  <c r="CN15" i="3"/>
  <c r="CM15" i="3"/>
  <c r="CN166" i="3"/>
  <c r="CM166" i="3"/>
  <c r="CL166" i="3"/>
  <c r="CN158" i="3"/>
  <c r="CM158" i="3"/>
  <c r="CL158" i="3"/>
  <c r="CN150" i="3"/>
  <c r="CL150" i="3"/>
  <c r="CM150" i="3"/>
  <c r="CN142" i="3"/>
  <c r="CL142" i="3"/>
  <c r="CM142" i="3"/>
  <c r="CN134" i="3"/>
  <c r="CL134" i="3"/>
  <c r="CM134" i="3"/>
  <c r="CN126" i="3"/>
  <c r="CL126" i="3"/>
  <c r="CM126" i="3"/>
  <c r="CN118" i="3"/>
  <c r="CM118" i="3"/>
  <c r="CL118" i="3"/>
  <c r="M42" i="34"/>
  <c r="CN110" i="3"/>
  <c r="CM110" i="3"/>
  <c r="CL110" i="3"/>
  <c r="M59" i="34"/>
  <c r="CN102" i="3"/>
  <c r="CM102" i="3"/>
  <c r="CL102" i="3"/>
  <c r="CN94" i="3"/>
  <c r="CM94" i="3"/>
  <c r="CL94" i="3"/>
  <c r="O59" i="36"/>
  <c r="CN86" i="3"/>
  <c r="CM86" i="3"/>
  <c r="CL86" i="3"/>
  <c r="O63" i="36"/>
  <c r="CN78" i="3"/>
  <c r="CM78" i="3"/>
  <c r="CL78" i="3"/>
  <c r="M25" i="34"/>
  <c r="CN70" i="3"/>
  <c r="CL70" i="3"/>
  <c r="CM70" i="3"/>
  <c r="O54" i="36"/>
  <c r="CL62" i="3"/>
  <c r="CN62" i="3"/>
  <c r="CM62" i="3"/>
  <c r="O57" i="36"/>
  <c r="CN54" i="3"/>
  <c r="CM54" i="3"/>
  <c r="CL54" i="3"/>
  <c r="CN46" i="3"/>
  <c r="CM46" i="3"/>
  <c r="CL46" i="3"/>
  <c r="O37" i="36"/>
  <c r="CN38" i="3"/>
  <c r="CM38" i="3"/>
  <c r="CL38" i="3"/>
  <c r="O29" i="36"/>
  <c r="CN30" i="3"/>
  <c r="CM30" i="3"/>
  <c r="CL30" i="3"/>
  <c r="O60" i="36"/>
  <c r="CN22" i="3"/>
  <c r="CM22" i="3"/>
  <c r="CL22" i="3"/>
  <c r="CN14" i="3"/>
  <c r="CM14" i="3"/>
  <c r="CL14" i="3"/>
  <c r="N101" i="36"/>
  <c r="J172" i="34"/>
  <c r="N36" i="36"/>
  <c r="J173" i="34"/>
  <c r="N40" i="36"/>
  <c r="J174" i="34"/>
  <c r="O40" i="36"/>
  <c r="M174" i="34"/>
  <c r="O101" i="36"/>
  <c r="M172" i="34"/>
  <c r="O36" i="36"/>
  <c r="M173" i="34"/>
  <c r="N92" i="36"/>
  <c r="J170" i="34"/>
  <c r="O92" i="36"/>
  <c r="M170" i="34"/>
  <c r="CE171" i="3"/>
  <c r="DN171" i="3" s="1"/>
  <c r="DR171" i="3"/>
  <c r="DL171" i="3"/>
  <c r="CE169" i="3"/>
  <c r="DN169" i="3" s="1"/>
  <c r="DM169" i="3"/>
  <c r="DR169" i="3"/>
  <c r="CE170" i="3"/>
  <c r="DR170" i="3"/>
  <c r="DL170" i="3"/>
  <c r="N46" i="36"/>
  <c r="N90" i="36"/>
  <c r="M122" i="34"/>
  <c r="O76" i="36"/>
  <c r="M71" i="34"/>
  <c r="O20" i="36"/>
  <c r="M121" i="34"/>
  <c r="O75" i="36"/>
  <c r="M81" i="34"/>
  <c r="O43" i="36"/>
  <c r="M70" i="34"/>
  <c r="O19" i="36"/>
  <c r="J124" i="34"/>
  <c r="N78" i="36"/>
  <c r="N100" i="36"/>
  <c r="N89" i="36"/>
  <c r="N91" i="36"/>
  <c r="J73" i="34"/>
  <c r="N22" i="36"/>
  <c r="M124" i="34"/>
  <c r="O78" i="36"/>
  <c r="M120" i="34"/>
  <c r="O74" i="36"/>
  <c r="M69" i="34"/>
  <c r="O18" i="36"/>
  <c r="M119" i="34"/>
  <c r="O73" i="36"/>
  <c r="M68" i="34"/>
  <c r="O17" i="36"/>
  <c r="J123" i="34"/>
  <c r="N77" i="36"/>
  <c r="O56" i="36"/>
  <c r="O79" i="36"/>
  <c r="O110" i="36"/>
  <c r="O96" i="36"/>
  <c r="O44" i="36"/>
  <c r="M144" i="34"/>
  <c r="O32" i="36"/>
  <c r="M67" i="34"/>
  <c r="J120" i="34"/>
  <c r="N74" i="36"/>
  <c r="J72" i="34"/>
  <c r="N21" i="36"/>
  <c r="J71" i="34"/>
  <c r="N20" i="36"/>
  <c r="J160" i="34"/>
  <c r="N99" i="36"/>
  <c r="N97" i="36"/>
  <c r="N45" i="36"/>
  <c r="O90" i="36"/>
  <c r="O46" i="36"/>
  <c r="J122" i="34"/>
  <c r="N76" i="36"/>
  <c r="J121" i="34"/>
  <c r="N75" i="36"/>
  <c r="J60" i="34"/>
  <c r="N25" i="36"/>
  <c r="J70" i="34"/>
  <c r="N19" i="36"/>
  <c r="O100" i="36"/>
  <c r="O89" i="36"/>
  <c r="O91" i="36"/>
  <c r="J81" i="34"/>
  <c r="N43" i="36"/>
  <c r="N86" i="36"/>
  <c r="N93" i="36"/>
  <c r="O86" i="36"/>
  <c r="O93" i="36"/>
  <c r="M60" i="34"/>
  <c r="O25" i="36"/>
  <c r="J143" i="34"/>
  <c r="N95" i="36"/>
  <c r="J74" i="34"/>
  <c r="N23" i="36"/>
  <c r="J68" i="34"/>
  <c r="N17" i="36"/>
  <c r="M75" i="34"/>
  <c r="O24" i="36"/>
  <c r="M143" i="34"/>
  <c r="O95" i="36"/>
  <c r="M95" i="34"/>
  <c r="O55" i="36"/>
  <c r="M74" i="34"/>
  <c r="O23" i="36"/>
  <c r="J75" i="34"/>
  <c r="N24" i="36"/>
  <c r="J69" i="34"/>
  <c r="N18" i="36"/>
  <c r="J67" i="34"/>
  <c r="M51" i="34"/>
  <c r="O42" i="36"/>
  <c r="J119" i="34"/>
  <c r="N73" i="36"/>
  <c r="J95" i="34"/>
  <c r="N55" i="36"/>
  <c r="N56" i="36"/>
  <c r="N79" i="36"/>
  <c r="N96" i="36"/>
  <c r="N110" i="36"/>
  <c r="N44" i="36"/>
  <c r="J51" i="34"/>
  <c r="N42" i="36"/>
  <c r="J144" i="34"/>
  <c r="N32" i="36"/>
  <c r="M160" i="34"/>
  <c r="O99" i="36"/>
  <c r="M129" i="34"/>
  <c r="O48" i="36"/>
  <c r="J129" i="34"/>
  <c r="N48" i="36"/>
  <c r="M73" i="34"/>
  <c r="O22" i="36"/>
  <c r="M123" i="34"/>
  <c r="O77" i="36"/>
  <c r="O97" i="36"/>
  <c r="O45" i="36"/>
  <c r="M72" i="34"/>
  <c r="O21" i="36"/>
  <c r="J36" i="34"/>
  <c r="J110" i="34"/>
  <c r="J27" i="34"/>
  <c r="J155" i="34"/>
  <c r="J161" i="34"/>
  <c r="J148" i="34"/>
  <c r="J163" i="34"/>
  <c r="J84" i="34"/>
  <c r="J94" i="34"/>
  <c r="J65" i="34"/>
  <c r="J102" i="34"/>
  <c r="J34" i="34"/>
  <c r="J26" i="34"/>
  <c r="J131" i="34"/>
  <c r="J142" i="34"/>
  <c r="J9" i="34"/>
  <c r="M140" i="34"/>
  <c r="M100" i="34"/>
  <c r="M32" i="34"/>
  <c r="M80" i="34"/>
  <c r="M127" i="34"/>
  <c r="M108" i="34"/>
  <c r="M117" i="34"/>
  <c r="M64" i="34"/>
  <c r="M168" i="34"/>
  <c r="J11" i="34"/>
  <c r="J96" i="34"/>
  <c r="J105" i="34"/>
  <c r="J134" i="34"/>
  <c r="J50" i="34"/>
  <c r="M99" i="34"/>
  <c r="M31" i="34"/>
  <c r="M149" i="34"/>
  <c r="M156" i="34"/>
  <c r="M164" i="34"/>
  <c r="M53" i="34"/>
  <c r="M107" i="34"/>
  <c r="M167" i="34"/>
  <c r="M116" i="34"/>
  <c r="M63" i="34"/>
  <c r="M79" i="34"/>
  <c r="M126" i="34"/>
  <c r="M93" i="34"/>
  <c r="J101" i="34"/>
  <c r="J33" i="34"/>
  <c r="M98" i="34"/>
  <c r="M30" i="34"/>
  <c r="M76" i="34"/>
  <c r="M151" i="34"/>
  <c r="J66" i="34"/>
  <c r="J152" i="34"/>
  <c r="J87" i="34"/>
  <c r="J158" i="34"/>
  <c r="J154" i="34"/>
  <c r="J150" i="34"/>
  <c r="J165" i="34"/>
  <c r="J86" i="34"/>
  <c r="J146" i="34"/>
  <c r="J128" i="34"/>
  <c r="J44" i="34"/>
  <c r="M29" i="34"/>
  <c r="M169" i="34"/>
  <c r="M97" i="34"/>
  <c r="J141" i="34"/>
  <c r="J7" i="34"/>
  <c r="J112" i="34"/>
  <c r="J138" i="34"/>
  <c r="M55" i="34"/>
  <c r="M133" i="34"/>
  <c r="J17" i="34"/>
  <c r="J162" i="34"/>
  <c r="J153" i="34"/>
  <c r="J145" i="34"/>
  <c r="J117" i="34"/>
  <c r="J127" i="34"/>
  <c r="J108" i="34"/>
  <c r="J168" i="34"/>
  <c r="J64" i="34"/>
  <c r="J80" i="34"/>
  <c r="M18" i="34"/>
  <c r="M85" i="34"/>
  <c r="M88" i="34"/>
  <c r="J137" i="34"/>
  <c r="J14" i="34"/>
  <c r="J31" i="34"/>
  <c r="J99" i="34"/>
  <c r="J156" i="34"/>
  <c r="J53" i="34"/>
  <c r="J149" i="34"/>
  <c r="J164" i="34"/>
  <c r="J16" i="34"/>
  <c r="J132" i="34"/>
  <c r="J116" i="34"/>
  <c r="J126" i="34"/>
  <c r="J107" i="34"/>
  <c r="J167" i="34"/>
  <c r="J63" i="34"/>
  <c r="J93" i="34"/>
  <c r="J79" i="34"/>
  <c r="J62" i="34"/>
  <c r="J92" i="34"/>
  <c r="M83" i="34"/>
  <c r="M130" i="34"/>
  <c r="M27" i="34"/>
  <c r="M155" i="34"/>
  <c r="M163" i="34"/>
  <c r="M161" i="34"/>
  <c r="M148" i="34"/>
  <c r="M84" i="34"/>
  <c r="J111" i="34"/>
  <c r="J58" i="34"/>
  <c r="J118" i="34"/>
  <c r="J109" i="34"/>
  <c r="J139" i="34"/>
  <c r="J140" i="34"/>
  <c r="J32" i="34"/>
  <c r="J100" i="34"/>
  <c r="J41" i="34"/>
  <c r="J157" i="34"/>
  <c r="M152" i="34"/>
  <c r="M66" i="34"/>
  <c r="M147" i="34"/>
  <c r="M52" i="34"/>
  <c r="M65" i="34"/>
  <c r="M94" i="34"/>
  <c r="M26" i="34"/>
  <c r="M131" i="34"/>
  <c r="M9" i="34"/>
  <c r="M142" i="34"/>
  <c r="M128" i="34"/>
  <c r="M86" i="34"/>
  <c r="M146" i="34"/>
  <c r="M44" i="34"/>
  <c r="J46" i="34"/>
  <c r="J114" i="34"/>
  <c r="J98" i="34"/>
  <c r="J30" i="34"/>
  <c r="J76" i="34"/>
  <c r="J151" i="34"/>
  <c r="M145" i="34"/>
  <c r="M17" i="34"/>
  <c r="M153" i="34"/>
  <c r="M162" i="34"/>
  <c r="M138" i="34"/>
  <c r="M7" i="34"/>
  <c r="M112" i="34"/>
  <c r="M141" i="34"/>
  <c r="M41" i="34"/>
  <c r="M157" i="34"/>
  <c r="M16" i="34"/>
  <c r="M132" i="34"/>
  <c r="M92" i="34"/>
  <c r="M62" i="34"/>
  <c r="M114" i="34"/>
  <c r="M46" i="34"/>
  <c r="M109" i="34"/>
  <c r="M58" i="34"/>
  <c r="M118" i="34"/>
  <c r="M139" i="34"/>
  <c r="M111" i="34"/>
  <c r="M78" i="34"/>
  <c r="M125" i="34"/>
  <c r="M61" i="34"/>
  <c r="M106" i="34"/>
  <c r="M166" i="34"/>
  <c r="M115" i="34"/>
  <c r="M91" i="34"/>
  <c r="J56" i="34"/>
  <c r="J89" i="34"/>
  <c r="J133" i="34"/>
  <c r="J55" i="34"/>
  <c r="J21" i="34"/>
  <c r="J135" i="34"/>
  <c r="J136" i="34"/>
  <c r="J13" i="34"/>
  <c r="M40" i="34"/>
  <c r="M159" i="34"/>
  <c r="M113" i="34"/>
  <c r="M90" i="34"/>
  <c r="M57" i="34"/>
  <c r="M14" i="34"/>
  <c r="M137" i="34"/>
  <c r="J61" i="34"/>
  <c r="J91" i="34"/>
  <c r="J106" i="34"/>
  <c r="J166" i="34"/>
  <c r="J78" i="34"/>
  <c r="J115" i="34"/>
  <c r="J125" i="34"/>
  <c r="J77" i="34"/>
  <c r="J43" i="34"/>
  <c r="M89" i="34"/>
  <c r="M56" i="34"/>
  <c r="M21" i="34"/>
  <c r="M135" i="34"/>
  <c r="M136" i="34"/>
  <c r="M13" i="34"/>
  <c r="J37" i="34"/>
  <c r="J104" i="34"/>
  <c r="J18" i="34"/>
  <c r="J88" i="34"/>
  <c r="J85" i="34"/>
  <c r="M43" i="34"/>
  <c r="M77" i="34"/>
  <c r="M37" i="34"/>
  <c r="M104" i="34"/>
  <c r="J83" i="34"/>
  <c r="J130" i="34"/>
  <c r="M36" i="34"/>
  <c r="M110" i="34"/>
  <c r="M103" i="34"/>
  <c r="M35" i="34"/>
  <c r="M45" i="34"/>
  <c r="M82" i="34"/>
  <c r="M96" i="34"/>
  <c r="M105" i="34"/>
  <c r="M11" i="34"/>
  <c r="J113" i="34"/>
  <c r="J159" i="34"/>
  <c r="J40" i="34"/>
  <c r="J57" i="34"/>
  <c r="J90" i="34"/>
  <c r="J97" i="34"/>
  <c r="J29" i="34"/>
  <c r="J169" i="34"/>
  <c r="J103" i="34"/>
  <c r="J35" i="34"/>
  <c r="M34" i="34"/>
  <c r="M102" i="34"/>
  <c r="M134" i="34"/>
  <c r="M50" i="34"/>
  <c r="J82" i="34"/>
  <c r="J45" i="34"/>
  <c r="J52" i="34"/>
  <c r="J147" i="34"/>
  <c r="M101" i="34"/>
  <c r="M33" i="34"/>
  <c r="M158" i="34"/>
  <c r="M87" i="34"/>
  <c r="M154" i="34"/>
  <c r="M150" i="34"/>
  <c r="M165" i="34"/>
  <c r="L808" i="15"/>
  <c r="J808" i="15"/>
  <c r="L807" i="15"/>
  <c r="J807" i="15"/>
  <c r="L806" i="15"/>
  <c r="J806" i="15"/>
  <c r="L805" i="15"/>
  <c r="J805" i="15"/>
  <c r="L804" i="15"/>
  <c r="J804" i="15"/>
  <c r="L803" i="15"/>
  <c r="J803" i="15"/>
  <c r="L802" i="15"/>
  <c r="J802" i="15"/>
  <c r="L801" i="15"/>
  <c r="J801" i="15"/>
  <c r="L800" i="15"/>
  <c r="J800" i="15"/>
  <c r="L799" i="15"/>
  <c r="J799" i="15"/>
  <c r="L798" i="15"/>
  <c r="J798" i="15"/>
  <c r="L797" i="15"/>
  <c r="J797" i="15"/>
  <c r="L796" i="15"/>
  <c r="J796" i="15"/>
  <c r="L795" i="15"/>
  <c r="J795" i="15"/>
  <c r="L794" i="15"/>
  <c r="J794" i="15"/>
  <c r="L793" i="15"/>
  <c r="J793" i="15"/>
  <c r="L792" i="15"/>
  <c r="J792" i="15"/>
  <c r="L791" i="15"/>
  <c r="J791" i="15"/>
  <c r="L790" i="15"/>
  <c r="J790" i="15"/>
  <c r="L789" i="15"/>
  <c r="J789" i="15"/>
  <c r="L788" i="15"/>
  <c r="J788" i="15"/>
  <c r="L787" i="15"/>
  <c r="J787" i="15"/>
  <c r="L786" i="15"/>
  <c r="J786" i="15"/>
  <c r="L785" i="15"/>
  <c r="J785" i="15"/>
  <c r="L784" i="15"/>
  <c r="J784" i="15"/>
  <c r="L783" i="15"/>
  <c r="J783" i="15"/>
  <c r="L782" i="15"/>
  <c r="J782" i="15"/>
  <c r="L781" i="15"/>
  <c r="J781" i="15"/>
  <c r="L780" i="15"/>
  <c r="J780" i="15"/>
  <c r="L779" i="15"/>
  <c r="J779" i="15"/>
  <c r="L778" i="15"/>
  <c r="J778" i="15"/>
  <c r="L777" i="15"/>
  <c r="J777" i="15"/>
  <c r="L776" i="15"/>
  <c r="J776" i="15"/>
  <c r="L775" i="15"/>
  <c r="J775" i="15"/>
  <c r="L774" i="15"/>
  <c r="J774" i="15"/>
  <c r="L773" i="15"/>
  <c r="J773" i="15"/>
  <c r="L772" i="15"/>
  <c r="J772" i="15"/>
  <c r="L771" i="15"/>
  <c r="J771" i="15"/>
  <c r="L770" i="15"/>
  <c r="J770" i="15"/>
  <c r="L769" i="15"/>
  <c r="J769" i="15"/>
  <c r="L768" i="15"/>
  <c r="J768" i="15"/>
  <c r="L767" i="15"/>
  <c r="J767" i="15"/>
  <c r="L766" i="15"/>
  <c r="J766" i="15"/>
  <c r="L765" i="15"/>
  <c r="J765" i="15"/>
  <c r="L764" i="15"/>
  <c r="J764" i="15"/>
  <c r="L763" i="15"/>
  <c r="J763" i="15"/>
  <c r="L762" i="15"/>
  <c r="J762" i="15"/>
  <c r="L761" i="15"/>
  <c r="J761" i="15"/>
  <c r="L760" i="15"/>
  <c r="J760" i="15"/>
  <c r="L759" i="15"/>
  <c r="J759" i="15"/>
  <c r="L758" i="15"/>
  <c r="J758" i="15"/>
  <c r="L757" i="15"/>
  <c r="J757" i="15"/>
  <c r="L756" i="15"/>
  <c r="J756" i="15"/>
  <c r="L755" i="15"/>
  <c r="J755" i="15"/>
  <c r="L754" i="15"/>
  <c r="J754" i="15"/>
  <c r="L753" i="15"/>
  <c r="J753" i="15"/>
  <c r="L752" i="15"/>
  <c r="J752" i="15"/>
  <c r="L751" i="15"/>
  <c r="J751" i="15"/>
  <c r="L750" i="15"/>
  <c r="J750" i="15"/>
  <c r="L749" i="15"/>
  <c r="J749" i="15"/>
  <c r="L748" i="15"/>
  <c r="J748" i="15"/>
  <c r="L747" i="15"/>
  <c r="J747" i="15"/>
  <c r="L746" i="15"/>
  <c r="J746" i="15"/>
  <c r="L745" i="15"/>
  <c r="J745" i="15"/>
  <c r="L744" i="15"/>
  <c r="J744" i="15"/>
  <c r="L743" i="15"/>
  <c r="J743" i="15"/>
  <c r="L742" i="15"/>
  <c r="J742" i="15"/>
  <c r="L741" i="15"/>
  <c r="J741" i="15"/>
  <c r="L740" i="15"/>
  <c r="J740" i="15"/>
  <c r="L739" i="15"/>
  <c r="J739" i="15"/>
  <c r="L738" i="15"/>
  <c r="J738" i="15"/>
  <c r="L737" i="15"/>
  <c r="J737" i="15"/>
  <c r="L736" i="15"/>
  <c r="J736" i="15"/>
  <c r="L735" i="15"/>
  <c r="J735" i="15"/>
  <c r="L734" i="15"/>
  <c r="J734" i="15"/>
  <c r="L733" i="15"/>
  <c r="J733" i="15"/>
  <c r="L732" i="15"/>
  <c r="J732" i="15"/>
  <c r="L731" i="15"/>
  <c r="J731" i="15"/>
  <c r="L730" i="15"/>
  <c r="J730" i="15"/>
  <c r="L729" i="15"/>
  <c r="J729" i="15"/>
  <c r="L728" i="15"/>
  <c r="J728" i="15"/>
  <c r="L727" i="15"/>
  <c r="J727" i="15"/>
  <c r="L726" i="15"/>
  <c r="J726" i="15"/>
  <c r="L725" i="15"/>
  <c r="J725" i="15"/>
  <c r="L724" i="15"/>
  <c r="J724" i="15"/>
  <c r="L723" i="15"/>
  <c r="J723" i="15"/>
  <c r="L722" i="15"/>
  <c r="J722" i="15"/>
  <c r="L721" i="15"/>
  <c r="J721" i="15"/>
  <c r="L720" i="15"/>
  <c r="J720" i="15"/>
  <c r="L719" i="15"/>
  <c r="J719" i="15"/>
  <c r="L718" i="15"/>
  <c r="J718" i="15"/>
  <c r="L717" i="15"/>
  <c r="J717" i="15"/>
  <c r="L716" i="15"/>
  <c r="J716" i="15"/>
  <c r="L715" i="15"/>
  <c r="J715" i="15"/>
  <c r="L714" i="15"/>
  <c r="J714" i="15"/>
  <c r="L713" i="15"/>
  <c r="J713" i="15"/>
  <c r="L712" i="15"/>
  <c r="J712" i="15"/>
  <c r="L711" i="15"/>
  <c r="J711" i="15"/>
  <c r="L710" i="15"/>
  <c r="J710" i="15"/>
  <c r="L709" i="15"/>
  <c r="J709" i="15"/>
  <c r="L708" i="15"/>
  <c r="J708" i="15"/>
  <c r="L707" i="15"/>
  <c r="J707" i="15"/>
  <c r="L706" i="15"/>
  <c r="J706" i="15"/>
  <c r="L705" i="15"/>
  <c r="J705" i="15"/>
  <c r="L704" i="15"/>
  <c r="J704" i="15"/>
  <c r="L703" i="15"/>
  <c r="J703" i="15"/>
  <c r="L702" i="15"/>
  <c r="J702" i="15"/>
  <c r="L701" i="15"/>
  <c r="J701" i="15"/>
  <c r="L700" i="15"/>
  <c r="J700" i="15"/>
  <c r="L699" i="15"/>
  <c r="J699" i="15"/>
  <c r="L698" i="15"/>
  <c r="J698" i="15"/>
  <c r="L697" i="15"/>
  <c r="J697" i="15"/>
  <c r="L696" i="15"/>
  <c r="J696" i="15"/>
  <c r="L695" i="15"/>
  <c r="J695" i="15"/>
  <c r="L694" i="15"/>
  <c r="J694" i="15"/>
  <c r="L693" i="15"/>
  <c r="J693" i="15"/>
  <c r="L692" i="15"/>
  <c r="J692" i="15"/>
  <c r="L691" i="15"/>
  <c r="J691" i="15"/>
  <c r="L690" i="15"/>
  <c r="J690" i="15"/>
  <c r="L689" i="15"/>
  <c r="J689" i="15"/>
  <c r="L688" i="15"/>
  <c r="J688" i="15"/>
  <c r="L687" i="15"/>
  <c r="J687" i="15"/>
  <c r="L686" i="15"/>
  <c r="J686" i="15"/>
  <c r="L685" i="15"/>
  <c r="J685" i="15"/>
  <c r="L684" i="15"/>
  <c r="J684" i="15"/>
  <c r="L683" i="15"/>
  <c r="J683" i="15"/>
  <c r="L682" i="15"/>
  <c r="J682" i="15"/>
  <c r="L681" i="15"/>
  <c r="J681" i="15"/>
  <c r="L680" i="15"/>
  <c r="J680" i="15"/>
  <c r="L679" i="15"/>
  <c r="J679" i="15"/>
  <c r="L678" i="15"/>
  <c r="J678" i="15"/>
  <c r="L677" i="15"/>
  <c r="J677" i="15"/>
  <c r="L676" i="15"/>
  <c r="J676" i="15"/>
  <c r="L675" i="15"/>
  <c r="J675" i="15"/>
  <c r="L674" i="15"/>
  <c r="J674" i="15"/>
  <c r="L673" i="15"/>
  <c r="J673" i="15"/>
  <c r="L672" i="15"/>
  <c r="J672" i="15"/>
  <c r="L671" i="15"/>
  <c r="J671" i="15"/>
  <c r="L670" i="15"/>
  <c r="J670" i="15"/>
  <c r="L669" i="15"/>
  <c r="J669" i="15"/>
  <c r="L668" i="15"/>
  <c r="J668" i="15"/>
  <c r="L667" i="15"/>
  <c r="J667" i="15"/>
  <c r="L666" i="15"/>
  <c r="J666" i="15"/>
  <c r="L665" i="15"/>
  <c r="J665" i="15"/>
  <c r="L664" i="15"/>
  <c r="J664" i="15"/>
  <c r="L663" i="15"/>
  <c r="J663" i="15"/>
  <c r="L662" i="15"/>
  <c r="J662" i="15"/>
  <c r="L661" i="15"/>
  <c r="J661" i="15"/>
  <c r="L660" i="15"/>
  <c r="J660" i="15"/>
  <c r="L659" i="15"/>
  <c r="J659" i="15"/>
  <c r="L658" i="15"/>
  <c r="J658" i="15"/>
  <c r="L657" i="15"/>
  <c r="J657" i="15"/>
  <c r="L656" i="15"/>
  <c r="J656" i="15"/>
  <c r="L655" i="15"/>
  <c r="J655" i="15"/>
  <c r="L654" i="15"/>
  <c r="J654" i="15"/>
  <c r="L653" i="15"/>
  <c r="J653" i="15"/>
  <c r="L652" i="15"/>
  <c r="J652" i="15"/>
  <c r="L651" i="15"/>
  <c r="J651" i="15"/>
  <c r="L650" i="15"/>
  <c r="J650" i="15"/>
  <c r="L649" i="15"/>
  <c r="J649" i="15"/>
  <c r="L648" i="15"/>
  <c r="J648" i="15"/>
  <c r="L647" i="15"/>
  <c r="J647" i="15"/>
  <c r="L646" i="15"/>
  <c r="J646" i="15"/>
  <c r="L645" i="15"/>
  <c r="J645" i="15"/>
  <c r="L644" i="15"/>
  <c r="J644" i="15"/>
  <c r="L643" i="15"/>
  <c r="J643" i="15"/>
  <c r="L642" i="15"/>
  <c r="J642" i="15"/>
  <c r="L641" i="15"/>
  <c r="J641" i="15"/>
  <c r="L640" i="15"/>
  <c r="J640" i="15"/>
  <c r="L639" i="15"/>
  <c r="J639" i="15"/>
  <c r="L638" i="15"/>
  <c r="J638" i="15"/>
  <c r="L637" i="15"/>
  <c r="J637" i="15"/>
  <c r="L636" i="15"/>
  <c r="J636" i="15"/>
  <c r="L635" i="15"/>
  <c r="J635" i="15"/>
  <c r="L634" i="15"/>
  <c r="J634" i="15"/>
  <c r="L633" i="15"/>
  <c r="J633" i="15"/>
  <c r="L632" i="15"/>
  <c r="J632" i="15"/>
  <c r="L631" i="15"/>
  <c r="J631" i="15"/>
  <c r="L630" i="15"/>
  <c r="J630" i="15"/>
  <c r="L629" i="15"/>
  <c r="J629" i="15"/>
  <c r="L628" i="15"/>
  <c r="J628" i="15"/>
  <c r="L627" i="15"/>
  <c r="J627" i="15"/>
  <c r="L626" i="15"/>
  <c r="J626" i="15"/>
  <c r="L625" i="15"/>
  <c r="J625" i="15"/>
  <c r="L624" i="15"/>
  <c r="J624" i="15"/>
  <c r="L623" i="15"/>
  <c r="J623" i="15"/>
  <c r="L622" i="15"/>
  <c r="J622" i="15"/>
  <c r="L621" i="15"/>
  <c r="J621" i="15"/>
  <c r="L620" i="15"/>
  <c r="J620" i="15"/>
  <c r="L619" i="15"/>
  <c r="J619" i="15"/>
  <c r="L618" i="15"/>
  <c r="J618" i="15"/>
  <c r="L617" i="15"/>
  <c r="J617" i="15"/>
  <c r="L616" i="15"/>
  <c r="J616" i="15"/>
  <c r="L615" i="15"/>
  <c r="J615" i="15"/>
  <c r="L614" i="15"/>
  <c r="J614" i="15"/>
  <c r="L613" i="15"/>
  <c r="J613" i="15"/>
  <c r="L612" i="15"/>
  <c r="J612" i="15"/>
  <c r="L611" i="15"/>
  <c r="J611" i="15"/>
  <c r="L610" i="15"/>
  <c r="J610" i="15"/>
  <c r="L609" i="15"/>
  <c r="J609" i="15"/>
  <c r="L608" i="15"/>
  <c r="J608" i="15"/>
  <c r="L607" i="15"/>
  <c r="J607" i="15"/>
  <c r="L606" i="15"/>
  <c r="J606" i="15"/>
  <c r="L605" i="15"/>
  <c r="J605" i="15"/>
  <c r="L604" i="15"/>
  <c r="J604" i="15"/>
  <c r="L603" i="15"/>
  <c r="J603" i="15"/>
  <c r="L602" i="15"/>
  <c r="J602" i="15"/>
  <c r="L601" i="15"/>
  <c r="J601" i="15"/>
  <c r="L600" i="15"/>
  <c r="J600" i="15"/>
  <c r="L599" i="15"/>
  <c r="J599" i="15"/>
  <c r="L598" i="15"/>
  <c r="J598" i="15"/>
  <c r="L597" i="15"/>
  <c r="J597" i="15"/>
  <c r="L596" i="15"/>
  <c r="J596" i="15"/>
  <c r="L595" i="15"/>
  <c r="J595" i="15"/>
  <c r="L594" i="15"/>
  <c r="J594" i="15"/>
  <c r="L593" i="15"/>
  <c r="J593" i="15"/>
  <c r="L592" i="15"/>
  <c r="J592" i="15"/>
  <c r="L591" i="15"/>
  <c r="J591" i="15"/>
  <c r="L590" i="15"/>
  <c r="J590" i="15"/>
  <c r="L589" i="15"/>
  <c r="J589" i="15"/>
  <c r="L588" i="15"/>
  <c r="J588" i="15"/>
  <c r="L587" i="15"/>
  <c r="J587" i="15"/>
  <c r="L586" i="15"/>
  <c r="J586" i="15"/>
  <c r="L585" i="15"/>
  <c r="J585" i="15"/>
  <c r="L584" i="15"/>
  <c r="J584" i="15"/>
  <c r="L583" i="15"/>
  <c r="J583" i="15"/>
  <c r="L582" i="15"/>
  <c r="J582" i="15"/>
  <c r="L581" i="15"/>
  <c r="J581" i="15"/>
  <c r="L580" i="15"/>
  <c r="J580" i="15"/>
  <c r="L579" i="15"/>
  <c r="J579" i="15"/>
  <c r="L578" i="15"/>
  <c r="J578" i="15"/>
  <c r="L577" i="15"/>
  <c r="J577" i="15"/>
  <c r="L576" i="15"/>
  <c r="J576" i="15"/>
  <c r="L575" i="15"/>
  <c r="J575" i="15"/>
  <c r="L574" i="15"/>
  <c r="J574" i="15"/>
  <c r="L573" i="15"/>
  <c r="J573" i="15"/>
  <c r="L572" i="15"/>
  <c r="J572" i="15"/>
  <c r="L571" i="15"/>
  <c r="J571" i="15"/>
  <c r="L570" i="15"/>
  <c r="J570" i="15"/>
  <c r="L569" i="15"/>
  <c r="J569" i="15"/>
  <c r="L568" i="15"/>
  <c r="J568" i="15"/>
  <c r="L567" i="15"/>
  <c r="J567" i="15"/>
  <c r="L566" i="15"/>
  <c r="J566" i="15"/>
  <c r="L565" i="15"/>
  <c r="J565" i="15"/>
  <c r="L564" i="15"/>
  <c r="J564" i="15"/>
  <c r="L563" i="15"/>
  <c r="J563" i="15"/>
  <c r="L562" i="15"/>
  <c r="J562" i="15"/>
  <c r="L561" i="15"/>
  <c r="J561" i="15"/>
  <c r="L560" i="15"/>
  <c r="J560" i="15"/>
  <c r="L559" i="15"/>
  <c r="J559" i="15"/>
  <c r="L558" i="15"/>
  <c r="J558" i="15"/>
  <c r="L557" i="15"/>
  <c r="J557" i="15"/>
  <c r="L556" i="15"/>
  <c r="J556" i="15"/>
  <c r="L555" i="15"/>
  <c r="J555" i="15"/>
  <c r="L554" i="15"/>
  <c r="J554" i="15"/>
  <c r="L553" i="15"/>
  <c r="J553" i="15"/>
  <c r="L552" i="15"/>
  <c r="J552" i="15"/>
  <c r="L551" i="15"/>
  <c r="J551" i="15"/>
  <c r="L550" i="15"/>
  <c r="J550" i="15"/>
  <c r="L549" i="15"/>
  <c r="J549" i="15"/>
  <c r="L548" i="15"/>
  <c r="J548" i="15"/>
  <c r="L547" i="15"/>
  <c r="J547" i="15"/>
  <c r="L546" i="15"/>
  <c r="J546" i="15"/>
  <c r="L545" i="15"/>
  <c r="J545" i="15"/>
  <c r="L544" i="15"/>
  <c r="J544" i="15"/>
  <c r="L543" i="15"/>
  <c r="J543" i="15"/>
  <c r="L542" i="15"/>
  <c r="J542" i="15"/>
  <c r="L541" i="15"/>
  <c r="J541" i="15"/>
  <c r="L540" i="15"/>
  <c r="J540" i="15"/>
  <c r="L539" i="15"/>
  <c r="J539" i="15"/>
  <c r="L538" i="15"/>
  <c r="J538" i="15"/>
  <c r="L537" i="15"/>
  <c r="J537" i="15"/>
  <c r="L536" i="15"/>
  <c r="J536" i="15"/>
  <c r="L535" i="15"/>
  <c r="J535" i="15"/>
  <c r="L534" i="15"/>
  <c r="J534" i="15"/>
  <c r="L533" i="15"/>
  <c r="J533" i="15"/>
  <c r="L532" i="15"/>
  <c r="J532" i="15"/>
  <c r="L531" i="15"/>
  <c r="J531" i="15"/>
  <c r="L530" i="15"/>
  <c r="J530" i="15"/>
  <c r="L529" i="15"/>
  <c r="J529" i="15"/>
  <c r="L528" i="15"/>
  <c r="J528" i="15"/>
  <c r="L527" i="15"/>
  <c r="J527" i="15"/>
  <c r="L526" i="15"/>
  <c r="J526" i="15"/>
  <c r="L525" i="15"/>
  <c r="J525" i="15"/>
  <c r="L524" i="15"/>
  <c r="J524" i="15"/>
  <c r="L523" i="15"/>
  <c r="J523" i="15"/>
  <c r="L522" i="15"/>
  <c r="J522" i="15"/>
  <c r="L521" i="15"/>
  <c r="J521" i="15"/>
  <c r="L520" i="15"/>
  <c r="J520" i="15"/>
  <c r="L519" i="15"/>
  <c r="J519" i="15"/>
  <c r="L518" i="15"/>
  <c r="J518" i="15"/>
  <c r="L517" i="15"/>
  <c r="J517" i="15"/>
  <c r="L516" i="15"/>
  <c r="J516" i="15"/>
  <c r="L515" i="15"/>
  <c r="J515" i="15"/>
  <c r="L514" i="15"/>
  <c r="J514" i="15"/>
  <c r="L513" i="15"/>
  <c r="J513" i="15"/>
  <c r="L512" i="15"/>
  <c r="J512" i="15"/>
  <c r="L511" i="15"/>
  <c r="J511" i="15"/>
  <c r="L510" i="15"/>
  <c r="J510" i="15"/>
  <c r="L509" i="15"/>
  <c r="J509" i="15"/>
  <c r="L508" i="15"/>
  <c r="J508" i="15"/>
  <c r="L507" i="15"/>
  <c r="J507" i="15"/>
  <c r="L506" i="15"/>
  <c r="J506" i="15"/>
  <c r="L505" i="15"/>
  <c r="J505" i="15"/>
  <c r="L504" i="15"/>
  <c r="J504" i="15"/>
  <c r="L503" i="15"/>
  <c r="J503" i="15"/>
  <c r="L502" i="15"/>
  <c r="J502" i="15"/>
  <c r="L501" i="15"/>
  <c r="J501" i="15"/>
  <c r="L500" i="15"/>
  <c r="J500" i="15"/>
  <c r="L499" i="15"/>
  <c r="J499" i="15"/>
  <c r="L498" i="15"/>
  <c r="J498" i="15"/>
  <c r="L497" i="15"/>
  <c r="J497" i="15"/>
  <c r="L496" i="15"/>
  <c r="J496" i="15"/>
  <c r="L495" i="15"/>
  <c r="J495" i="15"/>
  <c r="L494" i="15"/>
  <c r="J494" i="15"/>
  <c r="L493" i="15"/>
  <c r="J493" i="15"/>
  <c r="L492" i="15"/>
  <c r="J492" i="15"/>
  <c r="L491" i="15"/>
  <c r="J491" i="15"/>
  <c r="L490" i="15"/>
  <c r="J490" i="15"/>
  <c r="L489" i="15"/>
  <c r="J489" i="15"/>
  <c r="L488" i="15"/>
  <c r="J488" i="15"/>
  <c r="L487" i="15"/>
  <c r="J487" i="15"/>
  <c r="L486" i="15"/>
  <c r="J486" i="15"/>
  <c r="L485" i="15"/>
  <c r="J485" i="15"/>
  <c r="L484" i="15"/>
  <c r="J484" i="15"/>
  <c r="L483" i="15"/>
  <c r="J483" i="15"/>
  <c r="L482" i="15"/>
  <c r="J482" i="15"/>
  <c r="L481" i="15"/>
  <c r="J481" i="15"/>
  <c r="L480" i="15"/>
  <c r="J480" i="15"/>
  <c r="L479" i="15"/>
  <c r="J479" i="15"/>
  <c r="L478" i="15"/>
  <c r="J478" i="15"/>
  <c r="L477" i="15"/>
  <c r="J477" i="15"/>
  <c r="L476" i="15"/>
  <c r="J476" i="15"/>
  <c r="L475" i="15"/>
  <c r="J475" i="15"/>
  <c r="L474" i="15"/>
  <c r="J474" i="15"/>
  <c r="L473" i="15"/>
  <c r="J473" i="15"/>
  <c r="L472" i="15"/>
  <c r="J472" i="15"/>
  <c r="L471" i="15"/>
  <c r="J471" i="15"/>
  <c r="L470" i="15"/>
  <c r="J470" i="15"/>
  <c r="L469" i="15"/>
  <c r="J469" i="15"/>
  <c r="L468" i="15"/>
  <c r="J468" i="15"/>
  <c r="L467" i="15"/>
  <c r="J467" i="15"/>
  <c r="L466" i="15"/>
  <c r="J466" i="15"/>
  <c r="L465" i="15"/>
  <c r="J465" i="15"/>
  <c r="L464" i="15"/>
  <c r="J464" i="15"/>
  <c r="L463" i="15"/>
  <c r="J463" i="15"/>
  <c r="L462" i="15"/>
  <c r="J462" i="15"/>
  <c r="L461" i="15"/>
  <c r="J461" i="15"/>
  <c r="L460" i="15"/>
  <c r="J460" i="15"/>
  <c r="L459" i="15"/>
  <c r="J459" i="15"/>
  <c r="L458" i="15"/>
  <c r="J458" i="15"/>
  <c r="L457" i="15"/>
  <c r="J457" i="15"/>
  <c r="L456" i="15"/>
  <c r="J456" i="15"/>
  <c r="L455" i="15"/>
  <c r="J455" i="15"/>
  <c r="L454" i="15"/>
  <c r="J454" i="15"/>
  <c r="L453" i="15"/>
  <c r="J453" i="15"/>
  <c r="L452" i="15"/>
  <c r="J452" i="15"/>
  <c r="L451" i="15"/>
  <c r="J451" i="15"/>
  <c r="L450" i="15"/>
  <c r="J450" i="15"/>
  <c r="L449" i="15"/>
  <c r="J449" i="15"/>
  <c r="L448" i="15"/>
  <c r="J448" i="15"/>
  <c r="L447" i="15"/>
  <c r="J447" i="15"/>
  <c r="L446" i="15"/>
  <c r="J446" i="15"/>
  <c r="L445" i="15"/>
  <c r="J445" i="15"/>
  <c r="L444" i="15"/>
  <c r="J444" i="15"/>
  <c r="L443" i="15"/>
  <c r="J443" i="15"/>
  <c r="L442" i="15"/>
  <c r="J442" i="15"/>
  <c r="L441" i="15"/>
  <c r="J441" i="15"/>
  <c r="L440" i="15"/>
  <c r="J440" i="15"/>
  <c r="L439" i="15"/>
  <c r="J439" i="15"/>
  <c r="L438" i="15"/>
  <c r="J438" i="15"/>
  <c r="L437" i="15"/>
  <c r="J437" i="15"/>
  <c r="L436" i="15"/>
  <c r="J436" i="15"/>
  <c r="L435" i="15"/>
  <c r="J435" i="15"/>
  <c r="L434" i="15"/>
  <c r="J434" i="15"/>
  <c r="L433" i="15"/>
  <c r="J433" i="15"/>
  <c r="L432" i="15"/>
  <c r="J432" i="15"/>
  <c r="L431" i="15"/>
  <c r="J431" i="15"/>
  <c r="L430" i="15"/>
  <c r="J430" i="15"/>
  <c r="L429" i="15"/>
  <c r="J429" i="15"/>
  <c r="L428" i="15"/>
  <c r="J428" i="15"/>
  <c r="L427" i="15"/>
  <c r="J427" i="15"/>
  <c r="L426" i="15"/>
  <c r="J426" i="15"/>
  <c r="L425" i="15"/>
  <c r="J425" i="15"/>
  <c r="L424" i="15"/>
  <c r="J424" i="15"/>
  <c r="L423" i="15"/>
  <c r="J423" i="15"/>
  <c r="L422" i="15"/>
  <c r="J422" i="15"/>
  <c r="L421" i="15"/>
  <c r="J421" i="15"/>
  <c r="L420" i="15"/>
  <c r="J420" i="15"/>
  <c r="L419" i="15"/>
  <c r="J419" i="15"/>
  <c r="L418" i="15"/>
  <c r="J418" i="15"/>
  <c r="L417" i="15"/>
  <c r="J417" i="15"/>
  <c r="L416" i="15"/>
  <c r="J416" i="15"/>
  <c r="L415" i="15"/>
  <c r="J415" i="15"/>
  <c r="L414" i="15"/>
  <c r="J414" i="15"/>
  <c r="L413" i="15"/>
  <c r="J413" i="15"/>
  <c r="L412" i="15"/>
  <c r="J412" i="15"/>
  <c r="L411" i="15"/>
  <c r="J411" i="15"/>
  <c r="L410" i="15"/>
  <c r="J410" i="15"/>
  <c r="L409" i="15"/>
  <c r="J409" i="15"/>
  <c r="L408" i="15"/>
  <c r="J408" i="15"/>
  <c r="L407" i="15"/>
  <c r="J407" i="15"/>
  <c r="L406" i="15"/>
  <c r="J406" i="15"/>
  <c r="L405" i="15"/>
  <c r="J405" i="15"/>
  <c r="L404" i="15"/>
  <c r="J404" i="15"/>
  <c r="L403" i="15"/>
  <c r="J403" i="15"/>
  <c r="L402" i="15"/>
  <c r="J402" i="15"/>
  <c r="L401" i="15"/>
  <c r="J401" i="15"/>
  <c r="L400" i="15"/>
  <c r="J400" i="15"/>
  <c r="L399" i="15"/>
  <c r="J399" i="15"/>
  <c r="L398" i="15"/>
  <c r="J398" i="15"/>
  <c r="L397" i="15"/>
  <c r="J397" i="15"/>
  <c r="L396" i="15"/>
  <c r="J396" i="15"/>
  <c r="L395" i="15"/>
  <c r="J395" i="15"/>
  <c r="L394" i="15"/>
  <c r="J394" i="15"/>
  <c r="L393" i="15"/>
  <c r="J393" i="15"/>
  <c r="L392" i="15"/>
  <c r="J392" i="15"/>
  <c r="L391" i="15"/>
  <c r="J391" i="15"/>
  <c r="L390" i="15"/>
  <c r="J390" i="15"/>
  <c r="L389" i="15"/>
  <c r="J389" i="15"/>
  <c r="L388" i="15"/>
  <c r="J388" i="15"/>
  <c r="L387" i="15"/>
  <c r="J387" i="15"/>
  <c r="L386" i="15"/>
  <c r="J386" i="15"/>
  <c r="L385" i="15"/>
  <c r="J385" i="15"/>
  <c r="L384" i="15"/>
  <c r="J384" i="15"/>
  <c r="L383" i="15"/>
  <c r="J383" i="15"/>
  <c r="L382" i="15"/>
  <c r="J382" i="15"/>
  <c r="L381" i="15"/>
  <c r="J381" i="15"/>
  <c r="L380" i="15"/>
  <c r="J380" i="15"/>
  <c r="L379" i="15"/>
  <c r="J379" i="15"/>
  <c r="L378" i="15"/>
  <c r="J378" i="15"/>
  <c r="L377" i="15"/>
  <c r="J377" i="15"/>
  <c r="L376" i="15"/>
  <c r="J376" i="15"/>
  <c r="L375" i="15"/>
  <c r="J375" i="15"/>
  <c r="L374" i="15"/>
  <c r="J374" i="15"/>
  <c r="L373" i="15"/>
  <c r="J373" i="15"/>
  <c r="L372" i="15"/>
  <c r="J372" i="15"/>
  <c r="L371" i="15"/>
  <c r="J371" i="15"/>
  <c r="L370" i="15"/>
  <c r="J370" i="15"/>
  <c r="L369" i="15"/>
  <c r="J369" i="15"/>
  <c r="L368" i="15"/>
  <c r="J368" i="15"/>
  <c r="L367" i="15"/>
  <c r="J367" i="15"/>
  <c r="L366" i="15"/>
  <c r="J366" i="15"/>
  <c r="L365" i="15"/>
  <c r="J365" i="15"/>
  <c r="L364" i="15"/>
  <c r="J364" i="15"/>
  <c r="L363" i="15"/>
  <c r="J363" i="15"/>
  <c r="L362" i="15"/>
  <c r="J362" i="15"/>
  <c r="L361" i="15"/>
  <c r="J361" i="15"/>
  <c r="L360" i="15"/>
  <c r="J360" i="15"/>
  <c r="L359" i="15"/>
  <c r="J359" i="15"/>
  <c r="L358" i="15"/>
  <c r="J358" i="15"/>
  <c r="L357" i="15"/>
  <c r="J357" i="15"/>
  <c r="L356" i="15"/>
  <c r="J356" i="15"/>
  <c r="L355" i="15"/>
  <c r="J355" i="15"/>
  <c r="L354" i="15"/>
  <c r="J354" i="15"/>
  <c r="L353" i="15"/>
  <c r="J353" i="15"/>
  <c r="L352" i="15"/>
  <c r="J352" i="15"/>
  <c r="L351" i="15"/>
  <c r="J351" i="15"/>
  <c r="L350" i="15"/>
  <c r="J350" i="15"/>
  <c r="L349" i="15"/>
  <c r="J349" i="15"/>
  <c r="L348" i="15"/>
  <c r="J348" i="15"/>
  <c r="L347" i="15"/>
  <c r="J347" i="15"/>
  <c r="L346" i="15"/>
  <c r="J346" i="15"/>
  <c r="L345" i="15"/>
  <c r="J345" i="15"/>
  <c r="L344" i="15"/>
  <c r="J344" i="15"/>
  <c r="L343" i="15"/>
  <c r="J343" i="15"/>
  <c r="L342" i="15"/>
  <c r="J342" i="15"/>
  <c r="L341" i="15"/>
  <c r="J341" i="15"/>
  <c r="L340" i="15"/>
  <c r="J340" i="15"/>
  <c r="L339" i="15"/>
  <c r="J339" i="15"/>
  <c r="L338" i="15"/>
  <c r="J338" i="15"/>
  <c r="L337" i="15"/>
  <c r="J337" i="15"/>
  <c r="L336" i="15"/>
  <c r="J336" i="15"/>
  <c r="L335" i="15"/>
  <c r="J335" i="15"/>
  <c r="L334" i="15"/>
  <c r="J334" i="15"/>
  <c r="L333" i="15"/>
  <c r="J333" i="15"/>
  <c r="L332" i="15"/>
  <c r="J332" i="15"/>
  <c r="L331" i="15"/>
  <c r="J331" i="15"/>
  <c r="L330" i="15"/>
  <c r="J330" i="15"/>
  <c r="L329" i="15"/>
  <c r="J329" i="15"/>
  <c r="L328" i="15"/>
  <c r="J328" i="15"/>
  <c r="L327" i="15"/>
  <c r="J327" i="15"/>
  <c r="L326" i="15"/>
  <c r="J326" i="15"/>
  <c r="L325" i="15"/>
  <c r="J325" i="15"/>
  <c r="L324" i="15"/>
  <c r="J324" i="15"/>
  <c r="L323" i="15"/>
  <c r="J323" i="15"/>
  <c r="L322" i="15"/>
  <c r="J322" i="15"/>
  <c r="L321" i="15"/>
  <c r="J321" i="15"/>
  <c r="L320" i="15"/>
  <c r="J320" i="15"/>
  <c r="L319" i="15"/>
  <c r="J319" i="15"/>
  <c r="L318" i="15"/>
  <c r="J318" i="15"/>
  <c r="L317" i="15"/>
  <c r="J317" i="15"/>
  <c r="L316" i="15"/>
  <c r="J316" i="15"/>
  <c r="L315" i="15"/>
  <c r="J315" i="15"/>
  <c r="L314" i="15"/>
  <c r="J314" i="15"/>
  <c r="L313" i="15"/>
  <c r="J313" i="15"/>
  <c r="L312" i="15"/>
  <c r="J312" i="15"/>
  <c r="L311" i="15"/>
  <c r="J311" i="15"/>
  <c r="L310" i="15"/>
  <c r="J310" i="15"/>
  <c r="L309" i="15"/>
  <c r="J309" i="15"/>
  <c r="L308" i="15"/>
  <c r="J308" i="15"/>
  <c r="L307" i="15"/>
  <c r="J307" i="15"/>
  <c r="L306" i="15"/>
  <c r="J306" i="15"/>
  <c r="L305" i="15"/>
  <c r="J305" i="15"/>
  <c r="L304" i="15"/>
  <c r="J304" i="15"/>
  <c r="L303" i="15"/>
  <c r="J303" i="15"/>
  <c r="L302" i="15"/>
  <c r="J302" i="15"/>
  <c r="L301" i="15"/>
  <c r="J301" i="15"/>
  <c r="L300" i="15"/>
  <c r="J300" i="15"/>
  <c r="L299" i="15"/>
  <c r="J299" i="15"/>
  <c r="L298" i="15"/>
  <c r="J298" i="15"/>
  <c r="L297" i="15"/>
  <c r="J297" i="15"/>
  <c r="L296" i="15"/>
  <c r="J296" i="15"/>
  <c r="L295" i="15"/>
  <c r="J295" i="15"/>
  <c r="L294" i="15"/>
  <c r="J294" i="15"/>
  <c r="L293" i="15"/>
  <c r="J293" i="15"/>
  <c r="L292" i="15"/>
  <c r="J292" i="15"/>
  <c r="L291" i="15"/>
  <c r="J291" i="15"/>
  <c r="L290" i="15"/>
  <c r="J290" i="15"/>
  <c r="L289" i="15"/>
  <c r="J289" i="15"/>
  <c r="L288" i="15"/>
  <c r="J288" i="15"/>
  <c r="L287" i="15"/>
  <c r="J287" i="15"/>
  <c r="L286" i="15"/>
  <c r="J286" i="15"/>
  <c r="L285" i="15"/>
  <c r="J285" i="15"/>
  <c r="L284" i="15"/>
  <c r="J284" i="15"/>
  <c r="L283" i="15"/>
  <c r="J283" i="15"/>
  <c r="L282" i="15"/>
  <c r="J282" i="15"/>
  <c r="L281" i="15"/>
  <c r="J281" i="15"/>
  <c r="L280" i="15"/>
  <c r="J280" i="15"/>
  <c r="L279" i="15"/>
  <c r="J279" i="15"/>
  <c r="L278" i="15"/>
  <c r="J278" i="15"/>
  <c r="L277" i="15"/>
  <c r="J277" i="15"/>
  <c r="L276" i="15"/>
  <c r="J276" i="15"/>
  <c r="L275" i="15"/>
  <c r="J275" i="15"/>
  <c r="L274" i="15"/>
  <c r="J274" i="15"/>
  <c r="L273" i="15"/>
  <c r="J273" i="15"/>
  <c r="L272" i="15"/>
  <c r="J272" i="15"/>
  <c r="L271" i="15"/>
  <c r="J271" i="15"/>
  <c r="L270" i="15"/>
  <c r="J270" i="15"/>
  <c r="L269" i="15"/>
  <c r="J269" i="15"/>
  <c r="L268" i="15"/>
  <c r="J268" i="15"/>
  <c r="L267" i="15"/>
  <c r="J267" i="15"/>
  <c r="L266" i="15"/>
  <c r="J266" i="15"/>
  <c r="L265" i="15"/>
  <c r="J265" i="15"/>
  <c r="L264" i="15"/>
  <c r="J264" i="15"/>
  <c r="L263" i="15"/>
  <c r="J263" i="15"/>
  <c r="L262" i="15"/>
  <c r="J262" i="15"/>
  <c r="L261" i="15"/>
  <c r="J261" i="15"/>
  <c r="L260" i="15"/>
  <c r="J260" i="15"/>
  <c r="L259" i="15"/>
  <c r="J259" i="15"/>
  <c r="L258" i="15"/>
  <c r="J258" i="15"/>
  <c r="L257" i="15"/>
  <c r="J257" i="15"/>
  <c r="L256" i="15"/>
  <c r="J256" i="15"/>
  <c r="L255" i="15"/>
  <c r="J255" i="15"/>
  <c r="L254" i="15"/>
  <c r="J254" i="15"/>
  <c r="L253" i="15"/>
  <c r="J253" i="15"/>
  <c r="L252" i="15"/>
  <c r="J252" i="15"/>
  <c r="L251" i="15"/>
  <c r="J251" i="15"/>
  <c r="L250" i="15"/>
  <c r="J250" i="15"/>
  <c r="L249" i="15"/>
  <c r="J249" i="15"/>
  <c r="L248" i="15"/>
  <c r="J248" i="15"/>
  <c r="L247" i="15"/>
  <c r="J247" i="15"/>
  <c r="L246" i="15"/>
  <c r="J246" i="15"/>
  <c r="L245" i="15"/>
  <c r="J245" i="15"/>
  <c r="L244" i="15"/>
  <c r="J244" i="15"/>
  <c r="L243" i="15"/>
  <c r="J243" i="15"/>
  <c r="L242" i="15"/>
  <c r="J242" i="15"/>
  <c r="L241" i="15"/>
  <c r="J241" i="15"/>
  <c r="L240" i="15"/>
  <c r="J240" i="15"/>
  <c r="L239" i="15"/>
  <c r="J239" i="15"/>
  <c r="L238" i="15"/>
  <c r="J238" i="15"/>
  <c r="L237" i="15"/>
  <c r="J237" i="15"/>
  <c r="L236" i="15"/>
  <c r="J236" i="15"/>
  <c r="L235" i="15"/>
  <c r="J235" i="15"/>
  <c r="L234" i="15"/>
  <c r="J234" i="15"/>
  <c r="L233" i="15"/>
  <c r="J233" i="15"/>
  <c r="L232" i="15"/>
  <c r="J232" i="15"/>
  <c r="L231" i="15"/>
  <c r="J231" i="15"/>
  <c r="L230" i="15"/>
  <c r="J230" i="15"/>
  <c r="L229" i="15"/>
  <c r="J229" i="15"/>
  <c r="L228" i="15"/>
  <c r="J228" i="15"/>
  <c r="L227" i="15"/>
  <c r="J227" i="15"/>
  <c r="L226" i="15"/>
  <c r="J226" i="15"/>
  <c r="L225" i="15"/>
  <c r="J225" i="15"/>
  <c r="L224" i="15"/>
  <c r="J224" i="15"/>
  <c r="L223" i="15"/>
  <c r="J223" i="15"/>
  <c r="L222" i="15"/>
  <c r="J222" i="15"/>
  <c r="L221" i="15"/>
  <c r="J221" i="15"/>
  <c r="L220" i="15"/>
  <c r="J220" i="15"/>
  <c r="L219" i="15"/>
  <c r="J219" i="15"/>
  <c r="L218" i="15"/>
  <c r="J218" i="15"/>
  <c r="L217" i="15"/>
  <c r="J217" i="15"/>
  <c r="L216" i="15"/>
  <c r="J216" i="15"/>
  <c r="L215" i="15"/>
  <c r="J215" i="15"/>
  <c r="L214" i="15"/>
  <c r="J214" i="15"/>
  <c r="L213" i="15"/>
  <c r="J213" i="15"/>
  <c r="DN170" i="3" l="1"/>
  <c r="N231" i="35"/>
  <c r="CX178" i="3"/>
  <c r="DE178" i="3"/>
  <c r="DG9" i="3" l="1"/>
  <c r="I6" i="35" s="1"/>
  <c r="DH9" i="3"/>
  <c r="DI9" i="3"/>
  <c r="DK9" i="3"/>
  <c r="DP9" i="3"/>
  <c r="DG10" i="3"/>
  <c r="I7" i="35" s="1"/>
  <c r="DH10" i="3"/>
  <c r="DI10" i="3"/>
  <c r="DK10" i="3"/>
  <c r="DP10" i="3"/>
  <c r="DG11" i="3"/>
  <c r="I8" i="35" s="1"/>
  <c r="DH11" i="3"/>
  <c r="DI11" i="3"/>
  <c r="DK11" i="3"/>
  <c r="DP11" i="3"/>
  <c r="DG12" i="3"/>
  <c r="I9" i="35" s="1"/>
  <c r="DH12" i="3"/>
  <c r="DI12" i="3"/>
  <c r="DK12" i="3"/>
  <c r="DP12" i="3"/>
  <c r="DG13" i="3"/>
  <c r="I10" i="35" s="1"/>
  <c r="DH13" i="3"/>
  <c r="DI13" i="3"/>
  <c r="DK13" i="3"/>
  <c r="DP13" i="3"/>
  <c r="DG14" i="3"/>
  <c r="I11" i="35" s="1"/>
  <c r="DH14" i="3"/>
  <c r="DI14" i="3"/>
  <c r="DK14" i="3"/>
  <c r="DP14" i="3"/>
  <c r="DG15" i="3"/>
  <c r="I12" i="35" s="1"/>
  <c r="DH15" i="3"/>
  <c r="DI15" i="3"/>
  <c r="DK15" i="3"/>
  <c r="DP15" i="3"/>
  <c r="DG16" i="3"/>
  <c r="I13" i="35" s="1"/>
  <c r="DH16" i="3"/>
  <c r="DI16" i="3"/>
  <c r="DK16" i="3"/>
  <c r="DP16" i="3"/>
  <c r="DG17" i="3"/>
  <c r="I14" i="35" s="1"/>
  <c r="DH17" i="3"/>
  <c r="DI17" i="3"/>
  <c r="DK17" i="3"/>
  <c r="DP17" i="3"/>
  <c r="DG18" i="3"/>
  <c r="I15" i="35" s="1"/>
  <c r="DH18" i="3"/>
  <c r="DI18" i="3"/>
  <c r="DK18" i="3"/>
  <c r="DP18" i="3"/>
  <c r="DG19" i="3"/>
  <c r="I16" i="35" s="1"/>
  <c r="DH19" i="3"/>
  <c r="DI19" i="3"/>
  <c r="DK19" i="3"/>
  <c r="DP19" i="3"/>
  <c r="DG20" i="3"/>
  <c r="I17" i="35" s="1"/>
  <c r="DH20" i="3"/>
  <c r="DI20" i="3"/>
  <c r="DK20" i="3"/>
  <c r="DP20" i="3"/>
  <c r="DG21" i="3"/>
  <c r="I18" i="35" s="1"/>
  <c r="DH21" i="3"/>
  <c r="DI21" i="3"/>
  <c r="DK21" i="3"/>
  <c r="DP21" i="3"/>
  <c r="DG22" i="3"/>
  <c r="DH22" i="3"/>
  <c r="DI22" i="3"/>
  <c r="DK22" i="3"/>
  <c r="DP22" i="3"/>
  <c r="DG23" i="3"/>
  <c r="I20" i="35" s="1"/>
  <c r="DH23" i="3"/>
  <c r="DI23" i="3"/>
  <c r="DK23" i="3"/>
  <c r="DP23" i="3"/>
  <c r="DG24" i="3"/>
  <c r="DH24" i="3"/>
  <c r="DI24" i="3"/>
  <c r="DK24" i="3"/>
  <c r="DP24" i="3"/>
  <c r="DG25" i="3"/>
  <c r="DH25" i="3"/>
  <c r="DI25" i="3"/>
  <c r="DK25" i="3"/>
  <c r="DP25" i="3"/>
  <c r="DG26" i="3"/>
  <c r="DH26" i="3"/>
  <c r="DI26" i="3"/>
  <c r="DK26" i="3"/>
  <c r="DP26" i="3"/>
  <c r="DG27" i="3"/>
  <c r="DH27" i="3"/>
  <c r="DI27" i="3"/>
  <c r="DK27" i="3"/>
  <c r="DP27" i="3"/>
  <c r="DG28" i="3"/>
  <c r="DH28" i="3"/>
  <c r="DI28" i="3"/>
  <c r="DK28" i="3"/>
  <c r="DP28" i="3"/>
  <c r="DG29" i="3"/>
  <c r="DH29" i="3"/>
  <c r="DI29" i="3"/>
  <c r="DK29" i="3"/>
  <c r="DP29" i="3"/>
  <c r="DG30" i="3"/>
  <c r="DH30" i="3"/>
  <c r="DI30" i="3"/>
  <c r="DK30" i="3"/>
  <c r="DP30" i="3"/>
  <c r="DG31" i="3"/>
  <c r="DH31" i="3"/>
  <c r="DI31" i="3"/>
  <c r="DK31" i="3"/>
  <c r="DP31" i="3"/>
  <c r="DG32" i="3"/>
  <c r="DH32" i="3"/>
  <c r="DI32" i="3"/>
  <c r="DK32" i="3"/>
  <c r="DP32" i="3"/>
  <c r="DG33" i="3"/>
  <c r="I30" i="35" s="1"/>
  <c r="DH33" i="3"/>
  <c r="DI33" i="3"/>
  <c r="DK33" i="3"/>
  <c r="DP33" i="3"/>
  <c r="DG34" i="3"/>
  <c r="DH34" i="3"/>
  <c r="DI34" i="3"/>
  <c r="DK34" i="3"/>
  <c r="DP34" i="3"/>
  <c r="DG35" i="3"/>
  <c r="DH35" i="3"/>
  <c r="DI35" i="3"/>
  <c r="DK35" i="3"/>
  <c r="DP35" i="3"/>
  <c r="DG36" i="3"/>
  <c r="I33" i="35" s="1"/>
  <c r="DH36" i="3"/>
  <c r="DI36" i="3"/>
  <c r="DK36" i="3"/>
  <c r="DP36" i="3"/>
  <c r="DG37" i="3"/>
  <c r="DH37" i="3"/>
  <c r="DI37" i="3"/>
  <c r="DK37" i="3"/>
  <c r="DP37" i="3"/>
  <c r="DG38" i="3"/>
  <c r="DH38" i="3"/>
  <c r="DI38" i="3"/>
  <c r="DK38" i="3"/>
  <c r="DP38" i="3"/>
  <c r="DG39" i="3"/>
  <c r="DH39" i="3"/>
  <c r="DI39" i="3"/>
  <c r="DK39" i="3"/>
  <c r="DP39" i="3"/>
  <c r="DG40" i="3"/>
  <c r="I37" i="35" s="1"/>
  <c r="DH40" i="3"/>
  <c r="DI40" i="3"/>
  <c r="DK40" i="3"/>
  <c r="DP40" i="3"/>
  <c r="DG41" i="3"/>
  <c r="I38" i="35" s="1"/>
  <c r="DH41" i="3"/>
  <c r="DI41" i="3"/>
  <c r="DK41" i="3"/>
  <c r="DP41" i="3"/>
  <c r="DG42" i="3"/>
  <c r="I39" i="35" s="1"/>
  <c r="DH42" i="3"/>
  <c r="DI42" i="3"/>
  <c r="DK42" i="3"/>
  <c r="DP42" i="3"/>
  <c r="DG43" i="3"/>
  <c r="DH43" i="3"/>
  <c r="DI43" i="3"/>
  <c r="DK43" i="3"/>
  <c r="DP43" i="3"/>
  <c r="DG44" i="3"/>
  <c r="I41" i="35" s="1"/>
  <c r="DH44" i="3"/>
  <c r="DI44" i="3"/>
  <c r="DK44" i="3"/>
  <c r="DP44" i="3"/>
  <c r="DG45" i="3"/>
  <c r="I42" i="35" s="1"/>
  <c r="DH45" i="3"/>
  <c r="DI45" i="3"/>
  <c r="DK45" i="3"/>
  <c r="DP45" i="3"/>
  <c r="DG46" i="3"/>
  <c r="I43" i="35" s="1"/>
  <c r="DH46" i="3"/>
  <c r="DI46" i="3"/>
  <c r="DK46" i="3"/>
  <c r="DP46" i="3"/>
  <c r="DG47" i="3"/>
  <c r="I44" i="35" s="1"/>
  <c r="DH47" i="3"/>
  <c r="DI47" i="3"/>
  <c r="DK47" i="3"/>
  <c r="DP47" i="3"/>
  <c r="DG48" i="3"/>
  <c r="I45" i="35" s="1"/>
  <c r="DH48" i="3"/>
  <c r="DI48" i="3"/>
  <c r="DK48" i="3"/>
  <c r="DP48" i="3"/>
  <c r="DG49" i="3"/>
  <c r="DH49" i="3"/>
  <c r="DI49" i="3"/>
  <c r="DK49" i="3"/>
  <c r="DP49" i="3"/>
  <c r="DG50" i="3"/>
  <c r="DH50" i="3"/>
  <c r="DI50" i="3"/>
  <c r="DK50" i="3"/>
  <c r="DP50" i="3"/>
  <c r="DG51" i="3"/>
  <c r="I48" i="35" s="1"/>
  <c r="DH51" i="3"/>
  <c r="DI51" i="3"/>
  <c r="DK51" i="3"/>
  <c r="DP51" i="3"/>
  <c r="DG52" i="3"/>
  <c r="I232" i="35" s="1"/>
  <c r="DH52" i="3"/>
  <c r="DI52" i="3"/>
  <c r="DK52" i="3"/>
  <c r="DP52" i="3"/>
  <c r="DG53" i="3"/>
  <c r="DH53" i="3"/>
  <c r="DI53" i="3"/>
  <c r="DK53" i="3"/>
  <c r="DP53" i="3"/>
  <c r="DG54" i="3"/>
  <c r="I51" i="35" s="1"/>
  <c r="DH54" i="3"/>
  <c r="DI54" i="3"/>
  <c r="DK54" i="3"/>
  <c r="DP54" i="3"/>
  <c r="DG55" i="3"/>
  <c r="I52" i="35" s="1"/>
  <c r="DH55" i="3"/>
  <c r="DI55" i="3"/>
  <c r="DK55" i="3"/>
  <c r="DP55" i="3"/>
  <c r="DG56" i="3"/>
  <c r="DH56" i="3"/>
  <c r="DI56" i="3"/>
  <c r="DK56" i="3"/>
  <c r="DP56" i="3"/>
  <c r="DG57" i="3"/>
  <c r="I54" i="35" s="1"/>
  <c r="DH57" i="3"/>
  <c r="DI57" i="3"/>
  <c r="DK57" i="3"/>
  <c r="DP57" i="3"/>
  <c r="DG58" i="3"/>
  <c r="DH58" i="3"/>
  <c r="DI58" i="3"/>
  <c r="DK58" i="3"/>
  <c r="DP58" i="3"/>
  <c r="DG59" i="3"/>
  <c r="I56" i="35" s="1"/>
  <c r="DH59" i="3"/>
  <c r="DI59" i="3"/>
  <c r="DK59" i="3"/>
  <c r="DP59" i="3"/>
  <c r="DG60" i="3"/>
  <c r="I57" i="35" s="1"/>
  <c r="DH60" i="3"/>
  <c r="DI60" i="3"/>
  <c r="DK60" i="3"/>
  <c r="DP60" i="3"/>
  <c r="DG61" i="3"/>
  <c r="I58" i="35" s="1"/>
  <c r="DH61" i="3"/>
  <c r="DI61" i="3"/>
  <c r="DK61" i="3"/>
  <c r="DP61" i="3"/>
  <c r="DG62" i="3"/>
  <c r="I59" i="35" s="1"/>
  <c r="DH62" i="3"/>
  <c r="DI62" i="3"/>
  <c r="DK62" i="3"/>
  <c r="DP62" i="3"/>
  <c r="DG63" i="3"/>
  <c r="I60" i="35" s="1"/>
  <c r="DH63" i="3"/>
  <c r="DI63" i="3"/>
  <c r="DK63" i="3"/>
  <c r="DP63" i="3"/>
  <c r="DG64" i="3"/>
  <c r="I61" i="35" s="1"/>
  <c r="DH64" i="3"/>
  <c r="DI64" i="3"/>
  <c r="DK64" i="3"/>
  <c r="DP64" i="3"/>
  <c r="DG65" i="3"/>
  <c r="I62" i="35" s="1"/>
  <c r="DH65" i="3"/>
  <c r="DI65" i="3"/>
  <c r="DK65" i="3"/>
  <c r="DP65" i="3"/>
  <c r="DG66" i="3"/>
  <c r="I63" i="35" s="1"/>
  <c r="DH66" i="3"/>
  <c r="DI66" i="3"/>
  <c r="DK66" i="3"/>
  <c r="DP66" i="3"/>
  <c r="DG67" i="3"/>
  <c r="I64" i="35" s="1"/>
  <c r="DH67" i="3"/>
  <c r="DI67" i="3"/>
  <c r="DK67" i="3"/>
  <c r="DP67" i="3"/>
  <c r="DG68" i="3"/>
  <c r="I65" i="35" s="1"/>
  <c r="DH68" i="3"/>
  <c r="DI68" i="3"/>
  <c r="DK68" i="3"/>
  <c r="DP68" i="3"/>
  <c r="DG69" i="3"/>
  <c r="I66" i="35" s="1"/>
  <c r="DH69" i="3"/>
  <c r="DI69" i="3"/>
  <c r="DK69" i="3"/>
  <c r="DP69" i="3"/>
  <c r="DG70" i="3"/>
  <c r="I67" i="35" s="1"/>
  <c r="DH70" i="3"/>
  <c r="DI70" i="3"/>
  <c r="DK70" i="3"/>
  <c r="DP70" i="3"/>
  <c r="DG71" i="3"/>
  <c r="I68" i="35" s="1"/>
  <c r="DH71" i="3"/>
  <c r="DI71" i="3"/>
  <c r="DK71" i="3"/>
  <c r="DP71" i="3"/>
  <c r="DG72" i="3"/>
  <c r="I69" i="35" s="1"/>
  <c r="DH72" i="3"/>
  <c r="DI72" i="3"/>
  <c r="DK72" i="3"/>
  <c r="DP72" i="3"/>
  <c r="DG73" i="3"/>
  <c r="I70" i="35" s="1"/>
  <c r="DH73" i="3"/>
  <c r="DI73" i="3"/>
  <c r="DK73" i="3"/>
  <c r="DP73" i="3"/>
  <c r="DG74" i="3"/>
  <c r="I71" i="35" s="1"/>
  <c r="DH74" i="3"/>
  <c r="DI74" i="3"/>
  <c r="DK74" i="3"/>
  <c r="DP74" i="3"/>
  <c r="DG75" i="3"/>
  <c r="I72" i="35" s="1"/>
  <c r="DH75" i="3"/>
  <c r="DI75" i="3"/>
  <c r="DK75" i="3"/>
  <c r="DP75" i="3"/>
  <c r="DG76" i="3"/>
  <c r="DH76" i="3"/>
  <c r="DI76" i="3"/>
  <c r="DK76" i="3"/>
  <c r="DP76" i="3"/>
  <c r="DG77" i="3"/>
  <c r="I74" i="35" s="1"/>
  <c r="DH77" i="3"/>
  <c r="DI77" i="3"/>
  <c r="DK77" i="3"/>
  <c r="DP77" i="3"/>
  <c r="DG78" i="3"/>
  <c r="DH78" i="3"/>
  <c r="DI78" i="3"/>
  <c r="DK78" i="3"/>
  <c r="DP78" i="3"/>
  <c r="DG79" i="3"/>
  <c r="DH79" i="3"/>
  <c r="DI79" i="3"/>
  <c r="DK79" i="3"/>
  <c r="DP79" i="3"/>
  <c r="DG80" i="3"/>
  <c r="I77" i="35" s="1"/>
  <c r="DH80" i="3"/>
  <c r="DI80" i="3"/>
  <c r="DK80" i="3"/>
  <c r="DP80" i="3"/>
  <c r="DG81" i="3"/>
  <c r="DH81" i="3"/>
  <c r="DI81" i="3"/>
  <c r="DK81" i="3"/>
  <c r="DP81" i="3"/>
  <c r="DG82" i="3"/>
  <c r="I79" i="35" s="1"/>
  <c r="DH82" i="3"/>
  <c r="DI82" i="3"/>
  <c r="DK82" i="3"/>
  <c r="DP82" i="3"/>
  <c r="DG83" i="3"/>
  <c r="I80" i="35" s="1"/>
  <c r="DH83" i="3"/>
  <c r="DI83" i="3"/>
  <c r="DK83" i="3"/>
  <c r="DP83" i="3"/>
  <c r="DG84" i="3"/>
  <c r="I81" i="35" s="1"/>
  <c r="DH84" i="3"/>
  <c r="DI84" i="3"/>
  <c r="DK84" i="3"/>
  <c r="DP84" i="3"/>
  <c r="DG85" i="3"/>
  <c r="I82" i="35" s="1"/>
  <c r="DH85" i="3"/>
  <c r="DI85" i="3"/>
  <c r="DK85" i="3"/>
  <c r="DP85" i="3"/>
  <c r="DG86" i="3"/>
  <c r="DH86" i="3"/>
  <c r="DI86" i="3"/>
  <c r="DK86" i="3"/>
  <c r="DP86" i="3"/>
  <c r="DG87" i="3"/>
  <c r="I84" i="35" s="1"/>
  <c r="DH87" i="3"/>
  <c r="DI87" i="3"/>
  <c r="DK87" i="3"/>
  <c r="DP87" i="3"/>
  <c r="DG88" i="3"/>
  <c r="I85" i="35" s="1"/>
  <c r="DH88" i="3"/>
  <c r="DI88" i="3"/>
  <c r="DK88" i="3"/>
  <c r="DP88" i="3"/>
  <c r="DG89" i="3"/>
  <c r="I86" i="35" s="1"/>
  <c r="DH89" i="3"/>
  <c r="DI89" i="3"/>
  <c r="DK89" i="3"/>
  <c r="DP89" i="3"/>
  <c r="DG90" i="3"/>
  <c r="I87" i="35" s="1"/>
  <c r="DH90" i="3"/>
  <c r="DI90" i="3"/>
  <c r="DK90" i="3"/>
  <c r="DP90" i="3"/>
  <c r="DG91" i="3"/>
  <c r="I88" i="35" s="1"/>
  <c r="DH91" i="3"/>
  <c r="DI91" i="3"/>
  <c r="DK91" i="3"/>
  <c r="DP91" i="3"/>
  <c r="DG92" i="3"/>
  <c r="I89" i="35" s="1"/>
  <c r="DH92" i="3"/>
  <c r="DI92" i="3"/>
  <c r="DK92" i="3"/>
  <c r="DP92" i="3"/>
  <c r="DG93" i="3"/>
  <c r="I90" i="35" s="1"/>
  <c r="DH93" i="3"/>
  <c r="DI93" i="3"/>
  <c r="DK93" i="3"/>
  <c r="DP93" i="3"/>
  <c r="DG94" i="3"/>
  <c r="I91" i="35" s="1"/>
  <c r="DH94" i="3"/>
  <c r="DI94" i="3"/>
  <c r="DK94" i="3"/>
  <c r="DP94" i="3"/>
  <c r="DG95" i="3"/>
  <c r="I92" i="35" s="1"/>
  <c r="DH95" i="3"/>
  <c r="DI95" i="3"/>
  <c r="DK95" i="3"/>
  <c r="DP95" i="3"/>
  <c r="DG96" i="3"/>
  <c r="I93" i="35" s="1"/>
  <c r="DH96" i="3"/>
  <c r="DI96" i="3"/>
  <c r="DK96" i="3"/>
  <c r="DP96" i="3"/>
  <c r="DG97" i="3"/>
  <c r="I94" i="35" s="1"/>
  <c r="DH97" i="3"/>
  <c r="DI97" i="3"/>
  <c r="DK97" i="3"/>
  <c r="DP97" i="3"/>
  <c r="DG98" i="3"/>
  <c r="I95" i="35" s="1"/>
  <c r="DH98" i="3"/>
  <c r="DI98" i="3"/>
  <c r="DK98" i="3"/>
  <c r="DP98" i="3"/>
  <c r="DG99" i="3"/>
  <c r="I96" i="35" s="1"/>
  <c r="DH99" i="3"/>
  <c r="DI99" i="3"/>
  <c r="DK99" i="3"/>
  <c r="DP99" i="3"/>
  <c r="DG100" i="3"/>
  <c r="I97" i="35" s="1"/>
  <c r="DH100" i="3"/>
  <c r="DI100" i="3"/>
  <c r="DK100" i="3"/>
  <c r="DP100" i="3"/>
  <c r="DG101" i="3"/>
  <c r="I98" i="35" s="1"/>
  <c r="DH101" i="3"/>
  <c r="DI101" i="3"/>
  <c r="DK101" i="3"/>
  <c r="DP101" i="3"/>
  <c r="DG102" i="3"/>
  <c r="I99" i="35" s="1"/>
  <c r="DH102" i="3"/>
  <c r="DI102" i="3"/>
  <c r="DK102" i="3"/>
  <c r="DP102" i="3"/>
  <c r="DG103" i="3"/>
  <c r="I100" i="35" s="1"/>
  <c r="DH103" i="3"/>
  <c r="DI103" i="3"/>
  <c r="DK103" i="3"/>
  <c r="DP103" i="3"/>
  <c r="DG104" i="3"/>
  <c r="I101" i="35" s="1"/>
  <c r="DH104" i="3"/>
  <c r="DI104" i="3"/>
  <c r="DK104" i="3"/>
  <c r="DP104" i="3"/>
  <c r="DG105" i="3"/>
  <c r="I102" i="35" s="1"/>
  <c r="DH105" i="3"/>
  <c r="DI105" i="3"/>
  <c r="DK105" i="3"/>
  <c r="DP105" i="3"/>
  <c r="DG106" i="3"/>
  <c r="I103" i="35" s="1"/>
  <c r="DH106" i="3"/>
  <c r="DI106" i="3"/>
  <c r="DK106" i="3"/>
  <c r="DP106" i="3"/>
  <c r="DG107" i="3"/>
  <c r="I104" i="35" s="1"/>
  <c r="DH107" i="3"/>
  <c r="DI107" i="3"/>
  <c r="DK107" i="3"/>
  <c r="DP107" i="3"/>
  <c r="DG108" i="3"/>
  <c r="I105" i="35" s="1"/>
  <c r="DH108" i="3"/>
  <c r="DI108" i="3"/>
  <c r="DK108" i="3"/>
  <c r="DP108" i="3"/>
  <c r="DG109" i="3"/>
  <c r="DH109" i="3"/>
  <c r="DI109" i="3"/>
  <c r="DK109" i="3"/>
  <c r="DP109" i="3"/>
  <c r="DG110" i="3"/>
  <c r="I107" i="35" s="1"/>
  <c r="DH110" i="3"/>
  <c r="DI110" i="3"/>
  <c r="DK110" i="3"/>
  <c r="DP110" i="3"/>
  <c r="DG111" i="3"/>
  <c r="DH111" i="3"/>
  <c r="DI111" i="3"/>
  <c r="DK111" i="3"/>
  <c r="DP111" i="3"/>
  <c r="DG112" i="3"/>
  <c r="DH112" i="3"/>
  <c r="DI112" i="3"/>
  <c r="DK112" i="3"/>
  <c r="DP112" i="3"/>
  <c r="DG113" i="3"/>
  <c r="I116" i="35" s="1"/>
  <c r="DH113" i="3"/>
  <c r="DI113" i="3"/>
  <c r="DK113" i="3"/>
  <c r="DP113" i="3"/>
  <c r="DG114" i="3"/>
  <c r="I168" i="35" s="1"/>
  <c r="DH114" i="3"/>
  <c r="DI114" i="3"/>
  <c r="DK114" i="3"/>
  <c r="DP114" i="3"/>
  <c r="DG115" i="3"/>
  <c r="I169" i="35" s="1"/>
  <c r="DH115" i="3"/>
  <c r="DI115" i="3"/>
  <c r="DK115" i="3"/>
  <c r="DP115" i="3"/>
  <c r="DG116" i="3"/>
  <c r="DH116" i="3"/>
  <c r="DI116" i="3"/>
  <c r="DK116" i="3"/>
  <c r="DP116" i="3"/>
  <c r="DG117" i="3"/>
  <c r="DH117" i="3"/>
  <c r="DI117" i="3"/>
  <c r="DK117" i="3"/>
  <c r="DP117" i="3"/>
  <c r="DG118" i="3"/>
  <c r="DH118" i="3"/>
  <c r="DI118" i="3"/>
  <c r="DK118" i="3"/>
  <c r="DP118" i="3"/>
  <c r="DG119" i="3"/>
  <c r="DH119" i="3"/>
  <c r="DI119" i="3"/>
  <c r="DK119" i="3"/>
  <c r="DP119" i="3"/>
  <c r="DG120" i="3"/>
  <c r="DH120" i="3"/>
  <c r="DI120" i="3"/>
  <c r="DK120" i="3"/>
  <c r="DP120" i="3"/>
  <c r="DG121" i="3"/>
  <c r="DH121" i="3"/>
  <c r="DI121" i="3"/>
  <c r="DK121" i="3"/>
  <c r="DP121" i="3"/>
  <c r="DG122" i="3"/>
  <c r="DH122" i="3"/>
  <c r="DI122" i="3"/>
  <c r="DK122" i="3"/>
  <c r="DP122" i="3"/>
  <c r="DG123" i="3"/>
  <c r="DH123" i="3"/>
  <c r="DI123" i="3"/>
  <c r="DK123" i="3"/>
  <c r="DP123" i="3"/>
  <c r="DG124" i="3"/>
  <c r="I194" i="35" s="1"/>
  <c r="DH124" i="3"/>
  <c r="DI124" i="3"/>
  <c r="DK124" i="3"/>
  <c r="DP124" i="3"/>
  <c r="DG125" i="3"/>
  <c r="DH125" i="3"/>
  <c r="DI125" i="3"/>
  <c r="DK125" i="3"/>
  <c r="DP125" i="3"/>
  <c r="DG126" i="3"/>
  <c r="DH126" i="3"/>
  <c r="DI126" i="3"/>
  <c r="DK126" i="3"/>
  <c r="DP126" i="3"/>
  <c r="DG127" i="3"/>
  <c r="DH127" i="3"/>
  <c r="DI127" i="3"/>
  <c r="DK127" i="3"/>
  <c r="DP127" i="3"/>
  <c r="DG128" i="3"/>
  <c r="DH128" i="3"/>
  <c r="DI128" i="3"/>
  <c r="DK128" i="3"/>
  <c r="DP128" i="3"/>
  <c r="DG129" i="3"/>
  <c r="DH129" i="3"/>
  <c r="DI129" i="3"/>
  <c r="DK129" i="3"/>
  <c r="DP129" i="3"/>
  <c r="DG130" i="3"/>
  <c r="DH130" i="3"/>
  <c r="DI130" i="3"/>
  <c r="DK130" i="3"/>
  <c r="DP130" i="3"/>
  <c r="DG131" i="3"/>
  <c r="DH131" i="3"/>
  <c r="DI131" i="3"/>
  <c r="DK131" i="3"/>
  <c r="DP131" i="3"/>
  <c r="DG132" i="3"/>
  <c r="DH132" i="3"/>
  <c r="DI132" i="3"/>
  <c r="DK132" i="3"/>
  <c r="DP132" i="3"/>
  <c r="DG133" i="3"/>
  <c r="DH133" i="3"/>
  <c r="DI133" i="3"/>
  <c r="DK133" i="3"/>
  <c r="DP133" i="3"/>
  <c r="DG134" i="3"/>
  <c r="DH134" i="3"/>
  <c r="DI134" i="3"/>
  <c r="DK134" i="3"/>
  <c r="DP134" i="3"/>
  <c r="DG135" i="3"/>
  <c r="DH135" i="3"/>
  <c r="DI135" i="3"/>
  <c r="DK135" i="3"/>
  <c r="DP135" i="3"/>
  <c r="DG136" i="3"/>
  <c r="DH136" i="3"/>
  <c r="DI136" i="3"/>
  <c r="DK136" i="3"/>
  <c r="DP136" i="3"/>
  <c r="DG137" i="3"/>
  <c r="DH137" i="3"/>
  <c r="DI137" i="3"/>
  <c r="DK137" i="3"/>
  <c r="DP137" i="3"/>
  <c r="DG138" i="3"/>
  <c r="DH138" i="3"/>
  <c r="DI138" i="3"/>
  <c r="DK138" i="3"/>
  <c r="DP138" i="3"/>
  <c r="DG139" i="3"/>
  <c r="DH139" i="3"/>
  <c r="DI139" i="3"/>
  <c r="DK139" i="3"/>
  <c r="DP139" i="3"/>
  <c r="DG140" i="3"/>
  <c r="DH140" i="3"/>
  <c r="DI140" i="3"/>
  <c r="DK140" i="3"/>
  <c r="DP140" i="3"/>
  <c r="DG141" i="3"/>
  <c r="DH141" i="3"/>
  <c r="DI141" i="3"/>
  <c r="DK141" i="3"/>
  <c r="DP141" i="3"/>
  <c r="DG142" i="3"/>
  <c r="DH142" i="3"/>
  <c r="DI142" i="3"/>
  <c r="DK142" i="3"/>
  <c r="DP142" i="3"/>
  <c r="DG143" i="3"/>
  <c r="DH143" i="3"/>
  <c r="DI143" i="3"/>
  <c r="DK143" i="3"/>
  <c r="DP143" i="3"/>
  <c r="DG144" i="3"/>
  <c r="DH144" i="3"/>
  <c r="DI144" i="3"/>
  <c r="DK144" i="3"/>
  <c r="DP144" i="3"/>
  <c r="DG145" i="3"/>
  <c r="DH145" i="3"/>
  <c r="DI145" i="3"/>
  <c r="DK145" i="3"/>
  <c r="DP145" i="3"/>
  <c r="DG146" i="3"/>
  <c r="DH146" i="3"/>
  <c r="DI146" i="3"/>
  <c r="DK146" i="3"/>
  <c r="DP146" i="3"/>
  <c r="DG147" i="3"/>
  <c r="DH147" i="3"/>
  <c r="DI147" i="3"/>
  <c r="DK147" i="3"/>
  <c r="DP147" i="3"/>
  <c r="DG148" i="3"/>
  <c r="DH148" i="3"/>
  <c r="DI148" i="3"/>
  <c r="DK148" i="3"/>
  <c r="DP148" i="3"/>
  <c r="DG149" i="3"/>
  <c r="DH149" i="3"/>
  <c r="DI149" i="3"/>
  <c r="DK149" i="3"/>
  <c r="DP149" i="3"/>
  <c r="DG150" i="3"/>
  <c r="DH150" i="3"/>
  <c r="DI150" i="3"/>
  <c r="DK150" i="3"/>
  <c r="DP150" i="3"/>
  <c r="DG151" i="3"/>
  <c r="DH151" i="3"/>
  <c r="DI151" i="3"/>
  <c r="DK151" i="3"/>
  <c r="DP151" i="3"/>
  <c r="DG152" i="3"/>
  <c r="DH152" i="3"/>
  <c r="DI152" i="3"/>
  <c r="DK152" i="3"/>
  <c r="DP152" i="3"/>
  <c r="DG153" i="3"/>
  <c r="DH153" i="3"/>
  <c r="DI153" i="3"/>
  <c r="DK153" i="3"/>
  <c r="DP153" i="3"/>
  <c r="DG154" i="3"/>
  <c r="DH154" i="3"/>
  <c r="DI154" i="3"/>
  <c r="DK154" i="3"/>
  <c r="DP154" i="3"/>
  <c r="DG155" i="3"/>
  <c r="DH155" i="3"/>
  <c r="DI155" i="3"/>
  <c r="DK155" i="3"/>
  <c r="DP155" i="3"/>
  <c r="DG156" i="3"/>
  <c r="DH156" i="3"/>
  <c r="DI156" i="3"/>
  <c r="DK156" i="3"/>
  <c r="DP156" i="3"/>
  <c r="DG157" i="3"/>
  <c r="DH157" i="3"/>
  <c r="DI157" i="3"/>
  <c r="DK157" i="3"/>
  <c r="DP157" i="3"/>
  <c r="DG158" i="3"/>
  <c r="DH158" i="3"/>
  <c r="DI158" i="3"/>
  <c r="DK158" i="3"/>
  <c r="DP158" i="3"/>
  <c r="DG159" i="3"/>
  <c r="DH159" i="3"/>
  <c r="DI159" i="3"/>
  <c r="DK159" i="3"/>
  <c r="DP159" i="3"/>
  <c r="DG160" i="3"/>
  <c r="DH160" i="3"/>
  <c r="DI160" i="3"/>
  <c r="DK160" i="3"/>
  <c r="DP160" i="3"/>
  <c r="DG161" i="3"/>
  <c r="I199" i="35" s="1"/>
  <c r="DH161" i="3"/>
  <c r="DI161" i="3"/>
  <c r="DK161" i="3"/>
  <c r="DP161" i="3"/>
  <c r="DG162" i="3"/>
  <c r="DH162" i="3"/>
  <c r="DI162" i="3"/>
  <c r="DK162" i="3"/>
  <c r="DP162" i="3"/>
  <c r="DG163" i="3"/>
  <c r="DH163" i="3"/>
  <c r="DI163" i="3"/>
  <c r="DK163" i="3"/>
  <c r="DP163" i="3"/>
  <c r="DG164" i="3"/>
  <c r="DH164" i="3"/>
  <c r="DI164" i="3"/>
  <c r="DK164" i="3"/>
  <c r="DP164" i="3"/>
  <c r="DG165" i="3"/>
  <c r="DH165" i="3"/>
  <c r="DI165" i="3"/>
  <c r="DK165" i="3"/>
  <c r="DP165" i="3"/>
  <c r="DG166" i="3"/>
  <c r="DH166" i="3"/>
  <c r="DI166" i="3"/>
  <c r="DK166" i="3"/>
  <c r="DP166" i="3"/>
  <c r="DG167" i="3"/>
  <c r="DH167" i="3"/>
  <c r="DI167" i="3"/>
  <c r="DK167" i="3"/>
  <c r="DP167" i="3"/>
  <c r="DG168" i="3"/>
  <c r="DH168" i="3"/>
  <c r="DI168" i="3"/>
  <c r="DK168" i="3"/>
  <c r="DP168" i="3"/>
  <c r="DA9" i="3"/>
  <c r="DB9" i="3"/>
  <c r="DC9" i="3"/>
  <c r="DD9" i="3"/>
  <c r="CY10" i="3"/>
  <c r="DA10" i="3"/>
  <c r="DB10" i="3"/>
  <c r="DC10" i="3"/>
  <c r="DD10" i="3"/>
  <c r="DA11" i="3"/>
  <c r="DB11" i="3"/>
  <c r="DC11" i="3"/>
  <c r="DD11" i="3"/>
  <c r="CY12" i="3"/>
  <c r="DA12" i="3"/>
  <c r="DB12" i="3"/>
  <c r="DC12" i="3"/>
  <c r="DD12" i="3"/>
  <c r="CY13" i="3"/>
  <c r="DA13" i="3"/>
  <c r="DB13" i="3"/>
  <c r="DC13" i="3"/>
  <c r="DD13" i="3"/>
  <c r="CY14" i="3"/>
  <c r="DA14" i="3"/>
  <c r="DB14" i="3"/>
  <c r="DC14" i="3"/>
  <c r="DD14" i="3"/>
  <c r="CY15" i="3"/>
  <c r="DA15" i="3"/>
  <c r="DB15" i="3"/>
  <c r="DC15" i="3"/>
  <c r="DD15" i="3"/>
  <c r="CY16" i="3"/>
  <c r="DA16" i="3"/>
  <c r="DB16" i="3"/>
  <c r="DC16" i="3"/>
  <c r="DD16" i="3"/>
  <c r="CY17" i="3"/>
  <c r="DA17" i="3"/>
  <c r="DB17" i="3"/>
  <c r="DC17" i="3"/>
  <c r="DD17" i="3"/>
  <c r="CY18" i="3"/>
  <c r="DA18" i="3"/>
  <c r="DB18" i="3"/>
  <c r="DC18" i="3"/>
  <c r="DD18" i="3"/>
  <c r="CY19" i="3"/>
  <c r="DA19" i="3"/>
  <c r="DB19" i="3"/>
  <c r="DC19" i="3"/>
  <c r="DD19" i="3"/>
  <c r="CY20" i="3"/>
  <c r="DA20" i="3"/>
  <c r="DB20" i="3"/>
  <c r="DC20" i="3"/>
  <c r="DD20" i="3"/>
  <c r="CY21" i="3"/>
  <c r="DA21" i="3"/>
  <c r="DB21" i="3"/>
  <c r="DC21" i="3"/>
  <c r="DD21" i="3"/>
  <c r="CY22" i="3"/>
  <c r="DA22" i="3"/>
  <c r="DB22" i="3"/>
  <c r="DC22" i="3"/>
  <c r="DD22" i="3"/>
  <c r="CY23" i="3"/>
  <c r="DA23" i="3"/>
  <c r="DB23" i="3"/>
  <c r="DC23" i="3"/>
  <c r="DD23" i="3"/>
  <c r="CY24" i="3"/>
  <c r="DA24" i="3"/>
  <c r="DB24" i="3"/>
  <c r="DC24" i="3"/>
  <c r="DD24" i="3"/>
  <c r="CY25" i="3"/>
  <c r="DA25" i="3"/>
  <c r="DB25" i="3"/>
  <c r="DC25" i="3"/>
  <c r="DD25" i="3"/>
  <c r="CY26" i="3"/>
  <c r="DA26" i="3"/>
  <c r="DB26" i="3"/>
  <c r="DC26" i="3"/>
  <c r="DD26" i="3"/>
  <c r="CY27" i="3"/>
  <c r="DA27" i="3"/>
  <c r="DB27" i="3"/>
  <c r="DC27" i="3"/>
  <c r="DD27" i="3"/>
  <c r="CY28" i="3"/>
  <c r="DA28" i="3"/>
  <c r="DB28" i="3"/>
  <c r="DC28" i="3"/>
  <c r="DD28" i="3"/>
  <c r="CY29" i="3"/>
  <c r="DA29" i="3"/>
  <c r="DB29" i="3"/>
  <c r="DC29" i="3"/>
  <c r="DD29" i="3"/>
  <c r="CY30" i="3"/>
  <c r="DA30" i="3"/>
  <c r="DB30" i="3"/>
  <c r="DC30" i="3"/>
  <c r="DD30" i="3"/>
  <c r="CY31" i="3"/>
  <c r="DA31" i="3"/>
  <c r="DB31" i="3"/>
  <c r="DC31" i="3"/>
  <c r="DD31" i="3"/>
  <c r="CY32" i="3"/>
  <c r="DA32" i="3"/>
  <c r="DB32" i="3"/>
  <c r="DC32" i="3"/>
  <c r="DD32" i="3"/>
  <c r="CY33" i="3"/>
  <c r="DA33" i="3"/>
  <c r="DB33" i="3"/>
  <c r="DC33" i="3"/>
  <c r="DD33" i="3"/>
  <c r="CY34" i="3"/>
  <c r="DA34" i="3"/>
  <c r="DB34" i="3"/>
  <c r="DC34" i="3"/>
  <c r="DD34" i="3"/>
  <c r="CY35" i="3"/>
  <c r="DA35" i="3"/>
  <c r="DB35" i="3"/>
  <c r="DC35" i="3"/>
  <c r="DD35" i="3"/>
  <c r="CY36" i="3"/>
  <c r="DA36" i="3"/>
  <c r="DB36" i="3"/>
  <c r="DC36" i="3"/>
  <c r="DD36" i="3"/>
  <c r="CY37" i="3"/>
  <c r="DA37" i="3"/>
  <c r="DB37" i="3"/>
  <c r="DC37" i="3"/>
  <c r="DD37" i="3"/>
  <c r="CY38" i="3"/>
  <c r="DA38" i="3"/>
  <c r="DB38" i="3"/>
  <c r="DC38" i="3"/>
  <c r="DD38" i="3"/>
  <c r="CY39" i="3"/>
  <c r="DA39" i="3"/>
  <c r="DB39" i="3"/>
  <c r="DC39" i="3"/>
  <c r="DD39" i="3"/>
  <c r="CY40" i="3"/>
  <c r="DA40" i="3"/>
  <c r="DB40" i="3"/>
  <c r="DC40" i="3"/>
  <c r="DD40" i="3"/>
  <c r="CY41" i="3"/>
  <c r="DA41" i="3"/>
  <c r="DB41" i="3"/>
  <c r="DC41" i="3"/>
  <c r="DD41" i="3"/>
  <c r="CY42" i="3"/>
  <c r="DA42" i="3"/>
  <c r="DB42" i="3"/>
  <c r="DC42" i="3"/>
  <c r="DD42" i="3"/>
  <c r="CY43" i="3"/>
  <c r="DA43" i="3"/>
  <c r="DB43" i="3"/>
  <c r="DC43" i="3"/>
  <c r="DD43" i="3"/>
  <c r="CY44" i="3"/>
  <c r="DA44" i="3"/>
  <c r="DB44" i="3"/>
  <c r="DC44" i="3"/>
  <c r="DD44" i="3"/>
  <c r="CY45" i="3"/>
  <c r="DA45" i="3"/>
  <c r="DB45" i="3"/>
  <c r="DC45" i="3"/>
  <c r="DD45" i="3"/>
  <c r="CY46" i="3"/>
  <c r="DA46" i="3"/>
  <c r="DB46" i="3"/>
  <c r="DC46" i="3"/>
  <c r="DD46" i="3"/>
  <c r="CY47" i="3"/>
  <c r="DA47" i="3"/>
  <c r="DB47" i="3"/>
  <c r="DC47" i="3"/>
  <c r="DD47" i="3"/>
  <c r="CY48" i="3"/>
  <c r="DA48" i="3"/>
  <c r="DB48" i="3"/>
  <c r="DC48" i="3"/>
  <c r="DD48" i="3"/>
  <c r="CY49" i="3"/>
  <c r="DA49" i="3"/>
  <c r="DB49" i="3"/>
  <c r="DC49" i="3"/>
  <c r="DD49" i="3"/>
  <c r="CY50" i="3"/>
  <c r="DA50" i="3"/>
  <c r="DB50" i="3"/>
  <c r="DC50" i="3"/>
  <c r="DD50" i="3"/>
  <c r="CY51" i="3"/>
  <c r="DA51" i="3"/>
  <c r="DB51" i="3"/>
  <c r="DC51" i="3"/>
  <c r="DD51" i="3"/>
  <c r="CY52" i="3"/>
  <c r="DA52" i="3"/>
  <c r="DB52" i="3"/>
  <c r="DC52" i="3"/>
  <c r="DD52" i="3"/>
  <c r="CY53" i="3"/>
  <c r="DA53" i="3"/>
  <c r="DB53" i="3"/>
  <c r="DC53" i="3"/>
  <c r="DD53" i="3"/>
  <c r="CY54" i="3"/>
  <c r="DA54" i="3"/>
  <c r="DB54" i="3"/>
  <c r="DC54" i="3"/>
  <c r="DD54" i="3"/>
  <c r="CY55" i="3"/>
  <c r="DA55" i="3"/>
  <c r="DB55" i="3"/>
  <c r="DC55" i="3"/>
  <c r="DD55" i="3"/>
  <c r="CY56" i="3"/>
  <c r="DA56" i="3"/>
  <c r="DB56" i="3"/>
  <c r="DC56" i="3"/>
  <c r="DD56" i="3"/>
  <c r="CY57" i="3"/>
  <c r="DA57" i="3"/>
  <c r="DB57" i="3"/>
  <c r="DC57" i="3"/>
  <c r="DD57" i="3"/>
  <c r="CY58" i="3"/>
  <c r="DA58" i="3"/>
  <c r="DB58" i="3"/>
  <c r="DC58" i="3"/>
  <c r="DD58" i="3"/>
  <c r="CY59" i="3"/>
  <c r="DA59" i="3"/>
  <c r="DB59" i="3"/>
  <c r="DC59" i="3"/>
  <c r="DD59" i="3"/>
  <c r="CY60" i="3"/>
  <c r="DA60" i="3"/>
  <c r="DB60" i="3"/>
  <c r="DC60" i="3"/>
  <c r="DD60" i="3"/>
  <c r="CY61" i="3"/>
  <c r="DA61" i="3"/>
  <c r="DB61" i="3"/>
  <c r="DC61" i="3"/>
  <c r="DD61" i="3"/>
  <c r="CY62" i="3"/>
  <c r="DA62" i="3"/>
  <c r="DB62" i="3"/>
  <c r="DC62" i="3"/>
  <c r="DD62" i="3"/>
  <c r="CY63" i="3"/>
  <c r="DA63" i="3"/>
  <c r="DB63" i="3"/>
  <c r="DC63" i="3"/>
  <c r="DD63" i="3"/>
  <c r="CY64" i="3"/>
  <c r="DA64" i="3"/>
  <c r="DB64" i="3"/>
  <c r="DC64" i="3"/>
  <c r="DD64" i="3"/>
  <c r="CY65" i="3"/>
  <c r="DA65" i="3"/>
  <c r="DB65" i="3"/>
  <c r="DC65" i="3"/>
  <c r="DD65" i="3"/>
  <c r="CY66" i="3"/>
  <c r="DA66" i="3"/>
  <c r="DB66" i="3"/>
  <c r="DC66" i="3"/>
  <c r="DD66" i="3"/>
  <c r="CY67" i="3"/>
  <c r="DA67" i="3"/>
  <c r="DB67" i="3"/>
  <c r="DC67" i="3"/>
  <c r="DD67" i="3"/>
  <c r="CY68" i="3"/>
  <c r="DA68" i="3"/>
  <c r="DB68" i="3"/>
  <c r="DC68" i="3"/>
  <c r="DD68" i="3"/>
  <c r="CY69" i="3"/>
  <c r="DA69" i="3"/>
  <c r="DB69" i="3"/>
  <c r="DC69" i="3"/>
  <c r="DD69" i="3"/>
  <c r="CY70" i="3"/>
  <c r="DA70" i="3"/>
  <c r="DB70" i="3"/>
  <c r="DC70" i="3"/>
  <c r="DD70" i="3"/>
  <c r="CY71" i="3"/>
  <c r="DA71" i="3"/>
  <c r="DB71" i="3"/>
  <c r="DC71" i="3"/>
  <c r="DD71" i="3"/>
  <c r="CY72" i="3"/>
  <c r="DA72" i="3"/>
  <c r="DB72" i="3"/>
  <c r="DC72" i="3"/>
  <c r="DD72" i="3"/>
  <c r="CY73" i="3"/>
  <c r="DA73" i="3"/>
  <c r="DB73" i="3"/>
  <c r="DC73" i="3"/>
  <c r="DD73" i="3"/>
  <c r="CY74" i="3"/>
  <c r="DA74" i="3"/>
  <c r="DB74" i="3"/>
  <c r="DC74" i="3"/>
  <c r="DD74" i="3"/>
  <c r="CY75" i="3"/>
  <c r="DA75" i="3"/>
  <c r="DB75" i="3"/>
  <c r="DC75" i="3"/>
  <c r="DD75" i="3"/>
  <c r="CY76" i="3"/>
  <c r="DA76" i="3"/>
  <c r="DB76" i="3"/>
  <c r="DC76" i="3"/>
  <c r="DD76" i="3"/>
  <c r="CY77" i="3"/>
  <c r="DA77" i="3"/>
  <c r="DB77" i="3"/>
  <c r="DC77" i="3"/>
  <c r="DD77" i="3"/>
  <c r="CY78" i="3"/>
  <c r="DA78" i="3"/>
  <c r="DB78" i="3"/>
  <c r="DC78" i="3"/>
  <c r="DD78" i="3"/>
  <c r="CY79" i="3"/>
  <c r="DA79" i="3"/>
  <c r="DB79" i="3"/>
  <c r="DC79" i="3"/>
  <c r="DD79" i="3"/>
  <c r="CY80" i="3"/>
  <c r="DA80" i="3"/>
  <c r="DB80" i="3"/>
  <c r="DC80" i="3"/>
  <c r="DD80" i="3"/>
  <c r="CY81" i="3"/>
  <c r="DA81" i="3"/>
  <c r="DB81" i="3"/>
  <c r="DC81" i="3"/>
  <c r="DD81" i="3"/>
  <c r="CY82" i="3"/>
  <c r="DA82" i="3"/>
  <c r="DB82" i="3"/>
  <c r="DC82" i="3"/>
  <c r="DD82" i="3"/>
  <c r="CY83" i="3"/>
  <c r="DA83" i="3"/>
  <c r="DB83" i="3"/>
  <c r="DC83" i="3"/>
  <c r="DD83" i="3"/>
  <c r="CY84" i="3"/>
  <c r="DA84" i="3"/>
  <c r="DB84" i="3"/>
  <c r="DC84" i="3"/>
  <c r="DD84" i="3"/>
  <c r="CY85" i="3"/>
  <c r="DA85" i="3"/>
  <c r="DB85" i="3"/>
  <c r="DC85" i="3"/>
  <c r="DD85" i="3"/>
  <c r="CY86" i="3"/>
  <c r="DA86" i="3"/>
  <c r="DB86" i="3"/>
  <c r="DC86" i="3"/>
  <c r="DD86" i="3"/>
  <c r="CY87" i="3"/>
  <c r="DA87" i="3"/>
  <c r="DB87" i="3"/>
  <c r="DC87" i="3"/>
  <c r="DD87" i="3"/>
  <c r="CY88" i="3"/>
  <c r="DA88" i="3"/>
  <c r="DB88" i="3"/>
  <c r="DC88" i="3"/>
  <c r="DD88" i="3"/>
  <c r="CY89" i="3"/>
  <c r="DA89" i="3"/>
  <c r="DB89" i="3"/>
  <c r="DC89" i="3"/>
  <c r="DD89" i="3"/>
  <c r="CY90" i="3"/>
  <c r="DA90" i="3"/>
  <c r="DB90" i="3"/>
  <c r="DC90" i="3"/>
  <c r="DD90" i="3"/>
  <c r="CY91" i="3"/>
  <c r="DA91" i="3"/>
  <c r="DB91" i="3"/>
  <c r="DC91" i="3"/>
  <c r="DD91" i="3"/>
  <c r="CY92" i="3"/>
  <c r="DA92" i="3"/>
  <c r="DB92" i="3"/>
  <c r="DC92" i="3"/>
  <c r="DD92" i="3"/>
  <c r="CY93" i="3"/>
  <c r="DA93" i="3"/>
  <c r="DB93" i="3"/>
  <c r="DC93" i="3"/>
  <c r="DD93" i="3"/>
  <c r="CY94" i="3"/>
  <c r="DA94" i="3"/>
  <c r="DB94" i="3"/>
  <c r="DC94" i="3"/>
  <c r="DD94" i="3"/>
  <c r="CY95" i="3"/>
  <c r="DA95" i="3"/>
  <c r="DB95" i="3"/>
  <c r="DC95" i="3"/>
  <c r="DD95" i="3"/>
  <c r="CY96" i="3"/>
  <c r="DA96" i="3"/>
  <c r="DB96" i="3"/>
  <c r="DC96" i="3"/>
  <c r="DD96" i="3"/>
  <c r="CY97" i="3"/>
  <c r="DA97" i="3"/>
  <c r="DB97" i="3"/>
  <c r="DC97" i="3"/>
  <c r="DD97" i="3"/>
  <c r="CY98" i="3"/>
  <c r="DA98" i="3"/>
  <c r="DB98" i="3"/>
  <c r="DC98" i="3"/>
  <c r="DD98" i="3"/>
  <c r="CY99" i="3"/>
  <c r="DA99" i="3"/>
  <c r="DB99" i="3"/>
  <c r="DC99" i="3"/>
  <c r="DD99" i="3"/>
  <c r="CY100" i="3"/>
  <c r="DA100" i="3"/>
  <c r="DB100" i="3"/>
  <c r="DC100" i="3"/>
  <c r="DD100" i="3"/>
  <c r="CY101" i="3"/>
  <c r="DA101" i="3"/>
  <c r="DB101" i="3"/>
  <c r="DC101" i="3"/>
  <c r="DD101" i="3"/>
  <c r="CY102" i="3"/>
  <c r="DA102" i="3"/>
  <c r="DB102" i="3"/>
  <c r="DC102" i="3"/>
  <c r="DD102" i="3"/>
  <c r="CY103" i="3"/>
  <c r="DA103" i="3"/>
  <c r="DB103" i="3"/>
  <c r="DC103" i="3"/>
  <c r="DD103" i="3"/>
  <c r="CY104" i="3"/>
  <c r="DA104" i="3"/>
  <c r="DB104" i="3"/>
  <c r="DC104" i="3"/>
  <c r="DD104" i="3"/>
  <c r="CY105" i="3"/>
  <c r="DA105" i="3"/>
  <c r="DB105" i="3"/>
  <c r="DC105" i="3"/>
  <c r="DD105" i="3"/>
  <c r="CY106" i="3"/>
  <c r="DA106" i="3"/>
  <c r="DB106" i="3"/>
  <c r="DC106" i="3"/>
  <c r="DD106" i="3"/>
  <c r="CY107" i="3"/>
  <c r="DA107" i="3"/>
  <c r="DB107" i="3"/>
  <c r="DC107" i="3"/>
  <c r="DD107" i="3"/>
  <c r="CY108" i="3"/>
  <c r="DA108" i="3"/>
  <c r="DB108" i="3"/>
  <c r="DC108" i="3"/>
  <c r="DD108" i="3"/>
  <c r="CY109" i="3"/>
  <c r="DA109" i="3"/>
  <c r="DB109" i="3"/>
  <c r="DC109" i="3"/>
  <c r="DD109" i="3"/>
  <c r="CY110" i="3"/>
  <c r="DA110" i="3"/>
  <c r="DB110" i="3"/>
  <c r="DC110" i="3"/>
  <c r="DD110" i="3"/>
  <c r="CY111" i="3"/>
  <c r="DA111" i="3"/>
  <c r="DB111" i="3"/>
  <c r="DC111" i="3"/>
  <c r="DD111" i="3"/>
  <c r="CY112" i="3"/>
  <c r="DA112" i="3"/>
  <c r="DB112" i="3"/>
  <c r="DC112" i="3"/>
  <c r="DD112" i="3"/>
  <c r="CY113" i="3"/>
  <c r="DA113" i="3"/>
  <c r="DB113" i="3"/>
  <c r="DC113" i="3"/>
  <c r="DD113" i="3"/>
  <c r="CY114" i="3"/>
  <c r="DA114" i="3"/>
  <c r="DB114" i="3"/>
  <c r="DC114" i="3"/>
  <c r="DD114" i="3"/>
  <c r="CY115" i="3"/>
  <c r="DA115" i="3"/>
  <c r="DB115" i="3"/>
  <c r="DC115" i="3"/>
  <c r="DD115" i="3"/>
  <c r="CY116" i="3"/>
  <c r="DA116" i="3"/>
  <c r="DB116" i="3"/>
  <c r="DC116" i="3"/>
  <c r="DD116" i="3"/>
  <c r="CY117" i="3"/>
  <c r="DA117" i="3"/>
  <c r="DB117" i="3"/>
  <c r="DC117" i="3"/>
  <c r="DD117" i="3"/>
  <c r="CY118" i="3"/>
  <c r="DA118" i="3"/>
  <c r="DB118" i="3"/>
  <c r="DC118" i="3"/>
  <c r="DD118" i="3"/>
  <c r="CY119" i="3"/>
  <c r="DA119" i="3"/>
  <c r="DB119" i="3"/>
  <c r="DC119" i="3"/>
  <c r="DD119" i="3"/>
  <c r="CY120" i="3"/>
  <c r="DA120" i="3"/>
  <c r="DB120" i="3"/>
  <c r="DC120" i="3"/>
  <c r="DD120" i="3"/>
  <c r="CY121" i="3"/>
  <c r="DA121" i="3"/>
  <c r="DB121" i="3"/>
  <c r="DC121" i="3"/>
  <c r="DD121" i="3"/>
  <c r="CY122" i="3"/>
  <c r="DA122" i="3"/>
  <c r="DB122" i="3"/>
  <c r="DC122" i="3"/>
  <c r="DD122" i="3"/>
  <c r="CY123" i="3"/>
  <c r="DA123" i="3"/>
  <c r="DB123" i="3"/>
  <c r="DC123" i="3"/>
  <c r="DD123" i="3"/>
  <c r="CY124" i="3"/>
  <c r="DA124" i="3"/>
  <c r="DB124" i="3"/>
  <c r="DC124" i="3"/>
  <c r="DD124" i="3"/>
  <c r="CY125" i="3"/>
  <c r="DA125" i="3"/>
  <c r="DB125" i="3"/>
  <c r="DC125" i="3"/>
  <c r="DD125" i="3"/>
  <c r="CY126" i="3"/>
  <c r="DA126" i="3"/>
  <c r="DB126" i="3"/>
  <c r="DC126" i="3"/>
  <c r="DD126" i="3"/>
  <c r="CY127" i="3"/>
  <c r="DA127" i="3"/>
  <c r="DB127" i="3"/>
  <c r="DC127" i="3"/>
  <c r="DD127" i="3"/>
  <c r="CY128" i="3"/>
  <c r="DA128" i="3"/>
  <c r="DB128" i="3"/>
  <c r="DC128" i="3"/>
  <c r="DD128" i="3"/>
  <c r="CY129" i="3"/>
  <c r="DA129" i="3"/>
  <c r="DB129" i="3"/>
  <c r="DC129" i="3"/>
  <c r="DD129" i="3"/>
  <c r="CY130" i="3"/>
  <c r="DA130" i="3"/>
  <c r="DB130" i="3"/>
  <c r="DC130" i="3"/>
  <c r="DD130" i="3"/>
  <c r="CY131" i="3"/>
  <c r="DA131" i="3"/>
  <c r="DB131" i="3"/>
  <c r="DC131" i="3"/>
  <c r="DD131" i="3"/>
  <c r="CY132" i="3"/>
  <c r="DA132" i="3"/>
  <c r="DB132" i="3"/>
  <c r="DC132" i="3"/>
  <c r="DD132" i="3"/>
  <c r="CY133" i="3"/>
  <c r="DA133" i="3"/>
  <c r="DB133" i="3"/>
  <c r="DC133" i="3"/>
  <c r="DD133" i="3"/>
  <c r="CY134" i="3"/>
  <c r="DA134" i="3"/>
  <c r="DB134" i="3"/>
  <c r="DC134" i="3"/>
  <c r="DD134" i="3"/>
  <c r="CY135" i="3"/>
  <c r="DA135" i="3"/>
  <c r="DB135" i="3"/>
  <c r="DC135" i="3"/>
  <c r="DD135" i="3"/>
  <c r="CY136" i="3"/>
  <c r="DA136" i="3"/>
  <c r="DB136" i="3"/>
  <c r="DC136" i="3"/>
  <c r="DD136" i="3"/>
  <c r="CY137" i="3"/>
  <c r="DA137" i="3"/>
  <c r="DB137" i="3"/>
  <c r="DC137" i="3"/>
  <c r="DD137" i="3"/>
  <c r="CY138" i="3"/>
  <c r="DA138" i="3"/>
  <c r="DB138" i="3"/>
  <c r="DC138" i="3"/>
  <c r="DD138" i="3"/>
  <c r="CY139" i="3"/>
  <c r="DA139" i="3"/>
  <c r="DB139" i="3"/>
  <c r="DC139" i="3"/>
  <c r="DD139" i="3"/>
  <c r="CY140" i="3"/>
  <c r="DA140" i="3"/>
  <c r="DB140" i="3"/>
  <c r="DC140" i="3"/>
  <c r="DD140" i="3"/>
  <c r="CY141" i="3"/>
  <c r="DA141" i="3"/>
  <c r="DB141" i="3"/>
  <c r="DC141" i="3"/>
  <c r="DD141" i="3"/>
  <c r="CY142" i="3"/>
  <c r="DA142" i="3"/>
  <c r="DB142" i="3"/>
  <c r="DC142" i="3"/>
  <c r="DD142" i="3"/>
  <c r="CY143" i="3"/>
  <c r="DA143" i="3"/>
  <c r="DB143" i="3"/>
  <c r="DC143" i="3"/>
  <c r="DD143" i="3"/>
  <c r="CY144" i="3"/>
  <c r="DA144" i="3"/>
  <c r="DB144" i="3"/>
  <c r="DC144" i="3"/>
  <c r="DD144" i="3"/>
  <c r="CY145" i="3"/>
  <c r="DA145" i="3"/>
  <c r="DB145" i="3"/>
  <c r="DC145" i="3"/>
  <c r="DD145" i="3"/>
  <c r="CY146" i="3"/>
  <c r="DA146" i="3"/>
  <c r="DB146" i="3"/>
  <c r="DC146" i="3"/>
  <c r="DD146" i="3"/>
  <c r="CY147" i="3"/>
  <c r="DA147" i="3"/>
  <c r="DB147" i="3"/>
  <c r="DC147" i="3"/>
  <c r="DD147" i="3"/>
  <c r="CY148" i="3"/>
  <c r="DA148" i="3"/>
  <c r="DB148" i="3"/>
  <c r="DC148" i="3"/>
  <c r="DD148" i="3"/>
  <c r="CY149" i="3"/>
  <c r="DA149" i="3"/>
  <c r="DB149" i="3"/>
  <c r="DC149" i="3"/>
  <c r="DD149" i="3"/>
  <c r="CY150" i="3"/>
  <c r="DA150" i="3"/>
  <c r="DB150" i="3"/>
  <c r="DC150" i="3"/>
  <c r="DD150" i="3"/>
  <c r="CY151" i="3"/>
  <c r="DA151" i="3"/>
  <c r="DB151" i="3"/>
  <c r="DC151" i="3"/>
  <c r="DD151" i="3"/>
  <c r="CY152" i="3"/>
  <c r="DA152" i="3"/>
  <c r="DB152" i="3"/>
  <c r="DC152" i="3"/>
  <c r="DD152" i="3"/>
  <c r="CY153" i="3"/>
  <c r="DA153" i="3"/>
  <c r="DB153" i="3"/>
  <c r="DC153" i="3"/>
  <c r="DD153" i="3"/>
  <c r="CY154" i="3"/>
  <c r="DA154" i="3"/>
  <c r="DB154" i="3"/>
  <c r="DC154" i="3"/>
  <c r="DD154" i="3"/>
  <c r="CY155" i="3"/>
  <c r="DA155" i="3"/>
  <c r="DB155" i="3"/>
  <c r="DC155" i="3"/>
  <c r="DD155" i="3"/>
  <c r="CY156" i="3"/>
  <c r="DA156" i="3"/>
  <c r="DB156" i="3"/>
  <c r="DC156" i="3"/>
  <c r="DD156" i="3"/>
  <c r="CY157" i="3"/>
  <c r="DA157" i="3"/>
  <c r="DB157" i="3"/>
  <c r="DC157" i="3"/>
  <c r="DD157" i="3"/>
  <c r="CY158" i="3"/>
  <c r="DA158" i="3"/>
  <c r="DB158" i="3"/>
  <c r="DC158" i="3"/>
  <c r="DD158" i="3"/>
  <c r="CY159" i="3"/>
  <c r="DA159" i="3"/>
  <c r="DB159" i="3"/>
  <c r="DC159" i="3"/>
  <c r="DD159" i="3"/>
  <c r="CY160" i="3"/>
  <c r="DA160" i="3"/>
  <c r="DB160" i="3"/>
  <c r="DC160" i="3"/>
  <c r="DD160" i="3"/>
  <c r="CY161" i="3"/>
  <c r="DA161" i="3"/>
  <c r="DB161" i="3"/>
  <c r="DC161" i="3"/>
  <c r="DD161" i="3"/>
  <c r="CY162" i="3"/>
  <c r="DA162" i="3"/>
  <c r="DB162" i="3"/>
  <c r="DC162" i="3"/>
  <c r="DD162" i="3"/>
  <c r="CY163" i="3"/>
  <c r="DA163" i="3"/>
  <c r="DB163" i="3"/>
  <c r="DC163" i="3"/>
  <c r="DD163" i="3"/>
  <c r="CY164" i="3"/>
  <c r="DA164" i="3"/>
  <c r="DB164" i="3"/>
  <c r="DC164" i="3"/>
  <c r="DD164" i="3"/>
  <c r="CY165" i="3"/>
  <c r="DA165" i="3"/>
  <c r="DB165" i="3"/>
  <c r="DC165" i="3"/>
  <c r="DD165" i="3"/>
  <c r="CY166" i="3"/>
  <c r="DA166" i="3"/>
  <c r="DB166" i="3"/>
  <c r="DC166" i="3"/>
  <c r="DD166" i="3"/>
  <c r="CY167" i="3"/>
  <c r="DA167" i="3"/>
  <c r="DB167" i="3"/>
  <c r="DC167" i="3"/>
  <c r="DD167" i="3"/>
  <c r="CY168" i="3"/>
  <c r="DA168" i="3"/>
  <c r="DB168" i="3"/>
  <c r="DC168" i="3"/>
  <c r="DD168" i="3"/>
  <c r="CD9" i="3"/>
  <c r="CG9" i="3"/>
  <c r="CD10" i="3"/>
  <c r="CG10" i="3"/>
  <c r="CD11" i="3"/>
  <c r="CG11" i="3"/>
  <c r="CD12" i="3"/>
  <c r="CG12" i="3"/>
  <c r="CD13" i="3"/>
  <c r="CG13" i="3"/>
  <c r="CD14" i="3"/>
  <c r="CG14" i="3"/>
  <c r="CD15" i="3"/>
  <c r="CG15" i="3"/>
  <c r="DJ15" i="3" s="1"/>
  <c r="CD16" i="3"/>
  <c r="CG16" i="3"/>
  <c r="CD17" i="3"/>
  <c r="CG17" i="3"/>
  <c r="CD18" i="3"/>
  <c r="CG18" i="3"/>
  <c r="CD19" i="3"/>
  <c r="CG19" i="3"/>
  <c r="CD20" i="3"/>
  <c r="CG20" i="3"/>
  <c r="CD21" i="3"/>
  <c r="CG21" i="3"/>
  <c r="CD22" i="3"/>
  <c r="CG22" i="3"/>
  <c r="CD23" i="3"/>
  <c r="CG23" i="3"/>
  <c r="CD24" i="3"/>
  <c r="CG24" i="3"/>
  <c r="CD25" i="3"/>
  <c r="CG25" i="3"/>
  <c r="CD26" i="3"/>
  <c r="CG26" i="3"/>
  <c r="CD27" i="3"/>
  <c r="CG27" i="3"/>
  <c r="CD28" i="3"/>
  <c r="CG28" i="3"/>
  <c r="CD29" i="3"/>
  <c r="CG29" i="3"/>
  <c r="CD30" i="3"/>
  <c r="CG30" i="3"/>
  <c r="CD31" i="3"/>
  <c r="CG31" i="3"/>
  <c r="CD32" i="3"/>
  <c r="CG32" i="3"/>
  <c r="CD33" i="3"/>
  <c r="CG33" i="3"/>
  <c r="CD34" i="3"/>
  <c r="CG34" i="3"/>
  <c r="CD35" i="3"/>
  <c r="CG35" i="3"/>
  <c r="CD36" i="3"/>
  <c r="CG36" i="3"/>
  <c r="CD37" i="3"/>
  <c r="CG37" i="3"/>
  <c r="CD38" i="3"/>
  <c r="CG38" i="3"/>
  <c r="CD39" i="3"/>
  <c r="CG39" i="3"/>
  <c r="DJ39" i="3" s="1"/>
  <c r="CD40" i="3"/>
  <c r="CG40" i="3"/>
  <c r="CD41" i="3"/>
  <c r="CG41" i="3"/>
  <c r="CD42" i="3"/>
  <c r="CG42" i="3"/>
  <c r="CD43" i="3"/>
  <c r="CG43" i="3"/>
  <c r="CD44" i="3"/>
  <c r="CG44" i="3"/>
  <c r="CD45" i="3"/>
  <c r="CG45" i="3"/>
  <c r="CD46" i="3"/>
  <c r="CG46" i="3"/>
  <c r="CD47" i="3"/>
  <c r="CG47" i="3"/>
  <c r="DJ47" i="3" s="1"/>
  <c r="CD48" i="3"/>
  <c r="CG48" i="3"/>
  <c r="CD49" i="3"/>
  <c r="CG49" i="3"/>
  <c r="CD50" i="3"/>
  <c r="CG50" i="3"/>
  <c r="CD51" i="3"/>
  <c r="CG51" i="3"/>
  <c r="CD52" i="3"/>
  <c r="CG52" i="3"/>
  <c r="CD53" i="3"/>
  <c r="CG53" i="3"/>
  <c r="CD54" i="3"/>
  <c r="CG54" i="3"/>
  <c r="CD55" i="3"/>
  <c r="CG55" i="3"/>
  <c r="CD56" i="3"/>
  <c r="CG56" i="3"/>
  <c r="CD57" i="3"/>
  <c r="CG57" i="3"/>
  <c r="CD58" i="3"/>
  <c r="CG58" i="3"/>
  <c r="CD59" i="3"/>
  <c r="CG59" i="3"/>
  <c r="CD60" i="3"/>
  <c r="CG60" i="3"/>
  <c r="CD61" i="3"/>
  <c r="CG61" i="3"/>
  <c r="CD62" i="3"/>
  <c r="CG62" i="3"/>
  <c r="CD63" i="3"/>
  <c r="CG63" i="3"/>
  <c r="CD64" i="3"/>
  <c r="CG64" i="3"/>
  <c r="CD65" i="3"/>
  <c r="CG65" i="3"/>
  <c r="CD66" i="3"/>
  <c r="CG66" i="3"/>
  <c r="CD67" i="3"/>
  <c r="CG67" i="3"/>
  <c r="CD68" i="3"/>
  <c r="CG68" i="3"/>
  <c r="CD69" i="3"/>
  <c r="CG69" i="3"/>
  <c r="CD70" i="3"/>
  <c r="CG70" i="3"/>
  <c r="CD71" i="3"/>
  <c r="CG71" i="3"/>
  <c r="DJ71" i="3" s="1"/>
  <c r="CD72" i="3"/>
  <c r="CG72" i="3"/>
  <c r="CD73" i="3"/>
  <c r="CG73" i="3"/>
  <c r="CD74" i="3"/>
  <c r="CG74" i="3"/>
  <c r="CD75" i="3"/>
  <c r="CG75" i="3"/>
  <c r="CD76" i="3"/>
  <c r="CG76" i="3"/>
  <c r="CD77" i="3"/>
  <c r="CG77" i="3"/>
  <c r="CD78" i="3"/>
  <c r="CG78" i="3"/>
  <c r="CD79" i="3"/>
  <c r="CG79" i="3"/>
  <c r="DJ79" i="3" s="1"/>
  <c r="CD80" i="3"/>
  <c r="CG80" i="3"/>
  <c r="CD81" i="3"/>
  <c r="CG81" i="3"/>
  <c r="CD82" i="3"/>
  <c r="CG82" i="3"/>
  <c r="CD83" i="3"/>
  <c r="CG83" i="3"/>
  <c r="DJ83" i="3" s="1"/>
  <c r="CD84" i="3"/>
  <c r="CG84" i="3"/>
  <c r="CD85" i="3"/>
  <c r="CG85" i="3"/>
  <c r="CD86" i="3"/>
  <c r="CG86" i="3"/>
  <c r="CD87" i="3"/>
  <c r="CG87" i="3"/>
  <c r="CD88" i="3"/>
  <c r="CG88" i="3"/>
  <c r="CD89" i="3"/>
  <c r="CG89" i="3"/>
  <c r="CD90" i="3"/>
  <c r="CG90" i="3"/>
  <c r="DJ90" i="3" s="1"/>
  <c r="CD91" i="3"/>
  <c r="CG91" i="3"/>
  <c r="CD92" i="3"/>
  <c r="CG92" i="3"/>
  <c r="CD93" i="3"/>
  <c r="CG93" i="3"/>
  <c r="CD94" i="3"/>
  <c r="CG94" i="3"/>
  <c r="DJ94" i="3" s="1"/>
  <c r="CD95" i="3"/>
  <c r="CG95" i="3"/>
  <c r="CD96" i="3"/>
  <c r="CG96" i="3"/>
  <c r="CD97" i="3"/>
  <c r="CG97" i="3"/>
  <c r="CD98" i="3"/>
  <c r="CG98" i="3"/>
  <c r="DJ98" i="3" s="1"/>
  <c r="CD99" i="3"/>
  <c r="CG99" i="3"/>
  <c r="CD100" i="3"/>
  <c r="CG100" i="3"/>
  <c r="CD101" i="3"/>
  <c r="CG101" i="3"/>
  <c r="CD102" i="3"/>
  <c r="CG102" i="3"/>
  <c r="DJ102" i="3" s="1"/>
  <c r="CD103" i="3"/>
  <c r="CG103" i="3"/>
  <c r="CD104" i="3"/>
  <c r="CG104" i="3"/>
  <c r="CD105" i="3"/>
  <c r="CG105" i="3"/>
  <c r="CD106" i="3"/>
  <c r="CG106" i="3"/>
  <c r="DJ106" i="3" s="1"/>
  <c r="CD107" i="3"/>
  <c r="CG107" i="3"/>
  <c r="DJ107" i="3" s="1"/>
  <c r="CD108" i="3"/>
  <c r="CG108" i="3"/>
  <c r="CD109" i="3"/>
  <c r="CG109" i="3"/>
  <c r="CD110" i="3"/>
  <c r="CG110" i="3"/>
  <c r="CD111" i="3"/>
  <c r="CG111" i="3"/>
  <c r="CD112" i="3"/>
  <c r="CG112" i="3"/>
  <c r="CD113" i="3"/>
  <c r="CG113" i="3"/>
  <c r="CD114" i="3"/>
  <c r="CG114" i="3"/>
  <c r="CD115" i="3"/>
  <c r="CG115" i="3"/>
  <c r="DJ115" i="3" s="1"/>
  <c r="CD116" i="3"/>
  <c r="CG116" i="3"/>
  <c r="CD117" i="3"/>
  <c r="CG117" i="3"/>
  <c r="CD118" i="3"/>
  <c r="CG118" i="3"/>
  <c r="CD119" i="3"/>
  <c r="CG119" i="3"/>
  <c r="CD120" i="3"/>
  <c r="CG120" i="3"/>
  <c r="CD121" i="3"/>
  <c r="CG121" i="3"/>
  <c r="CD122" i="3"/>
  <c r="CG122" i="3"/>
  <c r="DJ122" i="3" s="1"/>
  <c r="CD123" i="3"/>
  <c r="CG123" i="3"/>
  <c r="CD124" i="3"/>
  <c r="CG124" i="3"/>
  <c r="CD125" i="3"/>
  <c r="CG125" i="3"/>
  <c r="CD126" i="3"/>
  <c r="CG126" i="3"/>
  <c r="DJ126" i="3" s="1"/>
  <c r="CD127" i="3"/>
  <c r="CG127" i="3"/>
  <c r="CD128" i="3"/>
  <c r="CG128" i="3"/>
  <c r="CD129" i="3"/>
  <c r="CG129" i="3"/>
  <c r="CD130" i="3"/>
  <c r="CG130" i="3"/>
  <c r="DJ130" i="3" s="1"/>
  <c r="CD131" i="3"/>
  <c r="CG131" i="3"/>
  <c r="CD132" i="3"/>
  <c r="CG132" i="3"/>
  <c r="CD133" i="3"/>
  <c r="CG133" i="3"/>
  <c r="CD134" i="3"/>
  <c r="CG134" i="3"/>
  <c r="DJ134" i="3" s="1"/>
  <c r="CD135" i="3"/>
  <c r="CG135" i="3"/>
  <c r="CD136" i="3"/>
  <c r="CG136" i="3"/>
  <c r="CD137" i="3"/>
  <c r="CG137" i="3"/>
  <c r="CD138" i="3"/>
  <c r="CG138" i="3"/>
  <c r="DJ138" i="3" s="1"/>
  <c r="CD139" i="3"/>
  <c r="CG139" i="3"/>
  <c r="DJ139" i="3" s="1"/>
  <c r="CD140" i="3"/>
  <c r="CG140" i="3"/>
  <c r="CD141" i="3"/>
  <c r="CG141" i="3"/>
  <c r="CD142" i="3"/>
  <c r="CG142" i="3"/>
  <c r="DJ142" i="3" s="1"/>
  <c r="CD143" i="3"/>
  <c r="CG143" i="3"/>
  <c r="CD144" i="3"/>
  <c r="CG144" i="3"/>
  <c r="CD145" i="3"/>
  <c r="CG145" i="3"/>
  <c r="CD146" i="3"/>
  <c r="CG146" i="3"/>
  <c r="CD147" i="3"/>
  <c r="CG147" i="3"/>
  <c r="DJ147" i="3" s="1"/>
  <c r="CD148" i="3"/>
  <c r="CG148" i="3"/>
  <c r="CD149" i="3"/>
  <c r="CG149" i="3"/>
  <c r="CD150" i="3"/>
  <c r="CG150" i="3"/>
  <c r="CD151" i="3"/>
  <c r="CG151" i="3"/>
  <c r="CD152" i="3"/>
  <c r="CG152" i="3"/>
  <c r="CD153" i="3"/>
  <c r="CG153" i="3"/>
  <c r="CD154" i="3"/>
  <c r="CG154" i="3"/>
  <c r="DJ154" i="3" s="1"/>
  <c r="CD155" i="3"/>
  <c r="CG155" i="3"/>
  <c r="CD156" i="3"/>
  <c r="CG156" i="3"/>
  <c r="CD157" i="3"/>
  <c r="CG157" i="3"/>
  <c r="CD158" i="3"/>
  <c r="CG158" i="3"/>
  <c r="DJ158" i="3" s="1"/>
  <c r="CD159" i="3"/>
  <c r="CG159" i="3"/>
  <c r="CD160" i="3"/>
  <c r="CG160" i="3"/>
  <c r="CD161" i="3"/>
  <c r="CG161" i="3"/>
  <c r="CD162" i="3"/>
  <c r="CG162" i="3"/>
  <c r="DJ162" i="3" s="1"/>
  <c r="CD163" i="3"/>
  <c r="CG163" i="3"/>
  <c r="CD164" i="3"/>
  <c r="CG164" i="3"/>
  <c r="CD165" i="3"/>
  <c r="CG165" i="3"/>
  <c r="CD166" i="3"/>
  <c r="CG166" i="3"/>
  <c r="DJ166" i="3" s="1"/>
  <c r="CD167" i="3"/>
  <c r="CG167" i="3"/>
  <c r="CD168" i="3"/>
  <c r="CG168" i="3"/>
  <c r="BC9" i="3"/>
  <c r="BD9" i="3"/>
  <c r="BD177" i="3" s="1"/>
  <c r="BA9" i="3"/>
  <c r="BA10" i="3"/>
  <c r="BE10" i="3" s="1"/>
  <c r="H7" i="35" s="1"/>
  <c r="BA11" i="3"/>
  <c r="BE11" i="3" s="1"/>
  <c r="H8" i="35" s="1"/>
  <c r="J8" i="35" s="1"/>
  <c r="BA12" i="3"/>
  <c r="BE12" i="3" s="1"/>
  <c r="H9" i="35" s="1"/>
  <c r="BA13" i="3"/>
  <c r="BE13" i="3" s="1"/>
  <c r="BA14" i="3"/>
  <c r="BE14" i="3" s="1"/>
  <c r="H11" i="35" s="1"/>
  <c r="J11" i="35" s="1"/>
  <c r="BA15" i="3"/>
  <c r="BE15" i="3" s="1"/>
  <c r="H12" i="35" s="1"/>
  <c r="BA16" i="3"/>
  <c r="BE16" i="3" s="1"/>
  <c r="H13" i="35" s="1"/>
  <c r="J13" i="35" s="1"/>
  <c r="BA17" i="3"/>
  <c r="BE17" i="3" s="1"/>
  <c r="H14" i="35" s="1"/>
  <c r="J14" i="35" s="1"/>
  <c r="BA18" i="3"/>
  <c r="BE18" i="3" s="1"/>
  <c r="H15" i="35" s="1"/>
  <c r="BA19" i="3"/>
  <c r="BE19" i="3" s="1"/>
  <c r="H16" i="35" s="1"/>
  <c r="J16" i="35" s="1"/>
  <c r="BA20" i="3"/>
  <c r="BE20" i="3" s="1"/>
  <c r="H17" i="35" s="1"/>
  <c r="BA21" i="3"/>
  <c r="BE21" i="3" s="1"/>
  <c r="H18" i="35" s="1"/>
  <c r="J18" i="35" s="1"/>
  <c r="BA22" i="3"/>
  <c r="BE22" i="3" s="1"/>
  <c r="BA23" i="3"/>
  <c r="BE23" i="3" s="1"/>
  <c r="H20" i="35" s="1"/>
  <c r="BA24" i="3"/>
  <c r="BE24" i="3" s="1"/>
  <c r="H233" i="35" s="1"/>
  <c r="BA25" i="3"/>
  <c r="BE25" i="3" s="1"/>
  <c r="H234" i="35" s="1"/>
  <c r="BA26" i="3"/>
  <c r="BE26" i="3" s="1"/>
  <c r="H235" i="35" s="1"/>
  <c r="BA27" i="3"/>
  <c r="BA28" i="3"/>
  <c r="BE28" i="3" s="1"/>
  <c r="H223" i="35" s="1"/>
  <c r="BA29" i="3"/>
  <c r="BE29" i="3" s="1"/>
  <c r="H225" i="35" s="1"/>
  <c r="BA30" i="3"/>
  <c r="BE30" i="3" s="1"/>
  <c r="H226" i="35" s="1"/>
  <c r="BA31" i="3"/>
  <c r="BE31" i="3" s="1"/>
  <c r="H227" i="35" s="1"/>
  <c r="BA32" i="3"/>
  <c r="BE32" i="3" s="1"/>
  <c r="H228" i="35" s="1"/>
  <c r="BA33" i="3"/>
  <c r="BE33" i="3" s="1"/>
  <c r="H30" i="35" s="1"/>
  <c r="J30" i="35" s="1"/>
  <c r="BA34" i="3"/>
  <c r="BE34" i="3" s="1"/>
  <c r="H229" i="35" s="1"/>
  <c r="BA35" i="3"/>
  <c r="BE35" i="3" s="1"/>
  <c r="H236" i="35" s="1"/>
  <c r="BA36" i="3"/>
  <c r="BE36" i="3" s="1"/>
  <c r="H33" i="35" s="1"/>
  <c r="BA37" i="3"/>
  <c r="BE37" i="3" s="1"/>
  <c r="H237" i="35" s="1"/>
  <c r="BA38" i="3"/>
  <c r="BE38" i="3" s="1"/>
  <c r="BA39" i="3"/>
  <c r="BE39" i="3" s="1"/>
  <c r="BA40" i="3"/>
  <c r="BE40" i="3" s="1"/>
  <c r="H37" i="35" s="1"/>
  <c r="J37" i="35" s="1"/>
  <c r="BA41" i="3"/>
  <c r="BE41" i="3" s="1"/>
  <c r="H38" i="35" s="1"/>
  <c r="J38" i="35" s="1"/>
  <c r="BA42" i="3"/>
  <c r="BE42" i="3" s="1"/>
  <c r="H39" i="35" s="1"/>
  <c r="BA43" i="3"/>
  <c r="BE43" i="3" s="1"/>
  <c r="H241" i="35" s="1"/>
  <c r="BA44" i="3"/>
  <c r="BE44" i="3" s="1"/>
  <c r="H41" i="35" s="1"/>
  <c r="BA45" i="3"/>
  <c r="BE45" i="3" s="1"/>
  <c r="H42" i="35" s="1"/>
  <c r="J42" i="35" s="1"/>
  <c r="BA46" i="3"/>
  <c r="BE46" i="3" s="1"/>
  <c r="H43" i="35" s="1"/>
  <c r="J43" i="35" s="1"/>
  <c r="BA47" i="3"/>
  <c r="BE47" i="3" s="1"/>
  <c r="H44" i="35" s="1"/>
  <c r="BA48" i="3"/>
  <c r="BE48" i="3" s="1"/>
  <c r="H45" i="35" s="1"/>
  <c r="J45" i="35" s="1"/>
  <c r="BA49" i="3"/>
  <c r="BE49" i="3" s="1"/>
  <c r="BA50" i="3"/>
  <c r="BE50" i="3" s="1"/>
  <c r="BA51" i="3"/>
  <c r="BE51" i="3" s="1"/>
  <c r="H48" i="35" s="1"/>
  <c r="BA52" i="3"/>
  <c r="BE52" i="3" s="1"/>
  <c r="H232" i="35" s="1"/>
  <c r="BA53" i="3"/>
  <c r="BE53" i="3" s="1"/>
  <c r="BA54" i="3"/>
  <c r="BE54" i="3" s="1"/>
  <c r="H51" i="35" s="1"/>
  <c r="J51" i="35" s="1"/>
  <c r="BA55" i="3"/>
  <c r="BE55" i="3" s="1"/>
  <c r="H52" i="35" s="1"/>
  <c r="J52" i="35" s="1"/>
  <c r="BA56" i="3"/>
  <c r="BE56" i="3" s="1"/>
  <c r="H242" i="35" s="1"/>
  <c r="BA57" i="3"/>
  <c r="BE57" i="3" s="1"/>
  <c r="H54" i="35" s="1"/>
  <c r="J54" i="35" s="1"/>
  <c r="BA58" i="3"/>
  <c r="BE58" i="3" s="1"/>
  <c r="BA59" i="3"/>
  <c r="BE59" i="3" s="1"/>
  <c r="H56" i="35" s="1"/>
  <c r="BA60" i="3"/>
  <c r="BE60" i="3" s="1"/>
  <c r="H57" i="35" s="1"/>
  <c r="BA61" i="3"/>
  <c r="BE61" i="3" s="1"/>
  <c r="H58" i="35" s="1"/>
  <c r="J58" i="35" s="1"/>
  <c r="BA62" i="3"/>
  <c r="BE62" i="3" s="1"/>
  <c r="H59" i="35" s="1"/>
  <c r="J59" i="35" s="1"/>
  <c r="BA63" i="3"/>
  <c r="BE63" i="3" s="1"/>
  <c r="H60" i="35" s="1"/>
  <c r="J60" i="35" s="1"/>
  <c r="BA64" i="3"/>
  <c r="BE64" i="3" s="1"/>
  <c r="H61" i="35" s="1"/>
  <c r="J61" i="35" s="1"/>
  <c r="BA65" i="3"/>
  <c r="BE65" i="3" s="1"/>
  <c r="H62" i="35" s="1"/>
  <c r="J62" i="35" s="1"/>
  <c r="BA66" i="3"/>
  <c r="BE66" i="3" s="1"/>
  <c r="H63" i="35" s="1"/>
  <c r="BA67" i="3"/>
  <c r="BE67" i="3" s="1"/>
  <c r="H64" i="35" s="1"/>
  <c r="BA68" i="3"/>
  <c r="BE68" i="3" s="1"/>
  <c r="H65" i="35" s="1"/>
  <c r="BA69" i="3"/>
  <c r="BE69" i="3" s="1"/>
  <c r="H66" i="35" s="1"/>
  <c r="J66" i="35" s="1"/>
  <c r="BA70" i="3"/>
  <c r="BE70" i="3" s="1"/>
  <c r="H67" i="35" s="1"/>
  <c r="J67" i="35" s="1"/>
  <c r="BA71" i="3"/>
  <c r="BE71" i="3" s="1"/>
  <c r="H68" i="35" s="1"/>
  <c r="J68" i="35" s="1"/>
  <c r="BA72" i="3"/>
  <c r="BE72" i="3" s="1"/>
  <c r="H69" i="35" s="1"/>
  <c r="J69" i="35" s="1"/>
  <c r="BA73" i="3"/>
  <c r="BE73" i="3" s="1"/>
  <c r="H70" i="35" s="1"/>
  <c r="J70" i="35" s="1"/>
  <c r="BA74" i="3"/>
  <c r="BE74" i="3" s="1"/>
  <c r="H71" i="35" s="1"/>
  <c r="BA75" i="3"/>
  <c r="BE75" i="3" s="1"/>
  <c r="H72" i="35" s="1"/>
  <c r="BA76" i="3"/>
  <c r="BE76" i="3" s="1"/>
  <c r="BA77" i="3"/>
  <c r="BE77" i="3" s="1"/>
  <c r="H74" i="35" s="1"/>
  <c r="J74" i="35" s="1"/>
  <c r="BA78" i="3"/>
  <c r="BE78" i="3" s="1"/>
  <c r="BA79" i="3"/>
  <c r="BE79" i="3" s="1"/>
  <c r="BA80" i="3"/>
  <c r="BE80" i="3" s="1"/>
  <c r="H77" i="35" s="1"/>
  <c r="J77" i="35" s="1"/>
  <c r="BA81" i="3"/>
  <c r="BE81" i="3" s="1"/>
  <c r="BA82" i="3"/>
  <c r="BE82" i="3" s="1"/>
  <c r="H79" i="35" s="1"/>
  <c r="BA83" i="3"/>
  <c r="BE83" i="3" s="1"/>
  <c r="H80" i="35" s="1"/>
  <c r="BA84" i="3"/>
  <c r="BE84" i="3" s="1"/>
  <c r="H81" i="35" s="1"/>
  <c r="BA85" i="3"/>
  <c r="BE85" i="3" s="1"/>
  <c r="H82" i="35" s="1"/>
  <c r="J82" i="35" s="1"/>
  <c r="BA86" i="3"/>
  <c r="BE86" i="3" s="1"/>
  <c r="BA87" i="3"/>
  <c r="BE87" i="3" s="1"/>
  <c r="H84" i="35" s="1"/>
  <c r="J84" i="35" s="1"/>
  <c r="BA88" i="3"/>
  <c r="BE88" i="3" s="1"/>
  <c r="H85" i="35" s="1"/>
  <c r="J85" i="35" s="1"/>
  <c r="BA89" i="3"/>
  <c r="BE89" i="3" s="1"/>
  <c r="H86" i="35" s="1"/>
  <c r="J86" i="35" s="1"/>
  <c r="BA90" i="3"/>
  <c r="BE90" i="3" s="1"/>
  <c r="H87" i="35" s="1"/>
  <c r="BA91" i="3"/>
  <c r="BE91" i="3" s="1"/>
  <c r="H88" i="35" s="1"/>
  <c r="BA92" i="3"/>
  <c r="BE92" i="3" s="1"/>
  <c r="H89" i="35" s="1"/>
  <c r="BA93" i="3"/>
  <c r="BE93" i="3" s="1"/>
  <c r="H90" i="35" s="1"/>
  <c r="J90" i="35" s="1"/>
  <c r="BA94" i="3"/>
  <c r="BE94" i="3" s="1"/>
  <c r="H91" i="35" s="1"/>
  <c r="J91" i="35" s="1"/>
  <c r="BA95" i="3"/>
  <c r="BE95" i="3" s="1"/>
  <c r="H92" i="35" s="1"/>
  <c r="J92" i="35" s="1"/>
  <c r="BA96" i="3"/>
  <c r="BE96" i="3" s="1"/>
  <c r="H93" i="35" s="1"/>
  <c r="J93" i="35" s="1"/>
  <c r="BA97" i="3"/>
  <c r="BE97" i="3" s="1"/>
  <c r="H94" i="35" s="1"/>
  <c r="J94" i="35" s="1"/>
  <c r="BA98" i="3"/>
  <c r="BE98" i="3" s="1"/>
  <c r="H95" i="35" s="1"/>
  <c r="BA99" i="3"/>
  <c r="BE99" i="3" s="1"/>
  <c r="H96" i="35" s="1"/>
  <c r="BA100" i="3"/>
  <c r="BE100" i="3" s="1"/>
  <c r="H97" i="35" s="1"/>
  <c r="BA101" i="3"/>
  <c r="BE101" i="3" s="1"/>
  <c r="H98" i="35" s="1"/>
  <c r="J98" i="35" s="1"/>
  <c r="BA102" i="3"/>
  <c r="BE102" i="3" s="1"/>
  <c r="H99" i="35" s="1"/>
  <c r="J99" i="35" s="1"/>
  <c r="BA103" i="3"/>
  <c r="BE103" i="3" s="1"/>
  <c r="H100" i="35" s="1"/>
  <c r="J100" i="35" s="1"/>
  <c r="BA104" i="3"/>
  <c r="BE104" i="3" s="1"/>
  <c r="H101" i="35" s="1"/>
  <c r="J101" i="35" s="1"/>
  <c r="BA105" i="3"/>
  <c r="BE105" i="3" s="1"/>
  <c r="H102" i="35" s="1"/>
  <c r="J102" i="35" s="1"/>
  <c r="BA106" i="3"/>
  <c r="BE106" i="3" s="1"/>
  <c r="H103" i="35" s="1"/>
  <c r="BA107" i="3"/>
  <c r="BE107" i="3" s="1"/>
  <c r="H104" i="35" s="1"/>
  <c r="BA108" i="3"/>
  <c r="BE108" i="3" s="1"/>
  <c r="H105" i="35" s="1"/>
  <c r="BA109" i="3"/>
  <c r="BE109" i="3" s="1"/>
  <c r="H240" i="35" s="1"/>
  <c r="BA110" i="3"/>
  <c r="BE110" i="3" s="1"/>
  <c r="BA111" i="3"/>
  <c r="BE111" i="3" s="1"/>
  <c r="H238" i="35" s="1"/>
  <c r="BA112" i="3"/>
  <c r="BE112" i="3" s="1"/>
  <c r="H239" i="35" s="1"/>
  <c r="BA113" i="3"/>
  <c r="BE113" i="3" s="1"/>
  <c r="H116" i="35" s="1"/>
  <c r="J116" i="35" s="1"/>
  <c r="BA114" i="3"/>
  <c r="BE114" i="3" s="1"/>
  <c r="H168" i="35" s="1"/>
  <c r="BA115" i="3"/>
  <c r="BE115" i="3" s="1"/>
  <c r="H169" i="35" s="1"/>
  <c r="J169" i="35" s="1"/>
  <c r="BA116" i="3"/>
  <c r="BE116" i="3" s="1"/>
  <c r="BA117" i="3"/>
  <c r="BE117" i="3" s="1"/>
  <c r="BA118" i="3"/>
  <c r="BE118" i="3" s="1"/>
  <c r="BA119" i="3"/>
  <c r="BE119" i="3" s="1"/>
  <c r="BA120" i="3"/>
  <c r="BE120" i="3" s="1"/>
  <c r="BA121" i="3"/>
  <c r="BE121" i="3" s="1"/>
  <c r="BA122" i="3"/>
  <c r="BE122" i="3" s="1"/>
  <c r="BA123" i="3"/>
  <c r="BE123" i="3" s="1"/>
  <c r="BA124" i="3"/>
  <c r="BE124" i="3" s="1"/>
  <c r="H194" i="35" s="1"/>
  <c r="BA125" i="3"/>
  <c r="BE125" i="3" s="1"/>
  <c r="BA126" i="3"/>
  <c r="BE126" i="3" s="1"/>
  <c r="BA127" i="3"/>
  <c r="BE127" i="3" s="1"/>
  <c r="BA128" i="3"/>
  <c r="BE128" i="3" s="1"/>
  <c r="BA129" i="3"/>
  <c r="BE129" i="3" s="1"/>
  <c r="BA130" i="3"/>
  <c r="BE130" i="3" s="1"/>
  <c r="BA131" i="3"/>
  <c r="BE131" i="3" s="1"/>
  <c r="BA132" i="3"/>
  <c r="BE132" i="3" s="1"/>
  <c r="BA133" i="3"/>
  <c r="BE133" i="3" s="1"/>
  <c r="BA134" i="3"/>
  <c r="BE134" i="3" s="1"/>
  <c r="BA135" i="3"/>
  <c r="BE135" i="3" s="1"/>
  <c r="BA136" i="3"/>
  <c r="BE136" i="3" s="1"/>
  <c r="BA137" i="3"/>
  <c r="BE137" i="3" s="1"/>
  <c r="BA138" i="3"/>
  <c r="BE138" i="3" s="1"/>
  <c r="BA139" i="3"/>
  <c r="BE139" i="3" s="1"/>
  <c r="BA140" i="3"/>
  <c r="BE140" i="3" s="1"/>
  <c r="BA141" i="3"/>
  <c r="BE141" i="3" s="1"/>
  <c r="BA142" i="3"/>
  <c r="BE142" i="3" s="1"/>
  <c r="BA143" i="3"/>
  <c r="BE143" i="3" s="1"/>
  <c r="BA144" i="3"/>
  <c r="BE144" i="3" s="1"/>
  <c r="BA145" i="3"/>
  <c r="BE145" i="3" s="1"/>
  <c r="BA146" i="3"/>
  <c r="BE146" i="3" s="1"/>
  <c r="BA147" i="3"/>
  <c r="BE147" i="3" s="1"/>
  <c r="BA148" i="3"/>
  <c r="BE148" i="3" s="1"/>
  <c r="BA149" i="3"/>
  <c r="BE149" i="3" s="1"/>
  <c r="BA150" i="3"/>
  <c r="BE150" i="3" s="1"/>
  <c r="BA151" i="3"/>
  <c r="BE151" i="3" s="1"/>
  <c r="BA152" i="3"/>
  <c r="BE152" i="3" s="1"/>
  <c r="BA153" i="3"/>
  <c r="BE153" i="3" s="1"/>
  <c r="BA154" i="3"/>
  <c r="BE154" i="3" s="1"/>
  <c r="BA155" i="3"/>
  <c r="BE155" i="3" s="1"/>
  <c r="BA156" i="3"/>
  <c r="BE156" i="3" s="1"/>
  <c r="BA157" i="3"/>
  <c r="BE157" i="3" s="1"/>
  <c r="BA158" i="3"/>
  <c r="BE158" i="3" s="1"/>
  <c r="BA159" i="3"/>
  <c r="BE159" i="3" s="1"/>
  <c r="BA160" i="3"/>
  <c r="BE160" i="3" s="1"/>
  <c r="BA161" i="3"/>
  <c r="BE161" i="3" s="1"/>
  <c r="BA162" i="3"/>
  <c r="BE162" i="3" s="1"/>
  <c r="BA163" i="3"/>
  <c r="BE163" i="3" s="1"/>
  <c r="BA164" i="3"/>
  <c r="BE164" i="3" s="1"/>
  <c r="BA165" i="3"/>
  <c r="BE165" i="3" s="1"/>
  <c r="BA166" i="3"/>
  <c r="BE166" i="3" s="1"/>
  <c r="BA167" i="3"/>
  <c r="BE167" i="3" s="1"/>
  <c r="BA168" i="3"/>
  <c r="BE168" i="3" s="1"/>
  <c r="Y9" i="3" a="1"/>
  <c r="Y9" i="3" s="1"/>
  <c r="Z9" i="3" a="1"/>
  <c r="Z9" i="3" s="1"/>
  <c r="AA9" i="3" a="1"/>
  <c r="AA9" i="3" s="1"/>
  <c r="Y10" i="3" a="1"/>
  <c r="Y10" i="3" s="1"/>
  <c r="Z10" i="3" a="1"/>
  <c r="Z10" i="3" s="1"/>
  <c r="AA10" i="3" a="1"/>
  <c r="AA10" i="3" s="1"/>
  <c r="Y11" i="3" a="1"/>
  <c r="Y11" i="3" s="1"/>
  <c r="Z11" i="3" a="1"/>
  <c r="Z11" i="3" s="1"/>
  <c r="AA11" i="3" a="1"/>
  <c r="AA11" i="3" s="1"/>
  <c r="Y12" i="3" a="1"/>
  <c r="Y12" i="3" s="1"/>
  <c r="Z12" i="3" a="1"/>
  <c r="Z12" i="3" s="1"/>
  <c r="AA12" i="3" a="1"/>
  <c r="AA12" i="3" s="1"/>
  <c r="Y13" i="3" a="1"/>
  <c r="Y13" i="3" s="1"/>
  <c r="Z13" i="3" a="1"/>
  <c r="Z13" i="3" s="1"/>
  <c r="AA13" i="3" a="1"/>
  <c r="AA13" i="3" s="1"/>
  <c r="Y14" i="3" a="1"/>
  <c r="Y14" i="3" s="1"/>
  <c r="Z14" i="3" a="1"/>
  <c r="Z14" i="3" s="1"/>
  <c r="AA14" i="3" a="1"/>
  <c r="AA14" i="3" s="1"/>
  <c r="Y15" i="3" a="1"/>
  <c r="Y15" i="3" s="1"/>
  <c r="Z15" i="3" a="1"/>
  <c r="Z15" i="3" s="1"/>
  <c r="AA15" i="3" a="1"/>
  <c r="AA15" i="3" s="1"/>
  <c r="Y16" i="3" a="1"/>
  <c r="Y16" i="3" s="1"/>
  <c r="Z16" i="3" a="1"/>
  <c r="Z16" i="3" s="1"/>
  <c r="AA16" i="3" a="1"/>
  <c r="AA16" i="3" s="1"/>
  <c r="Y17" i="3" a="1"/>
  <c r="Y17" i="3" s="1"/>
  <c r="Z17" i="3" a="1"/>
  <c r="Z17" i="3" s="1"/>
  <c r="AA17" i="3" a="1"/>
  <c r="AA17" i="3" s="1"/>
  <c r="Y18" i="3" a="1"/>
  <c r="Y18" i="3" s="1"/>
  <c r="Z18" i="3" a="1"/>
  <c r="Z18" i="3" s="1"/>
  <c r="AA18" i="3" a="1"/>
  <c r="AA18" i="3" s="1"/>
  <c r="Y19" i="3" a="1"/>
  <c r="Y19" i="3" s="1"/>
  <c r="Z19" i="3" a="1"/>
  <c r="Z19" i="3" s="1"/>
  <c r="AA19" i="3" a="1"/>
  <c r="AA19" i="3" s="1"/>
  <c r="Y20" i="3" a="1"/>
  <c r="Y20" i="3" s="1"/>
  <c r="Z20" i="3" a="1"/>
  <c r="Z20" i="3" s="1"/>
  <c r="AA20" i="3" a="1"/>
  <c r="AA20" i="3" s="1"/>
  <c r="Y21" i="3" a="1"/>
  <c r="Y21" i="3" s="1"/>
  <c r="Z21" i="3" a="1"/>
  <c r="Z21" i="3" s="1"/>
  <c r="AA21" i="3" a="1"/>
  <c r="AA21" i="3" s="1"/>
  <c r="Y22" i="3" a="1"/>
  <c r="Y22" i="3" s="1"/>
  <c r="Z22" i="3" a="1"/>
  <c r="Z22" i="3" s="1"/>
  <c r="AA22" i="3" a="1"/>
  <c r="AA22" i="3" s="1"/>
  <c r="Y23" i="3" a="1"/>
  <c r="Y23" i="3" s="1"/>
  <c r="Z23" i="3" a="1"/>
  <c r="Z23" i="3" s="1"/>
  <c r="AA23" i="3" a="1"/>
  <c r="AA23" i="3" s="1"/>
  <c r="Y24" i="3" a="1"/>
  <c r="Y24" i="3" s="1"/>
  <c r="Z24" i="3" a="1"/>
  <c r="Z24" i="3" s="1"/>
  <c r="AA24" i="3" a="1"/>
  <c r="AA24" i="3" s="1"/>
  <c r="Y25" i="3" a="1"/>
  <c r="Y25" i="3" s="1"/>
  <c r="Z25" i="3" a="1"/>
  <c r="Z25" i="3" s="1"/>
  <c r="AA25" i="3" a="1"/>
  <c r="AA25" i="3" s="1"/>
  <c r="Y26" i="3" a="1"/>
  <c r="Y26" i="3" s="1"/>
  <c r="Z26" i="3" a="1"/>
  <c r="Z26" i="3" s="1"/>
  <c r="AA26" i="3" a="1"/>
  <c r="AA26" i="3" s="1"/>
  <c r="Y27" i="3" a="1"/>
  <c r="Y27" i="3" s="1"/>
  <c r="Z27" i="3" a="1"/>
  <c r="Z27" i="3" s="1"/>
  <c r="AA27" i="3" a="1"/>
  <c r="AA27" i="3" s="1"/>
  <c r="Y28" i="3" a="1"/>
  <c r="Y28" i="3" s="1"/>
  <c r="Z28" i="3" a="1"/>
  <c r="Z28" i="3" s="1"/>
  <c r="AA28" i="3" a="1"/>
  <c r="AA28" i="3" s="1"/>
  <c r="Y29" i="3" a="1"/>
  <c r="Y29" i="3" s="1"/>
  <c r="Z29" i="3" a="1"/>
  <c r="Z29" i="3" s="1"/>
  <c r="AA29" i="3" a="1"/>
  <c r="AA29" i="3" s="1"/>
  <c r="Y30" i="3" a="1"/>
  <c r="Y30" i="3" s="1"/>
  <c r="Z30" i="3" a="1"/>
  <c r="Z30" i="3" s="1"/>
  <c r="AA30" i="3" a="1"/>
  <c r="AA30" i="3" s="1"/>
  <c r="Y31" i="3" a="1"/>
  <c r="Y31" i="3" s="1"/>
  <c r="Z31" i="3" a="1"/>
  <c r="Z31" i="3" s="1"/>
  <c r="AA31" i="3" a="1"/>
  <c r="AA31" i="3" s="1"/>
  <c r="Y32" i="3" a="1"/>
  <c r="Y32" i="3" s="1"/>
  <c r="Z32" i="3" a="1"/>
  <c r="Z32" i="3" s="1"/>
  <c r="AA32" i="3" a="1"/>
  <c r="AA32" i="3" s="1"/>
  <c r="Y33" i="3" a="1"/>
  <c r="Y33" i="3" s="1"/>
  <c r="Z33" i="3" a="1"/>
  <c r="Z33" i="3" s="1"/>
  <c r="AA33" i="3" a="1"/>
  <c r="AA33" i="3" s="1"/>
  <c r="Y34" i="3" a="1"/>
  <c r="Y34" i="3" s="1"/>
  <c r="Z34" i="3" a="1"/>
  <c r="Z34" i="3" s="1"/>
  <c r="AA34" i="3" a="1"/>
  <c r="AA34" i="3" s="1"/>
  <c r="Y35" i="3" a="1"/>
  <c r="Y35" i="3" s="1"/>
  <c r="Z35" i="3" a="1"/>
  <c r="Z35" i="3" s="1"/>
  <c r="AA35" i="3" a="1"/>
  <c r="AA35" i="3" s="1"/>
  <c r="Y36" i="3" a="1"/>
  <c r="Y36" i="3" s="1"/>
  <c r="Z36" i="3" a="1"/>
  <c r="Z36" i="3" s="1"/>
  <c r="AA36" i="3" a="1"/>
  <c r="AA36" i="3" s="1"/>
  <c r="Y37" i="3" a="1"/>
  <c r="Y37" i="3" s="1"/>
  <c r="Z37" i="3" a="1"/>
  <c r="Z37" i="3" s="1"/>
  <c r="AA37" i="3" a="1"/>
  <c r="AA37" i="3" s="1"/>
  <c r="Y38" i="3" a="1"/>
  <c r="Y38" i="3" s="1"/>
  <c r="Z38" i="3" a="1"/>
  <c r="Z38" i="3" s="1"/>
  <c r="AA38" i="3" a="1"/>
  <c r="AA38" i="3" s="1"/>
  <c r="Y39" i="3" a="1"/>
  <c r="Y39" i="3" s="1"/>
  <c r="Z39" i="3" a="1"/>
  <c r="Z39" i="3" s="1"/>
  <c r="AA39" i="3" a="1"/>
  <c r="AA39" i="3" s="1"/>
  <c r="Y40" i="3" a="1"/>
  <c r="Y40" i="3" s="1"/>
  <c r="Z40" i="3" a="1"/>
  <c r="Z40" i="3" s="1"/>
  <c r="AA40" i="3" a="1"/>
  <c r="AA40" i="3" s="1"/>
  <c r="Y41" i="3" a="1"/>
  <c r="Y41" i="3" s="1"/>
  <c r="Z41" i="3" a="1"/>
  <c r="Z41" i="3" s="1"/>
  <c r="AA41" i="3" a="1"/>
  <c r="AA41" i="3" s="1"/>
  <c r="Y42" i="3" a="1"/>
  <c r="Y42" i="3" s="1"/>
  <c r="Z42" i="3" a="1"/>
  <c r="Z42" i="3" s="1"/>
  <c r="AA42" i="3" a="1"/>
  <c r="AA42" i="3" s="1"/>
  <c r="Y43" i="3" a="1"/>
  <c r="Y43" i="3" s="1"/>
  <c r="Z43" i="3" a="1"/>
  <c r="Z43" i="3" s="1"/>
  <c r="AA43" i="3" a="1"/>
  <c r="AA43" i="3" s="1"/>
  <c r="Y44" i="3" a="1"/>
  <c r="Y44" i="3" s="1"/>
  <c r="Z44" i="3" a="1"/>
  <c r="Z44" i="3" s="1"/>
  <c r="AA44" i="3" a="1"/>
  <c r="AA44" i="3" s="1"/>
  <c r="Y45" i="3" a="1"/>
  <c r="Y45" i="3" s="1"/>
  <c r="Z45" i="3" a="1"/>
  <c r="Z45" i="3" s="1"/>
  <c r="AA45" i="3" a="1"/>
  <c r="AA45" i="3" s="1"/>
  <c r="Y46" i="3" a="1"/>
  <c r="Y46" i="3" s="1"/>
  <c r="Z46" i="3" a="1"/>
  <c r="Z46" i="3" s="1"/>
  <c r="AA46" i="3" a="1"/>
  <c r="AA46" i="3" s="1"/>
  <c r="Y47" i="3" a="1"/>
  <c r="Y47" i="3" s="1"/>
  <c r="Z47" i="3" a="1"/>
  <c r="Z47" i="3" s="1"/>
  <c r="AA47" i="3" a="1"/>
  <c r="AA47" i="3" s="1"/>
  <c r="Y48" i="3" a="1"/>
  <c r="Y48" i="3" s="1"/>
  <c r="Z48" i="3" a="1"/>
  <c r="Z48" i="3" s="1"/>
  <c r="AA48" i="3" a="1"/>
  <c r="AA48" i="3" s="1"/>
  <c r="Y49" i="3" a="1"/>
  <c r="Y49" i="3" s="1"/>
  <c r="Z49" i="3" a="1"/>
  <c r="Z49" i="3" s="1"/>
  <c r="AA49" i="3" a="1"/>
  <c r="AA49" i="3" s="1"/>
  <c r="Y50" i="3" a="1"/>
  <c r="Y50" i="3" s="1"/>
  <c r="Z50" i="3" a="1"/>
  <c r="Z50" i="3" s="1"/>
  <c r="AA50" i="3" a="1"/>
  <c r="AA50" i="3" s="1"/>
  <c r="Y51" i="3" a="1"/>
  <c r="Y51" i="3" s="1"/>
  <c r="Z51" i="3" a="1"/>
  <c r="Z51" i="3" s="1"/>
  <c r="AA51" i="3" a="1"/>
  <c r="AA51" i="3" s="1"/>
  <c r="Y52" i="3" a="1"/>
  <c r="Y52" i="3" s="1"/>
  <c r="Z52" i="3" a="1"/>
  <c r="Z52" i="3" s="1"/>
  <c r="AA52" i="3" a="1"/>
  <c r="AA52" i="3" s="1"/>
  <c r="Y53" i="3" a="1"/>
  <c r="Y53" i="3" s="1"/>
  <c r="Z53" i="3" a="1"/>
  <c r="Z53" i="3" s="1"/>
  <c r="AA53" i="3" a="1"/>
  <c r="AA53" i="3" s="1"/>
  <c r="Y54" i="3" a="1"/>
  <c r="Y54" i="3" s="1"/>
  <c r="Z54" i="3" a="1"/>
  <c r="Z54" i="3" s="1"/>
  <c r="AA54" i="3" a="1"/>
  <c r="AA54" i="3" s="1"/>
  <c r="Y55" i="3" a="1"/>
  <c r="Y55" i="3" s="1"/>
  <c r="Z55" i="3" a="1"/>
  <c r="Z55" i="3" s="1"/>
  <c r="AA55" i="3" a="1"/>
  <c r="AA55" i="3" s="1"/>
  <c r="Y56" i="3" a="1"/>
  <c r="Y56" i="3" s="1"/>
  <c r="Z56" i="3" a="1"/>
  <c r="Z56" i="3" s="1"/>
  <c r="AA56" i="3" a="1"/>
  <c r="AA56" i="3" s="1"/>
  <c r="Y57" i="3" a="1"/>
  <c r="Y57" i="3" s="1"/>
  <c r="Z57" i="3" a="1"/>
  <c r="Z57" i="3" s="1"/>
  <c r="AA57" i="3" a="1"/>
  <c r="AA57" i="3" s="1"/>
  <c r="Y58" i="3" a="1"/>
  <c r="Y58" i="3" s="1"/>
  <c r="Z58" i="3" a="1"/>
  <c r="Z58" i="3" s="1"/>
  <c r="AA58" i="3" a="1"/>
  <c r="AA58" i="3" s="1"/>
  <c r="Y59" i="3" a="1"/>
  <c r="Y59" i="3" s="1"/>
  <c r="Z59" i="3" a="1"/>
  <c r="Z59" i="3" s="1"/>
  <c r="AA59" i="3" a="1"/>
  <c r="AA59" i="3" s="1"/>
  <c r="Y60" i="3" a="1"/>
  <c r="Y60" i="3" s="1"/>
  <c r="Z60" i="3" a="1"/>
  <c r="Z60" i="3" s="1"/>
  <c r="AA60" i="3" a="1"/>
  <c r="AA60" i="3" s="1"/>
  <c r="Y61" i="3" a="1"/>
  <c r="Y61" i="3" s="1"/>
  <c r="Z61" i="3" a="1"/>
  <c r="Z61" i="3" s="1"/>
  <c r="AA61" i="3" a="1"/>
  <c r="AA61" i="3" s="1"/>
  <c r="Y62" i="3" a="1"/>
  <c r="Y62" i="3" s="1"/>
  <c r="Z62" i="3" a="1"/>
  <c r="Z62" i="3" s="1"/>
  <c r="AA62" i="3" a="1"/>
  <c r="AA62" i="3" s="1"/>
  <c r="Y63" i="3" a="1"/>
  <c r="Y63" i="3" s="1"/>
  <c r="Z63" i="3" a="1"/>
  <c r="Z63" i="3" s="1"/>
  <c r="AA63" i="3" a="1"/>
  <c r="AA63" i="3" s="1"/>
  <c r="Y64" i="3" a="1"/>
  <c r="Y64" i="3" s="1"/>
  <c r="Z64" i="3" a="1"/>
  <c r="Z64" i="3" s="1"/>
  <c r="AA64" i="3" a="1"/>
  <c r="AA64" i="3" s="1"/>
  <c r="Y65" i="3" a="1"/>
  <c r="Y65" i="3" s="1"/>
  <c r="Z65" i="3" a="1"/>
  <c r="Z65" i="3" s="1"/>
  <c r="AA65" i="3" a="1"/>
  <c r="AA65" i="3" s="1"/>
  <c r="Y66" i="3" a="1"/>
  <c r="Y66" i="3" s="1"/>
  <c r="Z66" i="3" a="1"/>
  <c r="Z66" i="3" s="1"/>
  <c r="AA66" i="3" a="1"/>
  <c r="AA66" i="3" s="1"/>
  <c r="Y67" i="3" a="1"/>
  <c r="Y67" i="3" s="1"/>
  <c r="Z67" i="3" a="1"/>
  <c r="Z67" i="3" s="1"/>
  <c r="AA67" i="3" a="1"/>
  <c r="AA67" i="3" s="1"/>
  <c r="Y68" i="3" a="1"/>
  <c r="Y68" i="3" s="1"/>
  <c r="Z68" i="3" a="1"/>
  <c r="Z68" i="3" s="1"/>
  <c r="AA68" i="3" a="1"/>
  <c r="AA68" i="3" s="1"/>
  <c r="Y69" i="3" a="1"/>
  <c r="Y69" i="3" s="1"/>
  <c r="Z69" i="3" a="1"/>
  <c r="Z69" i="3" s="1"/>
  <c r="AA69" i="3" a="1"/>
  <c r="AA69" i="3" s="1"/>
  <c r="Y70" i="3" a="1"/>
  <c r="Y70" i="3" s="1"/>
  <c r="Z70" i="3" a="1"/>
  <c r="Z70" i="3" s="1"/>
  <c r="AA70" i="3" a="1"/>
  <c r="AA70" i="3" s="1"/>
  <c r="Y71" i="3" a="1"/>
  <c r="Y71" i="3" s="1"/>
  <c r="Z71" i="3" a="1"/>
  <c r="Z71" i="3" s="1"/>
  <c r="AA71" i="3" a="1"/>
  <c r="AA71" i="3" s="1"/>
  <c r="Y72" i="3" a="1"/>
  <c r="Y72" i="3" s="1"/>
  <c r="Z72" i="3" a="1"/>
  <c r="Z72" i="3" s="1"/>
  <c r="AA72" i="3" a="1"/>
  <c r="AA72" i="3" s="1"/>
  <c r="Y73" i="3" a="1"/>
  <c r="Y73" i="3" s="1"/>
  <c r="Z73" i="3" a="1"/>
  <c r="Z73" i="3" s="1"/>
  <c r="AA73" i="3" a="1"/>
  <c r="AA73" i="3" s="1"/>
  <c r="Y74" i="3" a="1"/>
  <c r="Y74" i="3" s="1"/>
  <c r="Z74" i="3" a="1"/>
  <c r="Z74" i="3" s="1"/>
  <c r="AA74" i="3" a="1"/>
  <c r="AA74" i="3" s="1"/>
  <c r="Y75" i="3" a="1"/>
  <c r="Y75" i="3" s="1"/>
  <c r="Z75" i="3" a="1"/>
  <c r="Z75" i="3" s="1"/>
  <c r="AA75" i="3" a="1"/>
  <c r="AA75" i="3" s="1"/>
  <c r="Y76" i="3" a="1"/>
  <c r="Y76" i="3" s="1"/>
  <c r="Z76" i="3" a="1"/>
  <c r="Z76" i="3" s="1"/>
  <c r="AA76" i="3" a="1"/>
  <c r="AA76" i="3" s="1"/>
  <c r="Y77" i="3" a="1"/>
  <c r="Y77" i="3" s="1"/>
  <c r="Z77" i="3" a="1"/>
  <c r="Z77" i="3" s="1"/>
  <c r="AA77" i="3" a="1"/>
  <c r="AA77" i="3" s="1"/>
  <c r="Y78" i="3" a="1"/>
  <c r="Y78" i="3" s="1"/>
  <c r="Z78" i="3" a="1"/>
  <c r="Z78" i="3" s="1"/>
  <c r="AA78" i="3" a="1"/>
  <c r="AA78" i="3" s="1"/>
  <c r="Y79" i="3" a="1"/>
  <c r="Y79" i="3" s="1"/>
  <c r="Z79" i="3" a="1"/>
  <c r="Z79" i="3" s="1"/>
  <c r="AA79" i="3" a="1"/>
  <c r="AA79" i="3" s="1"/>
  <c r="Y80" i="3" a="1"/>
  <c r="Y80" i="3" s="1"/>
  <c r="Z80" i="3" a="1"/>
  <c r="Z80" i="3" s="1"/>
  <c r="AA80" i="3" a="1"/>
  <c r="AA80" i="3" s="1"/>
  <c r="Y81" i="3" a="1"/>
  <c r="Y81" i="3" s="1"/>
  <c r="Z81" i="3" a="1"/>
  <c r="Z81" i="3" s="1"/>
  <c r="AA81" i="3" a="1"/>
  <c r="AA81" i="3" s="1"/>
  <c r="Y82" i="3" a="1"/>
  <c r="Y82" i="3" s="1"/>
  <c r="Z82" i="3" a="1"/>
  <c r="Z82" i="3" s="1"/>
  <c r="AA82" i="3" a="1"/>
  <c r="AA82" i="3" s="1"/>
  <c r="Y83" i="3" a="1"/>
  <c r="Y83" i="3" s="1"/>
  <c r="Z83" i="3" a="1"/>
  <c r="Z83" i="3" s="1"/>
  <c r="AA83" i="3" a="1"/>
  <c r="AA83" i="3" s="1"/>
  <c r="Y84" i="3" a="1"/>
  <c r="Y84" i="3" s="1"/>
  <c r="Z84" i="3" a="1"/>
  <c r="Z84" i="3" s="1"/>
  <c r="AA84" i="3" a="1"/>
  <c r="AA84" i="3" s="1"/>
  <c r="Y85" i="3" a="1"/>
  <c r="Y85" i="3" s="1"/>
  <c r="Z85" i="3" a="1"/>
  <c r="Z85" i="3" s="1"/>
  <c r="AA85" i="3" a="1"/>
  <c r="AA85" i="3" s="1"/>
  <c r="Y86" i="3" a="1"/>
  <c r="Y86" i="3" s="1"/>
  <c r="Z86" i="3" a="1"/>
  <c r="Z86" i="3" s="1"/>
  <c r="AA86" i="3" a="1"/>
  <c r="AA86" i="3" s="1"/>
  <c r="Y87" i="3" a="1"/>
  <c r="Y87" i="3" s="1"/>
  <c r="Z87" i="3" a="1"/>
  <c r="Z87" i="3" s="1"/>
  <c r="AA87" i="3" a="1"/>
  <c r="AA87" i="3" s="1"/>
  <c r="Y88" i="3" a="1"/>
  <c r="Y88" i="3" s="1"/>
  <c r="Z88" i="3" a="1"/>
  <c r="Z88" i="3" s="1"/>
  <c r="AA88" i="3" a="1"/>
  <c r="AA88" i="3" s="1"/>
  <c r="Y89" i="3" a="1"/>
  <c r="Y89" i="3" s="1"/>
  <c r="Z89" i="3" a="1"/>
  <c r="Z89" i="3" s="1"/>
  <c r="AA89" i="3" a="1"/>
  <c r="AA89" i="3" s="1"/>
  <c r="Y90" i="3" a="1"/>
  <c r="Y90" i="3" s="1"/>
  <c r="Z90" i="3" a="1"/>
  <c r="Z90" i="3" s="1"/>
  <c r="AA90" i="3" a="1"/>
  <c r="AA90" i="3" s="1"/>
  <c r="Y91" i="3" a="1"/>
  <c r="Y91" i="3" s="1"/>
  <c r="Z91" i="3" a="1"/>
  <c r="Z91" i="3" s="1"/>
  <c r="AA91" i="3" a="1"/>
  <c r="AA91" i="3" s="1"/>
  <c r="Y92" i="3" a="1"/>
  <c r="Y92" i="3" s="1"/>
  <c r="Z92" i="3" a="1"/>
  <c r="Z92" i="3" s="1"/>
  <c r="AA92" i="3" a="1"/>
  <c r="AA92" i="3" s="1"/>
  <c r="Y93" i="3" a="1"/>
  <c r="Y93" i="3" s="1"/>
  <c r="Z93" i="3" a="1"/>
  <c r="Z93" i="3" s="1"/>
  <c r="AA93" i="3" a="1"/>
  <c r="AA93" i="3" s="1"/>
  <c r="Y94" i="3" a="1"/>
  <c r="Y94" i="3" s="1"/>
  <c r="Z94" i="3" a="1"/>
  <c r="Z94" i="3" s="1"/>
  <c r="AA94" i="3" a="1"/>
  <c r="AA94" i="3" s="1"/>
  <c r="Y95" i="3" a="1"/>
  <c r="Y95" i="3" s="1"/>
  <c r="Z95" i="3" a="1"/>
  <c r="Z95" i="3" s="1"/>
  <c r="AA95" i="3" a="1"/>
  <c r="AA95" i="3" s="1"/>
  <c r="Y96" i="3" a="1"/>
  <c r="Y96" i="3" s="1"/>
  <c r="Z96" i="3" a="1"/>
  <c r="Z96" i="3" s="1"/>
  <c r="AA96" i="3" a="1"/>
  <c r="AA96" i="3" s="1"/>
  <c r="Y97" i="3" a="1"/>
  <c r="Y97" i="3" s="1"/>
  <c r="Z97" i="3" a="1"/>
  <c r="Z97" i="3" s="1"/>
  <c r="AA97" i="3" a="1"/>
  <c r="AA97" i="3" s="1"/>
  <c r="Y98" i="3" a="1"/>
  <c r="Y98" i="3" s="1"/>
  <c r="Z98" i="3" a="1"/>
  <c r="Z98" i="3" s="1"/>
  <c r="AA98" i="3" a="1"/>
  <c r="AA98" i="3" s="1"/>
  <c r="Y99" i="3" a="1"/>
  <c r="Y99" i="3" s="1"/>
  <c r="Z99" i="3" a="1"/>
  <c r="Z99" i="3" s="1"/>
  <c r="AA99" i="3" a="1"/>
  <c r="AA99" i="3" s="1"/>
  <c r="Y100" i="3" a="1"/>
  <c r="Y100" i="3" s="1"/>
  <c r="Z100" i="3" a="1"/>
  <c r="Z100" i="3" s="1"/>
  <c r="AA100" i="3" a="1"/>
  <c r="AA100" i="3" s="1"/>
  <c r="Y101" i="3" a="1"/>
  <c r="Y101" i="3" s="1"/>
  <c r="Z101" i="3" a="1"/>
  <c r="Z101" i="3" s="1"/>
  <c r="AA101" i="3" a="1"/>
  <c r="AA101" i="3" s="1"/>
  <c r="Y102" i="3" a="1"/>
  <c r="Y102" i="3" s="1"/>
  <c r="Z102" i="3" a="1"/>
  <c r="Z102" i="3" s="1"/>
  <c r="AA102" i="3" a="1"/>
  <c r="AA102" i="3" s="1"/>
  <c r="Y103" i="3" a="1"/>
  <c r="Y103" i="3" s="1"/>
  <c r="Z103" i="3" a="1"/>
  <c r="Z103" i="3" s="1"/>
  <c r="AA103" i="3" a="1"/>
  <c r="AA103" i="3" s="1"/>
  <c r="Y104" i="3" a="1"/>
  <c r="Y104" i="3" s="1"/>
  <c r="Z104" i="3" a="1"/>
  <c r="Z104" i="3" s="1"/>
  <c r="AA104" i="3" a="1"/>
  <c r="AA104" i="3" s="1"/>
  <c r="Y105" i="3" a="1"/>
  <c r="Y105" i="3" s="1"/>
  <c r="Z105" i="3" a="1"/>
  <c r="Z105" i="3" s="1"/>
  <c r="AA105" i="3" a="1"/>
  <c r="AA105" i="3" s="1"/>
  <c r="Y106" i="3" a="1"/>
  <c r="Y106" i="3" s="1"/>
  <c r="Z106" i="3" a="1"/>
  <c r="Z106" i="3" s="1"/>
  <c r="AA106" i="3" a="1"/>
  <c r="AA106" i="3" s="1"/>
  <c r="Y107" i="3" a="1"/>
  <c r="Y107" i="3" s="1"/>
  <c r="Z107" i="3" a="1"/>
  <c r="Z107" i="3" s="1"/>
  <c r="AA107" i="3" a="1"/>
  <c r="AA107" i="3" s="1"/>
  <c r="Y108" i="3" a="1"/>
  <c r="Y108" i="3" s="1"/>
  <c r="Z108" i="3" a="1"/>
  <c r="Z108" i="3" s="1"/>
  <c r="AA108" i="3" a="1"/>
  <c r="AA108" i="3" s="1"/>
  <c r="Y109" i="3" a="1"/>
  <c r="Y109" i="3" s="1"/>
  <c r="Z109" i="3" a="1"/>
  <c r="Z109" i="3" s="1"/>
  <c r="AA109" i="3" a="1"/>
  <c r="AA109" i="3" s="1"/>
  <c r="Y110" i="3" a="1"/>
  <c r="Y110" i="3" s="1"/>
  <c r="Z110" i="3" a="1"/>
  <c r="Z110" i="3" s="1"/>
  <c r="AA110" i="3" a="1"/>
  <c r="AA110" i="3" s="1"/>
  <c r="Y111" i="3" a="1"/>
  <c r="Y111" i="3" s="1"/>
  <c r="Z111" i="3" a="1"/>
  <c r="Z111" i="3" s="1"/>
  <c r="AA111" i="3" a="1"/>
  <c r="AA111" i="3" s="1"/>
  <c r="Y112" i="3" a="1"/>
  <c r="Y112" i="3" s="1"/>
  <c r="Z112" i="3" a="1"/>
  <c r="Z112" i="3" s="1"/>
  <c r="AA112" i="3" a="1"/>
  <c r="AA112" i="3" s="1"/>
  <c r="Y113" i="3" a="1"/>
  <c r="Y113" i="3" s="1"/>
  <c r="Z113" i="3" a="1"/>
  <c r="Z113" i="3" s="1"/>
  <c r="AA113" i="3" a="1"/>
  <c r="AA113" i="3" s="1"/>
  <c r="Y114" i="3" a="1"/>
  <c r="Y114" i="3" s="1"/>
  <c r="Z114" i="3" a="1"/>
  <c r="Z114" i="3" s="1"/>
  <c r="AA114" i="3" a="1"/>
  <c r="AA114" i="3" s="1"/>
  <c r="Y115" i="3" a="1"/>
  <c r="Y115" i="3" s="1"/>
  <c r="Z115" i="3" a="1"/>
  <c r="Z115" i="3" s="1"/>
  <c r="AA115" i="3" a="1"/>
  <c r="AA115" i="3" s="1"/>
  <c r="Y116" i="3" a="1"/>
  <c r="Y116" i="3" s="1"/>
  <c r="Z116" i="3" a="1"/>
  <c r="Z116" i="3" s="1"/>
  <c r="AA116" i="3" a="1"/>
  <c r="AA116" i="3" s="1"/>
  <c r="Y117" i="3" a="1"/>
  <c r="Y117" i="3" s="1"/>
  <c r="Z117" i="3" a="1"/>
  <c r="Z117" i="3" s="1"/>
  <c r="AA117" i="3" a="1"/>
  <c r="AA117" i="3" s="1"/>
  <c r="Y118" i="3" a="1"/>
  <c r="Y118" i="3" s="1"/>
  <c r="Z118" i="3" a="1"/>
  <c r="Z118" i="3" s="1"/>
  <c r="AA118" i="3" a="1"/>
  <c r="AA118" i="3" s="1"/>
  <c r="Y119" i="3" a="1"/>
  <c r="Y119" i="3" s="1"/>
  <c r="Z119" i="3" a="1"/>
  <c r="Z119" i="3" s="1"/>
  <c r="AA119" i="3" a="1"/>
  <c r="AA119" i="3" s="1"/>
  <c r="Y120" i="3" a="1"/>
  <c r="Y120" i="3" s="1"/>
  <c r="Z120" i="3" a="1"/>
  <c r="Z120" i="3" s="1"/>
  <c r="AA120" i="3" a="1"/>
  <c r="AA120" i="3" s="1"/>
  <c r="Y121" i="3" a="1"/>
  <c r="Y121" i="3" s="1"/>
  <c r="Z121" i="3" a="1"/>
  <c r="Z121" i="3" s="1"/>
  <c r="AA121" i="3" a="1"/>
  <c r="AA121" i="3" s="1"/>
  <c r="Y122" i="3" a="1"/>
  <c r="Y122" i="3" s="1"/>
  <c r="Z122" i="3" a="1"/>
  <c r="Z122" i="3" s="1"/>
  <c r="AA122" i="3" a="1"/>
  <c r="AA122" i="3" s="1"/>
  <c r="Y123" i="3" a="1"/>
  <c r="Y123" i="3" s="1"/>
  <c r="Z123" i="3" a="1"/>
  <c r="Z123" i="3" s="1"/>
  <c r="AA123" i="3" a="1"/>
  <c r="AA123" i="3" s="1"/>
  <c r="Y124" i="3" a="1"/>
  <c r="Y124" i="3" s="1"/>
  <c r="Z124" i="3" a="1"/>
  <c r="Z124" i="3" s="1"/>
  <c r="AA124" i="3" a="1"/>
  <c r="AA124" i="3" s="1"/>
  <c r="Y125" i="3" a="1"/>
  <c r="Y125" i="3" s="1"/>
  <c r="Z125" i="3" a="1"/>
  <c r="Z125" i="3" s="1"/>
  <c r="AA125" i="3" a="1"/>
  <c r="AA125" i="3" s="1"/>
  <c r="Y126" i="3" a="1"/>
  <c r="Y126" i="3" s="1"/>
  <c r="Z126" i="3" a="1"/>
  <c r="Z126" i="3" s="1"/>
  <c r="AA126" i="3" a="1"/>
  <c r="AA126" i="3" s="1"/>
  <c r="Y127" i="3" a="1"/>
  <c r="Y127" i="3" s="1"/>
  <c r="Z127" i="3" a="1"/>
  <c r="Z127" i="3" s="1"/>
  <c r="AA127" i="3" a="1"/>
  <c r="AA127" i="3" s="1"/>
  <c r="Y128" i="3" a="1"/>
  <c r="Y128" i="3" s="1"/>
  <c r="Z128" i="3" a="1"/>
  <c r="Z128" i="3" s="1"/>
  <c r="AA128" i="3" a="1"/>
  <c r="AA128" i="3" s="1"/>
  <c r="Y129" i="3" a="1"/>
  <c r="Y129" i="3" s="1"/>
  <c r="Z129" i="3" a="1"/>
  <c r="Z129" i="3" s="1"/>
  <c r="AA129" i="3" a="1"/>
  <c r="AA129" i="3" s="1"/>
  <c r="Y130" i="3" a="1"/>
  <c r="Y130" i="3" s="1"/>
  <c r="Z130" i="3" a="1"/>
  <c r="Z130" i="3" s="1"/>
  <c r="AA130" i="3" a="1"/>
  <c r="AA130" i="3" s="1"/>
  <c r="Y131" i="3" a="1"/>
  <c r="Y131" i="3" s="1"/>
  <c r="Z131" i="3" a="1"/>
  <c r="Z131" i="3" s="1"/>
  <c r="AA131" i="3" a="1"/>
  <c r="AA131" i="3" s="1"/>
  <c r="Y132" i="3" a="1"/>
  <c r="Y132" i="3" s="1"/>
  <c r="Z132" i="3" a="1"/>
  <c r="Z132" i="3" s="1"/>
  <c r="AA132" i="3" a="1"/>
  <c r="AA132" i="3" s="1"/>
  <c r="Y133" i="3" a="1"/>
  <c r="Y133" i="3" s="1"/>
  <c r="Z133" i="3" a="1"/>
  <c r="Z133" i="3" s="1"/>
  <c r="AA133" i="3" a="1"/>
  <c r="AA133" i="3" s="1"/>
  <c r="Y134" i="3" a="1"/>
  <c r="Y134" i="3" s="1"/>
  <c r="Z134" i="3" a="1"/>
  <c r="Z134" i="3" s="1"/>
  <c r="AA134" i="3" a="1"/>
  <c r="AA134" i="3" s="1"/>
  <c r="Y135" i="3" a="1"/>
  <c r="Y135" i="3" s="1"/>
  <c r="Z135" i="3" a="1"/>
  <c r="Z135" i="3" s="1"/>
  <c r="AA135" i="3" a="1"/>
  <c r="AA135" i="3" s="1"/>
  <c r="Y136" i="3" a="1"/>
  <c r="Y136" i="3" s="1"/>
  <c r="Z136" i="3" a="1"/>
  <c r="Z136" i="3" s="1"/>
  <c r="AA136" i="3" a="1"/>
  <c r="AA136" i="3" s="1"/>
  <c r="Y137" i="3" a="1"/>
  <c r="Y137" i="3" s="1"/>
  <c r="Z137" i="3" a="1"/>
  <c r="Z137" i="3" s="1"/>
  <c r="AA137" i="3" a="1"/>
  <c r="AA137" i="3" s="1"/>
  <c r="Y138" i="3" a="1"/>
  <c r="Y138" i="3" s="1"/>
  <c r="Z138" i="3" a="1"/>
  <c r="Z138" i="3" s="1"/>
  <c r="AA138" i="3" a="1"/>
  <c r="AA138" i="3" s="1"/>
  <c r="Y139" i="3" a="1"/>
  <c r="Y139" i="3" s="1"/>
  <c r="Z139" i="3" a="1"/>
  <c r="Z139" i="3" s="1"/>
  <c r="AA139" i="3" a="1"/>
  <c r="AA139" i="3" s="1"/>
  <c r="Y140" i="3" a="1"/>
  <c r="Y140" i="3" s="1"/>
  <c r="Z140" i="3" a="1"/>
  <c r="Z140" i="3" s="1"/>
  <c r="AA140" i="3" a="1"/>
  <c r="AA140" i="3" s="1"/>
  <c r="Y141" i="3" a="1"/>
  <c r="Y141" i="3" s="1"/>
  <c r="Z141" i="3" a="1"/>
  <c r="Z141" i="3" s="1"/>
  <c r="AA141" i="3" a="1"/>
  <c r="AA141" i="3" s="1"/>
  <c r="Y142" i="3" a="1"/>
  <c r="Y142" i="3" s="1"/>
  <c r="Z142" i="3" a="1"/>
  <c r="Z142" i="3" s="1"/>
  <c r="AA142" i="3" a="1"/>
  <c r="AA142" i="3" s="1"/>
  <c r="Y143" i="3" a="1"/>
  <c r="Y143" i="3" s="1"/>
  <c r="Z143" i="3" a="1"/>
  <c r="Z143" i="3" s="1"/>
  <c r="AA143" i="3" a="1"/>
  <c r="AA143" i="3" s="1"/>
  <c r="Y144" i="3" a="1"/>
  <c r="Y144" i="3" s="1"/>
  <c r="Z144" i="3" a="1"/>
  <c r="Z144" i="3" s="1"/>
  <c r="AA144" i="3" a="1"/>
  <c r="AA144" i="3" s="1"/>
  <c r="Y145" i="3" a="1"/>
  <c r="Y145" i="3" s="1"/>
  <c r="Z145" i="3" a="1"/>
  <c r="Z145" i="3" s="1"/>
  <c r="AA145" i="3" a="1"/>
  <c r="AA145" i="3" s="1"/>
  <c r="Y146" i="3" a="1"/>
  <c r="Y146" i="3" s="1"/>
  <c r="Z146" i="3" a="1"/>
  <c r="Z146" i="3" s="1"/>
  <c r="AA146" i="3" a="1"/>
  <c r="AA146" i="3" s="1"/>
  <c r="Y147" i="3" a="1"/>
  <c r="Y147" i="3" s="1"/>
  <c r="Z147" i="3" a="1"/>
  <c r="Z147" i="3" s="1"/>
  <c r="AA147" i="3" a="1"/>
  <c r="AA147" i="3" s="1"/>
  <c r="Y148" i="3" a="1"/>
  <c r="Y148" i="3" s="1"/>
  <c r="Z148" i="3" a="1"/>
  <c r="Z148" i="3" s="1"/>
  <c r="AA148" i="3" a="1"/>
  <c r="AA148" i="3" s="1"/>
  <c r="Y149" i="3" a="1"/>
  <c r="Y149" i="3" s="1"/>
  <c r="Z149" i="3" a="1"/>
  <c r="Z149" i="3" s="1"/>
  <c r="AA149" i="3" a="1"/>
  <c r="AA149" i="3" s="1"/>
  <c r="Y150" i="3" a="1"/>
  <c r="Y150" i="3" s="1"/>
  <c r="Z150" i="3" a="1"/>
  <c r="Z150" i="3" s="1"/>
  <c r="AA150" i="3" a="1"/>
  <c r="AA150" i="3" s="1"/>
  <c r="Y151" i="3" a="1"/>
  <c r="Y151" i="3" s="1"/>
  <c r="Z151" i="3" a="1"/>
  <c r="Z151" i="3" s="1"/>
  <c r="AA151" i="3" a="1"/>
  <c r="AA151" i="3" s="1"/>
  <c r="Y152" i="3" a="1"/>
  <c r="Y152" i="3" s="1"/>
  <c r="Z152" i="3" a="1"/>
  <c r="Z152" i="3" s="1"/>
  <c r="AA152" i="3" a="1"/>
  <c r="AA152" i="3" s="1"/>
  <c r="Y153" i="3" a="1"/>
  <c r="Y153" i="3" s="1"/>
  <c r="Z153" i="3" a="1"/>
  <c r="Z153" i="3" s="1"/>
  <c r="AA153" i="3" a="1"/>
  <c r="AA153" i="3" s="1"/>
  <c r="Y154" i="3" a="1"/>
  <c r="Y154" i="3" s="1"/>
  <c r="Z154" i="3" a="1"/>
  <c r="Z154" i="3" s="1"/>
  <c r="AA154" i="3" a="1"/>
  <c r="AA154" i="3" s="1"/>
  <c r="Y155" i="3" a="1"/>
  <c r="Y155" i="3" s="1"/>
  <c r="Z155" i="3" a="1"/>
  <c r="Z155" i="3" s="1"/>
  <c r="AA155" i="3" a="1"/>
  <c r="AA155" i="3" s="1"/>
  <c r="Y156" i="3" a="1"/>
  <c r="Y156" i="3" s="1"/>
  <c r="Z156" i="3" a="1"/>
  <c r="Z156" i="3" s="1"/>
  <c r="AA156" i="3" a="1"/>
  <c r="AA156" i="3" s="1"/>
  <c r="Y157" i="3" a="1"/>
  <c r="Y157" i="3" s="1"/>
  <c r="Z157" i="3" a="1"/>
  <c r="Z157" i="3" s="1"/>
  <c r="AA157" i="3" a="1"/>
  <c r="AA157" i="3" s="1"/>
  <c r="Y158" i="3" a="1"/>
  <c r="Y158" i="3" s="1"/>
  <c r="Z158" i="3" a="1"/>
  <c r="Z158" i="3" s="1"/>
  <c r="AA158" i="3" a="1"/>
  <c r="AA158" i="3" s="1"/>
  <c r="Y159" i="3" a="1"/>
  <c r="Y159" i="3" s="1"/>
  <c r="Z159" i="3" a="1"/>
  <c r="Z159" i="3" s="1"/>
  <c r="AA159" i="3" a="1"/>
  <c r="AA159" i="3" s="1"/>
  <c r="Y160" i="3" a="1"/>
  <c r="Y160" i="3" s="1"/>
  <c r="Z160" i="3" a="1"/>
  <c r="Z160" i="3" s="1"/>
  <c r="AA160" i="3" a="1"/>
  <c r="AA160" i="3" s="1"/>
  <c r="Y161" i="3" a="1"/>
  <c r="Y161" i="3" s="1"/>
  <c r="Z161" i="3" a="1"/>
  <c r="Z161" i="3" s="1"/>
  <c r="AA161" i="3" a="1"/>
  <c r="AA161" i="3" s="1"/>
  <c r="Y162" i="3" a="1"/>
  <c r="Y162" i="3" s="1"/>
  <c r="Z162" i="3" a="1"/>
  <c r="Z162" i="3" s="1"/>
  <c r="AA162" i="3" a="1"/>
  <c r="AA162" i="3" s="1"/>
  <c r="Y163" i="3" a="1"/>
  <c r="Y163" i="3" s="1"/>
  <c r="Z163" i="3" a="1"/>
  <c r="Z163" i="3" s="1"/>
  <c r="AA163" i="3" a="1"/>
  <c r="AA163" i="3" s="1"/>
  <c r="Y164" i="3" a="1"/>
  <c r="Y164" i="3" s="1"/>
  <c r="Z164" i="3" a="1"/>
  <c r="Z164" i="3" s="1"/>
  <c r="AA164" i="3" a="1"/>
  <c r="AA164" i="3" s="1"/>
  <c r="Y165" i="3" a="1"/>
  <c r="Y165" i="3" s="1"/>
  <c r="Z165" i="3" a="1"/>
  <c r="Z165" i="3" s="1"/>
  <c r="AA165" i="3" a="1"/>
  <c r="AA165" i="3" s="1"/>
  <c r="Y166" i="3" a="1"/>
  <c r="Y166" i="3" s="1"/>
  <c r="Z166" i="3" a="1"/>
  <c r="Z166" i="3" s="1"/>
  <c r="AA166" i="3" a="1"/>
  <c r="AA166" i="3" s="1"/>
  <c r="Y167" i="3" a="1"/>
  <c r="Y167" i="3" s="1"/>
  <c r="Z167" i="3" a="1"/>
  <c r="Z167" i="3" s="1"/>
  <c r="AA167" i="3" a="1"/>
  <c r="AA167" i="3" s="1"/>
  <c r="Y168" i="3" a="1"/>
  <c r="Y168" i="3" s="1"/>
  <c r="Z168" i="3" a="1"/>
  <c r="Z168" i="3" s="1"/>
  <c r="AA168" i="3" a="1"/>
  <c r="AA168" i="3" s="1"/>
  <c r="R9" i="3"/>
  <c r="AH71" i="36" s="1"/>
  <c r="S9" i="3" a="1"/>
  <c r="S9" i="3" s="1"/>
  <c r="R10" i="3"/>
  <c r="S10" i="3" a="1"/>
  <c r="S10" i="3" s="1"/>
  <c r="R11" i="3"/>
  <c r="AH87" i="36" s="1"/>
  <c r="S11" i="3" a="1"/>
  <c r="S11" i="3" s="1"/>
  <c r="R12" i="3"/>
  <c r="S12" i="3" a="1"/>
  <c r="S12" i="3" s="1"/>
  <c r="R13" i="3"/>
  <c r="AH16" i="36" s="1"/>
  <c r="S13" i="3" a="1"/>
  <c r="S13" i="3" s="1"/>
  <c r="R14" i="3"/>
  <c r="AH17" i="36" s="1"/>
  <c r="S14" i="3" a="1"/>
  <c r="S14" i="3" s="1"/>
  <c r="R15" i="3"/>
  <c r="AH18" i="36" s="1"/>
  <c r="S15" i="3" a="1"/>
  <c r="S15" i="3" s="1"/>
  <c r="R16" i="3"/>
  <c r="AH19" i="36" s="1"/>
  <c r="S16" i="3" a="1"/>
  <c r="S16" i="3" s="1"/>
  <c r="R17" i="3"/>
  <c r="AH20" i="36" s="1"/>
  <c r="S17" i="3" a="1"/>
  <c r="S17" i="3" s="1"/>
  <c r="R18" i="3"/>
  <c r="AH21" i="36" s="1"/>
  <c r="S18" i="3" a="1"/>
  <c r="S18" i="3" s="1"/>
  <c r="R19" i="3"/>
  <c r="AH22" i="36" s="1"/>
  <c r="S19" i="3" a="1"/>
  <c r="S19" i="3" s="1"/>
  <c r="R20" i="3"/>
  <c r="S20" i="3" a="1"/>
  <c r="S20" i="3" s="1"/>
  <c r="R21" i="3"/>
  <c r="S21" i="3" a="1"/>
  <c r="S21" i="3" s="1"/>
  <c r="R22" i="3"/>
  <c r="AH60" i="36" s="1"/>
  <c r="S22" i="3" a="1"/>
  <c r="S22" i="3" s="1"/>
  <c r="R23" i="3"/>
  <c r="S23" i="3" a="1"/>
  <c r="S23" i="3" s="1"/>
  <c r="R24" i="3"/>
  <c r="AH23" i="36" s="1"/>
  <c r="S24" i="3" a="1"/>
  <c r="S24" i="3" s="1"/>
  <c r="R25" i="3"/>
  <c r="AH24" i="36" s="1"/>
  <c r="S25" i="3" a="1"/>
  <c r="S25" i="3" s="1"/>
  <c r="R26" i="3"/>
  <c r="AH25" i="36" s="1"/>
  <c r="S26" i="3" a="1"/>
  <c r="S26" i="3" s="1"/>
  <c r="R27" i="3"/>
  <c r="AH26" i="36" s="1"/>
  <c r="S27" i="3" a="1"/>
  <c r="S27" i="3" s="1"/>
  <c r="R28" i="3"/>
  <c r="AH27" i="36" s="1"/>
  <c r="S28" i="3" a="1"/>
  <c r="S28" i="3" s="1"/>
  <c r="R29" i="3"/>
  <c r="AH28" i="36" s="1"/>
  <c r="S29" i="3" a="1"/>
  <c r="S29" i="3" s="1"/>
  <c r="R30" i="3"/>
  <c r="AH29" i="36" s="1"/>
  <c r="S30" i="3" a="1"/>
  <c r="S30" i="3" s="1"/>
  <c r="R31" i="3"/>
  <c r="AH30" i="36" s="1"/>
  <c r="S31" i="3" a="1"/>
  <c r="S31" i="3" s="1"/>
  <c r="R32" i="3"/>
  <c r="AH31" i="36" s="1"/>
  <c r="S32" i="3" a="1"/>
  <c r="S32" i="3" s="1"/>
  <c r="R33" i="3"/>
  <c r="AH32" i="36" s="1"/>
  <c r="S33" i="3" a="1"/>
  <c r="S33" i="3" s="1"/>
  <c r="R34" i="3"/>
  <c r="AH33" i="36" s="1"/>
  <c r="S34" i="3" a="1"/>
  <c r="S34" i="3" s="1"/>
  <c r="R35" i="3"/>
  <c r="AH34" i="36" s="1"/>
  <c r="S35" i="3" a="1"/>
  <c r="S35" i="3" s="1"/>
  <c r="R36" i="3"/>
  <c r="AH35" i="36" s="1"/>
  <c r="S36" i="3" a="1"/>
  <c r="S36" i="3" s="1"/>
  <c r="R37" i="3"/>
  <c r="AH36" i="36" s="1"/>
  <c r="S37" i="3" a="1"/>
  <c r="S37" i="3" s="1"/>
  <c r="R38" i="3"/>
  <c r="AH37" i="36" s="1"/>
  <c r="S38" i="3" a="1"/>
  <c r="S38" i="3" s="1"/>
  <c r="R39" i="3"/>
  <c r="AH38" i="36" s="1"/>
  <c r="S39" i="3" a="1"/>
  <c r="S39" i="3" s="1"/>
  <c r="R40" i="3"/>
  <c r="S40" i="3" a="1"/>
  <c r="S40" i="3" s="1"/>
  <c r="R41" i="3"/>
  <c r="AH82" i="36" s="1"/>
  <c r="S41" i="3" a="1"/>
  <c r="S41" i="3" s="1"/>
  <c r="R42" i="3"/>
  <c r="S42" i="3" a="1"/>
  <c r="S42" i="3" s="1"/>
  <c r="R43" i="3"/>
  <c r="AH42" i="36" s="1"/>
  <c r="S43" i="3" a="1"/>
  <c r="S43" i="3" s="1"/>
  <c r="R44" i="3"/>
  <c r="AH55" i="36" s="1"/>
  <c r="S44" i="3" a="1"/>
  <c r="S44" i="3" s="1"/>
  <c r="R45" i="3"/>
  <c r="AH84" i="36" s="1"/>
  <c r="S45" i="3" a="1"/>
  <c r="S45" i="3" s="1"/>
  <c r="R46" i="3"/>
  <c r="S46" i="3" a="1"/>
  <c r="S46" i="3" s="1"/>
  <c r="R47" i="3"/>
  <c r="S47" i="3" a="1"/>
  <c r="S47" i="3" s="1"/>
  <c r="R48" i="3"/>
  <c r="AH85" i="36" s="1"/>
  <c r="S48" i="3" a="1"/>
  <c r="S48" i="3" s="1"/>
  <c r="R49" i="3"/>
  <c r="S49" i="3" a="1"/>
  <c r="S49" i="3" s="1"/>
  <c r="R50" i="3"/>
  <c r="S50" i="3" a="1"/>
  <c r="S50" i="3" s="1"/>
  <c r="R51" i="3"/>
  <c r="AH51" i="36" s="1"/>
  <c r="S51" i="3" a="1"/>
  <c r="S51" i="3" s="1"/>
  <c r="R52" i="3"/>
  <c r="AH88" i="36" s="1"/>
  <c r="S52" i="3" a="1"/>
  <c r="S52" i="3" s="1"/>
  <c r="R53" i="3"/>
  <c r="AH101" i="36" s="1"/>
  <c r="S53" i="3" a="1"/>
  <c r="S53" i="3" s="1"/>
  <c r="R54" i="3"/>
  <c r="AH57" i="36" s="1"/>
  <c r="S54" i="3" a="1"/>
  <c r="S54" i="3" s="1"/>
  <c r="R55" i="3"/>
  <c r="AH49" i="36" s="1"/>
  <c r="S55" i="3" a="1"/>
  <c r="S55" i="3" s="1"/>
  <c r="R56" i="3"/>
  <c r="AH43" i="36" s="1"/>
  <c r="S56" i="3" a="1"/>
  <c r="S56" i="3" s="1"/>
  <c r="R57" i="3"/>
  <c r="AH50" i="36" s="1"/>
  <c r="S57" i="3" a="1"/>
  <c r="S57" i="3" s="1"/>
  <c r="R58" i="3"/>
  <c r="S58" i="3" a="1"/>
  <c r="S58" i="3" s="1"/>
  <c r="R59" i="3"/>
  <c r="S59" i="3" a="1"/>
  <c r="S59" i="3" s="1"/>
  <c r="R60" i="3"/>
  <c r="AH47" i="36" s="1"/>
  <c r="S60" i="3" a="1"/>
  <c r="S60" i="3" s="1"/>
  <c r="R61" i="3"/>
  <c r="AH48" i="36" s="1"/>
  <c r="S61" i="3" a="1"/>
  <c r="S61" i="3" s="1"/>
  <c r="R62" i="3"/>
  <c r="AH54" i="36" s="1"/>
  <c r="S62" i="3" a="1"/>
  <c r="S62" i="3" s="1"/>
  <c r="R63" i="3"/>
  <c r="S63" i="3" a="1"/>
  <c r="S63" i="3" s="1"/>
  <c r="R64" i="3"/>
  <c r="S64" i="3" a="1"/>
  <c r="S64" i="3" s="1"/>
  <c r="R65" i="3"/>
  <c r="AH83" i="36" s="1"/>
  <c r="S65" i="3" a="1"/>
  <c r="S65" i="3" s="1"/>
  <c r="R66" i="3"/>
  <c r="S66" i="3" a="1"/>
  <c r="S66" i="3" s="1"/>
  <c r="R67" i="3"/>
  <c r="S67" i="3" a="1"/>
  <c r="S67" i="3" s="1"/>
  <c r="R68" i="3"/>
  <c r="S68" i="3" a="1"/>
  <c r="S68" i="3" s="1"/>
  <c r="R69" i="3"/>
  <c r="S69" i="3" a="1"/>
  <c r="S69" i="3" s="1"/>
  <c r="R70" i="3"/>
  <c r="S70" i="3" a="1"/>
  <c r="S70" i="3" s="1"/>
  <c r="R71" i="3"/>
  <c r="AH80" i="36" s="1"/>
  <c r="S71" i="3" a="1"/>
  <c r="S71" i="3" s="1"/>
  <c r="R72" i="3"/>
  <c r="S72" i="3" a="1"/>
  <c r="S72" i="3" s="1"/>
  <c r="R73" i="3"/>
  <c r="AH94" i="36" s="1"/>
  <c r="S73" i="3" a="1"/>
  <c r="S73" i="3" s="1"/>
  <c r="R74" i="3"/>
  <c r="S74" i="3" a="1"/>
  <c r="S74" i="3" s="1"/>
  <c r="R75" i="3"/>
  <c r="AH81" i="36" s="1"/>
  <c r="S75" i="3" a="1"/>
  <c r="S75" i="3" s="1"/>
  <c r="R76" i="3"/>
  <c r="AH61" i="36" s="1"/>
  <c r="S76" i="3" a="1"/>
  <c r="S76" i="3" s="1"/>
  <c r="R77" i="3"/>
  <c r="AH62" i="36" s="1"/>
  <c r="S77" i="3" a="1"/>
  <c r="S77" i="3" s="1"/>
  <c r="R78" i="3"/>
  <c r="AH63" i="36" s="1"/>
  <c r="S78" i="3" a="1"/>
  <c r="S78" i="3" s="1"/>
  <c r="R79" i="3"/>
  <c r="AH64" i="36" s="1"/>
  <c r="S79" i="3" a="1"/>
  <c r="S79" i="3" s="1"/>
  <c r="R80" i="3"/>
  <c r="AH65" i="36" s="1"/>
  <c r="S80" i="3" a="1"/>
  <c r="S80" i="3" s="1"/>
  <c r="R81" i="3"/>
  <c r="AH66" i="36" s="1"/>
  <c r="S81" i="3" a="1"/>
  <c r="S81" i="3" s="1"/>
  <c r="R82" i="3"/>
  <c r="AH67" i="36" s="1"/>
  <c r="S82" i="3" a="1"/>
  <c r="S82" i="3" s="1"/>
  <c r="R83" i="3"/>
  <c r="AH70" i="36" s="1"/>
  <c r="S83" i="3" a="1"/>
  <c r="S83" i="3" s="1"/>
  <c r="R84" i="3"/>
  <c r="AH68" i="36" s="1"/>
  <c r="S84" i="3" a="1"/>
  <c r="S84" i="3" s="1"/>
  <c r="R85" i="3"/>
  <c r="AH58" i="36" s="1"/>
  <c r="S85" i="3" a="1"/>
  <c r="S85" i="3" s="1"/>
  <c r="R86" i="3"/>
  <c r="AH59" i="36" s="1"/>
  <c r="S86" i="3" a="1"/>
  <c r="S86" i="3" s="1"/>
  <c r="R87" i="3"/>
  <c r="AH72" i="36" s="1"/>
  <c r="S87" i="3" a="1"/>
  <c r="S87" i="3" s="1"/>
  <c r="R88" i="3"/>
  <c r="S88" i="3" a="1"/>
  <c r="S88" i="3" s="1"/>
  <c r="R89" i="3"/>
  <c r="S89" i="3" a="1"/>
  <c r="S89" i="3" s="1"/>
  <c r="R90" i="3"/>
  <c r="S90" i="3" a="1"/>
  <c r="S90" i="3" s="1"/>
  <c r="R91" i="3"/>
  <c r="S91" i="3" a="1"/>
  <c r="S91" i="3" s="1"/>
  <c r="R92" i="3"/>
  <c r="S92" i="3" a="1"/>
  <c r="S92" i="3" s="1"/>
  <c r="R93" i="3"/>
  <c r="S93" i="3" a="1"/>
  <c r="S93" i="3" s="1"/>
  <c r="R94" i="3"/>
  <c r="AH73" i="36" s="1"/>
  <c r="S94" i="3" a="1"/>
  <c r="S94" i="3" s="1"/>
  <c r="R95" i="3"/>
  <c r="AH74" i="36" s="1"/>
  <c r="S95" i="3" a="1"/>
  <c r="S95" i="3" s="1"/>
  <c r="R96" i="3"/>
  <c r="AH75" i="36" s="1"/>
  <c r="S96" i="3" a="1"/>
  <c r="S96" i="3" s="1"/>
  <c r="R97" i="3"/>
  <c r="AH76" i="36" s="1"/>
  <c r="S97" i="3" a="1"/>
  <c r="S97" i="3" s="1"/>
  <c r="R98" i="3"/>
  <c r="AH77" i="36" s="1"/>
  <c r="S98" i="3" a="1"/>
  <c r="S98" i="3" s="1"/>
  <c r="R99" i="3"/>
  <c r="AH92" i="36" s="1"/>
  <c r="S99" i="3" a="1"/>
  <c r="S99" i="3" s="1"/>
  <c r="R100" i="3"/>
  <c r="S100" i="3" a="1"/>
  <c r="S100" i="3" s="1"/>
  <c r="R101" i="3"/>
  <c r="S101" i="3" a="1"/>
  <c r="S101" i="3" s="1"/>
  <c r="R102" i="3"/>
  <c r="S102" i="3" a="1"/>
  <c r="S102" i="3" s="1"/>
  <c r="R103" i="3"/>
  <c r="S103" i="3" a="1"/>
  <c r="S103" i="3" s="1"/>
  <c r="R104" i="3"/>
  <c r="AH52" i="36" s="1"/>
  <c r="S104" i="3" a="1"/>
  <c r="S104" i="3" s="1"/>
  <c r="R105" i="3"/>
  <c r="S105" i="3" a="1"/>
  <c r="S105" i="3" s="1"/>
  <c r="R106" i="3"/>
  <c r="AH53" i="36" s="1"/>
  <c r="S106" i="3" a="1"/>
  <c r="S106" i="3" s="1"/>
  <c r="R107" i="3"/>
  <c r="AH69" i="36" s="1"/>
  <c r="S107" i="3" a="1"/>
  <c r="S107" i="3" s="1"/>
  <c r="R108" i="3"/>
  <c r="AH98" i="36" s="1"/>
  <c r="S108" i="3" a="1"/>
  <c r="S108" i="3" s="1"/>
  <c r="R109" i="3"/>
  <c r="AH41" i="36" s="1"/>
  <c r="S109" i="3" a="1"/>
  <c r="S109" i="3" s="1"/>
  <c r="R110" i="3"/>
  <c r="AH104" i="36" s="1"/>
  <c r="S110" i="3" a="1"/>
  <c r="S110" i="3" s="1"/>
  <c r="R111" i="3"/>
  <c r="AH39" i="36" s="1"/>
  <c r="S111" i="3" a="1"/>
  <c r="S111" i="3" s="1"/>
  <c r="R112" i="3"/>
  <c r="AH40" i="36" s="1"/>
  <c r="S112" i="3" a="1"/>
  <c r="S112" i="3" s="1"/>
  <c r="R113" i="3"/>
  <c r="S113" i="3" a="1"/>
  <c r="S113" i="3" s="1"/>
  <c r="R114" i="3"/>
  <c r="S114" i="3" a="1"/>
  <c r="S114" i="3" s="1"/>
  <c r="R115" i="3"/>
  <c r="AH78" i="36" s="1"/>
  <c r="S115" i="3" a="1"/>
  <c r="S115" i="3" s="1"/>
  <c r="R116" i="3"/>
  <c r="S116" i="3" a="1"/>
  <c r="S116" i="3" s="1"/>
  <c r="R117" i="3"/>
  <c r="S117" i="3" a="1"/>
  <c r="S117" i="3" s="1"/>
  <c r="R118" i="3"/>
  <c r="S118" i="3" a="1"/>
  <c r="S118" i="3" s="1"/>
  <c r="R119" i="3"/>
  <c r="S119" i="3" a="1"/>
  <c r="S119" i="3" s="1"/>
  <c r="R120" i="3"/>
  <c r="S120" i="3" a="1"/>
  <c r="S120" i="3" s="1"/>
  <c r="R121" i="3"/>
  <c r="S121" i="3" a="1"/>
  <c r="S121" i="3" s="1"/>
  <c r="R122" i="3"/>
  <c r="S122" i="3" a="1"/>
  <c r="S122" i="3" s="1"/>
  <c r="R123" i="3"/>
  <c r="S123" i="3" a="1"/>
  <c r="S123" i="3" s="1"/>
  <c r="R124" i="3"/>
  <c r="AH95" i="36" s="1"/>
  <c r="S124" i="3" a="1"/>
  <c r="S124" i="3" s="1"/>
  <c r="R125" i="3"/>
  <c r="S125" i="3" a="1"/>
  <c r="S125" i="3" s="1"/>
  <c r="R126" i="3"/>
  <c r="S126" i="3" a="1"/>
  <c r="S126" i="3" s="1"/>
  <c r="R127" i="3"/>
  <c r="S127" i="3" a="1"/>
  <c r="S127" i="3" s="1"/>
  <c r="R128" i="3"/>
  <c r="S128" i="3" a="1"/>
  <c r="S128" i="3" s="1"/>
  <c r="R129" i="3"/>
  <c r="S129" i="3" a="1"/>
  <c r="S129" i="3" s="1"/>
  <c r="R130" i="3"/>
  <c r="S130" i="3" a="1"/>
  <c r="S130" i="3" s="1"/>
  <c r="R131" i="3"/>
  <c r="S131" i="3" a="1"/>
  <c r="S131" i="3" s="1"/>
  <c r="R132" i="3"/>
  <c r="S132" i="3" a="1"/>
  <c r="S132" i="3" s="1"/>
  <c r="R133" i="3"/>
  <c r="S133" i="3" a="1"/>
  <c r="S133" i="3" s="1"/>
  <c r="R134" i="3"/>
  <c r="S134" i="3" a="1"/>
  <c r="S134" i="3" s="1"/>
  <c r="R135" i="3"/>
  <c r="S135" i="3" a="1"/>
  <c r="S135" i="3" s="1"/>
  <c r="R136" i="3"/>
  <c r="S136" i="3" a="1"/>
  <c r="S136" i="3" s="1"/>
  <c r="R137" i="3"/>
  <c r="S137" i="3" a="1"/>
  <c r="S137" i="3" s="1"/>
  <c r="R138" i="3"/>
  <c r="S138" i="3" a="1"/>
  <c r="S138" i="3" s="1"/>
  <c r="R139" i="3"/>
  <c r="S139" i="3" a="1"/>
  <c r="S139" i="3" s="1"/>
  <c r="R140" i="3"/>
  <c r="S140" i="3" a="1"/>
  <c r="S140" i="3" s="1"/>
  <c r="R141" i="3"/>
  <c r="S141" i="3" a="1"/>
  <c r="S141" i="3" s="1"/>
  <c r="R142" i="3"/>
  <c r="S142" i="3" a="1"/>
  <c r="S142" i="3" s="1"/>
  <c r="R143" i="3"/>
  <c r="S143" i="3" a="1"/>
  <c r="S143" i="3" s="1"/>
  <c r="R144" i="3"/>
  <c r="S144" i="3" a="1"/>
  <c r="S144" i="3" s="1"/>
  <c r="R145" i="3"/>
  <c r="S145" i="3" a="1"/>
  <c r="S145" i="3" s="1"/>
  <c r="R146" i="3"/>
  <c r="S146" i="3" a="1"/>
  <c r="S146" i="3" s="1"/>
  <c r="R147" i="3"/>
  <c r="S147" i="3" a="1"/>
  <c r="S147" i="3" s="1"/>
  <c r="R148" i="3"/>
  <c r="S148" i="3" a="1"/>
  <c r="S148" i="3" s="1"/>
  <c r="R149" i="3"/>
  <c r="S149" i="3" a="1"/>
  <c r="S149" i="3" s="1"/>
  <c r="R150" i="3"/>
  <c r="S150" i="3" a="1"/>
  <c r="S150" i="3" s="1"/>
  <c r="R151" i="3"/>
  <c r="S151" i="3" a="1"/>
  <c r="S151" i="3" s="1"/>
  <c r="R152" i="3"/>
  <c r="S152" i="3" a="1"/>
  <c r="S152" i="3" s="1"/>
  <c r="R153" i="3"/>
  <c r="S153" i="3" a="1"/>
  <c r="S153" i="3" s="1"/>
  <c r="R154" i="3"/>
  <c r="S154" i="3" a="1"/>
  <c r="S154" i="3" s="1"/>
  <c r="R155" i="3"/>
  <c r="S155" i="3" a="1"/>
  <c r="S155" i="3" s="1"/>
  <c r="R156" i="3"/>
  <c r="S156" i="3" a="1"/>
  <c r="S156" i="3" s="1"/>
  <c r="R157" i="3"/>
  <c r="S157" i="3" a="1"/>
  <c r="S157" i="3" s="1"/>
  <c r="R158" i="3"/>
  <c r="S158" i="3" a="1"/>
  <c r="S158" i="3" s="1"/>
  <c r="R159" i="3"/>
  <c r="S159" i="3" a="1"/>
  <c r="S159" i="3" s="1"/>
  <c r="R160" i="3"/>
  <c r="S160" i="3" a="1"/>
  <c r="S160" i="3" s="1"/>
  <c r="R161" i="3"/>
  <c r="S161" i="3" a="1"/>
  <c r="S161" i="3" s="1"/>
  <c r="R162" i="3"/>
  <c r="S162" i="3" a="1"/>
  <c r="S162" i="3" s="1"/>
  <c r="R163" i="3"/>
  <c r="S163" i="3" a="1"/>
  <c r="S163" i="3" s="1"/>
  <c r="R164" i="3"/>
  <c r="S164" i="3" a="1"/>
  <c r="S164" i="3" s="1"/>
  <c r="R165" i="3"/>
  <c r="S165" i="3" a="1"/>
  <c r="S165" i="3" s="1"/>
  <c r="R166" i="3"/>
  <c r="S166" i="3" a="1"/>
  <c r="S166" i="3" s="1"/>
  <c r="R167" i="3"/>
  <c r="S167" i="3" a="1"/>
  <c r="S167" i="3" s="1"/>
  <c r="R168" i="3"/>
  <c r="S168" i="3" a="1"/>
  <c r="S168" i="3" s="1"/>
  <c r="K9" i="3"/>
  <c r="V71" i="36" s="1"/>
  <c r="L9" i="3"/>
  <c r="W71" i="36" s="1"/>
  <c r="K10" i="3"/>
  <c r="L10" i="3"/>
  <c r="K11" i="3"/>
  <c r="V87" i="36" s="1"/>
  <c r="L11" i="3"/>
  <c r="W87" i="36" s="1"/>
  <c r="K12" i="3"/>
  <c r="L12" i="3"/>
  <c r="K13" i="3"/>
  <c r="V16" i="36" s="1"/>
  <c r="L13" i="3"/>
  <c r="W16" i="36" s="1"/>
  <c r="K14" i="3"/>
  <c r="V17" i="36" s="1"/>
  <c r="L14" i="3"/>
  <c r="W17" i="36" s="1"/>
  <c r="K15" i="3"/>
  <c r="V18" i="36" s="1"/>
  <c r="L15" i="3"/>
  <c r="W18" i="36" s="1"/>
  <c r="K16" i="3"/>
  <c r="V19" i="36" s="1"/>
  <c r="L16" i="3"/>
  <c r="W19" i="36" s="1"/>
  <c r="K17" i="3"/>
  <c r="V20" i="36" s="1"/>
  <c r="L17" i="3"/>
  <c r="W20" i="36" s="1"/>
  <c r="K18" i="3"/>
  <c r="V21" i="36" s="1"/>
  <c r="L18" i="3"/>
  <c r="W21" i="36" s="1"/>
  <c r="K19" i="3"/>
  <c r="V22" i="36" s="1"/>
  <c r="L19" i="3"/>
  <c r="W22" i="36" s="1"/>
  <c r="K20" i="3"/>
  <c r="L20" i="3"/>
  <c r="K21" i="3"/>
  <c r="L21" i="3"/>
  <c r="K22" i="3"/>
  <c r="V60" i="36" s="1"/>
  <c r="L22" i="3"/>
  <c r="W60" i="36" s="1"/>
  <c r="K23" i="3"/>
  <c r="L23" i="3"/>
  <c r="K24" i="3"/>
  <c r="V23" i="36" s="1"/>
  <c r="L24" i="3"/>
  <c r="W23" i="36" s="1"/>
  <c r="K25" i="3"/>
  <c r="V24" i="36" s="1"/>
  <c r="L25" i="3"/>
  <c r="W24" i="36" s="1"/>
  <c r="K26" i="3"/>
  <c r="V25" i="36" s="1"/>
  <c r="L26" i="3"/>
  <c r="W25" i="36" s="1"/>
  <c r="K27" i="3"/>
  <c r="L27" i="3"/>
  <c r="K28" i="3"/>
  <c r="V27" i="36" s="1"/>
  <c r="L28" i="3"/>
  <c r="W27" i="36" s="1"/>
  <c r="K29" i="3"/>
  <c r="L29" i="3"/>
  <c r="K30" i="3"/>
  <c r="L30" i="3"/>
  <c r="K31" i="3"/>
  <c r="L31" i="3"/>
  <c r="K32" i="3"/>
  <c r="L32" i="3"/>
  <c r="K33" i="3"/>
  <c r="V32" i="36" s="1"/>
  <c r="L33" i="3"/>
  <c r="W32" i="36" s="1"/>
  <c r="K34" i="3"/>
  <c r="L34" i="3"/>
  <c r="K35" i="3"/>
  <c r="L35" i="3"/>
  <c r="K36" i="3"/>
  <c r="L36" i="3"/>
  <c r="K37" i="3"/>
  <c r="L37" i="3"/>
  <c r="K38" i="3"/>
  <c r="L38" i="3"/>
  <c r="K39" i="3"/>
  <c r="T180" i="34" s="1"/>
  <c r="L39" i="3"/>
  <c r="U180" i="34" s="1"/>
  <c r="K40" i="3"/>
  <c r="L40" i="3"/>
  <c r="K41" i="3"/>
  <c r="V82" i="36" s="1"/>
  <c r="L41" i="3"/>
  <c r="W82" i="36" s="1"/>
  <c r="K42" i="3"/>
  <c r="L42" i="3"/>
  <c r="K43" i="3"/>
  <c r="V42" i="36" s="1"/>
  <c r="L43" i="3"/>
  <c r="W42" i="36" s="1"/>
  <c r="K44" i="3"/>
  <c r="V55" i="36" s="1"/>
  <c r="L44" i="3"/>
  <c r="W55" i="36" s="1"/>
  <c r="K45" i="3"/>
  <c r="V84" i="36" s="1"/>
  <c r="L45" i="3"/>
  <c r="W84" i="36" s="1"/>
  <c r="K46" i="3"/>
  <c r="L46" i="3"/>
  <c r="K47" i="3"/>
  <c r="L47" i="3"/>
  <c r="K48" i="3"/>
  <c r="V85" i="36" s="1"/>
  <c r="L48" i="3"/>
  <c r="W85" i="36" s="1"/>
  <c r="K49" i="3"/>
  <c r="L49" i="3"/>
  <c r="K50" i="3"/>
  <c r="L50" i="3"/>
  <c r="K51" i="3"/>
  <c r="L51" i="3"/>
  <c r="K52" i="3"/>
  <c r="V88" i="36" s="1"/>
  <c r="L52" i="3"/>
  <c r="W88" i="36" s="1"/>
  <c r="K53" i="3"/>
  <c r="L53" i="3"/>
  <c r="K54" i="3"/>
  <c r="V57" i="36" s="1"/>
  <c r="L54" i="3"/>
  <c r="W57" i="36" s="1"/>
  <c r="K55" i="3"/>
  <c r="L55" i="3"/>
  <c r="K56" i="3"/>
  <c r="V43" i="36" s="1"/>
  <c r="L56" i="3"/>
  <c r="W43" i="36" s="1"/>
  <c r="K57" i="3"/>
  <c r="L57" i="3"/>
  <c r="K58" i="3"/>
  <c r="L58" i="3"/>
  <c r="K59" i="3"/>
  <c r="T59" i="3" s="1"/>
  <c r="L59" i="3"/>
  <c r="U59" i="3" s="1"/>
  <c r="K60" i="3"/>
  <c r="V47" i="36" s="1"/>
  <c r="L60" i="3"/>
  <c r="W47" i="36" s="1"/>
  <c r="K61" i="3"/>
  <c r="V48" i="36" s="1"/>
  <c r="L61" i="3"/>
  <c r="W48" i="36" s="1"/>
  <c r="K62" i="3"/>
  <c r="V54" i="36" s="1"/>
  <c r="L62" i="3"/>
  <c r="W54" i="36" s="1"/>
  <c r="K63" i="3"/>
  <c r="L63" i="3"/>
  <c r="K64" i="3"/>
  <c r="L64" i="3"/>
  <c r="K65" i="3"/>
  <c r="V83" i="36" s="1"/>
  <c r="L65" i="3"/>
  <c r="W83" i="36" s="1"/>
  <c r="K66" i="3"/>
  <c r="L66" i="3"/>
  <c r="K67" i="3"/>
  <c r="L67" i="3"/>
  <c r="K68" i="3"/>
  <c r="T68" i="3" s="1"/>
  <c r="L68" i="3"/>
  <c r="U68" i="3" s="1"/>
  <c r="K69" i="3"/>
  <c r="L69" i="3"/>
  <c r="K70" i="3"/>
  <c r="L70" i="3"/>
  <c r="K71" i="3"/>
  <c r="V80" i="36" s="1"/>
  <c r="L71" i="3"/>
  <c r="W80" i="36" s="1"/>
  <c r="K72" i="3"/>
  <c r="L72" i="3"/>
  <c r="K73" i="3"/>
  <c r="V94" i="36" s="1"/>
  <c r="L73" i="3"/>
  <c r="W94" i="36" s="1"/>
  <c r="K74" i="3"/>
  <c r="L74" i="3"/>
  <c r="K75" i="3"/>
  <c r="V81" i="36" s="1"/>
  <c r="L75" i="3"/>
  <c r="W81" i="36" s="1"/>
  <c r="K76" i="3"/>
  <c r="V61" i="36" s="1"/>
  <c r="L76" i="3"/>
  <c r="W61" i="36" s="1"/>
  <c r="K77" i="3"/>
  <c r="V62" i="36" s="1"/>
  <c r="L77" i="3"/>
  <c r="W62" i="36" s="1"/>
  <c r="K78" i="3"/>
  <c r="V63" i="36" s="1"/>
  <c r="L78" i="3"/>
  <c r="W63" i="36" s="1"/>
  <c r="K79" i="3"/>
  <c r="V64" i="36" s="1"/>
  <c r="L79" i="3"/>
  <c r="W64" i="36" s="1"/>
  <c r="K80" i="3"/>
  <c r="V65" i="36" s="1"/>
  <c r="L80" i="3"/>
  <c r="W65" i="36" s="1"/>
  <c r="K81" i="3"/>
  <c r="V66" i="36" s="1"/>
  <c r="L81" i="3"/>
  <c r="W66" i="36" s="1"/>
  <c r="K82" i="3"/>
  <c r="V67" i="36" s="1"/>
  <c r="L82" i="3"/>
  <c r="W67" i="36" s="1"/>
  <c r="K83" i="3"/>
  <c r="V70" i="36" s="1"/>
  <c r="L83" i="3"/>
  <c r="W70" i="36" s="1"/>
  <c r="K84" i="3"/>
  <c r="V68" i="36" s="1"/>
  <c r="L84" i="3"/>
  <c r="W68" i="36" s="1"/>
  <c r="K85" i="3"/>
  <c r="V58" i="36" s="1"/>
  <c r="L85" i="3"/>
  <c r="W58" i="36" s="1"/>
  <c r="K86" i="3"/>
  <c r="V59" i="36" s="1"/>
  <c r="L86" i="3"/>
  <c r="W59" i="36" s="1"/>
  <c r="K87" i="3"/>
  <c r="V72" i="36" s="1"/>
  <c r="L87" i="3"/>
  <c r="W72" i="36" s="1"/>
  <c r="K88" i="3"/>
  <c r="T88" i="3" s="1"/>
  <c r="L88" i="3"/>
  <c r="U88" i="3" s="1"/>
  <c r="K89" i="3"/>
  <c r="T89" i="3" s="1"/>
  <c r="L89" i="3"/>
  <c r="U89" i="3" s="1"/>
  <c r="K90" i="3"/>
  <c r="T90" i="3" s="1"/>
  <c r="L90" i="3"/>
  <c r="U90" i="3" s="1"/>
  <c r="K91" i="3"/>
  <c r="T91" i="3" s="1"/>
  <c r="L91" i="3"/>
  <c r="U91" i="3" s="1"/>
  <c r="K92" i="3"/>
  <c r="T92" i="3" s="1"/>
  <c r="L92" i="3"/>
  <c r="U92" i="3" s="1"/>
  <c r="K93" i="3"/>
  <c r="L93" i="3"/>
  <c r="K94" i="3"/>
  <c r="V73" i="36" s="1"/>
  <c r="L94" i="3"/>
  <c r="W73" i="36" s="1"/>
  <c r="K95" i="3"/>
  <c r="V74" i="36" s="1"/>
  <c r="L95" i="3"/>
  <c r="W74" i="36" s="1"/>
  <c r="K96" i="3"/>
  <c r="V75" i="36" s="1"/>
  <c r="L96" i="3"/>
  <c r="W75" i="36" s="1"/>
  <c r="K97" i="3"/>
  <c r="V76" i="36" s="1"/>
  <c r="L97" i="3"/>
  <c r="W76" i="36" s="1"/>
  <c r="K98" i="3"/>
  <c r="V77" i="36" s="1"/>
  <c r="L98" i="3"/>
  <c r="W77" i="36" s="1"/>
  <c r="K99" i="3"/>
  <c r="L99" i="3"/>
  <c r="K100" i="3"/>
  <c r="T100" i="3" s="1"/>
  <c r="L100" i="3"/>
  <c r="U100" i="3" s="1"/>
  <c r="K101" i="3"/>
  <c r="T101" i="3" s="1"/>
  <c r="L101" i="3"/>
  <c r="U101" i="3" s="1"/>
  <c r="K102" i="3"/>
  <c r="L102" i="3"/>
  <c r="K103" i="3"/>
  <c r="T103" i="3" s="1"/>
  <c r="L103" i="3"/>
  <c r="U103" i="3" s="1"/>
  <c r="K104" i="3"/>
  <c r="V52" i="36" s="1"/>
  <c r="L104" i="3"/>
  <c r="W52" i="36" s="1"/>
  <c r="K105" i="3"/>
  <c r="L105" i="3"/>
  <c r="K106" i="3"/>
  <c r="V53" i="36" s="1"/>
  <c r="L106" i="3"/>
  <c r="W53" i="36" s="1"/>
  <c r="K107" i="3"/>
  <c r="V69" i="36" s="1"/>
  <c r="L107" i="3"/>
  <c r="W69" i="36" s="1"/>
  <c r="K108" i="3"/>
  <c r="V98" i="36" s="1"/>
  <c r="L108" i="3"/>
  <c r="W98" i="36" s="1"/>
  <c r="K109" i="3"/>
  <c r="L109" i="3"/>
  <c r="K110" i="3"/>
  <c r="L110" i="3"/>
  <c r="K111" i="3"/>
  <c r="V39" i="36" s="1"/>
  <c r="L111" i="3"/>
  <c r="W39" i="36" s="1"/>
  <c r="K112" i="3"/>
  <c r="L112" i="3"/>
  <c r="K113" i="3"/>
  <c r="L113" i="3"/>
  <c r="K114" i="3"/>
  <c r="T114" i="3" s="1"/>
  <c r="L114" i="3"/>
  <c r="U114" i="3" s="1"/>
  <c r="K115" i="3"/>
  <c r="V78" i="36" s="1"/>
  <c r="L115" i="3"/>
  <c r="W78" i="36" s="1"/>
  <c r="K116" i="3"/>
  <c r="T116" i="3" s="1"/>
  <c r="L116" i="3"/>
  <c r="U116" i="3" s="1"/>
  <c r="K117" i="3"/>
  <c r="T117" i="3" s="1"/>
  <c r="L117" i="3"/>
  <c r="U117" i="3" s="1"/>
  <c r="K118" i="3"/>
  <c r="T118" i="3" s="1"/>
  <c r="L118" i="3"/>
  <c r="U118" i="3" s="1"/>
  <c r="K119" i="3"/>
  <c r="T119" i="3" s="1"/>
  <c r="L119" i="3"/>
  <c r="U119" i="3" s="1"/>
  <c r="K120" i="3"/>
  <c r="T120" i="3" s="1"/>
  <c r="L120" i="3"/>
  <c r="U120" i="3" s="1"/>
  <c r="K121" i="3"/>
  <c r="T121" i="3" s="1"/>
  <c r="L121" i="3"/>
  <c r="U121" i="3" s="1"/>
  <c r="K122" i="3"/>
  <c r="T122" i="3" s="1"/>
  <c r="L122" i="3"/>
  <c r="U122" i="3" s="1"/>
  <c r="K123" i="3"/>
  <c r="T123" i="3" s="1"/>
  <c r="L123" i="3"/>
  <c r="U123" i="3" s="1"/>
  <c r="K124" i="3"/>
  <c r="L124" i="3"/>
  <c r="K125" i="3"/>
  <c r="T125" i="3" s="1"/>
  <c r="L125" i="3"/>
  <c r="U125" i="3" s="1"/>
  <c r="K126" i="3"/>
  <c r="T126" i="3" s="1"/>
  <c r="L126" i="3"/>
  <c r="U126" i="3" s="1"/>
  <c r="K127" i="3"/>
  <c r="T127" i="3" s="1"/>
  <c r="L127" i="3"/>
  <c r="U127" i="3" s="1"/>
  <c r="K128" i="3"/>
  <c r="T128" i="3" s="1"/>
  <c r="L128" i="3"/>
  <c r="U128" i="3" s="1"/>
  <c r="K129" i="3"/>
  <c r="T129" i="3" s="1"/>
  <c r="L129" i="3"/>
  <c r="U129" i="3" s="1"/>
  <c r="K130" i="3"/>
  <c r="T130" i="3" s="1"/>
  <c r="L130" i="3"/>
  <c r="U130" i="3" s="1"/>
  <c r="K131" i="3"/>
  <c r="T131" i="3" s="1"/>
  <c r="L131" i="3"/>
  <c r="U131" i="3" s="1"/>
  <c r="K132" i="3"/>
  <c r="T132" i="3" s="1"/>
  <c r="L132" i="3"/>
  <c r="U132" i="3" s="1"/>
  <c r="K133" i="3"/>
  <c r="T133" i="3" s="1"/>
  <c r="L133" i="3"/>
  <c r="U133" i="3" s="1"/>
  <c r="K134" i="3"/>
  <c r="T134" i="3" s="1"/>
  <c r="L134" i="3"/>
  <c r="U134" i="3" s="1"/>
  <c r="K135" i="3"/>
  <c r="T135" i="3" s="1"/>
  <c r="L135" i="3"/>
  <c r="U135" i="3" s="1"/>
  <c r="K136" i="3"/>
  <c r="T136" i="3" s="1"/>
  <c r="L136" i="3"/>
  <c r="U136" i="3" s="1"/>
  <c r="K137" i="3"/>
  <c r="T137" i="3" s="1"/>
  <c r="L137" i="3"/>
  <c r="U137" i="3" s="1"/>
  <c r="K138" i="3"/>
  <c r="T138" i="3" s="1"/>
  <c r="L138" i="3"/>
  <c r="U138" i="3" s="1"/>
  <c r="K139" i="3"/>
  <c r="T139" i="3" s="1"/>
  <c r="L139" i="3"/>
  <c r="U139" i="3" s="1"/>
  <c r="K140" i="3"/>
  <c r="T140" i="3" s="1"/>
  <c r="L140" i="3"/>
  <c r="U140" i="3" s="1"/>
  <c r="K141" i="3"/>
  <c r="T141" i="3" s="1"/>
  <c r="L141" i="3"/>
  <c r="U141" i="3" s="1"/>
  <c r="K142" i="3"/>
  <c r="T142" i="3" s="1"/>
  <c r="L142" i="3"/>
  <c r="U142" i="3" s="1"/>
  <c r="K143" i="3"/>
  <c r="T143" i="3" s="1"/>
  <c r="L143" i="3"/>
  <c r="U143" i="3" s="1"/>
  <c r="K144" i="3"/>
  <c r="T144" i="3" s="1"/>
  <c r="L144" i="3"/>
  <c r="U144" i="3" s="1"/>
  <c r="K145" i="3"/>
  <c r="T145" i="3" s="1"/>
  <c r="L145" i="3"/>
  <c r="U145" i="3" s="1"/>
  <c r="K146" i="3"/>
  <c r="T146" i="3" s="1"/>
  <c r="L146" i="3"/>
  <c r="U146" i="3" s="1"/>
  <c r="K147" i="3"/>
  <c r="T147" i="3" s="1"/>
  <c r="L147" i="3"/>
  <c r="U147" i="3" s="1"/>
  <c r="K148" i="3"/>
  <c r="T148" i="3" s="1"/>
  <c r="L148" i="3"/>
  <c r="U148" i="3" s="1"/>
  <c r="K149" i="3"/>
  <c r="T149" i="3" s="1"/>
  <c r="L149" i="3"/>
  <c r="U149" i="3" s="1"/>
  <c r="K150" i="3"/>
  <c r="T150" i="3" s="1"/>
  <c r="L150" i="3"/>
  <c r="U150" i="3" s="1"/>
  <c r="K151" i="3"/>
  <c r="T151" i="3" s="1"/>
  <c r="L151" i="3"/>
  <c r="U151" i="3" s="1"/>
  <c r="K152" i="3"/>
  <c r="T152" i="3" s="1"/>
  <c r="L152" i="3"/>
  <c r="U152" i="3" s="1"/>
  <c r="K153" i="3"/>
  <c r="T153" i="3" s="1"/>
  <c r="L153" i="3"/>
  <c r="U153" i="3" s="1"/>
  <c r="K154" i="3"/>
  <c r="T154" i="3" s="1"/>
  <c r="L154" i="3"/>
  <c r="U154" i="3" s="1"/>
  <c r="K155" i="3"/>
  <c r="T155" i="3" s="1"/>
  <c r="L155" i="3"/>
  <c r="U155" i="3" s="1"/>
  <c r="K156" i="3"/>
  <c r="T156" i="3" s="1"/>
  <c r="L156" i="3"/>
  <c r="U156" i="3" s="1"/>
  <c r="K157" i="3"/>
  <c r="T157" i="3" s="1"/>
  <c r="L157" i="3"/>
  <c r="U157" i="3" s="1"/>
  <c r="K158" i="3"/>
  <c r="T158" i="3" s="1"/>
  <c r="L158" i="3"/>
  <c r="U158" i="3" s="1"/>
  <c r="K159" i="3"/>
  <c r="T159" i="3" s="1"/>
  <c r="L159" i="3"/>
  <c r="U159" i="3" s="1"/>
  <c r="K160" i="3"/>
  <c r="T160" i="3" s="1"/>
  <c r="L160" i="3"/>
  <c r="U160" i="3" s="1"/>
  <c r="K161" i="3"/>
  <c r="V103" i="36" s="1"/>
  <c r="L161" i="3"/>
  <c r="W103" i="36" s="1"/>
  <c r="K162" i="3"/>
  <c r="T162" i="3" s="1"/>
  <c r="L162" i="3"/>
  <c r="U162" i="3" s="1"/>
  <c r="K163" i="3"/>
  <c r="T163" i="3" s="1"/>
  <c r="L163" i="3"/>
  <c r="U163" i="3" s="1"/>
  <c r="K164" i="3"/>
  <c r="T164" i="3" s="1"/>
  <c r="L164" i="3"/>
  <c r="U164" i="3" s="1"/>
  <c r="K165" i="3"/>
  <c r="T165" i="3" s="1"/>
  <c r="L165" i="3"/>
  <c r="U165" i="3" s="1"/>
  <c r="K166" i="3"/>
  <c r="T166" i="3" s="1"/>
  <c r="L166" i="3"/>
  <c r="U166" i="3" s="1"/>
  <c r="K167" i="3"/>
  <c r="T167" i="3" s="1"/>
  <c r="L167" i="3"/>
  <c r="U167" i="3" s="1"/>
  <c r="K168" i="3"/>
  <c r="T168" i="3" s="1"/>
  <c r="L168" i="3"/>
  <c r="U168" i="3" s="1"/>
  <c r="F9" i="3"/>
  <c r="F10" i="3"/>
  <c r="F11" i="3"/>
  <c r="F12" i="3"/>
  <c r="F13" i="3"/>
  <c r="F14" i="3"/>
  <c r="F15" i="3"/>
  <c r="F16" i="3"/>
  <c r="F17" i="3"/>
  <c r="F18" i="3"/>
  <c r="F19" i="3"/>
  <c r="F20" i="3"/>
  <c r="F21" i="3"/>
  <c r="F22" i="3"/>
  <c r="F23" i="3"/>
  <c r="F24" i="3"/>
  <c r="F25" i="3"/>
  <c r="F26" i="3"/>
  <c r="F27" i="3"/>
  <c r="O176" i="34" s="1"/>
  <c r="F28" i="3"/>
  <c r="F29" i="3"/>
  <c r="F30" i="3"/>
  <c r="F31" i="3"/>
  <c r="F32" i="3"/>
  <c r="F33" i="3"/>
  <c r="F34" i="3"/>
  <c r="F35" i="3"/>
  <c r="F36" i="3"/>
  <c r="F37" i="3"/>
  <c r="F38" i="3"/>
  <c r="O177" i="34" s="1"/>
  <c r="F39" i="3"/>
  <c r="F40" i="3"/>
  <c r="O181" i="34" s="1"/>
  <c r="F41" i="3"/>
  <c r="F42" i="3"/>
  <c r="F43" i="3"/>
  <c r="F44" i="3"/>
  <c r="F45" i="3"/>
  <c r="F46" i="3"/>
  <c r="F47" i="3"/>
  <c r="F4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99" i="3"/>
  <c r="F100" i="3"/>
  <c r="F101" i="3"/>
  <c r="F102" i="3"/>
  <c r="F103" i="3"/>
  <c r="F104" i="3"/>
  <c r="F105" i="3"/>
  <c r="F106" i="3"/>
  <c r="F107" i="3"/>
  <c r="F108" i="3"/>
  <c r="F109" i="3"/>
  <c r="F110" i="3"/>
  <c r="F111" i="3"/>
  <c r="F112" i="3"/>
  <c r="F113" i="3"/>
  <c r="F114" i="3"/>
  <c r="F115" i="3"/>
  <c r="F116" i="3"/>
  <c r="F117" i="3"/>
  <c r="F118" i="3"/>
  <c r="F119" i="3"/>
  <c r="F120" i="3"/>
  <c r="F121" i="3"/>
  <c r="F122" i="3"/>
  <c r="F123" i="3"/>
  <c r="F124" i="3"/>
  <c r="F125" i="3"/>
  <c r="F126" i="3"/>
  <c r="F127" i="3"/>
  <c r="F128" i="3"/>
  <c r="F129" i="3"/>
  <c r="F130" i="3"/>
  <c r="F131" i="3"/>
  <c r="F132" i="3"/>
  <c r="F133" i="3"/>
  <c r="F134" i="3"/>
  <c r="F135" i="3"/>
  <c r="F136" i="3"/>
  <c r="F137" i="3"/>
  <c r="F138" i="3"/>
  <c r="F139" i="3"/>
  <c r="F140" i="3"/>
  <c r="F141" i="3"/>
  <c r="F142" i="3"/>
  <c r="F143" i="3"/>
  <c r="F144" i="3"/>
  <c r="F145" i="3"/>
  <c r="F146" i="3"/>
  <c r="F147" i="3"/>
  <c r="F148" i="3"/>
  <c r="F149" i="3"/>
  <c r="F150" i="3"/>
  <c r="F151" i="3"/>
  <c r="F152" i="3"/>
  <c r="F153" i="3"/>
  <c r="F154" i="3"/>
  <c r="F155" i="3"/>
  <c r="F156" i="3"/>
  <c r="F157" i="3"/>
  <c r="F158" i="3"/>
  <c r="F159" i="3"/>
  <c r="F160" i="3"/>
  <c r="F161" i="3"/>
  <c r="F162" i="3"/>
  <c r="F163" i="3"/>
  <c r="F164" i="3"/>
  <c r="F165" i="3"/>
  <c r="F166" i="3"/>
  <c r="F167" i="3"/>
  <c r="F168" i="3"/>
  <c r="F176" i="3"/>
  <c r="I242" i="35" l="1"/>
  <c r="J242" i="35" s="1"/>
  <c r="I241" i="35"/>
  <c r="J241" i="35" s="1"/>
  <c r="I240" i="35"/>
  <c r="J240" i="35" s="1"/>
  <c r="H107" i="35"/>
  <c r="J107" i="35" s="1"/>
  <c r="Y104" i="36"/>
  <c r="U182" i="34"/>
  <c r="W104" i="36"/>
  <c r="T182" i="34"/>
  <c r="V104" i="36"/>
  <c r="O182" i="34"/>
  <c r="Q104" i="36"/>
  <c r="I237" i="35"/>
  <c r="J237" i="35" s="1"/>
  <c r="I238" i="35"/>
  <c r="J238" i="35" s="1"/>
  <c r="I239" i="35"/>
  <c r="J239" i="35" s="1"/>
  <c r="I236" i="35"/>
  <c r="J236" i="35" s="1"/>
  <c r="I234" i="35"/>
  <c r="J234" i="35" s="1"/>
  <c r="I235" i="35"/>
  <c r="J235" i="35" s="1"/>
  <c r="I231" i="35"/>
  <c r="J231" i="35" s="1"/>
  <c r="I233" i="35"/>
  <c r="J233" i="35" s="1"/>
  <c r="J232" i="35"/>
  <c r="Y103" i="36"/>
  <c r="AH182" i="34"/>
  <c r="AF182" i="34"/>
  <c r="J7" i="35"/>
  <c r="J103" i="35"/>
  <c r="J95" i="35"/>
  <c r="J87" i="35"/>
  <c r="J79" i="35"/>
  <c r="J71" i="35"/>
  <c r="J63" i="35"/>
  <c r="J39" i="35"/>
  <c r="J15" i="35"/>
  <c r="U40" i="3"/>
  <c r="U181" i="34"/>
  <c r="T40" i="3"/>
  <c r="T181" i="34"/>
  <c r="AH181" i="34"/>
  <c r="AF181" i="34"/>
  <c r="O178" i="34"/>
  <c r="O180" i="34"/>
  <c r="AH180" i="34"/>
  <c r="AF180" i="34"/>
  <c r="O179" i="34"/>
  <c r="Q103" i="36"/>
  <c r="AH99" i="36"/>
  <c r="AH103" i="36"/>
  <c r="J168" i="35"/>
  <c r="I225" i="35"/>
  <c r="J225" i="35" s="1"/>
  <c r="W99" i="36"/>
  <c r="U179" i="34"/>
  <c r="V99" i="36"/>
  <c r="T179" i="34"/>
  <c r="H224" i="35"/>
  <c r="AH178" i="34"/>
  <c r="AF178" i="34"/>
  <c r="H230" i="35"/>
  <c r="AH177" i="34"/>
  <c r="AF177" i="34"/>
  <c r="H199" i="35"/>
  <c r="J199" i="35" s="1"/>
  <c r="AH179" i="34"/>
  <c r="AF179" i="34"/>
  <c r="I230" i="35"/>
  <c r="I229" i="35"/>
  <c r="J229" i="35" s="1"/>
  <c r="J57" i="35"/>
  <c r="J41" i="35"/>
  <c r="J33" i="35"/>
  <c r="J17" i="35"/>
  <c r="J9" i="35"/>
  <c r="I228" i="35"/>
  <c r="J228" i="35" s="1"/>
  <c r="I227" i="35"/>
  <c r="J227" i="35" s="1"/>
  <c r="I226" i="35"/>
  <c r="J226" i="35" s="1"/>
  <c r="J194" i="35"/>
  <c r="J105" i="35"/>
  <c r="J97" i="35"/>
  <c r="J89" i="35"/>
  <c r="J81" i="35"/>
  <c r="J65" i="35"/>
  <c r="I224" i="35"/>
  <c r="I223" i="35"/>
  <c r="J223" i="35" s="1"/>
  <c r="I222" i="35"/>
  <c r="W26" i="36"/>
  <c r="U176" i="34"/>
  <c r="W38" i="36"/>
  <c r="U178" i="34"/>
  <c r="V38" i="36"/>
  <c r="T178" i="34"/>
  <c r="V26" i="36"/>
  <c r="T176" i="34"/>
  <c r="W37" i="36"/>
  <c r="U177" i="34"/>
  <c r="V37" i="36"/>
  <c r="T177" i="34"/>
  <c r="H125" i="35"/>
  <c r="H162" i="35"/>
  <c r="H219" i="35"/>
  <c r="H193" i="35"/>
  <c r="H109" i="35"/>
  <c r="H143" i="35"/>
  <c r="H220" i="35"/>
  <c r="H173" i="35"/>
  <c r="H53" i="35"/>
  <c r="I156" i="35"/>
  <c r="I73" i="35"/>
  <c r="I213" i="35"/>
  <c r="I49" i="35"/>
  <c r="I166" i="35"/>
  <c r="I115" i="35"/>
  <c r="I221" i="35"/>
  <c r="I175" i="35"/>
  <c r="I127" i="35"/>
  <c r="I25" i="35"/>
  <c r="H205" i="35"/>
  <c r="H179" i="35"/>
  <c r="H114" i="35"/>
  <c r="H153" i="35"/>
  <c r="H131" i="35"/>
  <c r="H29" i="35"/>
  <c r="H188" i="35"/>
  <c r="H119" i="35"/>
  <c r="H137" i="35"/>
  <c r="H157" i="35"/>
  <c r="H214" i="35"/>
  <c r="H21" i="35"/>
  <c r="H124" i="35"/>
  <c r="H161" i="35"/>
  <c r="H142" i="35"/>
  <c r="H180" i="35"/>
  <c r="H218" i="35"/>
  <c r="H108" i="35"/>
  <c r="H155" i="35"/>
  <c r="H185" i="35"/>
  <c r="H76" i="35"/>
  <c r="H146" i="35"/>
  <c r="H200" i="35"/>
  <c r="H133" i="35"/>
  <c r="H172" i="35"/>
  <c r="H36" i="35"/>
  <c r="H204" i="35"/>
  <c r="H178" i="35"/>
  <c r="H113" i="35"/>
  <c r="H152" i="35"/>
  <c r="H130" i="35"/>
  <c r="H28" i="35"/>
  <c r="I180" i="35"/>
  <c r="I218" i="35"/>
  <c r="I108" i="35"/>
  <c r="I124" i="35"/>
  <c r="I142" i="35"/>
  <c r="I161" i="35"/>
  <c r="I185" i="35"/>
  <c r="I155" i="35"/>
  <c r="I76" i="35"/>
  <c r="J44" i="35"/>
  <c r="I200" i="35"/>
  <c r="I133" i="35"/>
  <c r="I172" i="35"/>
  <c r="I146" i="35"/>
  <c r="I36" i="35"/>
  <c r="I204" i="35"/>
  <c r="I178" i="35"/>
  <c r="I113" i="35"/>
  <c r="I152" i="35"/>
  <c r="I130" i="35"/>
  <c r="I28" i="35"/>
  <c r="J20" i="35"/>
  <c r="J12" i="35"/>
  <c r="H145" i="35"/>
  <c r="H83" i="35"/>
  <c r="H167" i="35"/>
  <c r="H182" i="35"/>
  <c r="H75" i="35"/>
  <c r="I196" i="35"/>
  <c r="I55" i="35"/>
  <c r="I184" i="35"/>
  <c r="I144" i="35"/>
  <c r="I47" i="35"/>
  <c r="I207" i="35"/>
  <c r="I132" i="35"/>
  <c r="I110" i="35"/>
  <c r="I171" i="35"/>
  <c r="I148" i="35"/>
  <c r="I31" i="35"/>
  <c r="I121" i="35"/>
  <c r="I159" i="35"/>
  <c r="I139" i="35"/>
  <c r="I216" i="35"/>
  <c r="I190" i="35"/>
  <c r="I23" i="35"/>
  <c r="H181" i="35"/>
  <c r="H118" i="35"/>
  <c r="H135" i="35"/>
  <c r="H198" i="35"/>
  <c r="H149" i="35"/>
  <c r="H35" i="35"/>
  <c r="H203" i="35"/>
  <c r="H177" i="35"/>
  <c r="H112" i="35"/>
  <c r="H151" i="35"/>
  <c r="H129" i="35"/>
  <c r="H27" i="35"/>
  <c r="H211" i="35"/>
  <c r="H170" i="35"/>
  <c r="H165" i="35"/>
  <c r="H19" i="35"/>
  <c r="H212" i="35"/>
  <c r="H134" i="35"/>
  <c r="H106" i="35"/>
  <c r="H187" i="35"/>
  <c r="H164" i="35"/>
  <c r="H208" i="35"/>
  <c r="H195" i="35"/>
  <c r="H50" i="35"/>
  <c r="H163" i="35"/>
  <c r="H141" i="35"/>
  <c r="H217" i="35"/>
  <c r="H192" i="35"/>
  <c r="H123" i="35"/>
  <c r="H34" i="35"/>
  <c r="H202" i="35"/>
  <c r="H176" i="35"/>
  <c r="H111" i="35"/>
  <c r="H128" i="35"/>
  <c r="H150" i="35"/>
  <c r="H26" i="35"/>
  <c r="Y16" i="36"/>
  <c r="H10" i="35"/>
  <c r="J10" i="35" s="1"/>
  <c r="I187" i="35"/>
  <c r="I164" i="35"/>
  <c r="I134" i="35"/>
  <c r="I212" i="35"/>
  <c r="I106" i="35"/>
  <c r="I195" i="35"/>
  <c r="I208" i="35"/>
  <c r="I50" i="35"/>
  <c r="I123" i="35"/>
  <c r="I217" i="35"/>
  <c r="I192" i="35"/>
  <c r="I141" i="35"/>
  <c r="I34" i="35"/>
  <c r="I163" i="35"/>
  <c r="I202" i="35"/>
  <c r="I176" i="35"/>
  <c r="I111" i="35"/>
  <c r="I128" i="35"/>
  <c r="I150" i="35"/>
  <c r="I26" i="35"/>
  <c r="H156" i="35"/>
  <c r="H73" i="35"/>
  <c r="H115" i="35"/>
  <c r="H221" i="35"/>
  <c r="H175" i="35"/>
  <c r="H127" i="35"/>
  <c r="H25" i="35"/>
  <c r="H166" i="35"/>
  <c r="I143" i="35"/>
  <c r="I219" i="35"/>
  <c r="I193" i="35"/>
  <c r="I109" i="35"/>
  <c r="I125" i="35"/>
  <c r="I162" i="35"/>
  <c r="I220" i="35"/>
  <c r="I173" i="35"/>
  <c r="I53" i="35"/>
  <c r="I205" i="35"/>
  <c r="I179" i="35"/>
  <c r="I114" i="35"/>
  <c r="I153" i="35"/>
  <c r="I131" i="35"/>
  <c r="I29" i="35"/>
  <c r="I137" i="35"/>
  <c r="I157" i="35"/>
  <c r="I214" i="35"/>
  <c r="I188" i="35"/>
  <c r="I21" i="35"/>
  <c r="I119" i="35"/>
  <c r="H213" i="35"/>
  <c r="H49" i="35"/>
  <c r="J49" i="35" s="1"/>
  <c r="H210" i="35"/>
  <c r="H183" i="35"/>
  <c r="H136" i="35"/>
  <c r="H154" i="35"/>
  <c r="H40" i="35"/>
  <c r="H160" i="35"/>
  <c r="H140" i="35"/>
  <c r="H197" i="35"/>
  <c r="H191" i="35"/>
  <c r="H122" i="35"/>
  <c r="H32" i="35"/>
  <c r="J104" i="35"/>
  <c r="J96" i="35"/>
  <c r="J88" i="35"/>
  <c r="J80" i="35"/>
  <c r="J72" i="35"/>
  <c r="J64" i="35"/>
  <c r="J56" i="35"/>
  <c r="J48" i="35"/>
  <c r="I136" i="35"/>
  <c r="I154" i="35"/>
  <c r="I210" i="35"/>
  <c r="I40" i="35"/>
  <c r="I183" i="35"/>
  <c r="I122" i="35"/>
  <c r="I197" i="35"/>
  <c r="I191" i="35"/>
  <c r="I160" i="35"/>
  <c r="I32" i="35"/>
  <c r="I140" i="35"/>
  <c r="I117" i="35"/>
  <c r="I174" i="35"/>
  <c r="I147" i="35"/>
  <c r="I126" i="35"/>
  <c r="I206" i="35"/>
  <c r="I24" i="35"/>
  <c r="H132" i="35"/>
  <c r="J132" i="35" s="1"/>
  <c r="H110" i="35"/>
  <c r="J110" i="35" s="1"/>
  <c r="H171" i="35"/>
  <c r="J171" i="35" s="1"/>
  <c r="H148" i="35"/>
  <c r="H207" i="35"/>
  <c r="H31" i="35"/>
  <c r="H190" i="35"/>
  <c r="H159" i="35"/>
  <c r="H139" i="35"/>
  <c r="H216" i="35"/>
  <c r="H23" i="35"/>
  <c r="J23" i="35" s="1"/>
  <c r="H121" i="35"/>
  <c r="I145" i="35"/>
  <c r="I83" i="35"/>
  <c r="I182" i="35"/>
  <c r="I167" i="35"/>
  <c r="I75" i="35"/>
  <c r="I181" i="35"/>
  <c r="I118" i="35"/>
  <c r="I135" i="35"/>
  <c r="I198" i="35"/>
  <c r="I149" i="35"/>
  <c r="I35" i="35"/>
  <c r="I203" i="35"/>
  <c r="I177" i="35"/>
  <c r="I112" i="35"/>
  <c r="I151" i="35"/>
  <c r="I129" i="35"/>
  <c r="I27" i="35"/>
  <c r="I165" i="35"/>
  <c r="I170" i="35"/>
  <c r="I211" i="35"/>
  <c r="I19" i="35"/>
  <c r="H196" i="35"/>
  <c r="H55" i="35"/>
  <c r="H144" i="35"/>
  <c r="H47" i="35"/>
  <c r="H184" i="35"/>
  <c r="H209" i="35"/>
  <c r="H78" i="35"/>
  <c r="H201" i="35"/>
  <c r="H46" i="35"/>
  <c r="H186" i="35"/>
  <c r="H189" i="35"/>
  <c r="H138" i="35"/>
  <c r="H158" i="35"/>
  <c r="H215" i="35"/>
  <c r="H120" i="35"/>
  <c r="H22" i="35"/>
  <c r="I209" i="35"/>
  <c r="I78" i="35"/>
  <c r="I186" i="35"/>
  <c r="I201" i="35"/>
  <c r="I46" i="35"/>
  <c r="I120" i="35"/>
  <c r="I138" i="35"/>
  <c r="I158" i="35"/>
  <c r="I215" i="35"/>
  <c r="I189" i="35"/>
  <c r="I22" i="35"/>
  <c r="CR128" i="3"/>
  <c r="P128" i="3" s="1"/>
  <c r="CP128" i="3" s="1"/>
  <c r="CS128" i="3"/>
  <c r="Q128" i="3" s="1"/>
  <c r="CR167" i="3"/>
  <c r="P167" i="3" s="1"/>
  <c r="CP167" i="3" s="1"/>
  <c r="CS167" i="3"/>
  <c r="Q167" i="3" s="1"/>
  <c r="CR159" i="3"/>
  <c r="P159" i="3" s="1"/>
  <c r="CP159" i="3" s="1"/>
  <c r="CS159" i="3"/>
  <c r="Q159" i="3" s="1"/>
  <c r="CR151" i="3"/>
  <c r="P151" i="3" s="1"/>
  <c r="CP151" i="3" s="1"/>
  <c r="CS151" i="3"/>
  <c r="Q151" i="3" s="1"/>
  <c r="CR143" i="3"/>
  <c r="P143" i="3" s="1"/>
  <c r="CP143" i="3" s="1"/>
  <c r="CS143" i="3"/>
  <c r="Q143" i="3" s="1"/>
  <c r="CR135" i="3"/>
  <c r="P135" i="3" s="1"/>
  <c r="CP135" i="3" s="1"/>
  <c r="CS135" i="3"/>
  <c r="Q135" i="3" s="1"/>
  <c r="CR127" i="3"/>
  <c r="P127" i="3" s="1"/>
  <c r="CP127" i="3" s="1"/>
  <c r="CS127" i="3"/>
  <c r="Q127" i="3" s="1"/>
  <c r="CR119" i="3"/>
  <c r="P119" i="3" s="1"/>
  <c r="CP119" i="3" s="1"/>
  <c r="CS119" i="3"/>
  <c r="Q119" i="3" s="1"/>
  <c r="Q39" i="36"/>
  <c r="CR111" i="3"/>
  <c r="P111" i="3" s="1"/>
  <c r="CP111" i="3" s="1"/>
  <c r="CS111" i="3"/>
  <c r="Q111" i="3" s="1"/>
  <c r="CR103" i="3"/>
  <c r="P103" i="3" s="1"/>
  <c r="CP103" i="3" s="1"/>
  <c r="CS103" i="3"/>
  <c r="Q103" i="3" s="1"/>
  <c r="CR95" i="3"/>
  <c r="P95" i="3" s="1"/>
  <c r="CP95" i="3" s="1"/>
  <c r="CS95" i="3"/>
  <c r="Q95" i="3" s="1"/>
  <c r="Q72" i="36"/>
  <c r="CR87" i="3"/>
  <c r="P87" i="3" s="1"/>
  <c r="CP87" i="3" s="1"/>
  <c r="CS87" i="3"/>
  <c r="Q87" i="3" s="1"/>
  <c r="Q64" i="36"/>
  <c r="CR79" i="3"/>
  <c r="P79" i="3" s="1"/>
  <c r="CP79" i="3" s="1"/>
  <c r="CS79" i="3"/>
  <c r="Q79" i="3" s="1"/>
  <c r="Q80" i="36"/>
  <c r="CR71" i="3"/>
  <c r="P71" i="3" s="1"/>
  <c r="CP71" i="3" s="1"/>
  <c r="CS71" i="3"/>
  <c r="Q71" i="3" s="1"/>
  <c r="O19" i="34"/>
  <c r="CR63" i="3"/>
  <c r="P63" i="3" s="1"/>
  <c r="CP63" i="3" s="1"/>
  <c r="CS63" i="3"/>
  <c r="Q63" i="3" s="1"/>
  <c r="Q49" i="36"/>
  <c r="CR55" i="3"/>
  <c r="P55" i="3" s="1"/>
  <c r="CP55" i="3" s="1"/>
  <c r="CS55" i="3"/>
  <c r="Q55" i="3" s="1"/>
  <c r="O15" i="34"/>
  <c r="CR47" i="3"/>
  <c r="P47" i="3" s="1"/>
  <c r="CP47" i="3" s="1"/>
  <c r="CS47" i="3"/>
  <c r="Q47" i="3" s="1"/>
  <c r="Q38" i="36"/>
  <c r="CR39" i="3"/>
  <c r="P39" i="3" s="1"/>
  <c r="CP39" i="3" s="1"/>
  <c r="CS39" i="3"/>
  <c r="Q39" i="3" s="1"/>
  <c r="Q30" i="36"/>
  <c r="CR31" i="3"/>
  <c r="P31" i="3" s="1"/>
  <c r="CP31" i="3" s="1"/>
  <c r="CS31" i="3"/>
  <c r="Q31" i="3" s="1"/>
  <c r="O49" i="34"/>
  <c r="CR23" i="3"/>
  <c r="P23" i="3" s="1"/>
  <c r="CP23" i="3" s="1"/>
  <c r="CS23" i="3"/>
  <c r="Q23" i="3" s="1"/>
  <c r="CR15" i="3"/>
  <c r="P15" i="3" s="1"/>
  <c r="CP15" i="3" s="1"/>
  <c r="CS15" i="3"/>
  <c r="Q15" i="3" s="1"/>
  <c r="CR152" i="3"/>
  <c r="P152" i="3" s="1"/>
  <c r="CP152" i="3" s="1"/>
  <c r="CS152" i="3"/>
  <c r="Q152" i="3" s="1"/>
  <c r="CR120" i="3"/>
  <c r="P120" i="3" s="1"/>
  <c r="CP120" i="3" s="1"/>
  <c r="CS120" i="3"/>
  <c r="Q120" i="3" s="1"/>
  <c r="O54" i="34"/>
  <c r="CR72" i="3"/>
  <c r="P72" i="3" s="1"/>
  <c r="CP72" i="3" s="1"/>
  <c r="CS72" i="3"/>
  <c r="Q72" i="3" s="1"/>
  <c r="Q31" i="36"/>
  <c r="CR32" i="3"/>
  <c r="P32" i="3" s="1"/>
  <c r="CP32" i="3" s="1"/>
  <c r="CS32" i="3"/>
  <c r="Q32" i="3" s="1"/>
  <c r="CR166" i="3"/>
  <c r="P166" i="3" s="1"/>
  <c r="CP166" i="3" s="1"/>
  <c r="CS166" i="3"/>
  <c r="Q166" i="3" s="1"/>
  <c r="CR150" i="3"/>
  <c r="P150" i="3" s="1"/>
  <c r="CP150" i="3" s="1"/>
  <c r="CS150" i="3"/>
  <c r="Q150" i="3" s="1"/>
  <c r="CR134" i="3"/>
  <c r="P134" i="3" s="1"/>
  <c r="CP134" i="3" s="1"/>
  <c r="CS134" i="3"/>
  <c r="Q134" i="3" s="1"/>
  <c r="O42" i="34"/>
  <c r="CR110" i="3"/>
  <c r="P110" i="3" s="1"/>
  <c r="CP110" i="3" s="1"/>
  <c r="CS110" i="3"/>
  <c r="Q110" i="3" s="1"/>
  <c r="CR94" i="3"/>
  <c r="P94" i="3" s="1"/>
  <c r="CP94" i="3" s="1"/>
  <c r="CS94" i="3"/>
  <c r="Q94" i="3" s="1"/>
  <c r="O25" i="34"/>
  <c r="CR70" i="3"/>
  <c r="P70" i="3" s="1"/>
  <c r="CP70" i="3" s="1"/>
  <c r="CS70" i="3"/>
  <c r="Q70" i="3" s="1"/>
  <c r="Q37" i="36"/>
  <c r="CR38" i="3"/>
  <c r="P38" i="3" s="1"/>
  <c r="CP38" i="3" s="1"/>
  <c r="CS38" i="3"/>
  <c r="Q38" i="3" s="1"/>
  <c r="CR158" i="3"/>
  <c r="P158" i="3" s="1"/>
  <c r="CP158" i="3" s="1"/>
  <c r="CS158" i="3"/>
  <c r="Q158" i="3" s="1"/>
  <c r="CR142" i="3"/>
  <c r="P142" i="3" s="1"/>
  <c r="CP142" i="3" s="1"/>
  <c r="CS142" i="3"/>
  <c r="Q142" i="3" s="1"/>
  <c r="CR126" i="3"/>
  <c r="P126" i="3" s="1"/>
  <c r="CP126" i="3" s="1"/>
  <c r="CS126" i="3"/>
  <c r="Q126" i="3" s="1"/>
  <c r="CR118" i="3"/>
  <c r="P118" i="3" s="1"/>
  <c r="CP118" i="3" s="1"/>
  <c r="CS118" i="3"/>
  <c r="Q118" i="3" s="1"/>
  <c r="O59" i="34"/>
  <c r="CR102" i="3"/>
  <c r="P102" i="3" s="1"/>
  <c r="CP102" i="3" s="1"/>
  <c r="CS102" i="3"/>
  <c r="Q102" i="3" s="1"/>
  <c r="Q59" i="36"/>
  <c r="CR86" i="3"/>
  <c r="P86" i="3" s="1"/>
  <c r="CP86" i="3" s="1"/>
  <c r="CS86" i="3"/>
  <c r="Q86" i="3" s="1"/>
  <c r="Q63" i="36"/>
  <c r="CR78" i="3"/>
  <c r="P78" i="3" s="1"/>
  <c r="CP78" i="3" s="1"/>
  <c r="CS78" i="3"/>
  <c r="Q78" i="3" s="1"/>
  <c r="Q54" i="36"/>
  <c r="CR62" i="3"/>
  <c r="P62" i="3" s="1"/>
  <c r="CP62" i="3" s="1"/>
  <c r="CS62" i="3"/>
  <c r="Q62" i="3" s="1"/>
  <c r="Q57" i="36"/>
  <c r="CR54" i="3"/>
  <c r="P54" i="3" s="1"/>
  <c r="CP54" i="3" s="1"/>
  <c r="CS54" i="3"/>
  <c r="Q54" i="3" s="1"/>
  <c r="CR46" i="3"/>
  <c r="P46" i="3" s="1"/>
  <c r="CP46" i="3" s="1"/>
  <c r="CS46" i="3"/>
  <c r="Q46" i="3" s="1"/>
  <c r="Q29" i="36"/>
  <c r="CR30" i="3"/>
  <c r="P30" i="3" s="1"/>
  <c r="CP30" i="3" s="1"/>
  <c r="CS30" i="3"/>
  <c r="Q30" i="3" s="1"/>
  <c r="Q60" i="36"/>
  <c r="CR22" i="3"/>
  <c r="P22" i="3" s="1"/>
  <c r="CP22" i="3" s="1"/>
  <c r="CS22" i="3"/>
  <c r="Q22" i="3" s="1"/>
  <c r="CR14" i="3"/>
  <c r="P14" i="3" s="1"/>
  <c r="CP14" i="3" s="1"/>
  <c r="CS14" i="3"/>
  <c r="Q14" i="3" s="1"/>
  <c r="CR165" i="3"/>
  <c r="P165" i="3" s="1"/>
  <c r="CP165" i="3" s="1"/>
  <c r="CS165" i="3"/>
  <c r="Q165" i="3" s="1"/>
  <c r="CR157" i="3"/>
  <c r="P157" i="3" s="1"/>
  <c r="CP157" i="3" s="1"/>
  <c r="CS157" i="3"/>
  <c r="Q157" i="3" s="1"/>
  <c r="CR149" i="3"/>
  <c r="P149" i="3" s="1"/>
  <c r="CP149" i="3" s="1"/>
  <c r="CS149" i="3"/>
  <c r="Q149" i="3" s="1"/>
  <c r="CR141" i="3"/>
  <c r="P141" i="3" s="1"/>
  <c r="CP141" i="3" s="1"/>
  <c r="CS141" i="3"/>
  <c r="Q141" i="3" s="1"/>
  <c r="CR133" i="3"/>
  <c r="P133" i="3" s="1"/>
  <c r="CP133" i="3" s="1"/>
  <c r="CS133" i="3"/>
  <c r="Q133" i="3" s="1"/>
  <c r="CR125" i="3"/>
  <c r="P125" i="3" s="1"/>
  <c r="CP125" i="3" s="1"/>
  <c r="CS125" i="3"/>
  <c r="Q125" i="3" s="1"/>
  <c r="CR117" i="3"/>
  <c r="P117" i="3" s="1"/>
  <c r="CP117" i="3" s="1"/>
  <c r="CS117" i="3"/>
  <c r="Q117" i="3" s="1"/>
  <c r="Q41" i="36"/>
  <c r="CR109" i="3"/>
  <c r="P109" i="3" s="1"/>
  <c r="CP109" i="3" s="1"/>
  <c r="CS109" i="3"/>
  <c r="Q109" i="3" s="1"/>
  <c r="CR101" i="3"/>
  <c r="P101" i="3" s="1"/>
  <c r="CP101" i="3" s="1"/>
  <c r="CS101" i="3"/>
  <c r="Q101" i="3" s="1"/>
  <c r="O38" i="34"/>
  <c r="CR93" i="3"/>
  <c r="P93" i="3" s="1"/>
  <c r="CP93" i="3" s="1"/>
  <c r="CS93" i="3"/>
  <c r="Q93" i="3" s="1"/>
  <c r="Q58" i="36"/>
  <c r="CR85" i="3"/>
  <c r="P85" i="3" s="1"/>
  <c r="CP85" i="3" s="1"/>
  <c r="CS85" i="3"/>
  <c r="Q85" i="3" s="1"/>
  <c r="Q62" i="36"/>
  <c r="CR77" i="3"/>
  <c r="P77" i="3" s="1"/>
  <c r="CP77" i="3" s="1"/>
  <c r="CS77" i="3"/>
  <c r="Q77" i="3" s="1"/>
  <c r="O24" i="34"/>
  <c r="CR69" i="3"/>
  <c r="P69" i="3" s="1"/>
  <c r="CP69" i="3" s="1"/>
  <c r="CS69" i="3"/>
  <c r="Q69" i="3" s="1"/>
  <c r="CR61" i="3"/>
  <c r="P61" i="3" s="1"/>
  <c r="CP61" i="3" s="1"/>
  <c r="CS61" i="3"/>
  <c r="Q61" i="3" s="1"/>
  <c r="CR53" i="3"/>
  <c r="P53" i="3" s="1"/>
  <c r="CP53" i="3" s="1"/>
  <c r="CS53" i="3"/>
  <c r="Q53" i="3" s="1"/>
  <c r="Q84" i="36"/>
  <c r="CR45" i="3"/>
  <c r="P45" i="3" s="1"/>
  <c r="CP45" i="3" s="1"/>
  <c r="CS45" i="3"/>
  <c r="Q45" i="3" s="1"/>
  <c r="CR37" i="3"/>
  <c r="P37" i="3" s="1"/>
  <c r="CP37" i="3" s="1"/>
  <c r="CS37" i="3"/>
  <c r="Q37" i="3" s="1"/>
  <c r="Q28" i="36"/>
  <c r="CR29" i="3"/>
  <c r="P29" i="3" s="1"/>
  <c r="CP29" i="3" s="1"/>
  <c r="CS29" i="3"/>
  <c r="Q29" i="3" s="1"/>
  <c r="O48" i="34"/>
  <c r="CR21" i="3"/>
  <c r="P21" i="3" s="1"/>
  <c r="CP21" i="3" s="1"/>
  <c r="CS21" i="3"/>
  <c r="Q21" i="3" s="1"/>
  <c r="Q16" i="36"/>
  <c r="CR13" i="3"/>
  <c r="P13" i="3" s="1"/>
  <c r="CP13" i="3" s="1"/>
  <c r="CS13" i="3"/>
  <c r="Q13" i="3" s="1"/>
  <c r="CR160" i="3"/>
  <c r="P160" i="3" s="1"/>
  <c r="CP160" i="3" s="1"/>
  <c r="CS160" i="3"/>
  <c r="Q160" i="3" s="1"/>
  <c r="CR136" i="3"/>
  <c r="P136" i="3" s="1"/>
  <c r="CP136" i="3" s="1"/>
  <c r="CS136" i="3"/>
  <c r="Q136" i="3" s="1"/>
  <c r="Q52" i="36"/>
  <c r="CR104" i="3"/>
  <c r="P104" i="3" s="1"/>
  <c r="CP104" i="3" s="1"/>
  <c r="CS104" i="3"/>
  <c r="Q104" i="3" s="1"/>
  <c r="CR88" i="3"/>
  <c r="P88" i="3" s="1"/>
  <c r="CP88" i="3" s="1"/>
  <c r="CS88" i="3"/>
  <c r="Q88" i="3" s="1"/>
  <c r="O20" i="34"/>
  <c r="CR64" i="3"/>
  <c r="P64" i="3" s="1"/>
  <c r="CP64" i="3" s="1"/>
  <c r="CS64" i="3"/>
  <c r="Q64" i="3" s="1"/>
  <c r="Q85" i="36"/>
  <c r="CR48" i="3"/>
  <c r="P48" i="3" s="1"/>
  <c r="CP48" i="3" s="1"/>
  <c r="CS48" i="3"/>
  <c r="Q48" i="3" s="1"/>
  <c r="CR24" i="3"/>
  <c r="P24" i="3" s="1"/>
  <c r="CP24" i="3" s="1"/>
  <c r="CS24" i="3"/>
  <c r="Q24" i="3" s="1"/>
  <c r="CR156" i="3"/>
  <c r="P156" i="3" s="1"/>
  <c r="CP156" i="3" s="1"/>
  <c r="CS156" i="3"/>
  <c r="Q156" i="3" s="1"/>
  <c r="CR132" i="3"/>
  <c r="P132" i="3" s="1"/>
  <c r="CP132" i="3" s="1"/>
  <c r="CS132" i="3"/>
  <c r="Q132" i="3" s="1"/>
  <c r="Q98" i="36"/>
  <c r="CR108" i="3"/>
  <c r="P108" i="3" s="1"/>
  <c r="CP108" i="3" s="1"/>
  <c r="CS108" i="3"/>
  <c r="Q108" i="3" s="1"/>
  <c r="CR92" i="3"/>
  <c r="P92" i="3" s="1"/>
  <c r="CP92" i="3" s="1"/>
  <c r="CS92" i="3"/>
  <c r="Q92" i="3" s="1"/>
  <c r="Q47" i="36"/>
  <c r="CR60" i="3"/>
  <c r="P60" i="3" s="1"/>
  <c r="CP60" i="3" s="1"/>
  <c r="CS60" i="3"/>
  <c r="Q60" i="3" s="1"/>
  <c r="O47" i="34"/>
  <c r="CR20" i="3"/>
  <c r="P20" i="3" s="1"/>
  <c r="CP20" i="3" s="1"/>
  <c r="CS20" i="3"/>
  <c r="Q20" i="3" s="1"/>
  <c r="CR96" i="3"/>
  <c r="P96" i="3" s="1"/>
  <c r="CP96" i="3" s="1"/>
  <c r="CS96" i="3"/>
  <c r="Q96" i="3" s="1"/>
  <c r="CR163" i="3"/>
  <c r="P163" i="3" s="1"/>
  <c r="CP163" i="3" s="1"/>
  <c r="CS163" i="3"/>
  <c r="Q163" i="3" s="1"/>
  <c r="CR155" i="3"/>
  <c r="P155" i="3" s="1"/>
  <c r="CP155" i="3" s="1"/>
  <c r="CS155" i="3"/>
  <c r="Q155" i="3" s="1"/>
  <c r="CR147" i="3"/>
  <c r="P147" i="3" s="1"/>
  <c r="CP147" i="3" s="1"/>
  <c r="CS147" i="3"/>
  <c r="Q147" i="3" s="1"/>
  <c r="CR139" i="3"/>
  <c r="P139" i="3" s="1"/>
  <c r="CP139" i="3" s="1"/>
  <c r="CS139" i="3"/>
  <c r="Q139" i="3" s="1"/>
  <c r="CR131" i="3"/>
  <c r="P131" i="3" s="1"/>
  <c r="CP131" i="3" s="1"/>
  <c r="CS131" i="3"/>
  <c r="Q131" i="3" s="1"/>
  <c r="CR123" i="3"/>
  <c r="P123" i="3" s="1"/>
  <c r="CP123" i="3" s="1"/>
  <c r="CS123" i="3"/>
  <c r="Q123" i="3" s="1"/>
  <c r="CR115" i="3"/>
  <c r="P115" i="3" s="1"/>
  <c r="CP115" i="3" s="1"/>
  <c r="CS115" i="3"/>
  <c r="Q115" i="3" s="1"/>
  <c r="Q69" i="36"/>
  <c r="CR107" i="3"/>
  <c r="P107" i="3" s="1"/>
  <c r="CP107" i="3" s="1"/>
  <c r="CS107" i="3"/>
  <c r="Q107" i="3" s="1"/>
  <c r="CR99" i="3"/>
  <c r="P99" i="3" s="1"/>
  <c r="CP99" i="3" s="1"/>
  <c r="CS99" i="3"/>
  <c r="Q99" i="3" s="1"/>
  <c r="CR91" i="3"/>
  <c r="P91" i="3" s="1"/>
  <c r="CP91" i="3" s="1"/>
  <c r="CS91" i="3"/>
  <c r="Q91" i="3" s="1"/>
  <c r="Q70" i="36"/>
  <c r="CR83" i="3"/>
  <c r="P83" i="3" s="1"/>
  <c r="CP83" i="3" s="1"/>
  <c r="CS83" i="3"/>
  <c r="Q83" i="3" s="1"/>
  <c r="Q81" i="36"/>
  <c r="CR75" i="3"/>
  <c r="P75" i="3" s="1"/>
  <c r="CP75" i="3" s="1"/>
  <c r="CS75" i="3"/>
  <c r="Q75" i="3" s="1"/>
  <c r="O23" i="34"/>
  <c r="CR67" i="3"/>
  <c r="P67" i="3" s="1"/>
  <c r="CP67" i="3" s="1"/>
  <c r="CS67" i="3"/>
  <c r="Q67" i="3" s="1"/>
  <c r="CR59" i="3"/>
  <c r="P59" i="3" s="1"/>
  <c r="CP59" i="3" s="1"/>
  <c r="CS59" i="3"/>
  <c r="Q59" i="3" s="1"/>
  <c r="Q51" i="36"/>
  <c r="CR51" i="3"/>
  <c r="P51" i="3" s="1"/>
  <c r="CP51" i="3" s="1"/>
  <c r="CS51" i="3"/>
  <c r="Q51" i="3" s="1"/>
  <c r="CR43" i="3"/>
  <c r="P43" i="3" s="1"/>
  <c r="CP43" i="3" s="1"/>
  <c r="CS43" i="3"/>
  <c r="Q43" i="3" s="1"/>
  <c r="Q34" i="36"/>
  <c r="CR35" i="3"/>
  <c r="P35" i="3" s="1"/>
  <c r="CP35" i="3" s="1"/>
  <c r="CS35" i="3"/>
  <c r="Q35" i="3" s="1"/>
  <c r="Q26" i="36"/>
  <c r="CR27" i="3"/>
  <c r="P27" i="3" s="1"/>
  <c r="CP27" i="3" s="1"/>
  <c r="CS27" i="3"/>
  <c r="Q27" i="3" s="1"/>
  <c r="CR19" i="3"/>
  <c r="P19" i="3" s="1"/>
  <c r="CP19" i="3" s="1"/>
  <c r="CS19" i="3"/>
  <c r="Q19" i="3" s="1"/>
  <c r="Q87" i="36"/>
  <c r="CR11" i="3"/>
  <c r="P11" i="3" s="1"/>
  <c r="CP11" i="3" s="1"/>
  <c r="CS11" i="3"/>
  <c r="Q11" i="3" s="1"/>
  <c r="CR164" i="3"/>
  <c r="P164" i="3" s="1"/>
  <c r="CP164" i="3" s="1"/>
  <c r="CS164" i="3"/>
  <c r="Q164" i="3" s="1"/>
  <c r="CR140" i="3"/>
  <c r="P140" i="3" s="1"/>
  <c r="CP140" i="3" s="1"/>
  <c r="CS140" i="3"/>
  <c r="Q140" i="3" s="1"/>
  <c r="O175" i="34"/>
  <c r="CR124" i="3"/>
  <c r="P124" i="3" s="1"/>
  <c r="CP124" i="3" s="1"/>
  <c r="CS124" i="3"/>
  <c r="Q124" i="3" s="1"/>
  <c r="CR100" i="3"/>
  <c r="P100" i="3" s="1"/>
  <c r="CP100" i="3" s="1"/>
  <c r="CS100" i="3"/>
  <c r="Q100" i="3" s="1"/>
  <c r="Q61" i="36"/>
  <c r="CR76" i="3"/>
  <c r="P76" i="3" s="1"/>
  <c r="CP76" i="3" s="1"/>
  <c r="CS76" i="3"/>
  <c r="Q76" i="3" s="1"/>
  <c r="CR68" i="3"/>
  <c r="P68" i="3" s="1"/>
  <c r="CP68" i="3" s="1"/>
  <c r="CS68" i="3"/>
  <c r="Q68" i="3" s="1"/>
  <c r="Q88" i="36"/>
  <c r="CR52" i="3"/>
  <c r="P52" i="3" s="1"/>
  <c r="CP52" i="3" s="1"/>
  <c r="CS52" i="3"/>
  <c r="Q52" i="3" s="1"/>
  <c r="Q35" i="36"/>
  <c r="CR36" i="3"/>
  <c r="P36" i="3" s="1"/>
  <c r="CP36" i="3" s="1"/>
  <c r="CS36" i="3"/>
  <c r="Q36" i="3" s="1"/>
  <c r="Q27" i="36"/>
  <c r="CR28" i="3"/>
  <c r="P28" i="3" s="1"/>
  <c r="CP28" i="3" s="1"/>
  <c r="CS28" i="3"/>
  <c r="Q28" i="3" s="1"/>
  <c r="O10" i="34"/>
  <c r="CR12" i="3"/>
  <c r="P12" i="3" s="1"/>
  <c r="CP12" i="3" s="1"/>
  <c r="CS12" i="3"/>
  <c r="Q12" i="3" s="1"/>
  <c r="CR168" i="3"/>
  <c r="P168" i="3" s="1"/>
  <c r="CP168" i="3" s="1"/>
  <c r="CS168" i="3"/>
  <c r="Q168" i="3" s="1"/>
  <c r="CR144" i="3"/>
  <c r="P144" i="3" s="1"/>
  <c r="CP144" i="3" s="1"/>
  <c r="CS144" i="3"/>
  <c r="Q144" i="3" s="1"/>
  <c r="CR112" i="3"/>
  <c r="P112" i="3" s="1"/>
  <c r="CP112" i="3" s="1"/>
  <c r="CS112" i="3"/>
  <c r="Q112" i="3" s="1"/>
  <c r="Q65" i="36"/>
  <c r="CR80" i="3"/>
  <c r="P80" i="3" s="1"/>
  <c r="CP80" i="3" s="1"/>
  <c r="CS80" i="3"/>
  <c r="Q80" i="3" s="1"/>
  <c r="CR56" i="3"/>
  <c r="P56" i="3" s="1"/>
  <c r="CP56" i="3" s="1"/>
  <c r="CS56" i="3"/>
  <c r="Q56" i="3" s="1"/>
  <c r="CR40" i="3"/>
  <c r="P40" i="3" s="1"/>
  <c r="CP40" i="3" s="1"/>
  <c r="CS40" i="3"/>
  <c r="Q40" i="3" s="1"/>
  <c r="CR16" i="3"/>
  <c r="P16" i="3" s="1"/>
  <c r="CP16" i="3" s="1"/>
  <c r="CS16" i="3"/>
  <c r="Q16" i="3" s="1"/>
  <c r="CR148" i="3"/>
  <c r="P148" i="3" s="1"/>
  <c r="CP148" i="3" s="1"/>
  <c r="CS148" i="3"/>
  <c r="Q148" i="3" s="1"/>
  <c r="CR116" i="3"/>
  <c r="P116" i="3" s="1"/>
  <c r="CP116" i="3" s="1"/>
  <c r="CS116" i="3"/>
  <c r="Q116" i="3" s="1"/>
  <c r="Q68" i="36"/>
  <c r="CR84" i="3"/>
  <c r="P84" i="3" s="1"/>
  <c r="CP84" i="3" s="1"/>
  <c r="CS84" i="3"/>
  <c r="Q84" i="3" s="1"/>
  <c r="CR44" i="3"/>
  <c r="P44" i="3" s="1"/>
  <c r="CP44" i="3" s="1"/>
  <c r="CS44" i="3"/>
  <c r="Q44" i="3" s="1"/>
  <c r="CR162" i="3"/>
  <c r="P162" i="3" s="1"/>
  <c r="CP162" i="3" s="1"/>
  <c r="CS162" i="3"/>
  <c r="Q162" i="3" s="1"/>
  <c r="CR154" i="3"/>
  <c r="P154" i="3" s="1"/>
  <c r="CP154" i="3" s="1"/>
  <c r="CS154" i="3"/>
  <c r="Q154" i="3" s="1"/>
  <c r="CR146" i="3"/>
  <c r="P146" i="3" s="1"/>
  <c r="CP146" i="3" s="1"/>
  <c r="CS146" i="3"/>
  <c r="Q146" i="3" s="1"/>
  <c r="CR138" i="3"/>
  <c r="P138" i="3" s="1"/>
  <c r="CP138" i="3" s="1"/>
  <c r="CS138" i="3"/>
  <c r="Q138" i="3" s="1"/>
  <c r="CR130" i="3"/>
  <c r="P130" i="3" s="1"/>
  <c r="CP130" i="3" s="1"/>
  <c r="CS130" i="3"/>
  <c r="Q130" i="3" s="1"/>
  <c r="CR122" i="3"/>
  <c r="P122" i="3" s="1"/>
  <c r="CP122" i="3" s="1"/>
  <c r="CS122" i="3"/>
  <c r="Q122" i="3" s="1"/>
  <c r="CR114" i="3"/>
  <c r="P114" i="3" s="1"/>
  <c r="CP114" i="3" s="1"/>
  <c r="CS114" i="3"/>
  <c r="Q114" i="3" s="1"/>
  <c r="Q53" i="36"/>
  <c r="CR106" i="3"/>
  <c r="P106" i="3" s="1"/>
  <c r="CP106" i="3" s="1"/>
  <c r="CS106" i="3"/>
  <c r="Q106" i="3" s="1"/>
  <c r="CR98" i="3"/>
  <c r="P98" i="3" s="1"/>
  <c r="CP98" i="3" s="1"/>
  <c r="CS98" i="3"/>
  <c r="Q98" i="3" s="1"/>
  <c r="CR90" i="3"/>
  <c r="P90" i="3" s="1"/>
  <c r="CP90" i="3" s="1"/>
  <c r="CS90" i="3"/>
  <c r="Q90" i="3" s="1"/>
  <c r="Q67" i="36"/>
  <c r="CR82" i="3"/>
  <c r="P82" i="3" s="1"/>
  <c r="CP82" i="3" s="1"/>
  <c r="CS82" i="3"/>
  <c r="Q82" i="3" s="1"/>
  <c r="O28" i="34"/>
  <c r="CR74" i="3"/>
  <c r="P74" i="3" s="1"/>
  <c r="CP74" i="3" s="1"/>
  <c r="CS74" i="3"/>
  <c r="Q74" i="3" s="1"/>
  <c r="O22" i="34"/>
  <c r="CR66" i="3"/>
  <c r="P66" i="3" s="1"/>
  <c r="CP66" i="3" s="1"/>
  <c r="CS66" i="3"/>
  <c r="Q66" i="3" s="1"/>
  <c r="CR58" i="3"/>
  <c r="P58" i="3" s="1"/>
  <c r="CP58" i="3" s="1"/>
  <c r="CS58" i="3"/>
  <c r="Q58" i="3" s="1"/>
  <c r="CR50" i="3"/>
  <c r="P50" i="3" s="1"/>
  <c r="CP50" i="3" s="1"/>
  <c r="CS50" i="3"/>
  <c r="Q50" i="3" s="1"/>
  <c r="O12" i="34"/>
  <c r="CR42" i="3"/>
  <c r="P42" i="3" s="1"/>
  <c r="CP42" i="3" s="1"/>
  <c r="CS42" i="3"/>
  <c r="Q42" i="3" s="1"/>
  <c r="Q33" i="36"/>
  <c r="CR34" i="3"/>
  <c r="P34" i="3" s="1"/>
  <c r="CP34" i="3" s="1"/>
  <c r="CS34" i="3"/>
  <c r="Q34" i="3" s="1"/>
  <c r="CR26" i="3"/>
  <c r="P26" i="3" s="1"/>
  <c r="CP26" i="3" s="1"/>
  <c r="CS26" i="3"/>
  <c r="Q26" i="3" s="1"/>
  <c r="CR18" i="3"/>
  <c r="P18" i="3" s="1"/>
  <c r="CP18" i="3" s="1"/>
  <c r="CS18" i="3"/>
  <c r="Q18" i="3" s="1"/>
  <c r="O8" i="34"/>
  <c r="CR10" i="3"/>
  <c r="P10" i="3" s="1"/>
  <c r="CP10" i="3" s="1"/>
  <c r="CS10" i="3"/>
  <c r="Q10" i="3" s="1"/>
  <c r="CR176" i="3"/>
  <c r="CS176" i="3"/>
  <c r="Q176" i="3" s="1"/>
  <c r="CR161" i="3"/>
  <c r="P161" i="3" s="1"/>
  <c r="CP161" i="3" s="1"/>
  <c r="CS161" i="3"/>
  <c r="Q161" i="3" s="1"/>
  <c r="CR153" i="3"/>
  <c r="P153" i="3" s="1"/>
  <c r="CP153" i="3" s="1"/>
  <c r="CS153" i="3"/>
  <c r="Q153" i="3" s="1"/>
  <c r="CR145" i="3"/>
  <c r="P145" i="3" s="1"/>
  <c r="CP145" i="3" s="1"/>
  <c r="CS145" i="3"/>
  <c r="Q145" i="3" s="1"/>
  <c r="CR137" i="3"/>
  <c r="P137" i="3" s="1"/>
  <c r="CP137" i="3" s="1"/>
  <c r="CS137" i="3"/>
  <c r="Q137" i="3" s="1"/>
  <c r="CR129" i="3"/>
  <c r="P129" i="3" s="1"/>
  <c r="CP129" i="3" s="1"/>
  <c r="CS129" i="3"/>
  <c r="Q129" i="3" s="1"/>
  <c r="CR121" i="3"/>
  <c r="P121" i="3" s="1"/>
  <c r="CP121" i="3" s="1"/>
  <c r="CS121" i="3"/>
  <c r="Q121" i="3" s="1"/>
  <c r="CR113" i="3"/>
  <c r="P113" i="3" s="1"/>
  <c r="CP113" i="3" s="1"/>
  <c r="CS113" i="3"/>
  <c r="Q113" i="3" s="1"/>
  <c r="O39" i="34"/>
  <c r="CR105" i="3"/>
  <c r="P105" i="3" s="1"/>
  <c r="CP105" i="3" s="1"/>
  <c r="CS105" i="3"/>
  <c r="Q105" i="3" s="1"/>
  <c r="CR97" i="3"/>
  <c r="P97" i="3" s="1"/>
  <c r="CP97" i="3" s="1"/>
  <c r="CS97" i="3"/>
  <c r="Q97" i="3" s="1"/>
  <c r="CR89" i="3"/>
  <c r="P89" i="3" s="1"/>
  <c r="CP89" i="3" s="1"/>
  <c r="CS89" i="3"/>
  <c r="Q89" i="3" s="1"/>
  <c r="Q66" i="36"/>
  <c r="CR81" i="3"/>
  <c r="P81" i="3" s="1"/>
  <c r="CP81" i="3" s="1"/>
  <c r="CS81" i="3"/>
  <c r="Q81" i="3" s="1"/>
  <c r="Q94" i="36"/>
  <c r="CR73" i="3"/>
  <c r="P73" i="3" s="1"/>
  <c r="CP73" i="3" s="1"/>
  <c r="CS73" i="3"/>
  <c r="Q73" i="3" s="1"/>
  <c r="Q83" i="36"/>
  <c r="CR65" i="3"/>
  <c r="P65" i="3" s="1"/>
  <c r="CP65" i="3" s="1"/>
  <c r="CS65" i="3"/>
  <c r="Q65" i="3" s="1"/>
  <c r="Q50" i="36"/>
  <c r="CR57" i="3"/>
  <c r="P57" i="3" s="1"/>
  <c r="CP57" i="3" s="1"/>
  <c r="CS57" i="3"/>
  <c r="Q57" i="3" s="1"/>
  <c r="CR49" i="3"/>
  <c r="P49" i="3" s="1"/>
  <c r="CP49" i="3" s="1"/>
  <c r="CS49" i="3"/>
  <c r="Q49" i="3" s="1"/>
  <c r="Q82" i="36"/>
  <c r="CR41" i="3"/>
  <c r="P41" i="3" s="1"/>
  <c r="CP41" i="3" s="1"/>
  <c r="CS41" i="3"/>
  <c r="Q41" i="3" s="1"/>
  <c r="CR33" i="3"/>
  <c r="P33" i="3" s="1"/>
  <c r="CP33" i="3" s="1"/>
  <c r="CS33" i="3"/>
  <c r="Q33" i="3" s="1"/>
  <c r="CR25" i="3"/>
  <c r="P25" i="3" s="1"/>
  <c r="CP25" i="3" s="1"/>
  <c r="CS25" i="3"/>
  <c r="Q25" i="3" s="1"/>
  <c r="CR17" i="3"/>
  <c r="P17" i="3" s="1"/>
  <c r="CP17" i="3" s="1"/>
  <c r="CS17" i="3"/>
  <c r="Q17" i="3" s="1"/>
  <c r="Q71" i="36"/>
  <c r="CR9" i="3"/>
  <c r="P9" i="3" s="1"/>
  <c r="CP9" i="3" s="1"/>
  <c r="CS9" i="3"/>
  <c r="Q9" i="3" s="1"/>
  <c r="CY178" i="3"/>
  <c r="Q40" i="36"/>
  <c r="O174" i="34"/>
  <c r="W40" i="36"/>
  <c r="U174" i="34"/>
  <c r="Q101" i="36"/>
  <c r="O172" i="34"/>
  <c r="Q36" i="36"/>
  <c r="O173" i="34"/>
  <c r="W95" i="36"/>
  <c r="U175" i="34"/>
  <c r="BA177" i="3"/>
  <c r="BE27" i="3"/>
  <c r="W36" i="36"/>
  <c r="U173" i="34"/>
  <c r="W101" i="36"/>
  <c r="U172" i="34"/>
  <c r="V101" i="36"/>
  <c r="T172" i="34"/>
  <c r="V36" i="36"/>
  <c r="T173" i="34"/>
  <c r="V95" i="36"/>
  <c r="T175" i="34"/>
  <c r="V40" i="36"/>
  <c r="T174" i="34"/>
  <c r="BC177" i="3"/>
  <c r="W92" i="36"/>
  <c r="U170" i="34"/>
  <c r="V92" i="36"/>
  <c r="T170" i="34"/>
  <c r="Q92" i="36"/>
  <c r="O170" i="34"/>
  <c r="U29" i="3"/>
  <c r="W28" i="36"/>
  <c r="Q46" i="36"/>
  <c r="Q90" i="36"/>
  <c r="T109" i="3"/>
  <c r="V41" i="36"/>
  <c r="V91" i="36"/>
  <c r="V100" i="36"/>
  <c r="V89" i="36"/>
  <c r="T29" i="3"/>
  <c r="V28" i="36"/>
  <c r="Q100" i="36"/>
  <c r="Q89" i="36"/>
  <c r="Q91" i="36"/>
  <c r="W45" i="36"/>
  <c r="W97" i="36"/>
  <c r="V97" i="36"/>
  <c r="V45" i="36"/>
  <c r="U57" i="3"/>
  <c r="W50" i="36"/>
  <c r="Q86" i="36"/>
  <c r="Q93" i="36"/>
  <c r="O60" i="34"/>
  <c r="Q25" i="36"/>
  <c r="T57" i="3"/>
  <c r="V50" i="36"/>
  <c r="AH79" i="36"/>
  <c r="AH56" i="36"/>
  <c r="AH44" i="36"/>
  <c r="AH96" i="36"/>
  <c r="AH110" i="36"/>
  <c r="O75" i="34"/>
  <c r="Q24" i="36"/>
  <c r="W93" i="36"/>
  <c r="W86" i="36"/>
  <c r="U36" i="3"/>
  <c r="W35" i="36"/>
  <c r="AH86" i="36"/>
  <c r="AH93" i="36"/>
  <c r="O143" i="34"/>
  <c r="Q95" i="36"/>
  <c r="O95" i="34"/>
  <c r="Q55" i="36"/>
  <c r="O74" i="34"/>
  <c r="Q23" i="36"/>
  <c r="V93" i="36"/>
  <c r="V86" i="36"/>
  <c r="T36" i="3"/>
  <c r="V35" i="36"/>
  <c r="O51" i="34"/>
  <c r="Q42" i="36"/>
  <c r="U55" i="3"/>
  <c r="W49" i="36"/>
  <c r="U35" i="3"/>
  <c r="W34" i="36"/>
  <c r="T55" i="3"/>
  <c r="V49" i="36"/>
  <c r="T35" i="3"/>
  <c r="V34" i="36"/>
  <c r="O160" i="34"/>
  <c r="Q99" i="36"/>
  <c r="O129" i="34"/>
  <c r="Q48" i="36"/>
  <c r="U34" i="3"/>
  <c r="W33" i="36"/>
  <c r="AH45" i="36"/>
  <c r="AH97" i="36"/>
  <c r="T34" i="3"/>
  <c r="V33" i="36"/>
  <c r="O73" i="34"/>
  <c r="Q22" i="36"/>
  <c r="W56" i="36"/>
  <c r="W79" i="36"/>
  <c r="W44" i="36"/>
  <c r="W110" i="36"/>
  <c r="W96" i="36"/>
  <c r="O123" i="34"/>
  <c r="Q77" i="36"/>
  <c r="Q45" i="36"/>
  <c r="Q97" i="36"/>
  <c r="O72" i="34"/>
  <c r="Q21" i="36"/>
  <c r="V56" i="36"/>
  <c r="V79" i="36"/>
  <c r="V44" i="36"/>
  <c r="V110" i="36"/>
  <c r="V96" i="36"/>
  <c r="O122" i="34"/>
  <c r="Q76" i="36"/>
  <c r="O71" i="34"/>
  <c r="Q20" i="36"/>
  <c r="U32" i="3"/>
  <c r="W31" i="36"/>
  <c r="AH46" i="36"/>
  <c r="AH90" i="36"/>
  <c r="O121" i="34"/>
  <c r="Q75" i="36"/>
  <c r="O81" i="34"/>
  <c r="Q43" i="36"/>
  <c r="O70" i="34"/>
  <c r="Q19" i="36"/>
  <c r="T32" i="3"/>
  <c r="V31" i="36"/>
  <c r="O124" i="34"/>
  <c r="Q78" i="36"/>
  <c r="O120" i="34"/>
  <c r="Q74" i="36"/>
  <c r="O69" i="34"/>
  <c r="Q18" i="36"/>
  <c r="U51" i="3"/>
  <c r="W51" i="36"/>
  <c r="U31" i="3"/>
  <c r="W30" i="36"/>
  <c r="O119" i="34"/>
  <c r="Q73" i="36"/>
  <c r="O68" i="34"/>
  <c r="Q17" i="36"/>
  <c r="T51" i="3"/>
  <c r="V51" i="36"/>
  <c r="T31" i="3"/>
  <c r="V30" i="36"/>
  <c r="AH89" i="36"/>
  <c r="AH91" i="36"/>
  <c r="AH100" i="36"/>
  <c r="Q56" i="36"/>
  <c r="Q79" i="36"/>
  <c r="Q44" i="36"/>
  <c r="Q110" i="36"/>
  <c r="Q96" i="36"/>
  <c r="O144" i="34"/>
  <c r="Q32" i="36"/>
  <c r="O67" i="34"/>
  <c r="W46" i="36"/>
  <c r="W90" i="36"/>
  <c r="U30" i="3"/>
  <c r="W29" i="36"/>
  <c r="V46" i="36"/>
  <c r="V90" i="36"/>
  <c r="T30" i="3"/>
  <c r="V29" i="36"/>
  <c r="U109" i="3"/>
  <c r="W41" i="36"/>
  <c r="W100" i="36"/>
  <c r="W89" i="36"/>
  <c r="W91" i="36"/>
  <c r="O128" i="34"/>
  <c r="O86" i="34"/>
  <c r="O146" i="34"/>
  <c r="O44" i="34"/>
  <c r="T99" i="3"/>
  <c r="T140" i="34"/>
  <c r="T79" i="3"/>
  <c r="T100" i="34"/>
  <c r="T32" i="34"/>
  <c r="T69" i="3"/>
  <c r="T24" i="34"/>
  <c r="T49" i="3"/>
  <c r="T17" i="34"/>
  <c r="T153" i="34"/>
  <c r="T145" i="34"/>
  <c r="T162" i="34"/>
  <c r="T39" i="3"/>
  <c r="T117" i="34"/>
  <c r="T64" i="34"/>
  <c r="T80" i="34"/>
  <c r="T127" i="34"/>
  <c r="T108" i="34"/>
  <c r="T168" i="34"/>
  <c r="T19" i="3"/>
  <c r="T73" i="34"/>
  <c r="T9" i="3"/>
  <c r="T138" i="34"/>
  <c r="T7" i="34"/>
  <c r="T112" i="34"/>
  <c r="T141" i="34"/>
  <c r="O162" i="34"/>
  <c r="O145" i="34"/>
  <c r="O17" i="34"/>
  <c r="O153" i="34"/>
  <c r="O138" i="34"/>
  <c r="O7" i="34"/>
  <c r="O112" i="34"/>
  <c r="O141" i="34"/>
  <c r="U108" i="3"/>
  <c r="U157" i="34"/>
  <c r="U41" i="34"/>
  <c r="U98" i="3"/>
  <c r="U123" i="34"/>
  <c r="U78" i="3"/>
  <c r="U31" i="34"/>
  <c r="U99" i="34"/>
  <c r="U58" i="3"/>
  <c r="U164" i="34"/>
  <c r="U53" i="34"/>
  <c r="U149" i="34"/>
  <c r="U156" i="34"/>
  <c r="U48" i="3"/>
  <c r="U16" i="34"/>
  <c r="U132" i="34"/>
  <c r="U38" i="3"/>
  <c r="U126" i="34"/>
  <c r="U93" i="34"/>
  <c r="U107" i="34"/>
  <c r="U167" i="34"/>
  <c r="U116" i="34"/>
  <c r="U63" i="34"/>
  <c r="U79" i="34"/>
  <c r="U28" i="3"/>
  <c r="U62" i="34"/>
  <c r="U92" i="34"/>
  <c r="U18" i="3"/>
  <c r="U72" i="34"/>
  <c r="O41" i="34"/>
  <c r="O157" i="34"/>
  <c r="O16" i="34"/>
  <c r="O132" i="34"/>
  <c r="O62" i="34"/>
  <c r="O92" i="34"/>
  <c r="T108" i="3"/>
  <c r="T157" i="34"/>
  <c r="T41" i="34"/>
  <c r="T98" i="3"/>
  <c r="T123" i="34"/>
  <c r="T78" i="3"/>
  <c r="T31" i="34"/>
  <c r="T99" i="34"/>
  <c r="T58" i="3"/>
  <c r="T164" i="34"/>
  <c r="T53" i="34"/>
  <c r="T149" i="34"/>
  <c r="T156" i="34"/>
  <c r="T48" i="3"/>
  <c r="T16" i="34"/>
  <c r="T132" i="34"/>
  <c r="T38" i="3"/>
  <c r="T126" i="34"/>
  <c r="T93" i="34"/>
  <c r="T107" i="34"/>
  <c r="T167" i="34"/>
  <c r="T116" i="34"/>
  <c r="T63" i="34"/>
  <c r="T79" i="34"/>
  <c r="T28" i="3"/>
  <c r="T62" i="34"/>
  <c r="T92" i="34"/>
  <c r="T18" i="3"/>
  <c r="T72" i="34"/>
  <c r="O114" i="34"/>
  <c r="O46" i="34"/>
  <c r="O111" i="34"/>
  <c r="O109" i="34"/>
  <c r="O58" i="34"/>
  <c r="O118" i="34"/>
  <c r="O139" i="34"/>
  <c r="O91" i="34"/>
  <c r="O78" i="34"/>
  <c r="O125" i="34"/>
  <c r="O61" i="34"/>
  <c r="O106" i="34"/>
  <c r="O166" i="34"/>
  <c r="O115" i="34"/>
  <c r="U107" i="3"/>
  <c r="U46" i="34"/>
  <c r="U114" i="34"/>
  <c r="U97" i="3"/>
  <c r="U122" i="34"/>
  <c r="U87" i="3"/>
  <c r="U111" i="34"/>
  <c r="U109" i="34"/>
  <c r="U58" i="34"/>
  <c r="U118" i="34"/>
  <c r="U139" i="34"/>
  <c r="U77" i="3"/>
  <c r="U98" i="34"/>
  <c r="U30" i="34"/>
  <c r="U67" i="3"/>
  <c r="U23" i="34"/>
  <c r="U47" i="3"/>
  <c r="U15" i="34"/>
  <c r="U37" i="3"/>
  <c r="U151" i="34"/>
  <c r="U76" i="34"/>
  <c r="U27" i="3"/>
  <c r="U106" i="34"/>
  <c r="U166" i="34"/>
  <c r="U115" i="34"/>
  <c r="U91" i="34"/>
  <c r="U78" i="34"/>
  <c r="U125" i="34"/>
  <c r="U61" i="34"/>
  <c r="U17" i="3"/>
  <c r="U71" i="34"/>
  <c r="O40" i="34"/>
  <c r="O159" i="34"/>
  <c r="O113" i="34"/>
  <c r="O90" i="34"/>
  <c r="O57" i="34"/>
  <c r="O14" i="34"/>
  <c r="O137" i="34"/>
  <c r="T107" i="3"/>
  <c r="T46" i="34"/>
  <c r="T114" i="34"/>
  <c r="T97" i="3"/>
  <c r="T122" i="34"/>
  <c r="T87" i="3"/>
  <c r="T111" i="34"/>
  <c r="T109" i="34"/>
  <c r="T58" i="34"/>
  <c r="T118" i="34"/>
  <c r="T139" i="34"/>
  <c r="T77" i="3"/>
  <c r="T98" i="34"/>
  <c r="T30" i="34"/>
  <c r="T67" i="3"/>
  <c r="T23" i="34"/>
  <c r="T47" i="3"/>
  <c r="T15" i="34"/>
  <c r="T37" i="3"/>
  <c r="T151" i="34"/>
  <c r="T76" i="34"/>
  <c r="T27" i="3"/>
  <c r="T106" i="34"/>
  <c r="T166" i="34"/>
  <c r="T115" i="34"/>
  <c r="T91" i="34"/>
  <c r="T78" i="34"/>
  <c r="T125" i="34"/>
  <c r="T61" i="34"/>
  <c r="T17" i="3"/>
  <c r="T71" i="34"/>
  <c r="O89" i="34"/>
  <c r="O56" i="34"/>
  <c r="O21" i="34"/>
  <c r="O135" i="34"/>
  <c r="O136" i="34"/>
  <c r="O13" i="34"/>
  <c r="U106" i="3"/>
  <c r="U113" i="34"/>
  <c r="U40" i="34"/>
  <c r="U159" i="34"/>
  <c r="U96" i="3"/>
  <c r="U121" i="34"/>
  <c r="U86" i="3"/>
  <c r="U57" i="34"/>
  <c r="U90" i="34"/>
  <c r="U76" i="3"/>
  <c r="U97" i="34"/>
  <c r="U29" i="34"/>
  <c r="U169" i="34"/>
  <c r="U66" i="3"/>
  <c r="U22" i="34"/>
  <c r="U56" i="3"/>
  <c r="U81" i="34"/>
  <c r="U46" i="3"/>
  <c r="U137" i="34"/>
  <c r="U14" i="34"/>
  <c r="U26" i="3"/>
  <c r="U60" i="34"/>
  <c r="U16" i="3"/>
  <c r="U70" i="34"/>
  <c r="O43" i="34"/>
  <c r="O77" i="34"/>
  <c r="O37" i="34"/>
  <c r="O104" i="34"/>
  <c r="T106" i="3"/>
  <c r="T113" i="34"/>
  <c r="T40" i="34"/>
  <c r="T159" i="34"/>
  <c r="T96" i="3"/>
  <c r="T121" i="34"/>
  <c r="T86" i="3"/>
  <c r="T57" i="34"/>
  <c r="T90" i="34"/>
  <c r="T76" i="3"/>
  <c r="T97" i="34"/>
  <c r="T29" i="34"/>
  <c r="T169" i="34"/>
  <c r="T66" i="3"/>
  <c r="T22" i="34"/>
  <c r="T56" i="3"/>
  <c r="T81" i="34"/>
  <c r="T46" i="3"/>
  <c r="T137" i="34"/>
  <c r="T14" i="34"/>
  <c r="T26" i="3"/>
  <c r="T60" i="34"/>
  <c r="T16" i="3"/>
  <c r="T70" i="34"/>
  <c r="O36" i="34"/>
  <c r="O110" i="34"/>
  <c r="U115" i="3"/>
  <c r="U124" i="34"/>
  <c r="U105" i="3"/>
  <c r="U39" i="34"/>
  <c r="U95" i="3"/>
  <c r="U120" i="34"/>
  <c r="U85" i="3"/>
  <c r="U89" i="34"/>
  <c r="U56" i="34"/>
  <c r="U75" i="3"/>
  <c r="U55" i="34"/>
  <c r="U133" i="34"/>
  <c r="U65" i="3"/>
  <c r="U135" i="34"/>
  <c r="U21" i="34"/>
  <c r="U45" i="3"/>
  <c r="U13" i="34"/>
  <c r="U136" i="34"/>
  <c r="U25" i="3"/>
  <c r="U75" i="34"/>
  <c r="U15" i="3"/>
  <c r="U69" i="34"/>
  <c r="O103" i="34"/>
  <c r="O35" i="34"/>
  <c r="O82" i="34"/>
  <c r="O45" i="34"/>
  <c r="O11" i="34"/>
  <c r="O96" i="34"/>
  <c r="O105" i="34"/>
  <c r="T115" i="3"/>
  <c r="T124" i="34"/>
  <c r="T105" i="3"/>
  <c r="T39" i="34"/>
  <c r="T95" i="3"/>
  <c r="T120" i="34"/>
  <c r="T85" i="3"/>
  <c r="T89" i="34"/>
  <c r="T56" i="34"/>
  <c r="T75" i="3"/>
  <c r="T55" i="34"/>
  <c r="T133" i="34"/>
  <c r="T65" i="3"/>
  <c r="T135" i="34"/>
  <c r="T21" i="34"/>
  <c r="T45" i="3"/>
  <c r="T13" i="34"/>
  <c r="T136" i="34"/>
  <c r="T25" i="3"/>
  <c r="T75" i="34"/>
  <c r="T15" i="3"/>
  <c r="T69" i="34"/>
  <c r="O134" i="34"/>
  <c r="O50" i="34"/>
  <c r="U124" i="3"/>
  <c r="U143" i="34"/>
  <c r="U104" i="3"/>
  <c r="U77" i="34"/>
  <c r="U43" i="34"/>
  <c r="U84" i="3"/>
  <c r="U37" i="34"/>
  <c r="U104" i="34"/>
  <c r="U64" i="3"/>
  <c r="U20" i="34"/>
  <c r="U14" i="3"/>
  <c r="U68" i="34"/>
  <c r="O102" i="34"/>
  <c r="O34" i="34"/>
  <c r="U94" i="3"/>
  <c r="U119" i="34"/>
  <c r="U74" i="3"/>
  <c r="U28" i="34"/>
  <c r="U54" i="3"/>
  <c r="U88" i="34"/>
  <c r="U18" i="34"/>
  <c r="U85" i="34"/>
  <c r="U44" i="3"/>
  <c r="U95" i="34"/>
  <c r="U24" i="3"/>
  <c r="U74" i="34"/>
  <c r="O101" i="34"/>
  <c r="O33" i="34"/>
  <c r="O158" i="34"/>
  <c r="O87" i="34"/>
  <c r="O165" i="34"/>
  <c r="O154" i="34"/>
  <c r="O150" i="34"/>
  <c r="T124" i="3"/>
  <c r="T143" i="34"/>
  <c r="T104" i="3"/>
  <c r="T77" i="34"/>
  <c r="T43" i="34"/>
  <c r="T94" i="3"/>
  <c r="T119" i="34"/>
  <c r="T84" i="3"/>
  <c r="T37" i="34"/>
  <c r="T104" i="34"/>
  <c r="T74" i="3"/>
  <c r="T28" i="34"/>
  <c r="T64" i="3"/>
  <c r="T20" i="34"/>
  <c r="T54" i="3"/>
  <c r="T18" i="34"/>
  <c r="T85" i="34"/>
  <c r="T88" i="34"/>
  <c r="T44" i="3"/>
  <c r="T95" i="34"/>
  <c r="T24" i="3"/>
  <c r="T74" i="34"/>
  <c r="T14" i="3"/>
  <c r="T68" i="34"/>
  <c r="O140" i="34"/>
  <c r="O100" i="34"/>
  <c r="O32" i="34"/>
  <c r="O80" i="34"/>
  <c r="O127" i="34"/>
  <c r="O108" i="34"/>
  <c r="O168" i="34"/>
  <c r="O117" i="34"/>
  <c r="O64" i="34"/>
  <c r="U113" i="3"/>
  <c r="U83" i="34"/>
  <c r="U130" i="34"/>
  <c r="U93" i="3"/>
  <c r="U38" i="34"/>
  <c r="U83" i="3"/>
  <c r="U36" i="34"/>
  <c r="U110" i="34"/>
  <c r="U73" i="3"/>
  <c r="U155" i="34"/>
  <c r="U27" i="34"/>
  <c r="U63" i="3"/>
  <c r="U19" i="34"/>
  <c r="U53" i="3"/>
  <c r="U148" i="34"/>
  <c r="U84" i="34"/>
  <c r="U163" i="34"/>
  <c r="U161" i="34"/>
  <c r="U43" i="3"/>
  <c r="U51" i="34"/>
  <c r="U33" i="3"/>
  <c r="U144" i="34"/>
  <c r="U23" i="3"/>
  <c r="U49" i="34"/>
  <c r="U13" i="3"/>
  <c r="U67" i="34"/>
  <c r="O31" i="34"/>
  <c r="O99" i="34"/>
  <c r="O149" i="34"/>
  <c r="O156" i="34"/>
  <c r="O164" i="34"/>
  <c r="O53" i="34"/>
  <c r="O107" i="34"/>
  <c r="O116" i="34"/>
  <c r="O63" i="34"/>
  <c r="O79" i="34"/>
  <c r="O126" i="34"/>
  <c r="O93" i="34"/>
  <c r="O167" i="34"/>
  <c r="T113" i="3"/>
  <c r="T83" i="34"/>
  <c r="T130" i="34"/>
  <c r="T93" i="3"/>
  <c r="T38" i="34"/>
  <c r="T83" i="3"/>
  <c r="T36" i="34"/>
  <c r="T110" i="34"/>
  <c r="T73" i="3"/>
  <c r="T155" i="34"/>
  <c r="T27" i="34"/>
  <c r="T63" i="3"/>
  <c r="T19" i="34"/>
  <c r="T53" i="3"/>
  <c r="T84" i="34"/>
  <c r="T163" i="34"/>
  <c r="T161" i="34"/>
  <c r="T148" i="34"/>
  <c r="T43" i="3"/>
  <c r="T51" i="34"/>
  <c r="T33" i="3"/>
  <c r="T144" i="34"/>
  <c r="T23" i="3"/>
  <c r="T49" i="34"/>
  <c r="T13" i="3"/>
  <c r="T67" i="34"/>
  <c r="O98" i="34"/>
  <c r="O30" i="34"/>
  <c r="O151" i="34"/>
  <c r="O76" i="34"/>
  <c r="U112" i="3"/>
  <c r="U66" i="34"/>
  <c r="U152" i="34"/>
  <c r="U102" i="3"/>
  <c r="U59" i="34"/>
  <c r="U82" i="3"/>
  <c r="U35" i="34"/>
  <c r="U103" i="34"/>
  <c r="U72" i="3"/>
  <c r="U54" i="34"/>
  <c r="U62" i="3"/>
  <c r="U82" i="34"/>
  <c r="U45" i="34"/>
  <c r="U52" i="3"/>
  <c r="U147" i="34"/>
  <c r="U52" i="34"/>
  <c r="U42" i="3"/>
  <c r="U12" i="34"/>
  <c r="U22" i="3"/>
  <c r="U11" i="34"/>
  <c r="U96" i="34"/>
  <c r="U105" i="34"/>
  <c r="U12" i="3"/>
  <c r="U10" i="34"/>
  <c r="O29" i="34"/>
  <c r="O169" i="34"/>
  <c r="O97" i="34"/>
  <c r="T112" i="3"/>
  <c r="T66" i="34"/>
  <c r="T152" i="34"/>
  <c r="T102" i="3"/>
  <c r="T59" i="34"/>
  <c r="T82" i="3"/>
  <c r="T35" i="34"/>
  <c r="T103" i="34"/>
  <c r="T72" i="3"/>
  <c r="T54" i="34"/>
  <c r="T62" i="3"/>
  <c r="T82" i="34"/>
  <c r="T45" i="34"/>
  <c r="T52" i="3"/>
  <c r="T147" i="34"/>
  <c r="T52" i="34"/>
  <c r="T42" i="3"/>
  <c r="T12" i="34"/>
  <c r="T22" i="3"/>
  <c r="T11" i="34"/>
  <c r="T96" i="34"/>
  <c r="T105" i="34"/>
  <c r="T12" i="3"/>
  <c r="T10" i="34"/>
  <c r="O55" i="34"/>
  <c r="O133" i="34"/>
  <c r="U161" i="3"/>
  <c r="U160" i="34"/>
  <c r="U111" i="3"/>
  <c r="U65" i="34"/>
  <c r="U94" i="34"/>
  <c r="U81" i="3"/>
  <c r="U102" i="34"/>
  <c r="U34" i="34"/>
  <c r="U71" i="3"/>
  <c r="U26" i="34"/>
  <c r="U131" i="34"/>
  <c r="U61" i="3"/>
  <c r="U129" i="34"/>
  <c r="U41" i="3"/>
  <c r="U134" i="34"/>
  <c r="U50" i="34"/>
  <c r="U21" i="3"/>
  <c r="U48" i="34"/>
  <c r="U11" i="3"/>
  <c r="U142" i="34"/>
  <c r="U9" i="34"/>
  <c r="O18" i="34"/>
  <c r="O85" i="34"/>
  <c r="O88" i="34"/>
  <c r="T161" i="3"/>
  <c r="T160" i="34"/>
  <c r="T111" i="3"/>
  <c r="T65" i="34"/>
  <c r="T94" i="34"/>
  <c r="T81" i="3"/>
  <c r="T102" i="34"/>
  <c r="T34" i="34"/>
  <c r="T71" i="3"/>
  <c r="T26" i="34"/>
  <c r="T131" i="34"/>
  <c r="T61" i="3"/>
  <c r="T129" i="34"/>
  <c r="T41" i="3"/>
  <c r="T134" i="34"/>
  <c r="T50" i="34"/>
  <c r="T21" i="3"/>
  <c r="T48" i="34"/>
  <c r="T11" i="3"/>
  <c r="T142" i="34"/>
  <c r="T9" i="34"/>
  <c r="O83" i="34"/>
  <c r="O130" i="34"/>
  <c r="O27" i="34"/>
  <c r="O155" i="34"/>
  <c r="O163" i="34"/>
  <c r="O161" i="34"/>
  <c r="O148" i="34"/>
  <c r="O84" i="34"/>
  <c r="U110" i="3"/>
  <c r="U42" i="34"/>
  <c r="U80" i="3"/>
  <c r="U33" i="34"/>
  <c r="U101" i="34"/>
  <c r="U70" i="3"/>
  <c r="U25" i="34"/>
  <c r="U60" i="3"/>
  <c r="U158" i="34"/>
  <c r="U87" i="34"/>
  <c r="U165" i="34"/>
  <c r="U154" i="34"/>
  <c r="U150" i="34"/>
  <c r="U50" i="3"/>
  <c r="U128" i="34"/>
  <c r="U86" i="34"/>
  <c r="U146" i="34"/>
  <c r="U44" i="34"/>
  <c r="U20" i="3"/>
  <c r="U47" i="34"/>
  <c r="U10" i="3"/>
  <c r="U8" i="34"/>
  <c r="O152" i="34"/>
  <c r="O66" i="34"/>
  <c r="O147" i="34"/>
  <c r="O52" i="34"/>
  <c r="T110" i="3"/>
  <c r="T42" i="34"/>
  <c r="T80" i="3"/>
  <c r="T33" i="34"/>
  <c r="T101" i="34"/>
  <c r="T70" i="3"/>
  <c r="T25" i="34"/>
  <c r="T60" i="3"/>
  <c r="T158" i="34"/>
  <c r="T87" i="34"/>
  <c r="T165" i="34"/>
  <c r="T154" i="34"/>
  <c r="T150" i="34"/>
  <c r="T50" i="3"/>
  <c r="T86" i="34"/>
  <c r="T146" i="34"/>
  <c r="T44" i="34"/>
  <c r="T128" i="34"/>
  <c r="T20" i="3"/>
  <c r="T47" i="34"/>
  <c r="T10" i="3"/>
  <c r="T8" i="34"/>
  <c r="O65" i="34"/>
  <c r="O94" i="34"/>
  <c r="O131" i="34"/>
  <c r="O26" i="34"/>
  <c r="O142" i="34"/>
  <c r="O9" i="34"/>
  <c r="U99" i="3"/>
  <c r="U140" i="34"/>
  <c r="U79" i="3"/>
  <c r="U100" i="34"/>
  <c r="U32" i="34"/>
  <c r="U69" i="3"/>
  <c r="U24" i="34"/>
  <c r="U49" i="3"/>
  <c r="U17" i="34"/>
  <c r="U153" i="34"/>
  <c r="U162" i="34"/>
  <c r="U145" i="34"/>
  <c r="U39" i="3"/>
  <c r="U108" i="34"/>
  <c r="U168" i="34"/>
  <c r="U117" i="34"/>
  <c r="U64" i="34"/>
  <c r="U80" i="34"/>
  <c r="U127" i="34"/>
  <c r="U19" i="3"/>
  <c r="U73" i="34"/>
  <c r="U9" i="3"/>
  <c r="U138" i="34"/>
  <c r="U7" i="34"/>
  <c r="U112" i="34"/>
  <c r="U141" i="34"/>
  <c r="DQ49" i="3"/>
  <c r="DQ41" i="3"/>
  <c r="DQ113" i="3"/>
  <c r="DQ9" i="3"/>
  <c r="DQ134" i="3"/>
  <c r="DQ118" i="3"/>
  <c r="DQ110" i="3"/>
  <c r="DQ86" i="3"/>
  <c r="DQ78" i="3"/>
  <c r="DQ70" i="3"/>
  <c r="DQ62" i="3"/>
  <c r="DQ54" i="3"/>
  <c r="DQ46" i="3"/>
  <c r="DQ36" i="3"/>
  <c r="DQ15" i="3"/>
  <c r="DQ104" i="3"/>
  <c r="DQ150" i="3"/>
  <c r="DQ140" i="3"/>
  <c r="DQ162" i="3"/>
  <c r="DQ154" i="3"/>
  <c r="DQ146" i="3"/>
  <c r="DQ138" i="3"/>
  <c r="DQ125" i="3"/>
  <c r="DQ93" i="3"/>
  <c r="DQ88" i="3"/>
  <c r="DQ61" i="3"/>
  <c r="DQ56" i="3"/>
  <c r="DQ45" i="3"/>
  <c r="DQ29" i="3"/>
  <c r="DQ21" i="3"/>
  <c r="Y99" i="36"/>
  <c r="CH145" i="3"/>
  <c r="DL145" i="3" s="1"/>
  <c r="CI57" i="3"/>
  <c r="CZ92" i="3"/>
  <c r="Y35" i="36"/>
  <c r="DQ167" i="3"/>
  <c r="DQ72" i="3"/>
  <c r="DQ59" i="3"/>
  <c r="DQ43" i="3"/>
  <c r="DQ132" i="3"/>
  <c r="DQ166" i="3"/>
  <c r="DQ158" i="3"/>
  <c r="DQ152" i="3"/>
  <c r="DQ68" i="3"/>
  <c r="CZ93" i="3"/>
  <c r="Y28" i="36"/>
  <c r="Y53" i="36"/>
  <c r="DQ120" i="3"/>
  <c r="DQ42" i="3"/>
  <c r="DQ34" i="3"/>
  <c r="DQ10" i="3"/>
  <c r="CF91" i="3"/>
  <c r="DO91" i="3" s="1"/>
  <c r="Y72" i="36"/>
  <c r="CI163" i="3"/>
  <c r="CI155" i="3"/>
  <c r="CI143" i="3"/>
  <c r="Y47" i="36"/>
  <c r="CH162" i="3"/>
  <c r="CI146" i="3"/>
  <c r="Y59" i="36"/>
  <c r="Y34" i="36"/>
  <c r="CH122" i="3"/>
  <c r="DM122" i="3" s="1"/>
  <c r="CI165" i="3"/>
  <c r="CF149" i="3"/>
  <c r="DO149" i="3" s="1"/>
  <c r="Y62" i="36"/>
  <c r="CH66" i="3"/>
  <c r="CE66" i="3" s="1"/>
  <c r="DN66" i="3" s="1"/>
  <c r="Y57" i="36"/>
  <c r="Y84" i="36"/>
  <c r="Y48" i="36"/>
  <c r="Y83" i="36"/>
  <c r="CH23" i="3"/>
  <c r="CE23" i="3" s="1"/>
  <c r="DN23" i="3" s="1"/>
  <c r="Y18" i="36"/>
  <c r="Y39" i="36"/>
  <c r="Y65" i="36"/>
  <c r="Y32" i="36"/>
  <c r="Y60" i="36"/>
  <c r="Y17" i="36"/>
  <c r="CI141" i="3"/>
  <c r="CH114" i="3"/>
  <c r="CE114" i="3" s="1"/>
  <c r="DN114" i="3" s="1"/>
  <c r="Y77" i="36"/>
  <c r="Y64" i="36"/>
  <c r="Y85" i="36"/>
  <c r="Y24" i="36"/>
  <c r="CF17" i="3"/>
  <c r="DO17" i="3" s="1"/>
  <c r="CI101" i="3"/>
  <c r="Y76" i="36"/>
  <c r="Y58" i="36"/>
  <c r="Y63" i="36"/>
  <c r="CZ47" i="3"/>
  <c r="Y27" i="36"/>
  <c r="CF24" i="3"/>
  <c r="DO24" i="3" s="1"/>
  <c r="Y19" i="36"/>
  <c r="DQ116" i="3"/>
  <c r="DQ97" i="3"/>
  <c r="DQ40" i="3"/>
  <c r="DQ32" i="3"/>
  <c r="DQ16" i="3"/>
  <c r="DQ164" i="3"/>
  <c r="DQ144" i="3"/>
  <c r="DQ100" i="3"/>
  <c r="DQ81" i="3"/>
  <c r="DQ35" i="3"/>
  <c r="DQ156" i="3"/>
  <c r="DQ142" i="3"/>
  <c r="DQ136" i="3"/>
  <c r="DQ109" i="3"/>
  <c r="DQ84" i="3"/>
  <c r="DQ65" i="3"/>
  <c r="DQ33" i="3"/>
  <c r="DQ14" i="3"/>
  <c r="DQ168" i="3"/>
  <c r="DQ148" i="3"/>
  <c r="DQ126" i="3"/>
  <c r="DQ123" i="3"/>
  <c r="DQ107" i="3"/>
  <c r="DQ77" i="3"/>
  <c r="DQ52" i="3"/>
  <c r="DQ31" i="3"/>
  <c r="DQ20" i="3"/>
  <c r="DQ160" i="3"/>
  <c r="DQ129" i="3"/>
  <c r="DQ102" i="3"/>
  <c r="DQ94" i="3"/>
  <c r="DQ91" i="3"/>
  <c r="DQ75" i="3"/>
  <c r="DQ26" i="3"/>
  <c r="DQ13" i="3"/>
  <c r="DQ131" i="3"/>
  <c r="DQ128" i="3"/>
  <c r="DQ114" i="3"/>
  <c r="DQ111" i="3"/>
  <c r="DQ105" i="3"/>
  <c r="DQ99" i="3"/>
  <c r="DQ96" i="3"/>
  <c r="DQ82" i="3"/>
  <c r="DQ79" i="3"/>
  <c r="DQ73" i="3"/>
  <c r="DQ67" i="3"/>
  <c r="DQ64" i="3"/>
  <c r="DQ50" i="3"/>
  <c r="DQ47" i="3"/>
  <c r="DQ38" i="3"/>
  <c r="DQ11" i="3"/>
  <c r="DQ30" i="3"/>
  <c r="DQ27" i="3"/>
  <c r="DQ165" i="3"/>
  <c r="DQ130" i="3"/>
  <c r="DQ127" i="3"/>
  <c r="DQ121" i="3"/>
  <c r="DQ115" i="3"/>
  <c r="DQ112" i="3"/>
  <c r="DQ98" i="3"/>
  <c r="DQ95" i="3"/>
  <c r="DQ89" i="3"/>
  <c r="DQ83" i="3"/>
  <c r="DQ80" i="3"/>
  <c r="DQ66" i="3"/>
  <c r="DQ63" i="3"/>
  <c r="DQ57" i="3"/>
  <c r="DQ51" i="3"/>
  <c r="DQ48" i="3"/>
  <c r="DQ39" i="3"/>
  <c r="CF151" i="3"/>
  <c r="DO151" i="3" s="1"/>
  <c r="CI128" i="3"/>
  <c r="CZ105" i="3"/>
  <c r="Y73" i="36"/>
  <c r="CH90" i="3"/>
  <c r="DM90" i="3" s="1"/>
  <c r="Y70" i="36"/>
  <c r="Y61" i="36"/>
  <c r="Y42" i="36"/>
  <c r="Y38" i="36"/>
  <c r="CH139" i="3"/>
  <c r="DL139" i="3" s="1"/>
  <c r="CF131" i="3"/>
  <c r="DO131" i="3" s="1"/>
  <c r="Y98" i="36"/>
  <c r="Y67" i="36"/>
  <c r="Y81" i="36"/>
  <c r="Y80" i="36"/>
  <c r="CZ64" i="3"/>
  <c r="Y37" i="36"/>
  <c r="BE9" i="3"/>
  <c r="CH130" i="3"/>
  <c r="CE130" i="3" s="1"/>
  <c r="DN130" i="3" s="1"/>
  <c r="Y69" i="36"/>
  <c r="CI103" i="3"/>
  <c r="Y75" i="36"/>
  <c r="CH70" i="3"/>
  <c r="CE70" i="3" s="1"/>
  <c r="DN70" i="3" s="1"/>
  <c r="Y88" i="36"/>
  <c r="Y82" i="36"/>
  <c r="Y25" i="36"/>
  <c r="Y22" i="36"/>
  <c r="CI133" i="3"/>
  <c r="CH129" i="3"/>
  <c r="CI121" i="3"/>
  <c r="Y74" i="36"/>
  <c r="Y94" i="36"/>
  <c r="Y55" i="36"/>
  <c r="CI40" i="3"/>
  <c r="Y21" i="36"/>
  <c r="Y87" i="36"/>
  <c r="CI168" i="3"/>
  <c r="CZ158" i="3"/>
  <c r="CZ140" i="3"/>
  <c r="CI136" i="3"/>
  <c r="CH119" i="3"/>
  <c r="DM119" i="3" s="1"/>
  <c r="CF160" i="3"/>
  <c r="DO160" i="3" s="1"/>
  <c r="CH150" i="3"/>
  <c r="CE150" i="3" s="1"/>
  <c r="DN150" i="3" s="1"/>
  <c r="CH132" i="3"/>
  <c r="CE132" i="3" s="1"/>
  <c r="DN132" i="3" s="1"/>
  <c r="CZ125" i="3"/>
  <c r="Y78" i="36"/>
  <c r="CH47" i="3"/>
  <c r="CE47" i="3" s="1"/>
  <c r="DN47" i="3" s="1"/>
  <c r="CZ156" i="3"/>
  <c r="CZ152" i="3"/>
  <c r="CZ142" i="3"/>
  <c r="CZ166" i="3"/>
  <c r="CH148" i="3"/>
  <c r="CI144" i="3"/>
  <c r="CZ134" i="3"/>
  <c r="CZ123" i="3"/>
  <c r="CH120" i="3"/>
  <c r="DJ167" i="3"/>
  <c r="DJ149" i="3"/>
  <c r="DJ137" i="3"/>
  <c r="DJ117" i="3"/>
  <c r="DJ103" i="3"/>
  <c r="DJ87" i="3"/>
  <c r="DJ80" i="3"/>
  <c r="DJ78" i="3"/>
  <c r="DJ76" i="3"/>
  <c r="DJ74" i="3"/>
  <c r="DJ63" i="3"/>
  <c r="DJ61" i="3"/>
  <c r="DJ50" i="3"/>
  <c r="DJ35" i="3"/>
  <c r="DJ163" i="3"/>
  <c r="DJ159" i="3"/>
  <c r="DJ155" i="3"/>
  <c r="DJ151" i="3"/>
  <c r="DJ144" i="3"/>
  <c r="DJ135" i="3"/>
  <c r="DJ119" i="3"/>
  <c r="DJ112" i="3"/>
  <c r="DJ110" i="3"/>
  <c r="DJ108" i="3"/>
  <c r="DJ99" i="3"/>
  <c r="DJ95" i="3"/>
  <c r="DJ91" i="3"/>
  <c r="DJ65" i="3"/>
  <c r="DJ54" i="3"/>
  <c r="DJ52" i="3"/>
  <c r="DJ37" i="3"/>
  <c r="DJ26" i="3"/>
  <c r="DJ19" i="3"/>
  <c r="DJ17" i="3"/>
  <c r="DJ165" i="3"/>
  <c r="DJ161" i="3"/>
  <c r="DJ140" i="3"/>
  <c r="DJ131" i="3"/>
  <c r="DJ127" i="3"/>
  <c r="DJ123" i="3"/>
  <c r="DJ101" i="3"/>
  <c r="DJ97" i="3"/>
  <c r="DJ89" i="3"/>
  <c r="DJ84" i="3"/>
  <c r="DJ82" i="3"/>
  <c r="DJ67" i="3"/>
  <c r="DJ56" i="3"/>
  <c r="DJ45" i="3"/>
  <c r="DJ43" i="3"/>
  <c r="DJ41" i="3"/>
  <c r="DJ30" i="3"/>
  <c r="DJ28" i="3"/>
  <c r="DJ21" i="3"/>
  <c r="DJ12" i="3"/>
  <c r="DJ10" i="3"/>
  <c r="DJ157" i="3"/>
  <c r="DJ153" i="3"/>
  <c r="DJ148" i="3"/>
  <c r="DJ146" i="3"/>
  <c r="DJ133" i="3"/>
  <c r="DJ129" i="3"/>
  <c r="DJ121" i="3"/>
  <c r="DJ116" i="3"/>
  <c r="DJ114" i="3"/>
  <c r="DO108" i="3"/>
  <c r="DJ93" i="3"/>
  <c r="DJ69" i="3"/>
  <c r="DJ58" i="3"/>
  <c r="DJ49" i="3"/>
  <c r="DJ32" i="3"/>
  <c r="DJ23" i="3"/>
  <c r="DJ14" i="3"/>
  <c r="DJ125" i="3"/>
  <c r="DJ104" i="3"/>
  <c r="DJ86" i="3"/>
  <c r="DJ77" i="3"/>
  <c r="DJ75" i="3"/>
  <c r="DJ73" i="3"/>
  <c r="DJ62" i="3"/>
  <c r="DJ60" i="3"/>
  <c r="DJ51" i="3"/>
  <c r="DJ34" i="3"/>
  <c r="DJ25" i="3"/>
  <c r="DJ16" i="3"/>
  <c r="DJ168" i="3"/>
  <c r="DJ150" i="3"/>
  <c r="DJ143" i="3"/>
  <c r="DJ136" i="3"/>
  <c r="DJ118" i="3"/>
  <c r="DJ111" i="3"/>
  <c r="DJ109" i="3"/>
  <c r="DJ88" i="3"/>
  <c r="DJ81" i="3"/>
  <c r="DJ64" i="3"/>
  <c r="DJ55" i="3"/>
  <c r="DJ53" i="3"/>
  <c r="DJ40" i="3"/>
  <c r="DJ38" i="3"/>
  <c r="DJ36" i="3"/>
  <c r="DJ27" i="3"/>
  <c r="DJ18" i="3"/>
  <c r="DJ164" i="3"/>
  <c r="DJ160" i="3"/>
  <c r="DJ156" i="3"/>
  <c r="DJ152" i="3"/>
  <c r="DJ145" i="3"/>
  <c r="DJ141" i="3"/>
  <c r="DJ120" i="3"/>
  <c r="DJ113" i="3"/>
  <c r="DJ100" i="3"/>
  <c r="DJ96" i="3"/>
  <c r="DJ92" i="3"/>
  <c r="DJ66" i="3"/>
  <c r="DJ57" i="3"/>
  <c r="DJ48" i="3"/>
  <c r="DJ46" i="3"/>
  <c r="DJ44" i="3"/>
  <c r="DJ42" i="3"/>
  <c r="DJ31" i="3"/>
  <c r="DJ29" i="3"/>
  <c r="DJ20" i="3"/>
  <c r="DJ132" i="3"/>
  <c r="DJ128" i="3"/>
  <c r="DJ124" i="3"/>
  <c r="DJ105" i="3"/>
  <c r="DJ85" i="3"/>
  <c r="DJ72" i="3"/>
  <c r="DJ70" i="3"/>
  <c r="DJ68" i="3"/>
  <c r="DJ59" i="3"/>
  <c r="DJ33" i="3"/>
  <c r="DJ22" i="3"/>
  <c r="DJ24" i="3"/>
  <c r="DJ13" i="3"/>
  <c r="DJ11" i="3"/>
  <c r="DJ9" i="3"/>
  <c r="DQ122" i="3"/>
  <c r="DQ106" i="3"/>
  <c r="DQ90" i="3"/>
  <c r="DQ74" i="3"/>
  <c r="DQ58" i="3"/>
  <c r="DQ163" i="3"/>
  <c r="DQ161" i="3"/>
  <c r="DQ159" i="3"/>
  <c r="DQ157" i="3"/>
  <c r="DQ155" i="3"/>
  <c r="DQ153" i="3"/>
  <c r="DQ151" i="3"/>
  <c r="DQ149" i="3"/>
  <c r="DQ147" i="3"/>
  <c r="DQ145" i="3"/>
  <c r="DQ143" i="3"/>
  <c r="DQ141" i="3"/>
  <c r="DQ139" i="3"/>
  <c r="DQ137" i="3"/>
  <c r="DQ135" i="3"/>
  <c r="DQ133" i="3"/>
  <c r="DQ124" i="3"/>
  <c r="DQ117" i="3"/>
  <c r="DQ108" i="3"/>
  <c r="DQ101" i="3"/>
  <c r="DQ92" i="3"/>
  <c r="DQ85" i="3"/>
  <c r="DQ76" i="3"/>
  <c r="DQ69" i="3"/>
  <c r="DQ60" i="3"/>
  <c r="DQ53" i="3"/>
  <c r="DQ44" i="3"/>
  <c r="DQ37" i="3"/>
  <c r="DQ28" i="3"/>
  <c r="DQ22" i="3"/>
  <c r="DQ19" i="3"/>
  <c r="DQ119" i="3"/>
  <c r="DQ103" i="3"/>
  <c r="DQ87" i="3"/>
  <c r="DQ71" i="3"/>
  <c r="DQ55" i="3"/>
  <c r="DQ25" i="3"/>
  <c r="DQ18" i="3"/>
  <c r="DQ24" i="3"/>
  <c r="DQ23" i="3"/>
  <c r="DQ17" i="3"/>
  <c r="DQ12" i="3"/>
  <c r="CF116" i="3"/>
  <c r="DO116" i="3" s="1"/>
  <c r="CZ100" i="3"/>
  <c r="Y68" i="36"/>
  <c r="Y52" i="36"/>
  <c r="CH88" i="3"/>
  <c r="Y43" i="36"/>
  <c r="J148" i="35" l="1"/>
  <c r="J127" i="35"/>
  <c r="J184" i="35"/>
  <c r="J224" i="35"/>
  <c r="AF176" i="34"/>
  <c r="AH176" i="34"/>
  <c r="J230" i="35"/>
  <c r="J139" i="35"/>
  <c r="J112" i="35"/>
  <c r="J166" i="35"/>
  <c r="J216" i="35"/>
  <c r="J55" i="35"/>
  <c r="J175" i="35"/>
  <c r="J31" i="35"/>
  <c r="J156" i="35"/>
  <c r="Y26" i="36"/>
  <c r="H222" i="35"/>
  <c r="J222" i="35" s="1"/>
  <c r="J47" i="35"/>
  <c r="J213" i="35"/>
  <c r="J159" i="35"/>
  <c r="J73" i="35"/>
  <c r="J144" i="35"/>
  <c r="J121" i="35"/>
  <c r="J25" i="35"/>
  <c r="J196" i="35"/>
  <c r="J221" i="35"/>
  <c r="J154" i="35"/>
  <c r="J158" i="35"/>
  <c r="J207" i="35"/>
  <c r="J36" i="35"/>
  <c r="J122" i="35"/>
  <c r="J142" i="35"/>
  <c r="J120" i="35"/>
  <c r="J32" i="35"/>
  <c r="J136" i="35"/>
  <c r="J172" i="35"/>
  <c r="J183" i="35"/>
  <c r="J46" i="35"/>
  <c r="J160" i="35"/>
  <c r="J202" i="35"/>
  <c r="J195" i="35"/>
  <c r="J178" i="35"/>
  <c r="J185" i="35"/>
  <c r="J165" i="35"/>
  <c r="J203" i="35"/>
  <c r="J75" i="35"/>
  <c r="J21" i="35"/>
  <c r="J220" i="35"/>
  <c r="J78" i="35"/>
  <c r="J164" i="35"/>
  <c r="J217" i="35"/>
  <c r="J189" i="35"/>
  <c r="J186" i="35"/>
  <c r="J40" i="35"/>
  <c r="J140" i="35"/>
  <c r="J128" i="35"/>
  <c r="J176" i="35"/>
  <c r="J50" i="35"/>
  <c r="J19" i="35"/>
  <c r="J177" i="35"/>
  <c r="J28" i="35"/>
  <c r="J113" i="35"/>
  <c r="J76" i="35"/>
  <c r="J124" i="35"/>
  <c r="J131" i="35"/>
  <c r="J173" i="35"/>
  <c r="N67" i="35"/>
  <c r="J153" i="35"/>
  <c r="N44" i="35"/>
  <c r="J22" i="35"/>
  <c r="J201" i="35"/>
  <c r="J34" i="35"/>
  <c r="J208" i="35"/>
  <c r="J170" i="35"/>
  <c r="J35" i="35"/>
  <c r="J182" i="35"/>
  <c r="J204" i="35"/>
  <c r="J155" i="35"/>
  <c r="J214" i="35"/>
  <c r="J114" i="35"/>
  <c r="J143" i="35"/>
  <c r="N168" i="35"/>
  <c r="N20" i="35"/>
  <c r="J115" i="35"/>
  <c r="J123" i="35"/>
  <c r="J211" i="35"/>
  <c r="J149" i="35"/>
  <c r="J167" i="35"/>
  <c r="J108" i="35"/>
  <c r="J157" i="35"/>
  <c r="J179" i="35"/>
  <c r="J109" i="35"/>
  <c r="J215" i="35"/>
  <c r="J209" i="35"/>
  <c r="J190" i="35"/>
  <c r="J26" i="35"/>
  <c r="J192" i="35"/>
  <c r="J187" i="35"/>
  <c r="J27" i="35"/>
  <c r="J198" i="35"/>
  <c r="J83" i="35"/>
  <c r="J218" i="35"/>
  <c r="J137" i="35"/>
  <c r="J205" i="35"/>
  <c r="J193" i="35"/>
  <c r="N63" i="35"/>
  <c r="H147" i="35"/>
  <c r="J147" i="35" s="1"/>
  <c r="H126" i="35"/>
  <c r="J126" i="35" s="1"/>
  <c r="H206" i="35"/>
  <c r="J206" i="35" s="1"/>
  <c r="H117" i="35"/>
  <c r="J117" i="35" s="1"/>
  <c r="H174" i="35"/>
  <c r="J174" i="35" s="1"/>
  <c r="H24" i="35"/>
  <c r="J24" i="35" s="1"/>
  <c r="J150" i="35"/>
  <c r="J106" i="35"/>
  <c r="J129" i="35"/>
  <c r="J135" i="35"/>
  <c r="J145" i="35"/>
  <c r="J133" i="35"/>
  <c r="J180" i="35"/>
  <c r="J119" i="35"/>
  <c r="J219" i="35"/>
  <c r="Y71" i="36"/>
  <c r="H6" i="35"/>
  <c r="J6" i="35" s="1"/>
  <c r="J138" i="35"/>
  <c r="J191" i="35"/>
  <c r="J210" i="35"/>
  <c r="J141" i="35"/>
  <c r="J134" i="35"/>
  <c r="J151" i="35"/>
  <c r="J118" i="35"/>
  <c r="J130" i="35"/>
  <c r="J200" i="35"/>
  <c r="J188" i="35"/>
  <c r="J162" i="35"/>
  <c r="J197" i="35"/>
  <c r="J111" i="35"/>
  <c r="J163" i="35"/>
  <c r="J212" i="35"/>
  <c r="J181" i="35"/>
  <c r="J152" i="35"/>
  <c r="J146" i="35"/>
  <c r="J161" i="35"/>
  <c r="J29" i="35"/>
  <c r="J53" i="35"/>
  <c r="J125" i="35"/>
  <c r="AH174" i="34"/>
  <c r="AF174" i="34"/>
  <c r="AH175" i="34"/>
  <c r="AF175" i="34"/>
  <c r="Y36" i="36"/>
  <c r="AF173" i="34"/>
  <c r="AH173" i="34"/>
  <c r="Y101" i="36"/>
  <c r="AH172" i="34"/>
  <c r="AF172" i="34"/>
  <c r="CZ155" i="3"/>
  <c r="Y92" i="36"/>
  <c r="AH170" i="34"/>
  <c r="AF170" i="34"/>
  <c r="CI149" i="3"/>
  <c r="CZ19" i="3"/>
  <c r="AG22" i="36" s="1"/>
  <c r="CZ98" i="3"/>
  <c r="AG77" i="36" s="1"/>
  <c r="CI145" i="3"/>
  <c r="CZ145" i="3"/>
  <c r="CF145" i="3"/>
  <c r="DO145" i="3" s="1"/>
  <c r="CF93" i="3"/>
  <c r="DO93" i="3" s="1"/>
  <c r="CF60" i="3"/>
  <c r="DO60" i="3" s="1"/>
  <c r="CF155" i="3"/>
  <c r="DO155" i="3" s="1"/>
  <c r="CF57" i="3"/>
  <c r="DO57" i="3" s="1"/>
  <c r="CZ149" i="3"/>
  <c r="CF76" i="3"/>
  <c r="DO76" i="3" s="1"/>
  <c r="CZ143" i="3"/>
  <c r="CZ24" i="3"/>
  <c r="AG23" i="36" s="1"/>
  <c r="CH143" i="3"/>
  <c r="DL143" i="3" s="1"/>
  <c r="CZ162" i="3"/>
  <c r="CZ66" i="3"/>
  <c r="CH48" i="3"/>
  <c r="CE48" i="3" s="1"/>
  <c r="DN48" i="3" s="1"/>
  <c r="CF48" i="3"/>
  <c r="DO48" i="3" s="1"/>
  <c r="CH57" i="3"/>
  <c r="DL57" i="3" s="1"/>
  <c r="CZ48" i="3"/>
  <c r="AG85" i="36" s="1"/>
  <c r="CZ114" i="3"/>
  <c r="CZ90" i="3"/>
  <c r="CH155" i="3"/>
  <c r="DL155" i="3" s="1"/>
  <c r="CZ108" i="3"/>
  <c r="AG98" i="36" s="1"/>
  <c r="CH146" i="3"/>
  <c r="CE146" i="3" s="1"/>
  <c r="DN146" i="3" s="1"/>
  <c r="CZ146" i="3"/>
  <c r="Y46" i="36"/>
  <c r="Y90" i="36"/>
  <c r="Y56" i="36"/>
  <c r="Y79" i="36"/>
  <c r="CF31" i="3"/>
  <c r="DO31" i="3" s="1"/>
  <c r="Y30" i="36"/>
  <c r="CH24" i="3"/>
  <c r="DR24" i="3" s="1"/>
  <c r="Y23" i="36"/>
  <c r="CZ17" i="3"/>
  <c r="AG20" i="36" s="1"/>
  <c r="Y20" i="36"/>
  <c r="CZ60" i="3"/>
  <c r="AG47" i="36" s="1"/>
  <c r="CF146" i="3"/>
  <c r="DO146" i="3" s="1"/>
  <c r="CZ57" i="3"/>
  <c r="AG50" i="36" s="1"/>
  <c r="Y50" i="36"/>
  <c r="CI30" i="3"/>
  <c r="Y29" i="36"/>
  <c r="CF109" i="3"/>
  <c r="DO109" i="3" s="1"/>
  <c r="Y41" i="36"/>
  <c r="CZ46" i="3"/>
  <c r="AG86" i="36" s="1"/>
  <c r="Y93" i="36"/>
  <c r="Y86" i="36"/>
  <c r="Y100" i="36"/>
  <c r="Y89" i="36"/>
  <c r="Y91" i="36"/>
  <c r="CZ161" i="3"/>
  <c r="CH92" i="3"/>
  <c r="DL92" i="3" s="1"/>
  <c r="CH91" i="3"/>
  <c r="CE91" i="3" s="1"/>
  <c r="DN91" i="3" s="1"/>
  <c r="CZ62" i="3"/>
  <c r="AG54" i="36" s="1"/>
  <c r="Y54" i="36"/>
  <c r="CI34" i="3"/>
  <c r="Y33" i="36"/>
  <c r="CF51" i="3"/>
  <c r="DO51" i="3" s="1"/>
  <c r="Y51" i="36"/>
  <c r="CZ112" i="3"/>
  <c r="AG40" i="36" s="1"/>
  <c r="Y40" i="36"/>
  <c r="CH81" i="3"/>
  <c r="CE81" i="3" s="1"/>
  <c r="DN81" i="3" s="1"/>
  <c r="Y66" i="36"/>
  <c r="Y97" i="36"/>
  <c r="Y45" i="36"/>
  <c r="CI124" i="3"/>
  <c r="Y95" i="36"/>
  <c r="CI32" i="3"/>
  <c r="Y31" i="36"/>
  <c r="CF55" i="3"/>
  <c r="DO55" i="3" s="1"/>
  <c r="Y49" i="36"/>
  <c r="Y96" i="36"/>
  <c r="Y44" i="36"/>
  <c r="Y110" i="36"/>
  <c r="CZ165" i="3"/>
  <c r="CF165" i="3"/>
  <c r="DO165" i="3" s="1"/>
  <c r="CF81" i="3"/>
  <c r="DO81" i="3" s="1"/>
  <c r="CZ139" i="3"/>
  <c r="CI92" i="3"/>
  <c r="CZ91" i="3"/>
  <c r="CZ51" i="3"/>
  <c r="AG51" i="36" s="1"/>
  <c r="CZ109" i="3"/>
  <c r="AG41" i="36" s="1"/>
  <c r="CZ23" i="3"/>
  <c r="CZ31" i="3"/>
  <c r="AG30" i="36" s="1"/>
  <c r="CH46" i="3"/>
  <c r="DL46" i="3" s="1"/>
  <c r="CF143" i="3"/>
  <c r="DO143" i="3" s="1"/>
  <c r="CI81" i="3"/>
  <c r="CZ34" i="3"/>
  <c r="AG33" i="36" s="1"/>
  <c r="CZ81" i="3"/>
  <c r="AG66" i="36" s="1"/>
  <c r="CH112" i="3"/>
  <c r="CE112" i="3" s="1"/>
  <c r="CF122" i="3"/>
  <c r="DO122" i="3" s="1"/>
  <c r="CZ70" i="3"/>
  <c r="CZ103" i="3"/>
  <c r="CH34" i="3"/>
  <c r="CE34" i="3" s="1"/>
  <c r="CH165" i="3"/>
  <c r="DR165" i="3" s="1"/>
  <c r="CF92" i="3"/>
  <c r="DO92" i="3" s="1"/>
  <c r="CH62" i="3"/>
  <c r="DM62" i="3" s="1"/>
  <c r="CZ122" i="3"/>
  <c r="CF112" i="3"/>
  <c r="DO112" i="3" s="1"/>
  <c r="CF139" i="3"/>
  <c r="DO139" i="3" s="1"/>
  <c r="CH103" i="3"/>
  <c r="DM103" i="3" s="1"/>
  <c r="CF113" i="3"/>
  <c r="DO113" i="3" s="1"/>
  <c r="AF83" i="34"/>
  <c r="AH83" i="34"/>
  <c r="AF130" i="34"/>
  <c r="AH130" i="34"/>
  <c r="AF155" i="34"/>
  <c r="AH155" i="34"/>
  <c r="AF27" i="34"/>
  <c r="AH27" i="34"/>
  <c r="CI107" i="3"/>
  <c r="AH114" i="34"/>
  <c r="AF46" i="34"/>
  <c r="AH46" i="34"/>
  <c r="AF114" i="34"/>
  <c r="AF68" i="34"/>
  <c r="AH68" i="34"/>
  <c r="AF136" i="34"/>
  <c r="AH136" i="34"/>
  <c r="AF13" i="34"/>
  <c r="AH13" i="34"/>
  <c r="CI95" i="3"/>
  <c r="AF120" i="34"/>
  <c r="AH120" i="34"/>
  <c r="CF22" i="3"/>
  <c r="DO22" i="3" s="1"/>
  <c r="AF96" i="34"/>
  <c r="AH96" i="34"/>
  <c r="AF11" i="34"/>
  <c r="AH11" i="34"/>
  <c r="AF105" i="34"/>
  <c r="AH105" i="34"/>
  <c r="AF59" i="34"/>
  <c r="AH59" i="34"/>
  <c r="AF144" i="34"/>
  <c r="AH144" i="34"/>
  <c r="CI80" i="3"/>
  <c r="AF101" i="34"/>
  <c r="AH101" i="34"/>
  <c r="AF33" i="34"/>
  <c r="AH33" i="34"/>
  <c r="AF168" i="34"/>
  <c r="AF108" i="34"/>
  <c r="AH108" i="34"/>
  <c r="AH168" i="34"/>
  <c r="AF117" i="34"/>
  <c r="AF64" i="34"/>
  <c r="AH117" i="34"/>
  <c r="AH64" i="34"/>
  <c r="AF80" i="34"/>
  <c r="AH80" i="34"/>
  <c r="AF127" i="34"/>
  <c r="AH127" i="34"/>
  <c r="AF140" i="34"/>
  <c r="AH140" i="34"/>
  <c r="AF48" i="34"/>
  <c r="AH48" i="34"/>
  <c r="CZ9" i="3"/>
  <c r="AG71" i="36" s="1"/>
  <c r="AF141" i="34"/>
  <c r="AF138" i="34"/>
  <c r="AH138" i="34"/>
  <c r="AF112" i="34"/>
  <c r="AH112" i="34"/>
  <c r="AF7" i="34"/>
  <c r="AH7" i="34"/>
  <c r="AH141" i="34"/>
  <c r="CI43" i="3"/>
  <c r="AF51" i="34"/>
  <c r="AH51" i="34"/>
  <c r="CF111" i="3"/>
  <c r="DO111" i="3" s="1"/>
  <c r="AH94" i="34"/>
  <c r="AF65" i="34"/>
  <c r="AH65" i="34"/>
  <c r="AF94" i="34"/>
  <c r="CH53" i="3"/>
  <c r="DL53" i="3" s="1"/>
  <c r="AF161" i="34"/>
  <c r="AH161" i="34"/>
  <c r="AH148" i="34"/>
  <c r="AH163" i="34"/>
  <c r="AF84" i="34"/>
  <c r="AH84" i="34"/>
  <c r="AF148" i="34"/>
  <c r="AF163" i="34"/>
  <c r="CH67" i="3"/>
  <c r="CE67" i="3" s="1"/>
  <c r="DN67" i="3" s="1"/>
  <c r="AF23" i="34"/>
  <c r="AH23" i="34"/>
  <c r="CI37" i="3"/>
  <c r="AF76" i="34"/>
  <c r="AH76" i="34"/>
  <c r="AF151" i="34"/>
  <c r="AH151" i="34"/>
  <c r="AF47" i="34"/>
  <c r="AH47" i="34"/>
  <c r="AF128" i="34"/>
  <c r="AH128" i="34"/>
  <c r="AF44" i="34"/>
  <c r="AH44" i="34"/>
  <c r="AF86" i="34"/>
  <c r="AF146" i="34"/>
  <c r="AH86" i="34"/>
  <c r="AH146" i="34"/>
  <c r="AF70" i="34"/>
  <c r="AH70" i="34"/>
  <c r="CI13" i="3"/>
  <c r="AF67" i="34"/>
  <c r="AH67" i="34"/>
  <c r="AF129" i="34"/>
  <c r="AH129" i="34"/>
  <c r="AF28" i="34"/>
  <c r="AH28" i="34"/>
  <c r="AF109" i="34"/>
  <c r="AH109" i="34"/>
  <c r="AF111" i="34"/>
  <c r="AF58" i="34"/>
  <c r="AH111" i="34"/>
  <c r="AF118" i="34"/>
  <c r="AH58" i="34"/>
  <c r="AH118" i="34"/>
  <c r="AF139" i="34"/>
  <c r="AH139" i="34"/>
  <c r="AF24" i="34"/>
  <c r="AH24" i="34"/>
  <c r="CZ76" i="3"/>
  <c r="AG61" i="36" s="1"/>
  <c r="AF169" i="34"/>
  <c r="AF29" i="34"/>
  <c r="AH29" i="34"/>
  <c r="AH169" i="34"/>
  <c r="AF97" i="34"/>
  <c r="AH97" i="34"/>
  <c r="CI24" i="3"/>
  <c r="AH74" i="34"/>
  <c r="AF74" i="34"/>
  <c r="CI17" i="3"/>
  <c r="AF71" i="34"/>
  <c r="AH71" i="34"/>
  <c r="CI60" i="3"/>
  <c r="AH154" i="34"/>
  <c r="AF150" i="34"/>
  <c r="AH150" i="34"/>
  <c r="AH158" i="34"/>
  <c r="AF158" i="34"/>
  <c r="AF165" i="34"/>
  <c r="AH165" i="34"/>
  <c r="AF87" i="34"/>
  <c r="AH87" i="34"/>
  <c r="AF154" i="34"/>
  <c r="CI93" i="3"/>
  <c r="AF38" i="34"/>
  <c r="AH38" i="34"/>
  <c r="AF116" i="34"/>
  <c r="AF63" i="34"/>
  <c r="AH116" i="34"/>
  <c r="AH63" i="34"/>
  <c r="AH93" i="34"/>
  <c r="AF79" i="34"/>
  <c r="AH79" i="34"/>
  <c r="AF126" i="34"/>
  <c r="AF93" i="34"/>
  <c r="AH126" i="34"/>
  <c r="AF107" i="34"/>
  <c r="AF167" i="34"/>
  <c r="AH107" i="34"/>
  <c r="AH167" i="34"/>
  <c r="CI83" i="3"/>
  <c r="AF36" i="34"/>
  <c r="AH36" i="34"/>
  <c r="AF110" i="34"/>
  <c r="AH110" i="34"/>
  <c r="AF62" i="34"/>
  <c r="AH62" i="34"/>
  <c r="AF92" i="34"/>
  <c r="AH92" i="34"/>
  <c r="AF75" i="34"/>
  <c r="AH75" i="34"/>
  <c r="CI64" i="3"/>
  <c r="AF20" i="34"/>
  <c r="AH20" i="34"/>
  <c r="CI47" i="3"/>
  <c r="AF15" i="34"/>
  <c r="AH15" i="34"/>
  <c r="CI48" i="3"/>
  <c r="AF16" i="34"/>
  <c r="AH16" i="34"/>
  <c r="AF132" i="34"/>
  <c r="AH132" i="34"/>
  <c r="AF10" i="34"/>
  <c r="AH10" i="34"/>
  <c r="AF131" i="34"/>
  <c r="AH131" i="34"/>
  <c r="AF26" i="34"/>
  <c r="AH26" i="34"/>
  <c r="AF119" i="34"/>
  <c r="AH119" i="34"/>
  <c r="AF31" i="34"/>
  <c r="AH31" i="34"/>
  <c r="AF99" i="34"/>
  <c r="AH99" i="34"/>
  <c r="AF32" i="34"/>
  <c r="AH32" i="34"/>
  <c r="AF100" i="34"/>
  <c r="AH100" i="34"/>
  <c r="CZ115" i="3"/>
  <c r="AG78" i="36" s="1"/>
  <c r="AF124" i="34"/>
  <c r="AH124" i="34"/>
  <c r="CF19" i="3"/>
  <c r="DO19" i="3" s="1"/>
  <c r="AF73" i="34"/>
  <c r="AH73" i="34"/>
  <c r="CF75" i="3"/>
  <c r="DO75" i="3" s="1"/>
  <c r="AF55" i="34"/>
  <c r="AH55" i="34"/>
  <c r="AH133" i="34"/>
  <c r="AF133" i="34"/>
  <c r="CI105" i="3"/>
  <c r="AF39" i="34"/>
  <c r="AH39" i="34"/>
  <c r="CI85" i="3"/>
  <c r="AF89" i="34"/>
  <c r="AF56" i="34"/>
  <c r="AH89" i="34"/>
  <c r="AH56" i="34"/>
  <c r="CH98" i="3"/>
  <c r="DL98" i="3" s="1"/>
  <c r="AF123" i="34"/>
  <c r="AH123" i="34"/>
  <c r="CF10" i="3"/>
  <c r="DO10" i="3" s="1"/>
  <c r="AF8" i="34"/>
  <c r="AH8" i="34"/>
  <c r="CF42" i="3"/>
  <c r="DO42" i="3" s="1"/>
  <c r="AF12" i="34"/>
  <c r="AH12" i="34"/>
  <c r="AF60" i="34"/>
  <c r="AH60" i="34"/>
  <c r="AF35" i="34"/>
  <c r="AH35" i="34"/>
  <c r="AF103" i="34"/>
  <c r="AH103" i="34"/>
  <c r="AF122" i="34"/>
  <c r="AH122" i="34"/>
  <c r="AF42" i="34"/>
  <c r="AH42" i="34"/>
  <c r="AF69" i="34"/>
  <c r="AH69" i="34"/>
  <c r="AF88" i="34"/>
  <c r="AH88" i="34"/>
  <c r="AF18" i="34"/>
  <c r="AH18" i="34"/>
  <c r="AF85" i="34"/>
  <c r="AH85" i="34"/>
  <c r="AF90" i="34"/>
  <c r="AF57" i="34"/>
  <c r="AH90" i="34"/>
  <c r="AH57" i="34"/>
  <c r="CF11" i="3"/>
  <c r="DO11" i="3" s="1"/>
  <c r="AF142" i="34"/>
  <c r="AF9" i="34"/>
  <c r="AH142" i="34"/>
  <c r="AH9" i="34"/>
  <c r="CH108" i="3"/>
  <c r="DL108" i="3" s="1"/>
  <c r="AF41" i="34"/>
  <c r="AH41" i="34"/>
  <c r="AF157" i="34"/>
  <c r="AH157" i="34"/>
  <c r="CF23" i="3"/>
  <c r="DO23" i="3" s="1"/>
  <c r="AF49" i="34"/>
  <c r="AH49" i="34"/>
  <c r="CF66" i="3"/>
  <c r="DO66" i="3" s="1"/>
  <c r="AF22" i="34"/>
  <c r="AH22" i="34"/>
  <c r="CI161" i="3"/>
  <c r="AF160" i="34"/>
  <c r="AH160" i="34"/>
  <c r="AF72" i="34"/>
  <c r="AH72" i="34"/>
  <c r="AH134" i="34"/>
  <c r="AF50" i="34"/>
  <c r="AH50" i="34"/>
  <c r="AF134" i="34"/>
  <c r="AF61" i="34"/>
  <c r="AH61" i="34"/>
  <c r="AF115" i="34"/>
  <c r="AH115" i="34"/>
  <c r="AF91" i="34"/>
  <c r="AF78" i="34"/>
  <c r="AH91" i="34"/>
  <c r="AH78" i="34"/>
  <c r="AF125" i="34"/>
  <c r="AH125" i="34"/>
  <c r="AF166" i="34"/>
  <c r="AF106" i="34"/>
  <c r="AH106" i="34"/>
  <c r="AH166" i="34"/>
  <c r="AF30" i="34"/>
  <c r="AH30" i="34"/>
  <c r="AF98" i="34"/>
  <c r="AH98" i="34"/>
  <c r="CI56" i="3"/>
  <c r="AF81" i="34"/>
  <c r="AH81" i="34"/>
  <c r="CI52" i="3"/>
  <c r="AF52" i="34"/>
  <c r="AH52" i="34"/>
  <c r="AF147" i="34"/>
  <c r="AH147" i="34"/>
  <c r="CI46" i="3"/>
  <c r="AH14" i="34"/>
  <c r="AF137" i="34"/>
  <c r="AH137" i="34"/>
  <c r="AF14" i="34"/>
  <c r="CI72" i="3"/>
  <c r="AH54" i="34"/>
  <c r="AF54" i="34"/>
  <c r="CI44" i="3"/>
  <c r="AF95" i="34"/>
  <c r="AH95" i="34"/>
  <c r="AF19" i="34"/>
  <c r="AH19" i="34"/>
  <c r="AF21" i="34"/>
  <c r="AH21" i="34"/>
  <c r="AF135" i="34"/>
  <c r="AH135" i="34"/>
  <c r="CI49" i="3"/>
  <c r="AF162" i="34"/>
  <c r="AH162" i="34"/>
  <c r="AF17" i="34"/>
  <c r="AH17" i="34"/>
  <c r="AF145" i="34"/>
  <c r="AH145" i="34"/>
  <c r="AF153" i="34"/>
  <c r="AH153" i="34"/>
  <c r="CF124" i="3"/>
  <c r="DO124" i="3" s="1"/>
  <c r="AF143" i="34"/>
  <c r="AH143" i="34"/>
  <c r="CF70" i="3"/>
  <c r="DO70" i="3" s="1"/>
  <c r="AF25" i="34"/>
  <c r="AH25" i="34"/>
  <c r="CI112" i="3"/>
  <c r="AF152" i="34"/>
  <c r="AH152" i="34"/>
  <c r="AF66" i="34"/>
  <c r="AH66" i="34"/>
  <c r="AH34" i="34"/>
  <c r="AF102" i="34"/>
  <c r="AH102" i="34"/>
  <c r="AF34" i="34"/>
  <c r="CI104" i="3"/>
  <c r="AF43" i="34"/>
  <c r="AH43" i="34"/>
  <c r="AF77" i="34"/>
  <c r="AH77" i="34"/>
  <c r="AH156" i="34"/>
  <c r="AF149" i="34"/>
  <c r="AH149" i="34"/>
  <c r="AF156" i="34"/>
  <c r="AF164" i="34"/>
  <c r="AH164" i="34"/>
  <c r="AH53" i="34"/>
  <c r="AF53" i="34"/>
  <c r="AF121" i="34"/>
  <c r="AH121" i="34"/>
  <c r="AF40" i="34"/>
  <c r="AF159" i="34"/>
  <c r="AH159" i="34"/>
  <c r="AH113" i="34"/>
  <c r="AF113" i="34"/>
  <c r="AH40" i="34"/>
  <c r="CI84" i="3"/>
  <c r="AF37" i="34"/>
  <c r="AH37" i="34"/>
  <c r="AF104" i="34"/>
  <c r="AH104" i="34"/>
  <c r="CI62" i="3"/>
  <c r="AF82" i="34"/>
  <c r="AH82" i="34"/>
  <c r="AF45" i="34"/>
  <c r="AH45" i="34"/>
  <c r="CZ22" i="3"/>
  <c r="AG60" i="36" s="1"/>
  <c r="CF64" i="3"/>
  <c r="DO64" i="3" s="1"/>
  <c r="CF46" i="3"/>
  <c r="DO46" i="3" s="1"/>
  <c r="CH64" i="3"/>
  <c r="CE64" i="3" s="1"/>
  <c r="DN64" i="3" s="1"/>
  <c r="CZ132" i="3"/>
  <c r="CF136" i="3"/>
  <c r="DO136" i="3" s="1"/>
  <c r="CI132" i="3"/>
  <c r="CF47" i="3"/>
  <c r="DO47" i="3" s="1"/>
  <c r="CI152" i="3"/>
  <c r="CI162" i="3"/>
  <c r="CI139" i="3"/>
  <c r="CF162" i="3"/>
  <c r="DO162" i="3" s="1"/>
  <c r="CZ37" i="3"/>
  <c r="AG36" i="36" s="1"/>
  <c r="CI42" i="3"/>
  <c r="CI53" i="3"/>
  <c r="CH37" i="3"/>
  <c r="DL37" i="3" s="1"/>
  <c r="CZ53" i="3"/>
  <c r="AG101" i="36" s="1"/>
  <c r="CI111" i="3"/>
  <c r="CF67" i="3"/>
  <c r="DO67" i="3" s="1"/>
  <c r="CI9" i="3"/>
  <c r="CF132" i="3"/>
  <c r="DO132" i="3" s="1"/>
  <c r="CZ67" i="3"/>
  <c r="CZ111" i="3"/>
  <c r="AG39" i="36" s="1"/>
  <c r="CF40" i="3"/>
  <c r="DO40" i="3" s="1"/>
  <c r="CI140" i="3"/>
  <c r="CI22" i="3"/>
  <c r="CH22" i="3"/>
  <c r="DL22" i="3" s="1"/>
  <c r="CZ95" i="3"/>
  <c r="AG74" i="36" s="1"/>
  <c r="CZ150" i="3"/>
  <c r="CZ130" i="3"/>
  <c r="CH95" i="3"/>
  <c r="CE95" i="3" s="1"/>
  <c r="DN95" i="3" s="1"/>
  <c r="CE162" i="3"/>
  <c r="DN162" i="3" s="1"/>
  <c r="DL162" i="3"/>
  <c r="CZ136" i="3"/>
  <c r="CH31" i="3"/>
  <c r="CE31" i="3" s="1"/>
  <c r="CH111" i="3"/>
  <c r="CE111" i="3" s="1"/>
  <c r="CF43" i="3"/>
  <c r="DO43" i="3" s="1"/>
  <c r="CF161" i="3"/>
  <c r="DO161" i="3" s="1"/>
  <c r="CH133" i="3"/>
  <c r="DL133" i="3" s="1"/>
  <c r="CZ121" i="3"/>
  <c r="CI90" i="3"/>
  <c r="CH60" i="3"/>
  <c r="DL60" i="3" s="1"/>
  <c r="CF90" i="3"/>
  <c r="DO90" i="3" s="1"/>
  <c r="CH55" i="3"/>
  <c r="DM55" i="3" s="1"/>
  <c r="CI148" i="3"/>
  <c r="CZ32" i="3"/>
  <c r="AG31" i="36" s="1"/>
  <c r="CZ124" i="3"/>
  <c r="AG95" i="36" s="1"/>
  <c r="CZ133" i="3"/>
  <c r="CH9" i="3"/>
  <c r="DR9" i="3" s="1"/>
  <c r="CH93" i="3"/>
  <c r="CE93" i="3" s="1"/>
  <c r="DN93" i="3" s="1"/>
  <c r="CZ120" i="3"/>
  <c r="CZ80" i="3"/>
  <c r="AG65" i="36" s="1"/>
  <c r="CZ42" i="3"/>
  <c r="CH109" i="3"/>
  <c r="CE109" i="3" s="1"/>
  <c r="CH101" i="3"/>
  <c r="DL101" i="3" s="1"/>
  <c r="CI109" i="3"/>
  <c r="CF163" i="3"/>
  <c r="DO163" i="3" s="1"/>
  <c r="CI120" i="3"/>
  <c r="CZ11" i="3"/>
  <c r="AG87" i="36" s="1"/>
  <c r="CF9" i="3"/>
  <c r="DO9" i="3" s="1"/>
  <c r="CH10" i="3"/>
  <c r="CE10" i="3" s="1"/>
  <c r="DN10" i="3" s="1"/>
  <c r="CZ151" i="3"/>
  <c r="CH11" i="3"/>
  <c r="CE11" i="3" s="1"/>
  <c r="DN11" i="3" s="1"/>
  <c r="CF53" i="3"/>
  <c r="DO53" i="3" s="1"/>
  <c r="CZ30" i="3"/>
  <c r="AG29" i="36" s="1"/>
  <c r="CH161" i="3"/>
  <c r="DL161" i="3" s="1"/>
  <c r="CZ52" i="3"/>
  <c r="AG88" i="36" s="1"/>
  <c r="CH19" i="3"/>
  <c r="CZ55" i="3"/>
  <c r="AG49" i="36" s="1"/>
  <c r="CH51" i="3"/>
  <c r="DR51" i="3" s="1"/>
  <c r="CH121" i="3"/>
  <c r="DL121" i="3" s="1"/>
  <c r="CH43" i="3"/>
  <c r="CE43" i="3" s="1"/>
  <c r="CI67" i="3"/>
  <c r="CH85" i="3"/>
  <c r="DL85" i="3" s="1"/>
  <c r="CH42" i="3"/>
  <c r="DR42" i="3" s="1"/>
  <c r="CH163" i="3"/>
  <c r="DL163" i="3" s="1"/>
  <c r="CI10" i="3"/>
  <c r="CF133" i="3"/>
  <c r="DO133" i="3" s="1"/>
  <c r="CZ43" i="3"/>
  <c r="AG42" i="36" s="1"/>
  <c r="CZ148" i="3"/>
  <c r="CZ163" i="3"/>
  <c r="CH105" i="3"/>
  <c r="DL105" i="3" s="1"/>
  <c r="CH75" i="3"/>
  <c r="CE75" i="3" s="1"/>
  <c r="DN75" i="3" s="1"/>
  <c r="CF85" i="3"/>
  <c r="DO85" i="3" s="1"/>
  <c r="CI114" i="3"/>
  <c r="CH32" i="3"/>
  <c r="CE32" i="3" s="1"/>
  <c r="CI23" i="3"/>
  <c r="CF101" i="3"/>
  <c r="DO101" i="3" s="1"/>
  <c r="CF114" i="3"/>
  <c r="DO114" i="3" s="1"/>
  <c r="CZ10" i="3"/>
  <c r="CH124" i="3"/>
  <c r="DL124" i="3" s="1"/>
  <c r="CF37" i="3"/>
  <c r="DO37" i="3" s="1"/>
  <c r="CZ101" i="3"/>
  <c r="CZ40" i="3"/>
  <c r="CH141" i="3"/>
  <c r="DL141" i="3" s="1"/>
  <c r="CH151" i="3"/>
  <c r="DL151" i="3" s="1"/>
  <c r="CF130" i="3"/>
  <c r="DO130" i="3" s="1"/>
  <c r="DR129" i="3"/>
  <c r="CI130" i="3"/>
  <c r="CI11" i="3"/>
  <c r="CH136" i="3"/>
  <c r="CE136" i="3" s="1"/>
  <c r="DN136" i="3" s="1"/>
  <c r="CI131" i="3"/>
  <c r="CZ141" i="3"/>
  <c r="CH131" i="3"/>
  <c r="DR131" i="3" s="1"/>
  <c r="CF141" i="3"/>
  <c r="DO141" i="3" s="1"/>
  <c r="CI66" i="3"/>
  <c r="CI151" i="3"/>
  <c r="CH30" i="3"/>
  <c r="DM30" i="3" s="1"/>
  <c r="CF52" i="3"/>
  <c r="DO52" i="3" s="1"/>
  <c r="CF30" i="3"/>
  <c r="DO30" i="3" s="1"/>
  <c r="CZ131" i="3"/>
  <c r="CF95" i="3"/>
  <c r="DO95" i="3" s="1"/>
  <c r="CI55" i="3"/>
  <c r="CI51" i="3"/>
  <c r="CZ119" i="3"/>
  <c r="CZ144" i="3"/>
  <c r="CI113" i="3"/>
  <c r="CZ113" i="3"/>
  <c r="CF103" i="3"/>
  <c r="DO103" i="3" s="1"/>
  <c r="CI156" i="3"/>
  <c r="DR119" i="3"/>
  <c r="CF168" i="3"/>
  <c r="DO168" i="3" s="1"/>
  <c r="DL66" i="3"/>
  <c r="CZ168" i="3"/>
  <c r="CH168" i="3"/>
  <c r="CE168" i="3" s="1"/>
  <c r="DN168" i="3" s="1"/>
  <c r="CH160" i="3"/>
  <c r="CE160" i="3" s="1"/>
  <c r="DN160" i="3" s="1"/>
  <c r="CI70" i="3"/>
  <c r="CI160" i="3"/>
  <c r="DR145" i="3"/>
  <c r="CZ160" i="3"/>
  <c r="CH123" i="3"/>
  <c r="DR123" i="3" s="1"/>
  <c r="CH73" i="3"/>
  <c r="DL73" i="3" s="1"/>
  <c r="CI73" i="3"/>
  <c r="CZ73" i="3"/>
  <c r="AG94" i="36" s="1"/>
  <c r="CF26" i="3"/>
  <c r="DO26" i="3" s="1"/>
  <c r="CZ26" i="3"/>
  <c r="AG25" i="36" s="1"/>
  <c r="CF63" i="3"/>
  <c r="DO63" i="3" s="1"/>
  <c r="CZ63" i="3"/>
  <c r="CI38" i="3"/>
  <c r="CZ38" i="3"/>
  <c r="AG37" i="36" s="1"/>
  <c r="CF82" i="3"/>
  <c r="DO82" i="3" s="1"/>
  <c r="CZ82" i="3"/>
  <c r="AG67" i="36" s="1"/>
  <c r="CF135" i="3"/>
  <c r="DO135" i="3" s="1"/>
  <c r="CZ135" i="3"/>
  <c r="CI39" i="3"/>
  <c r="CZ39" i="3"/>
  <c r="AG38" i="36" s="1"/>
  <c r="CF128" i="3"/>
  <c r="DO128" i="3" s="1"/>
  <c r="CZ128" i="3"/>
  <c r="CI28" i="3"/>
  <c r="CZ28" i="3"/>
  <c r="AG27" i="36" s="1"/>
  <c r="CF97" i="3"/>
  <c r="DO97" i="3" s="1"/>
  <c r="CI97" i="3"/>
  <c r="CZ97" i="3"/>
  <c r="AG76" i="36" s="1"/>
  <c r="CH97" i="3"/>
  <c r="DR97" i="3" s="1"/>
  <c r="CF25" i="3"/>
  <c r="DO25" i="3" s="1"/>
  <c r="CZ25" i="3"/>
  <c r="AG24" i="36" s="1"/>
  <c r="CI25" i="3"/>
  <c r="CF110" i="3"/>
  <c r="DO110" i="3" s="1"/>
  <c r="CZ110" i="3"/>
  <c r="AG104" i="36" s="1"/>
  <c r="CI110" i="3"/>
  <c r="CH110" i="3"/>
  <c r="DM110" i="3" s="1"/>
  <c r="CF14" i="3"/>
  <c r="DO14" i="3" s="1"/>
  <c r="CZ14" i="3"/>
  <c r="AG17" i="36" s="1"/>
  <c r="CZ99" i="3"/>
  <c r="AG92" i="36" s="1"/>
  <c r="CH99" i="3"/>
  <c r="CE99" i="3" s="1"/>
  <c r="DN99" i="3" s="1"/>
  <c r="CF15" i="3"/>
  <c r="DO15" i="3" s="1"/>
  <c r="CZ15" i="3"/>
  <c r="AG18" i="36" s="1"/>
  <c r="CZ65" i="3"/>
  <c r="AG83" i="36" s="1"/>
  <c r="CH65" i="3"/>
  <c r="DR65" i="3" s="1"/>
  <c r="CI21" i="3"/>
  <c r="CF21" i="3"/>
  <c r="DO21" i="3" s="1"/>
  <c r="CZ21" i="3"/>
  <c r="CH21" i="3"/>
  <c r="DR21" i="3" s="1"/>
  <c r="CI45" i="3"/>
  <c r="CF45" i="3"/>
  <c r="DO45" i="3" s="1"/>
  <c r="CZ45" i="3"/>
  <c r="AG84" i="36" s="1"/>
  <c r="CH45" i="3"/>
  <c r="CE45" i="3" s="1"/>
  <c r="DN45" i="3" s="1"/>
  <c r="CI54" i="3"/>
  <c r="CZ54" i="3"/>
  <c r="AG57" i="36" s="1"/>
  <c r="CI157" i="3"/>
  <c r="CF157" i="3"/>
  <c r="DO157" i="3" s="1"/>
  <c r="CZ157" i="3"/>
  <c r="CH157" i="3"/>
  <c r="DL157" i="3" s="1"/>
  <c r="CF86" i="3"/>
  <c r="DO86" i="3" s="1"/>
  <c r="CH86" i="3"/>
  <c r="CH59" i="3"/>
  <c r="CE59" i="3" s="1"/>
  <c r="DN59" i="3" s="1"/>
  <c r="CZ59" i="3"/>
  <c r="CF154" i="3"/>
  <c r="DO154" i="3" s="1"/>
  <c r="CI154" i="3"/>
  <c r="CZ154" i="3"/>
  <c r="CI68" i="3"/>
  <c r="CZ68" i="3"/>
  <c r="CF159" i="3"/>
  <c r="DO159" i="3" s="1"/>
  <c r="CH159" i="3"/>
  <c r="DL159" i="3" s="1"/>
  <c r="CZ159" i="3"/>
  <c r="CI29" i="3"/>
  <c r="CZ29" i="3"/>
  <c r="AG28" i="36" s="1"/>
  <c r="CZ49" i="3"/>
  <c r="CF49" i="3"/>
  <c r="DO49" i="3" s="1"/>
  <c r="CH49" i="3"/>
  <c r="DR49" i="3" s="1"/>
  <c r="CI36" i="3"/>
  <c r="CZ36" i="3"/>
  <c r="AG35" i="36" s="1"/>
  <c r="CF36" i="3"/>
  <c r="DO36" i="3" s="1"/>
  <c r="CF153" i="3"/>
  <c r="DO153" i="3" s="1"/>
  <c r="CI153" i="3"/>
  <c r="CH153" i="3"/>
  <c r="DL153" i="3" s="1"/>
  <c r="CZ153" i="3"/>
  <c r="CZ164" i="3"/>
  <c r="CI164" i="3"/>
  <c r="CZ44" i="3"/>
  <c r="AG55" i="36" s="1"/>
  <c r="CF65" i="3"/>
  <c r="DO65" i="3" s="1"/>
  <c r="CI65" i="3"/>
  <c r="CZ86" i="3"/>
  <c r="AG59" i="36" s="1"/>
  <c r="CH63" i="3"/>
  <c r="CF73" i="3"/>
  <c r="DO73" i="3" s="1"/>
  <c r="DL130" i="3"/>
  <c r="CI19" i="3"/>
  <c r="CH17" i="3"/>
  <c r="DM17" i="3" s="1"/>
  <c r="CH52" i="3"/>
  <c r="DR52" i="3" s="1"/>
  <c r="CF80" i="3"/>
  <c r="DO80" i="3" s="1"/>
  <c r="CH80" i="3"/>
  <c r="CH149" i="3"/>
  <c r="DL149" i="3" s="1"/>
  <c r="CI122" i="3"/>
  <c r="CI91" i="3"/>
  <c r="CZ85" i="3"/>
  <c r="AG58" i="36" s="1"/>
  <c r="CZ83" i="3"/>
  <c r="AG70" i="36" s="1"/>
  <c r="CF34" i="3"/>
  <c r="DO34" i="3" s="1"/>
  <c r="CH40" i="3"/>
  <c r="DL40" i="3" s="1"/>
  <c r="CF32" i="3"/>
  <c r="DO32" i="3" s="1"/>
  <c r="CH144" i="3"/>
  <c r="DM144" i="3" s="1"/>
  <c r="CH76" i="3"/>
  <c r="DL76" i="3" s="1"/>
  <c r="CI31" i="3"/>
  <c r="CI98" i="3"/>
  <c r="DR23" i="3"/>
  <c r="DM23" i="3"/>
  <c r="DR122" i="3"/>
  <c r="DM132" i="3"/>
  <c r="DL132" i="3"/>
  <c r="DL47" i="3"/>
  <c r="DM47" i="3"/>
  <c r="DM114" i="3"/>
  <c r="DL114" i="3"/>
  <c r="DR114" i="3"/>
  <c r="DR70" i="3"/>
  <c r="DM150" i="3"/>
  <c r="DM66" i="3"/>
  <c r="DR90" i="3"/>
  <c r="DR66" i="3"/>
  <c r="DR120" i="3"/>
  <c r="DL120" i="3"/>
  <c r="CH82" i="3"/>
  <c r="CH135" i="3"/>
  <c r="DL135" i="3" s="1"/>
  <c r="CI59" i="3"/>
  <c r="CI63" i="3"/>
  <c r="CI99" i="3"/>
  <c r="CH154" i="3"/>
  <c r="CI86" i="3"/>
  <c r="CI159" i="3"/>
  <c r="CF120" i="3"/>
  <c r="DO120" i="3" s="1"/>
  <c r="CH39" i="3"/>
  <c r="CE39" i="3" s="1"/>
  <c r="CI15" i="3"/>
  <c r="CF99" i="3"/>
  <c r="DO99" i="3" s="1"/>
  <c r="CF83" i="3"/>
  <c r="DO83" i="3" s="1"/>
  <c r="CF54" i="3"/>
  <c r="DO54" i="3" s="1"/>
  <c r="CE148" i="3"/>
  <c r="DN148" i="3" s="1"/>
  <c r="DM148" i="3"/>
  <c r="DR148" i="3"/>
  <c r="DL148" i="3"/>
  <c r="CF148" i="3"/>
  <c r="DO148" i="3" s="1"/>
  <c r="DM70" i="3"/>
  <c r="DR139" i="3"/>
  <c r="DM130" i="3"/>
  <c r="DR162" i="3"/>
  <c r="DL70" i="3"/>
  <c r="DM162" i="3"/>
  <c r="CH83" i="3"/>
  <c r="DR83" i="3" s="1"/>
  <c r="CF144" i="3"/>
  <c r="DO144" i="3" s="1"/>
  <c r="DR130" i="3"/>
  <c r="DR47" i="3"/>
  <c r="DR132" i="3"/>
  <c r="CF18" i="3"/>
  <c r="DO18" i="3" s="1"/>
  <c r="CH18" i="3"/>
  <c r="DR18" i="3" s="1"/>
  <c r="CZ18" i="3"/>
  <c r="AG21" i="36" s="1"/>
  <c r="CF58" i="3"/>
  <c r="DO58" i="3" s="1"/>
  <c r="CZ58" i="3"/>
  <c r="CH102" i="3"/>
  <c r="CE102" i="3" s="1"/>
  <c r="DN102" i="3" s="1"/>
  <c r="CI102" i="3"/>
  <c r="CZ102" i="3"/>
  <c r="CF102" i="3"/>
  <c r="DO102" i="3" s="1"/>
  <c r="CH137" i="3"/>
  <c r="DL137" i="3" s="1"/>
  <c r="CI137" i="3"/>
  <c r="CF137" i="3"/>
  <c r="DO137" i="3" s="1"/>
  <c r="CZ137" i="3"/>
  <c r="CI12" i="3"/>
  <c r="CH12" i="3"/>
  <c r="DM12" i="3" s="1"/>
  <c r="CZ12" i="3"/>
  <c r="CH41" i="3"/>
  <c r="DM41" i="3" s="1"/>
  <c r="CF41" i="3"/>
  <c r="DO41" i="3" s="1"/>
  <c r="CI41" i="3"/>
  <c r="CZ41" i="3"/>
  <c r="AG82" i="36" s="1"/>
  <c r="CH96" i="3"/>
  <c r="DR96" i="3" s="1"/>
  <c r="CF96" i="3"/>
  <c r="DO96" i="3" s="1"/>
  <c r="CZ96" i="3"/>
  <c r="AG75" i="36" s="1"/>
  <c r="CI96" i="3"/>
  <c r="CF138" i="3"/>
  <c r="DO138" i="3" s="1"/>
  <c r="CH138" i="3"/>
  <c r="CI138" i="3"/>
  <c r="CZ138" i="3"/>
  <c r="CI20" i="3"/>
  <c r="CH20" i="3"/>
  <c r="CE20" i="3" s="1"/>
  <c r="DN20" i="3" s="1"/>
  <c r="CF20" i="3"/>
  <c r="DO20" i="3" s="1"/>
  <c r="CZ20" i="3"/>
  <c r="CI71" i="3"/>
  <c r="CF71" i="3"/>
  <c r="DO71" i="3" s="1"/>
  <c r="CH71" i="3"/>
  <c r="DM71" i="3" s="1"/>
  <c r="CZ71" i="3"/>
  <c r="AG80" i="36" s="1"/>
  <c r="CH127" i="3"/>
  <c r="DL127" i="3" s="1"/>
  <c r="CF127" i="3"/>
  <c r="DO127" i="3" s="1"/>
  <c r="CI127" i="3"/>
  <c r="CZ127" i="3"/>
  <c r="CF50" i="3"/>
  <c r="DO50" i="3" s="1"/>
  <c r="CI50" i="3"/>
  <c r="CZ50" i="3"/>
  <c r="CF94" i="3"/>
  <c r="DO94" i="3" s="1"/>
  <c r="CH94" i="3"/>
  <c r="DL94" i="3" s="1"/>
  <c r="CI94" i="3"/>
  <c r="CZ94" i="3"/>
  <c r="AG73" i="36" s="1"/>
  <c r="CI16" i="3"/>
  <c r="CH16" i="3"/>
  <c r="DR16" i="3" s="1"/>
  <c r="CF16" i="3"/>
  <c r="DO16" i="3" s="1"/>
  <c r="CZ16" i="3"/>
  <c r="AG19" i="36" s="1"/>
  <c r="CF78" i="3"/>
  <c r="DO78" i="3" s="1"/>
  <c r="CH78" i="3"/>
  <c r="DL78" i="3" s="1"/>
  <c r="CZ78" i="3"/>
  <c r="AG63" i="36" s="1"/>
  <c r="CI78" i="3"/>
  <c r="CF117" i="3"/>
  <c r="DO117" i="3" s="1"/>
  <c r="CH117" i="3"/>
  <c r="DL117" i="3" s="1"/>
  <c r="CI117" i="3"/>
  <c r="CZ117" i="3"/>
  <c r="CH13" i="3"/>
  <c r="CF13" i="3"/>
  <c r="DO13" i="3" s="1"/>
  <c r="CZ13" i="3"/>
  <c r="CZ79" i="3"/>
  <c r="AG64" i="36" s="1"/>
  <c r="CF79" i="3"/>
  <c r="DO79" i="3" s="1"/>
  <c r="CH79" i="3"/>
  <c r="CI79" i="3"/>
  <c r="CF118" i="3"/>
  <c r="DO118" i="3" s="1"/>
  <c r="CI118" i="3"/>
  <c r="CH118" i="3"/>
  <c r="CZ118" i="3"/>
  <c r="CZ33" i="3"/>
  <c r="AG32" i="36" s="1"/>
  <c r="CH33" i="3"/>
  <c r="DR33" i="3" s="1"/>
  <c r="CF33" i="3"/>
  <c r="DO33" i="3" s="1"/>
  <c r="CI33" i="3"/>
  <c r="CF126" i="3"/>
  <c r="DO126" i="3" s="1"/>
  <c r="CH126" i="3"/>
  <c r="CZ126" i="3"/>
  <c r="CI126" i="3"/>
  <c r="CH27" i="3"/>
  <c r="CF27" i="3"/>
  <c r="DO27" i="3" s="1"/>
  <c r="CI27" i="3"/>
  <c r="CZ27" i="3"/>
  <c r="AG26" i="36" s="1"/>
  <c r="CI61" i="3"/>
  <c r="CF61" i="3"/>
  <c r="DO61" i="3" s="1"/>
  <c r="CH61" i="3"/>
  <c r="CZ61" i="3"/>
  <c r="AG48" i="36" s="1"/>
  <c r="CI77" i="3"/>
  <c r="CH77" i="3"/>
  <c r="CF77" i="3"/>
  <c r="DO77" i="3" s="1"/>
  <c r="CZ77" i="3"/>
  <c r="AG62" i="36" s="1"/>
  <c r="CI35" i="3"/>
  <c r="CF35" i="3"/>
  <c r="DO35" i="3" s="1"/>
  <c r="CH35" i="3"/>
  <c r="DR35" i="3" s="1"/>
  <c r="CZ35" i="3"/>
  <c r="AG34" i="36" s="1"/>
  <c r="CF74" i="3"/>
  <c r="DO74" i="3" s="1"/>
  <c r="CI74" i="3"/>
  <c r="CZ74" i="3"/>
  <c r="CI147" i="3"/>
  <c r="CF147" i="3"/>
  <c r="DO147" i="3" s="1"/>
  <c r="CZ147" i="3"/>
  <c r="CH147" i="3"/>
  <c r="DL147" i="3" s="1"/>
  <c r="CI167" i="3"/>
  <c r="CF167" i="3"/>
  <c r="DO167" i="3" s="1"/>
  <c r="CZ167" i="3"/>
  <c r="CH167" i="3"/>
  <c r="CE167" i="3" s="1"/>
  <c r="DN167" i="3" s="1"/>
  <c r="CF87" i="3"/>
  <c r="DO87" i="3" s="1"/>
  <c r="CI87" i="3"/>
  <c r="CZ87" i="3"/>
  <c r="AG72" i="36" s="1"/>
  <c r="CH106" i="3"/>
  <c r="DM106" i="3" s="1"/>
  <c r="CI106" i="3"/>
  <c r="CF106" i="3"/>
  <c r="DO106" i="3" s="1"/>
  <c r="CZ106" i="3"/>
  <c r="AG53" i="36" s="1"/>
  <c r="CI69" i="3"/>
  <c r="CH69" i="3"/>
  <c r="DL69" i="3" s="1"/>
  <c r="CF69" i="3"/>
  <c r="DO69" i="3" s="1"/>
  <c r="CZ69" i="3"/>
  <c r="CF89" i="3"/>
  <c r="DO89" i="3" s="1"/>
  <c r="CI89" i="3"/>
  <c r="CH89" i="3"/>
  <c r="DM89" i="3" s="1"/>
  <c r="CZ89" i="3"/>
  <c r="CH156" i="3"/>
  <c r="CF156" i="3"/>
  <c r="DO156" i="3" s="1"/>
  <c r="CI125" i="3"/>
  <c r="CF125" i="3"/>
  <c r="DO125" i="3" s="1"/>
  <c r="CH125" i="3"/>
  <c r="CH164" i="3"/>
  <c r="DL164" i="3" s="1"/>
  <c r="CF164" i="3"/>
  <c r="DO164" i="3" s="1"/>
  <c r="CF140" i="3"/>
  <c r="DO140" i="3" s="1"/>
  <c r="CH140" i="3"/>
  <c r="CI82" i="3"/>
  <c r="CF38" i="3"/>
  <c r="DO38" i="3" s="1"/>
  <c r="CH107" i="3"/>
  <c r="CF152" i="3"/>
  <c r="DO152" i="3" s="1"/>
  <c r="CH29" i="3"/>
  <c r="CH44" i="3"/>
  <c r="DL44" i="3" s="1"/>
  <c r="CF12" i="3"/>
  <c r="DO12" i="3" s="1"/>
  <c r="CF28" i="3"/>
  <c r="DO28" i="3" s="1"/>
  <c r="CH58" i="3"/>
  <c r="DM58" i="3" s="1"/>
  <c r="CH50" i="3"/>
  <c r="CH74" i="3"/>
  <c r="DM74" i="3" s="1"/>
  <c r="CH87" i="3"/>
  <c r="DM87" i="3" s="1"/>
  <c r="CF39" i="3"/>
  <c r="DO39" i="3" s="1"/>
  <c r="CF59" i="3"/>
  <c r="DO59" i="3" s="1"/>
  <c r="CF107" i="3"/>
  <c r="DO107" i="3" s="1"/>
  <c r="CH15" i="3"/>
  <c r="CE15" i="3" s="1"/>
  <c r="DN15" i="3" s="1"/>
  <c r="CI129" i="3"/>
  <c r="CF105" i="3"/>
  <c r="DO105" i="3" s="1"/>
  <c r="CF129" i="3"/>
  <c r="DO129" i="3" s="1"/>
  <c r="DL23" i="3"/>
  <c r="CZ107" i="3"/>
  <c r="AG69" i="36" s="1"/>
  <c r="CH113" i="3"/>
  <c r="DR113" i="3" s="1"/>
  <c r="CH36" i="3"/>
  <c r="CF121" i="3"/>
  <c r="DO121" i="3" s="1"/>
  <c r="CI135" i="3"/>
  <c r="CH128" i="3"/>
  <c r="CH152" i="3"/>
  <c r="CH54" i="3"/>
  <c r="CF29" i="3"/>
  <c r="DO29" i="3" s="1"/>
  <c r="CI18" i="3"/>
  <c r="DL150" i="3"/>
  <c r="CH68" i="3"/>
  <c r="CH38" i="3"/>
  <c r="CH28" i="3"/>
  <c r="DL28" i="3" s="1"/>
  <c r="CH26" i="3"/>
  <c r="CE26" i="3" s="1"/>
  <c r="CI14" i="3"/>
  <c r="CI26" i="3"/>
  <c r="DR150" i="3"/>
  <c r="CZ129" i="3"/>
  <c r="CH25" i="3"/>
  <c r="CH14" i="3"/>
  <c r="DM14" i="3" s="1"/>
  <c r="CI58" i="3"/>
  <c r="CF44" i="3"/>
  <c r="DO44" i="3" s="1"/>
  <c r="CF68" i="3"/>
  <c r="DO68" i="3" s="1"/>
  <c r="CZ75" i="3"/>
  <c r="AG81" i="36" s="1"/>
  <c r="CF98" i="3"/>
  <c r="DO98" i="3" s="1"/>
  <c r="CF62" i="3"/>
  <c r="DO62" i="3" s="1"/>
  <c r="CI75" i="3"/>
  <c r="CI76" i="3"/>
  <c r="CE88" i="3"/>
  <c r="DN88" i="3" s="1"/>
  <c r="DM88" i="3"/>
  <c r="DL88" i="3"/>
  <c r="DR88" i="3"/>
  <c r="CI116" i="3"/>
  <c r="CZ84" i="3"/>
  <c r="AG68" i="36" s="1"/>
  <c r="CH100" i="3"/>
  <c r="DL129" i="3"/>
  <c r="DM129" i="3"/>
  <c r="CE129" i="3"/>
  <c r="DN129" i="3" s="1"/>
  <c r="CF142" i="3"/>
  <c r="DO142" i="3" s="1"/>
  <c r="CH142" i="3"/>
  <c r="CI142" i="3"/>
  <c r="CF158" i="3"/>
  <c r="DO158" i="3" s="1"/>
  <c r="CH158" i="3"/>
  <c r="CI158" i="3"/>
  <c r="CZ104" i="3"/>
  <c r="AG52" i="36" s="1"/>
  <c r="CF100" i="3"/>
  <c r="DO100" i="3" s="1"/>
  <c r="CF104" i="3"/>
  <c r="DO104" i="3" s="1"/>
  <c r="CZ88" i="3"/>
  <c r="CF88" i="3"/>
  <c r="DO88" i="3" s="1"/>
  <c r="CE145" i="3"/>
  <c r="DN145" i="3" s="1"/>
  <c r="DM145" i="3"/>
  <c r="CI88" i="3"/>
  <c r="CH56" i="3"/>
  <c r="CH84" i="3"/>
  <c r="CE119" i="3"/>
  <c r="DN119" i="3" s="1"/>
  <c r="DL119" i="3"/>
  <c r="CE122" i="3"/>
  <c r="DN122" i="3" s="1"/>
  <c r="DL122" i="3"/>
  <c r="CF123" i="3"/>
  <c r="DO123" i="3" s="1"/>
  <c r="CI123" i="3"/>
  <c r="CZ116" i="3"/>
  <c r="CH72" i="3"/>
  <c r="CF84" i="3"/>
  <c r="DO84" i="3" s="1"/>
  <c r="CH116" i="3"/>
  <c r="CF134" i="3"/>
  <c r="DO134" i="3" s="1"/>
  <c r="CH134" i="3"/>
  <c r="CI134" i="3"/>
  <c r="CH115" i="3"/>
  <c r="CI115" i="3"/>
  <c r="CF115" i="3"/>
  <c r="DO115" i="3" s="1"/>
  <c r="CZ56" i="3"/>
  <c r="AG43" i="36" s="1"/>
  <c r="CZ72" i="3"/>
  <c r="CE120" i="3"/>
  <c r="DN120" i="3" s="1"/>
  <c r="DM120" i="3"/>
  <c r="CE139" i="3"/>
  <c r="DN139" i="3" s="1"/>
  <c r="DM139" i="3"/>
  <c r="CF119" i="3"/>
  <c r="DO119" i="3" s="1"/>
  <c r="CI119" i="3"/>
  <c r="CI100" i="3"/>
  <c r="CH104" i="3"/>
  <c r="CF56" i="3"/>
  <c r="DO56" i="3" s="1"/>
  <c r="CF72" i="3"/>
  <c r="DO72" i="3" s="1"/>
  <c r="CF166" i="3"/>
  <c r="DO166" i="3" s="1"/>
  <c r="CH166" i="3"/>
  <c r="CI166" i="3"/>
  <c r="CF150" i="3"/>
  <c r="DO150" i="3" s="1"/>
  <c r="CI150" i="3"/>
  <c r="CE90" i="3"/>
  <c r="DN90" i="3" s="1"/>
  <c r="DL90" i="3"/>
  <c r="DN43" i="3" l="1"/>
  <c r="N241" i="35"/>
  <c r="DN109" i="3"/>
  <c r="N240" i="35"/>
  <c r="DN111" i="3"/>
  <c r="N238" i="35"/>
  <c r="DN112" i="3"/>
  <c r="N239" i="35"/>
  <c r="DN26" i="3"/>
  <c r="N235" i="35"/>
  <c r="AG99" i="36"/>
  <c r="AG103" i="36"/>
  <c r="DN34" i="3"/>
  <c r="N229" i="35"/>
  <c r="DN31" i="3"/>
  <c r="N227" i="35"/>
  <c r="DN32" i="3"/>
  <c r="N228" i="35"/>
  <c r="DN39" i="3"/>
  <c r="N224" i="35"/>
  <c r="DR91" i="3"/>
  <c r="DR92" i="3"/>
  <c r="N142" i="35"/>
  <c r="N180" i="35"/>
  <c r="N124" i="35"/>
  <c r="N108" i="35"/>
  <c r="N218" i="35"/>
  <c r="N161" i="35"/>
  <c r="N61" i="35"/>
  <c r="N207" i="35"/>
  <c r="N31" i="35"/>
  <c r="N148" i="35"/>
  <c r="N132" i="35"/>
  <c r="N171" i="35"/>
  <c r="N110" i="35"/>
  <c r="N209" i="35"/>
  <c r="N78" i="35"/>
  <c r="N56" i="35"/>
  <c r="N90" i="35"/>
  <c r="N88" i="35"/>
  <c r="N72" i="35"/>
  <c r="N204" i="35"/>
  <c r="N28" i="35"/>
  <c r="N152" i="35"/>
  <c r="N178" i="35"/>
  <c r="N113" i="35"/>
  <c r="N130" i="35"/>
  <c r="N17" i="35"/>
  <c r="N99" i="35"/>
  <c r="N183" i="35"/>
  <c r="N136" i="35"/>
  <c r="N40" i="35"/>
  <c r="N210" i="35"/>
  <c r="N154" i="35"/>
  <c r="N12" i="35"/>
  <c r="N8" i="35"/>
  <c r="N92" i="35"/>
  <c r="N143" i="35"/>
  <c r="N125" i="35"/>
  <c r="N109" i="35"/>
  <c r="N219" i="35"/>
  <c r="N193" i="35"/>
  <c r="N162" i="35"/>
  <c r="N42" i="35"/>
  <c r="N87" i="35"/>
  <c r="N159" i="35"/>
  <c r="N23" i="35"/>
  <c r="N190" i="35"/>
  <c r="N216" i="35"/>
  <c r="N139" i="35"/>
  <c r="N121" i="35"/>
  <c r="N205" i="35"/>
  <c r="N29" i="35"/>
  <c r="N179" i="35"/>
  <c r="N114" i="35"/>
  <c r="N131" i="35"/>
  <c r="N153" i="35"/>
  <c r="N134" i="35"/>
  <c r="N212" i="35"/>
  <c r="N164" i="35"/>
  <c r="N187" i="35"/>
  <c r="N106" i="35"/>
  <c r="N64" i="35"/>
  <c r="N45" i="35"/>
  <c r="N85" i="35"/>
  <c r="N133" i="35"/>
  <c r="N172" i="35"/>
  <c r="N36" i="35"/>
  <c r="N200" i="35"/>
  <c r="N146" i="35"/>
  <c r="N96" i="35"/>
  <c r="N7" i="35"/>
  <c r="CE62" i="3"/>
  <c r="DN62" i="3" s="1"/>
  <c r="DM146" i="3"/>
  <c r="CZ178" i="3"/>
  <c r="AG16" i="36"/>
  <c r="CE165" i="3"/>
  <c r="DN165" i="3" s="1"/>
  <c r="DL81" i="3"/>
  <c r="DR146" i="3"/>
  <c r="DM48" i="3"/>
  <c r="CE103" i="3"/>
  <c r="DN103" i="3" s="1"/>
  <c r="DM92" i="3"/>
  <c r="CE53" i="3"/>
  <c r="DN53" i="3" s="1"/>
  <c r="CE92" i="3"/>
  <c r="DN92" i="3" s="1"/>
  <c r="CE155" i="3"/>
  <c r="DN155" i="3" s="1"/>
  <c r="DR155" i="3"/>
  <c r="CE143" i="3"/>
  <c r="DN143" i="3" s="1"/>
  <c r="DM165" i="3"/>
  <c r="DL165" i="3"/>
  <c r="DR143" i="3"/>
  <c r="DL103" i="3"/>
  <c r="DR46" i="3"/>
  <c r="DM34" i="3"/>
  <c r="DL67" i="3"/>
  <c r="DM143" i="3"/>
  <c r="DR34" i="3"/>
  <c r="DM46" i="3"/>
  <c r="CE46" i="3"/>
  <c r="DN46" i="3" s="1"/>
  <c r="DL62" i="3"/>
  <c r="DM24" i="3"/>
  <c r="DM91" i="3"/>
  <c r="DR103" i="3"/>
  <c r="DR62" i="3"/>
  <c r="DL146" i="3"/>
  <c r="DM57" i="3"/>
  <c r="DR57" i="3"/>
  <c r="DM67" i="3"/>
  <c r="DM81" i="3"/>
  <c r="DR81" i="3"/>
  <c r="DL48" i="3"/>
  <c r="DR67" i="3"/>
  <c r="CE57" i="3"/>
  <c r="DN57" i="3" s="1"/>
  <c r="DM155" i="3"/>
  <c r="DL91" i="3"/>
  <c r="DR48" i="3"/>
  <c r="DL34" i="3"/>
  <c r="CE98" i="3"/>
  <c r="DN98" i="3" s="1"/>
  <c r="DM53" i="3"/>
  <c r="DR53" i="3"/>
  <c r="DL112" i="3"/>
  <c r="DM112" i="3"/>
  <c r="DR112" i="3"/>
  <c r="DR108" i="3"/>
  <c r="DL24" i="3"/>
  <c r="CE108" i="3"/>
  <c r="DN108" i="3" s="1"/>
  <c r="DM98" i="3"/>
  <c r="CE24" i="3"/>
  <c r="DM108" i="3"/>
  <c r="DR98" i="3"/>
  <c r="AG93" i="36"/>
  <c r="DR93" i="3"/>
  <c r="AG89" i="36"/>
  <c r="AG100" i="36"/>
  <c r="AG91" i="36"/>
  <c r="AG56" i="36"/>
  <c r="AG79" i="36"/>
  <c r="AG45" i="36"/>
  <c r="AG97" i="36"/>
  <c r="AG44" i="36"/>
  <c r="AG110" i="36"/>
  <c r="AG96" i="36"/>
  <c r="AG90" i="36"/>
  <c r="AG46" i="36"/>
  <c r="DM60" i="3"/>
  <c r="DM99" i="3"/>
  <c r="DL99" i="3"/>
  <c r="CE163" i="3"/>
  <c r="DN163" i="3" s="1"/>
  <c r="DR163" i="3"/>
  <c r="DM163" i="3"/>
  <c r="CE101" i="3"/>
  <c r="DN101" i="3" s="1"/>
  <c r="DM101" i="3"/>
  <c r="DL64" i="3"/>
  <c r="CE73" i="3"/>
  <c r="DN73" i="3" s="1"/>
  <c r="DR101" i="3"/>
  <c r="DM111" i="3"/>
  <c r="DR11" i="3"/>
  <c r="DR64" i="3"/>
  <c r="DM64" i="3"/>
  <c r="DR168" i="3"/>
  <c r="DL11" i="3"/>
  <c r="DL111" i="3"/>
  <c r="CE110" i="3"/>
  <c r="DN110" i="3" s="1"/>
  <c r="CE33" i="3"/>
  <c r="DN33" i="3" s="1"/>
  <c r="DM85" i="3"/>
  <c r="DR22" i="3"/>
  <c r="DL55" i="3"/>
  <c r="CE55" i="3"/>
  <c r="DN55" i="3" s="1"/>
  <c r="CE22" i="3"/>
  <c r="DN22" i="3" s="1"/>
  <c r="DR99" i="3"/>
  <c r="CE65" i="3"/>
  <c r="DN65" i="3" s="1"/>
  <c r="DR133" i="3"/>
  <c r="CE133" i="3"/>
  <c r="DN133" i="3" s="1"/>
  <c r="DL75" i="3"/>
  <c r="DM133" i="3"/>
  <c r="DM124" i="3"/>
  <c r="CE159" i="3"/>
  <c r="DN159" i="3" s="1"/>
  <c r="CE124" i="3"/>
  <c r="DN124" i="3" s="1"/>
  <c r="CE105" i="3"/>
  <c r="DN105" i="3" s="1"/>
  <c r="DR160" i="3"/>
  <c r="DM121" i="3"/>
  <c r="DM105" i="3"/>
  <c r="DR124" i="3"/>
  <c r="DM51" i="3"/>
  <c r="DM9" i="3"/>
  <c r="DM31" i="3"/>
  <c r="CE51" i="3"/>
  <c r="DN51" i="3" s="1"/>
  <c r="DL31" i="3"/>
  <c r="DM157" i="3"/>
  <c r="CE37" i="3"/>
  <c r="DR10" i="3"/>
  <c r="DR31" i="3"/>
  <c r="DL136" i="3"/>
  <c r="CE121" i="3"/>
  <c r="DN121" i="3" s="1"/>
  <c r="DM93" i="3"/>
  <c r="CE71" i="3"/>
  <c r="DN71" i="3" s="1"/>
  <c r="DR75" i="3"/>
  <c r="DM95" i="3"/>
  <c r="DR111" i="3"/>
  <c r="DL65" i="3"/>
  <c r="CE76" i="3"/>
  <c r="DN76" i="3" s="1"/>
  <c r="DM65" i="3"/>
  <c r="DM76" i="3"/>
  <c r="CE9" i="3"/>
  <c r="DN9" i="3" s="1"/>
  <c r="CE144" i="3"/>
  <c r="DN144" i="3" s="1"/>
  <c r="DR59" i="3"/>
  <c r="DL9" i="3"/>
  <c r="DR144" i="3"/>
  <c r="DM22" i="3"/>
  <c r="DM10" i="3"/>
  <c r="DM75" i="3"/>
  <c r="DM37" i="3"/>
  <c r="DL51" i="3"/>
  <c r="DL10" i="3"/>
  <c r="CE97" i="3"/>
  <c r="DN97" i="3" s="1"/>
  <c r="DL97" i="3"/>
  <c r="DM97" i="3"/>
  <c r="DR121" i="3"/>
  <c r="DR37" i="3"/>
  <c r="DL43" i="3"/>
  <c r="DM43" i="3"/>
  <c r="DR43" i="3"/>
  <c r="DR157" i="3"/>
  <c r="DL131" i="3"/>
  <c r="CE141" i="3"/>
  <c r="DN141" i="3" s="1"/>
  <c r="CE151" i="3"/>
  <c r="DN151" i="3" s="1"/>
  <c r="DM141" i="3"/>
  <c r="DR151" i="3"/>
  <c r="DR161" i="3"/>
  <c r="CE161" i="3"/>
  <c r="DN161" i="3" s="1"/>
  <c r="DM161" i="3"/>
  <c r="DL49" i="3"/>
  <c r="DM49" i="3"/>
  <c r="CE49" i="3"/>
  <c r="DN49" i="3" s="1"/>
  <c r="DL123" i="3"/>
  <c r="CE123" i="3"/>
  <c r="DN123" i="3" s="1"/>
  <c r="DR32" i="3"/>
  <c r="DL32" i="3"/>
  <c r="DM151" i="3"/>
  <c r="DM123" i="3"/>
  <c r="CE60" i="3"/>
  <c r="DN60" i="3" s="1"/>
  <c r="DM59" i="3"/>
  <c r="CE42" i="3"/>
  <c r="DN42" i="3" s="1"/>
  <c r="DM42" i="3"/>
  <c r="DL42" i="3"/>
  <c r="DR60" i="3"/>
  <c r="DM168" i="3"/>
  <c r="DM32" i="3"/>
  <c r="DR95" i="3"/>
  <c r="DM149" i="3"/>
  <c r="CE149" i="3"/>
  <c r="DN149" i="3" s="1"/>
  <c r="DM40" i="3"/>
  <c r="CE40" i="3"/>
  <c r="DN40" i="3" s="1"/>
  <c r="DL95" i="3"/>
  <c r="DL59" i="3"/>
  <c r="DR105" i="3"/>
  <c r="DM131" i="3"/>
  <c r="CE85" i="3"/>
  <c r="DN85" i="3" s="1"/>
  <c r="CE131" i="3"/>
  <c r="DN131" i="3" s="1"/>
  <c r="CE21" i="3"/>
  <c r="DN21" i="3" s="1"/>
  <c r="DR85" i="3"/>
  <c r="DM21" i="3"/>
  <c r="DL21" i="3"/>
  <c r="DR55" i="3"/>
  <c r="DR73" i="3"/>
  <c r="DM11" i="3"/>
  <c r="DM73" i="3"/>
  <c r="DM136" i="3"/>
  <c r="DL93" i="3"/>
  <c r="DM109" i="3"/>
  <c r="DR109" i="3"/>
  <c r="DL109" i="3"/>
  <c r="DL20" i="3"/>
  <c r="DL39" i="3"/>
  <c r="CE19" i="3"/>
  <c r="DN19" i="3" s="1"/>
  <c r="DM19" i="3"/>
  <c r="DL19" i="3"/>
  <c r="DR19" i="3"/>
  <c r="CE157" i="3"/>
  <c r="DN157" i="3" s="1"/>
  <c r="DL160" i="3"/>
  <c r="DM160" i="3"/>
  <c r="DR30" i="3"/>
  <c r="DR141" i="3"/>
  <c r="DL168" i="3"/>
  <c r="CE78" i="3"/>
  <c r="DN78" i="3" s="1"/>
  <c r="CE164" i="3"/>
  <c r="DN164" i="3" s="1"/>
  <c r="DR159" i="3"/>
  <c r="CE35" i="3"/>
  <c r="DL30" i="3"/>
  <c r="CE30" i="3"/>
  <c r="CE41" i="3"/>
  <c r="DN41" i="3" s="1"/>
  <c r="DR136" i="3"/>
  <c r="CE147" i="3"/>
  <c r="DN147" i="3" s="1"/>
  <c r="DR40" i="3"/>
  <c r="CE89" i="3"/>
  <c r="DN89" i="3" s="1"/>
  <c r="DM83" i="3"/>
  <c r="CE69" i="3"/>
  <c r="DN69" i="3" s="1"/>
  <c r="DM153" i="3"/>
  <c r="CE14" i="3"/>
  <c r="DN14" i="3" s="1"/>
  <c r="CE153" i="3"/>
  <c r="DN153" i="3" s="1"/>
  <c r="DR147" i="3"/>
  <c r="DR153" i="3"/>
  <c r="CE16" i="3"/>
  <c r="DN16" i="3" s="1"/>
  <c r="CE117" i="3"/>
  <c r="DN117" i="3" s="1"/>
  <c r="CE83" i="3"/>
  <c r="DN83" i="3" s="1"/>
  <c r="CE94" i="3"/>
  <c r="DN94" i="3" s="1"/>
  <c r="DM15" i="3"/>
  <c r="DM127" i="3"/>
  <c r="DR110" i="3"/>
  <c r="DR45" i="3"/>
  <c r="DL110" i="3"/>
  <c r="DL17" i="3"/>
  <c r="CE127" i="3"/>
  <c r="DN127" i="3" s="1"/>
  <c r="DM159" i="3"/>
  <c r="DM117" i="3"/>
  <c r="DL83" i="3"/>
  <c r="DR127" i="3"/>
  <c r="DM45" i="3"/>
  <c r="DL45" i="3"/>
  <c r="DM167" i="3"/>
  <c r="DM33" i="3"/>
  <c r="CE106" i="3"/>
  <c r="DN106" i="3" s="1"/>
  <c r="DL102" i="3"/>
  <c r="CE86" i="3"/>
  <c r="DN86" i="3" s="1"/>
  <c r="DR86" i="3"/>
  <c r="DM86" i="3"/>
  <c r="DL86" i="3"/>
  <c r="DM137" i="3"/>
  <c r="DR137" i="3"/>
  <c r="DR71" i="3"/>
  <c r="DL71" i="3"/>
  <c r="DM147" i="3"/>
  <c r="DR106" i="3"/>
  <c r="CE63" i="3"/>
  <c r="DN63" i="3" s="1"/>
  <c r="DL63" i="3"/>
  <c r="CE17" i="3"/>
  <c r="DN17" i="3" s="1"/>
  <c r="DM69" i="3"/>
  <c r="DM63" i="3"/>
  <c r="DM135" i="3"/>
  <c r="CE12" i="3"/>
  <c r="DN12" i="3" s="1"/>
  <c r="DR63" i="3"/>
  <c r="CE135" i="3"/>
  <c r="DN135" i="3" s="1"/>
  <c r="DL12" i="3"/>
  <c r="DL144" i="3"/>
  <c r="DM35" i="3"/>
  <c r="DL33" i="3"/>
  <c r="DR149" i="3"/>
  <c r="DL35" i="3"/>
  <c r="DL106" i="3"/>
  <c r="CE137" i="3"/>
  <c r="DN137" i="3" s="1"/>
  <c r="DL113" i="3"/>
  <c r="DR76" i="3"/>
  <c r="DR17" i="3"/>
  <c r="CE52" i="3"/>
  <c r="DM52" i="3"/>
  <c r="DL52" i="3"/>
  <c r="CE80" i="3"/>
  <c r="DN80" i="3" s="1"/>
  <c r="DR80" i="3"/>
  <c r="DL80" i="3"/>
  <c r="DM80" i="3"/>
  <c r="DM113" i="3"/>
  <c r="CE28" i="3"/>
  <c r="DL58" i="3"/>
  <c r="DR12" i="3"/>
  <c r="CE113" i="3"/>
  <c r="DN113" i="3" s="1"/>
  <c r="DM26" i="3"/>
  <c r="DR117" i="3"/>
  <c r="DR39" i="3"/>
  <c r="DM39" i="3"/>
  <c r="CE82" i="3"/>
  <c r="DN82" i="3" s="1"/>
  <c r="DR82" i="3"/>
  <c r="DM82" i="3"/>
  <c r="DL82" i="3"/>
  <c r="CE154" i="3"/>
  <c r="DN154" i="3" s="1"/>
  <c r="DL154" i="3"/>
  <c r="DR154" i="3"/>
  <c r="DM154" i="3"/>
  <c r="DR135" i="3"/>
  <c r="DL74" i="3"/>
  <c r="CE74" i="3"/>
  <c r="DN74" i="3" s="1"/>
  <c r="DR69" i="3"/>
  <c r="DM28" i="3"/>
  <c r="CE58" i="3"/>
  <c r="DN58" i="3" s="1"/>
  <c r="DR58" i="3"/>
  <c r="CE140" i="3"/>
  <c r="DN140" i="3" s="1"/>
  <c r="DR140" i="3"/>
  <c r="DL140" i="3"/>
  <c r="DM140" i="3"/>
  <c r="CE125" i="3"/>
  <c r="DN125" i="3" s="1"/>
  <c r="DR125" i="3"/>
  <c r="DL125" i="3"/>
  <c r="DM125" i="3"/>
  <c r="CE156" i="3"/>
  <c r="DN156" i="3" s="1"/>
  <c r="DL156" i="3"/>
  <c r="DR156" i="3"/>
  <c r="DM156" i="3"/>
  <c r="CE118" i="3"/>
  <c r="DN118" i="3" s="1"/>
  <c r="DR118" i="3"/>
  <c r="DL118" i="3"/>
  <c r="DM118" i="3"/>
  <c r="CE79" i="3"/>
  <c r="DN79" i="3" s="1"/>
  <c r="DR79" i="3"/>
  <c r="DL79" i="3"/>
  <c r="DM79" i="3"/>
  <c r="DM78" i="3"/>
  <c r="DR78" i="3"/>
  <c r="DL16" i="3"/>
  <c r="DM16" i="3"/>
  <c r="DM94" i="3"/>
  <c r="DR94" i="3"/>
  <c r="CE138" i="3"/>
  <c r="DN138" i="3" s="1"/>
  <c r="DR138" i="3"/>
  <c r="DL138" i="3"/>
  <c r="DM138" i="3"/>
  <c r="DR89" i="3"/>
  <c r="DL89" i="3"/>
  <c r="CE61" i="3"/>
  <c r="DN61" i="3" s="1"/>
  <c r="DR61" i="3"/>
  <c r="DL61" i="3"/>
  <c r="DM61" i="3"/>
  <c r="CE13" i="3"/>
  <c r="DN13" i="3" s="1"/>
  <c r="DR13" i="3"/>
  <c r="DM13" i="3"/>
  <c r="DL13" i="3"/>
  <c r="CE96" i="3"/>
  <c r="DN96" i="3" s="1"/>
  <c r="DM96" i="3"/>
  <c r="DL96" i="3"/>
  <c r="DR41" i="3"/>
  <c r="DL41" i="3"/>
  <c r="DR167" i="3"/>
  <c r="DL167" i="3"/>
  <c r="CE77" i="3"/>
  <c r="DN77" i="3" s="1"/>
  <c r="DR77" i="3"/>
  <c r="DL77" i="3"/>
  <c r="DM77" i="3"/>
  <c r="CE126" i="3"/>
  <c r="DN126" i="3" s="1"/>
  <c r="DM126" i="3"/>
  <c r="DR126" i="3"/>
  <c r="DL126" i="3"/>
  <c r="DR102" i="3"/>
  <c r="DM102" i="3"/>
  <c r="CE18" i="3"/>
  <c r="DN18" i="3" s="1"/>
  <c r="DL18" i="3"/>
  <c r="DM18" i="3"/>
  <c r="DM164" i="3"/>
  <c r="DR164" i="3"/>
  <c r="CE27" i="3"/>
  <c r="DM27" i="3"/>
  <c r="DR27" i="3"/>
  <c r="DL27" i="3"/>
  <c r="DR20" i="3"/>
  <c r="DM20" i="3"/>
  <c r="CE107" i="3"/>
  <c r="DN107" i="3" s="1"/>
  <c r="DL107" i="3"/>
  <c r="DR107" i="3"/>
  <c r="DM107" i="3"/>
  <c r="CE128" i="3"/>
  <c r="DN128" i="3" s="1"/>
  <c r="DR128" i="3"/>
  <c r="DM128" i="3"/>
  <c r="DL128" i="3"/>
  <c r="DL14" i="3"/>
  <c r="DR14" i="3"/>
  <c r="CE29" i="3"/>
  <c r="DR29" i="3"/>
  <c r="DL29" i="3"/>
  <c r="DM29" i="3"/>
  <c r="DR28" i="3"/>
  <c r="CE25" i="3"/>
  <c r="DM25" i="3"/>
  <c r="DL25" i="3"/>
  <c r="CE50" i="3"/>
  <c r="DN50" i="3" s="1"/>
  <c r="DL50" i="3"/>
  <c r="DR50" i="3"/>
  <c r="DM50" i="3"/>
  <c r="DR25" i="3"/>
  <c r="CE38" i="3"/>
  <c r="DL38" i="3"/>
  <c r="DM38" i="3"/>
  <c r="DR38" i="3"/>
  <c r="CE36" i="3"/>
  <c r="DN36" i="3" s="1"/>
  <c r="DR36" i="3"/>
  <c r="DL36" i="3"/>
  <c r="DM36" i="3"/>
  <c r="DR15" i="3"/>
  <c r="DL15" i="3"/>
  <c r="DR74" i="3"/>
  <c r="DL87" i="3"/>
  <c r="CE68" i="3"/>
  <c r="DN68" i="3" s="1"/>
  <c r="DR68" i="3"/>
  <c r="DL68" i="3"/>
  <c r="DM68" i="3"/>
  <c r="DR87" i="3"/>
  <c r="CE87" i="3"/>
  <c r="DN87" i="3" s="1"/>
  <c r="CE54" i="3"/>
  <c r="DN54" i="3" s="1"/>
  <c r="DR54" i="3"/>
  <c r="DL54" i="3"/>
  <c r="DM54" i="3"/>
  <c r="CE44" i="3"/>
  <c r="DN44" i="3" s="1"/>
  <c r="DL26" i="3"/>
  <c r="DR26" i="3"/>
  <c r="DR44" i="3"/>
  <c r="DM44" i="3"/>
  <c r="CE152" i="3"/>
  <c r="DN152" i="3" s="1"/>
  <c r="DR152" i="3"/>
  <c r="DM152" i="3"/>
  <c r="DL152" i="3"/>
  <c r="CE115" i="3"/>
  <c r="DN115" i="3" s="1"/>
  <c r="DL115" i="3"/>
  <c r="DM115" i="3"/>
  <c r="DR115" i="3"/>
  <c r="CE116" i="3"/>
  <c r="DN116" i="3" s="1"/>
  <c r="DR116" i="3"/>
  <c r="DL116" i="3"/>
  <c r="DM116" i="3"/>
  <c r="CE84" i="3"/>
  <c r="DN84" i="3" s="1"/>
  <c r="DR84" i="3"/>
  <c r="DL84" i="3"/>
  <c r="DM84" i="3"/>
  <c r="CE134" i="3"/>
  <c r="DN134" i="3" s="1"/>
  <c r="DR134" i="3"/>
  <c r="DL134" i="3"/>
  <c r="DM134" i="3"/>
  <c r="CE56" i="3"/>
  <c r="DM56" i="3"/>
  <c r="DL56" i="3"/>
  <c r="DR56" i="3"/>
  <c r="CE100" i="3"/>
  <c r="DN100" i="3" s="1"/>
  <c r="DR100" i="3"/>
  <c r="DL100" i="3"/>
  <c r="DM100" i="3"/>
  <c r="CE72" i="3"/>
  <c r="DN72" i="3" s="1"/>
  <c r="DM72" i="3"/>
  <c r="DL72" i="3"/>
  <c r="DR72" i="3"/>
  <c r="CE142" i="3"/>
  <c r="DN142" i="3" s="1"/>
  <c r="DR142" i="3"/>
  <c r="DL142" i="3"/>
  <c r="DM142" i="3"/>
  <c r="CE166" i="3"/>
  <c r="DN166" i="3" s="1"/>
  <c r="DM166" i="3"/>
  <c r="DR166" i="3"/>
  <c r="DL166" i="3"/>
  <c r="DM104" i="3"/>
  <c r="DL104" i="3"/>
  <c r="CE104" i="3"/>
  <c r="DN104" i="3" s="1"/>
  <c r="DR104" i="3"/>
  <c r="CE158" i="3"/>
  <c r="DN158" i="3" s="1"/>
  <c r="DL158" i="3"/>
  <c r="DR158" i="3"/>
  <c r="DM158" i="3"/>
  <c r="DN56" i="3" l="1"/>
  <c r="N242" i="35"/>
  <c r="DN37" i="3"/>
  <c r="N237" i="35"/>
  <c r="DN35" i="3"/>
  <c r="N236" i="35"/>
  <c r="DN25" i="3"/>
  <c r="N234" i="35"/>
  <c r="DN24" i="3"/>
  <c r="N233" i="35"/>
  <c r="DN52" i="3"/>
  <c r="N232" i="35"/>
  <c r="DN38" i="3"/>
  <c r="N230" i="35"/>
  <c r="DN30" i="3"/>
  <c r="N226" i="35"/>
  <c r="DN29" i="3"/>
  <c r="N225" i="35"/>
  <c r="DN27" i="3"/>
  <c r="N222" i="35"/>
  <c r="DN28" i="3"/>
  <c r="N223" i="35"/>
  <c r="N47" i="35"/>
  <c r="N184" i="35"/>
  <c r="N144" i="35"/>
  <c r="N135" i="35"/>
  <c r="N198" i="35"/>
  <c r="N118" i="35"/>
  <c r="N181" i="35"/>
  <c r="N149" i="35"/>
  <c r="N35" i="35"/>
  <c r="N71" i="35"/>
  <c r="N65" i="35"/>
  <c r="N33" i="35"/>
  <c r="N74" i="35"/>
  <c r="N14" i="35"/>
  <c r="N191" i="35"/>
  <c r="N197" i="35"/>
  <c r="N140" i="35"/>
  <c r="N160" i="35"/>
  <c r="N32" i="35"/>
  <c r="N122" i="35"/>
  <c r="N52" i="35"/>
  <c r="N119" i="35"/>
  <c r="N214" i="35"/>
  <c r="N157" i="35"/>
  <c r="N21" i="35"/>
  <c r="N188" i="35"/>
  <c r="N137" i="35"/>
  <c r="N111" i="35"/>
  <c r="N150" i="35"/>
  <c r="N176" i="35"/>
  <c r="N128" i="35"/>
  <c r="N202" i="35"/>
  <c r="N26" i="35"/>
  <c r="N51" i="35"/>
  <c r="N60" i="35"/>
  <c r="N199" i="35"/>
  <c r="N141" i="35"/>
  <c r="N192" i="35"/>
  <c r="N123" i="35"/>
  <c r="N163" i="35"/>
  <c r="N217" i="35"/>
  <c r="N34" i="35"/>
  <c r="N105" i="35"/>
  <c r="N95" i="35"/>
  <c r="N206" i="35"/>
  <c r="N174" i="35"/>
  <c r="N126" i="35"/>
  <c r="N117" i="35"/>
  <c r="N24" i="35"/>
  <c r="N147" i="35"/>
  <c r="N98" i="35"/>
  <c r="N84" i="35"/>
  <c r="N104" i="35"/>
  <c r="N10" i="35"/>
  <c r="N116" i="35"/>
  <c r="N77" i="35"/>
  <c r="N167" i="35"/>
  <c r="N182" i="35"/>
  <c r="N75" i="35"/>
  <c r="N37" i="35"/>
  <c r="N89" i="35"/>
  <c r="N97" i="35"/>
  <c r="N9" i="35"/>
  <c r="N145" i="35"/>
  <c r="N83" i="35"/>
  <c r="N18" i="35"/>
  <c r="N6" i="35"/>
  <c r="N68" i="35"/>
  <c r="N30" i="35"/>
  <c r="N195" i="35"/>
  <c r="N208" i="35"/>
  <c r="N50" i="35"/>
  <c r="N69" i="35"/>
  <c r="N173" i="35"/>
  <c r="N53" i="35"/>
  <c r="N220" i="35"/>
  <c r="N81" i="35"/>
  <c r="N169" i="35"/>
  <c r="N11" i="35"/>
  <c r="N38" i="35"/>
  <c r="N16" i="35"/>
  <c r="N39" i="35"/>
  <c r="N48" i="35"/>
  <c r="N102" i="35"/>
  <c r="N62" i="35"/>
  <c r="N107" i="35"/>
  <c r="N43" i="35"/>
  <c r="N55" i="35"/>
  <c r="N196" i="35"/>
  <c r="N215" i="35"/>
  <c r="N158" i="35"/>
  <c r="N189" i="35"/>
  <c r="N120" i="35"/>
  <c r="N22" i="35"/>
  <c r="N138" i="35"/>
  <c r="N41" i="35"/>
  <c r="N15" i="35"/>
  <c r="N79" i="35"/>
  <c r="N175" i="35"/>
  <c r="N127" i="35"/>
  <c r="N166" i="35"/>
  <c r="N221" i="35"/>
  <c r="N25" i="35"/>
  <c r="N115" i="35"/>
  <c r="N213" i="35"/>
  <c r="N49" i="35"/>
  <c r="N103" i="35"/>
  <c r="N91" i="35"/>
  <c r="N151" i="35"/>
  <c r="N203" i="35"/>
  <c r="N112" i="35"/>
  <c r="N129" i="35"/>
  <c r="N27" i="35"/>
  <c r="N177" i="35"/>
  <c r="N82" i="35"/>
  <c r="N201" i="35"/>
  <c r="N186" i="35"/>
  <c r="N46" i="35"/>
  <c r="N194" i="35"/>
  <c r="N70" i="35"/>
  <c r="N100" i="35"/>
  <c r="N59" i="35"/>
  <c r="N13" i="35"/>
  <c r="N86" i="35"/>
  <c r="N94" i="35"/>
  <c r="N101" i="35"/>
  <c r="N93" i="35"/>
  <c r="N58" i="35"/>
  <c r="N76" i="35"/>
  <c r="N185" i="35"/>
  <c r="N155" i="35"/>
  <c r="N80" i="35"/>
  <c r="N66" i="35"/>
  <c r="N57" i="35"/>
  <c r="N156" i="35"/>
  <c r="N73" i="35"/>
  <c r="N165" i="35"/>
  <c r="N211" i="35"/>
  <c r="N170" i="35"/>
  <c r="N19" i="35"/>
  <c r="N54" i="35"/>
  <c r="DR178" i="3"/>
  <c r="E10" i="38"/>
  <c r="DN178" i="3" l="1"/>
  <c r="C1091" i="31"/>
  <c r="C1090" i="31"/>
  <c r="C1089" i="31"/>
  <c r="C1088" i="31"/>
  <c r="C1087" i="31"/>
  <c r="C1086" i="31"/>
  <c r="C1085" i="31"/>
  <c r="C1084" i="31"/>
  <c r="C1083" i="31"/>
  <c r="C1082" i="31"/>
  <c r="C1081" i="31"/>
  <c r="C1080" i="31"/>
  <c r="C1079" i="31"/>
  <c r="C1078" i="31"/>
  <c r="C1077" i="31"/>
  <c r="C1076" i="31"/>
  <c r="C1075" i="31"/>
  <c r="C1074" i="31"/>
  <c r="C1073" i="31"/>
  <c r="C1072" i="31"/>
  <c r="C1071" i="31"/>
  <c r="C1070" i="31"/>
  <c r="C1069" i="31"/>
  <c r="C1068" i="31"/>
  <c r="C1067" i="31"/>
  <c r="C1066" i="31"/>
  <c r="C1065" i="31"/>
  <c r="C1064" i="31"/>
  <c r="C1063" i="31"/>
  <c r="C1062" i="31"/>
  <c r="C1061" i="31"/>
  <c r="C1060" i="31"/>
  <c r="C1059" i="31"/>
  <c r="C1058" i="31"/>
  <c r="C1057" i="31"/>
  <c r="C1056" i="31"/>
  <c r="C1055" i="31"/>
  <c r="C1054" i="31"/>
  <c r="C1053" i="31"/>
  <c r="C1052" i="31"/>
  <c r="C1051" i="31"/>
  <c r="C1050" i="31"/>
  <c r="C1049" i="31"/>
  <c r="C1048" i="31"/>
  <c r="C1047" i="31"/>
  <c r="C1046" i="31"/>
  <c r="C1045" i="31"/>
  <c r="C1044" i="31"/>
  <c r="C1043" i="31"/>
  <c r="C1042" i="31"/>
  <c r="C1041" i="31"/>
  <c r="C1040" i="31"/>
  <c r="C1039" i="31"/>
  <c r="C1038" i="31"/>
  <c r="C1037" i="31"/>
  <c r="C1036" i="31"/>
  <c r="C1035" i="31"/>
  <c r="C1034" i="31"/>
  <c r="C1033" i="31"/>
  <c r="C1032" i="31"/>
  <c r="C1031" i="31"/>
  <c r="C1030" i="31"/>
  <c r="C1029" i="31"/>
  <c r="C1028" i="31"/>
  <c r="C1027" i="31"/>
  <c r="C1026" i="31"/>
  <c r="C1025" i="31"/>
  <c r="C1024" i="31"/>
  <c r="C1023" i="31"/>
  <c r="C1022" i="31"/>
  <c r="C1021" i="31"/>
  <c r="C1020" i="31"/>
  <c r="C1019" i="31"/>
  <c r="C1018" i="31"/>
  <c r="C1017" i="31"/>
  <c r="C1016" i="31"/>
  <c r="C1015" i="31"/>
  <c r="C1014" i="31"/>
  <c r="C1013" i="31"/>
  <c r="C1012" i="31"/>
  <c r="C1011" i="31"/>
  <c r="C1010" i="31"/>
  <c r="C1009" i="31"/>
  <c r="C1008" i="31"/>
  <c r="C1007" i="31"/>
  <c r="C1006" i="31"/>
  <c r="C1005" i="31"/>
  <c r="C1004" i="31"/>
  <c r="C1003" i="31"/>
  <c r="C1002" i="31"/>
  <c r="C1001" i="31"/>
  <c r="C1000" i="31"/>
  <c r="C999" i="31"/>
  <c r="C998" i="31"/>
  <c r="C997" i="31"/>
  <c r="C996" i="31"/>
  <c r="C995" i="31"/>
  <c r="C994" i="31"/>
  <c r="C993" i="31"/>
  <c r="C992" i="31"/>
  <c r="C991" i="31"/>
  <c r="C990" i="31"/>
  <c r="C989" i="31"/>
  <c r="C988" i="31"/>
  <c r="C987" i="31"/>
  <c r="C986" i="31"/>
  <c r="C985" i="31"/>
  <c r="C984" i="31"/>
  <c r="C983" i="31"/>
  <c r="C982" i="31"/>
  <c r="C981" i="31"/>
  <c r="C980" i="31"/>
  <c r="C979" i="31"/>
  <c r="C978" i="31"/>
  <c r="C977" i="31"/>
  <c r="C976" i="31"/>
  <c r="C975" i="31"/>
  <c r="C974" i="31"/>
  <c r="C973" i="31"/>
  <c r="C972" i="31"/>
  <c r="C971" i="31"/>
  <c r="C970" i="31"/>
  <c r="C969" i="31"/>
  <c r="C968" i="31"/>
  <c r="C967" i="31"/>
  <c r="C966" i="31"/>
  <c r="C965" i="31"/>
  <c r="C964" i="31"/>
  <c r="C963" i="31"/>
  <c r="C962" i="31"/>
  <c r="C961" i="31"/>
  <c r="C960" i="31"/>
  <c r="C959" i="31"/>
  <c r="C958" i="31"/>
  <c r="C957" i="31"/>
  <c r="C956" i="31"/>
  <c r="C955" i="31"/>
  <c r="C954" i="31"/>
  <c r="C953" i="31"/>
  <c r="C952" i="31"/>
  <c r="C951" i="31"/>
  <c r="C950" i="31"/>
  <c r="C949" i="31"/>
  <c r="C948" i="31"/>
  <c r="C947" i="31"/>
  <c r="C946" i="31"/>
  <c r="C945" i="31"/>
  <c r="C944" i="31"/>
  <c r="C943" i="31"/>
  <c r="C942" i="31"/>
  <c r="C941" i="31"/>
  <c r="C940" i="31"/>
  <c r="C939" i="31"/>
  <c r="C938" i="31"/>
  <c r="C937" i="31"/>
  <c r="C936" i="31"/>
  <c r="C935" i="31"/>
  <c r="C934" i="31"/>
  <c r="C933" i="31"/>
  <c r="C932" i="31"/>
  <c r="C931" i="31"/>
  <c r="C930" i="31"/>
  <c r="C929" i="31"/>
  <c r="C928" i="31"/>
  <c r="C927" i="31"/>
  <c r="C926" i="31"/>
  <c r="C925" i="31"/>
  <c r="C924" i="31"/>
  <c r="C923" i="31"/>
  <c r="C922" i="31"/>
  <c r="C921" i="31"/>
  <c r="C920" i="31"/>
  <c r="C919" i="31"/>
  <c r="C918" i="31"/>
  <c r="C917" i="31"/>
  <c r="C916" i="31"/>
  <c r="C915" i="31"/>
  <c r="C914" i="31"/>
  <c r="C913" i="31"/>
  <c r="C912" i="31"/>
  <c r="C911" i="31"/>
  <c r="C910" i="31"/>
  <c r="C909" i="31"/>
  <c r="C908" i="31"/>
  <c r="C907" i="31"/>
  <c r="C906" i="31"/>
  <c r="C905" i="31"/>
  <c r="C904" i="31"/>
  <c r="C903" i="31"/>
  <c r="C902" i="31"/>
  <c r="C901" i="31"/>
  <c r="C900" i="31"/>
  <c r="C899" i="31"/>
  <c r="C898" i="31"/>
  <c r="C897" i="31"/>
  <c r="C896" i="31"/>
  <c r="C895" i="31"/>
  <c r="C894" i="31"/>
  <c r="C893" i="31"/>
  <c r="C892" i="31"/>
  <c r="C891" i="31"/>
  <c r="C890" i="31"/>
  <c r="C889" i="31"/>
  <c r="C888" i="31"/>
  <c r="C887" i="31"/>
  <c r="C886" i="31"/>
  <c r="C885" i="31"/>
  <c r="C884" i="31"/>
  <c r="C883" i="31"/>
  <c r="C882" i="31"/>
  <c r="C881" i="31"/>
  <c r="C880" i="31"/>
  <c r="C879" i="31"/>
  <c r="C878" i="31"/>
  <c r="C877" i="31"/>
  <c r="C876" i="31"/>
  <c r="C875" i="31"/>
  <c r="C874" i="31"/>
  <c r="C873" i="31"/>
  <c r="C872" i="31"/>
  <c r="C871" i="31"/>
  <c r="C870" i="31"/>
  <c r="C869" i="31"/>
  <c r="C868" i="31"/>
  <c r="C867" i="31"/>
  <c r="C866" i="31"/>
  <c r="C865" i="31"/>
  <c r="C864" i="31"/>
  <c r="C863" i="31"/>
  <c r="C862" i="31"/>
  <c r="C861" i="31"/>
  <c r="C860" i="31"/>
  <c r="C859" i="31"/>
  <c r="C858" i="31"/>
  <c r="C857" i="31"/>
  <c r="C856" i="31"/>
  <c r="C855" i="31"/>
  <c r="C854" i="31"/>
  <c r="C853" i="31"/>
  <c r="C852" i="31"/>
  <c r="C851" i="31"/>
  <c r="C850" i="31"/>
  <c r="C849" i="31"/>
  <c r="C848" i="31"/>
  <c r="C847" i="31"/>
  <c r="C846" i="31"/>
  <c r="C845" i="31"/>
  <c r="C844" i="31"/>
  <c r="C843" i="31"/>
  <c r="C842" i="31"/>
  <c r="C841" i="31"/>
  <c r="C840" i="31"/>
  <c r="C839" i="31"/>
  <c r="C838" i="31"/>
  <c r="C837" i="31"/>
  <c r="C836" i="31"/>
  <c r="C835" i="31"/>
  <c r="C834" i="31"/>
  <c r="C833" i="31"/>
  <c r="C832" i="31"/>
  <c r="C831" i="31"/>
  <c r="C830" i="31"/>
  <c r="C829" i="31"/>
  <c r="C828" i="31"/>
  <c r="C827" i="31"/>
  <c r="C826" i="31"/>
  <c r="C825" i="31"/>
  <c r="C824" i="31"/>
  <c r="C823" i="31"/>
  <c r="C822" i="31"/>
  <c r="C821" i="31"/>
  <c r="C820" i="31"/>
  <c r="C819" i="31"/>
  <c r="C818" i="31"/>
  <c r="C817" i="31"/>
  <c r="C816" i="31"/>
  <c r="C815" i="31"/>
  <c r="C814" i="31"/>
  <c r="C813" i="31"/>
  <c r="C812" i="31"/>
  <c r="C811" i="31"/>
  <c r="C810" i="31"/>
  <c r="C809" i="31"/>
  <c r="C808" i="31"/>
  <c r="C807" i="31"/>
  <c r="C806" i="31"/>
  <c r="C805" i="31"/>
  <c r="C804" i="31"/>
  <c r="C803" i="31"/>
  <c r="C802" i="31"/>
  <c r="C801" i="31"/>
  <c r="C800" i="31"/>
  <c r="C799" i="31"/>
  <c r="C798" i="31"/>
  <c r="C797" i="31"/>
  <c r="C796" i="31"/>
  <c r="C795" i="31"/>
  <c r="C794" i="31"/>
  <c r="C793" i="31"/>
  <c r="C792" i="31"/>
  <c r="C791" i="31"/>
  <c r="C790" i="31"/>
  <c r="C789" i="31"/>
  <c r="C788" i="31"/>
  <c r="C787" i="31"/>
  <c r="C786" i="31"/>
  <c r="C785" i="31"/>
  <c r="C784" i="31"/>
  <c r="C783" i="31"/>
  <c r="C782" i="31"/>
  <c r="C781" i="31"/>
  <c r="C780" i="31"/>
  <c r="C779" i="31"/>
  <c r="C778" i="31"/>
  <c r="C777" i="31"/>
  <c r="C776" i="31"/>
  <c r="C775" i="31"/>
  <c r="C774" i="31"/>
  <c r="C773" i="31"/>
  <c r="C772" i="31"/>
  <c r="C771" i="31"/>
  <c r="C770" i="31"/>
  <c r="C769" i="31"/>
  <c r="C768" i="31"/>
  <c r="C767" i="31"/>
  <c r="C766" i="31"/>
  <c r="C765" i="31"/>
  <c r="C764" i="31"/>
  <c r="C763" i="31"/>
  <c r="C762" i="31"/>
  <c r="C761" i="31"/>
  <c r="C760" i="31"/>
  <c r="C759" i="31"/>
  <c r="C758" i="31"/>
  <c r="C757" i="31"/>
  <c r="C756" i="31"/>
  <c r="C755" i="31"/>
  <c r="C754" i="31"/>
  <c r="C753" i="31"/>
  <c r="C752" i="31"/>
  <c r="C751" i="31"/>
  <c r="C750" i="31"/>
  <c r="C749" i="31"/>
  <c r="C748" i="31"/>
  <c r="C747" i="31"/>
  <c r="C746" i="31"/>
  <c r="C745" i="31"/>
  <c r="C744" i="31"/>
  <c r="C743" i="31"/>
  <c r="C742" i="31"/>
  <c r="C741" i="31"/>
  <c r="C740" i="31"/>
  <c r="C739" i="31"/>
  <c r="C738" i="31"/>
  <c r="C737" i="31"/>
  <c r="C736" i="31"/>
  <c r="C735" i="31"/>
  <c r="C734" i="31"/>
  <c r="C733" i="31"/>
  <c r="C732" i="31"/>
  <c r="C731" i="31"/>
  <c r="C730" i="31"/>
  <c r="C729" i="31"/>
  <c r="C728" i="31"/>
  <c r="C727" i="31"/>
  <c r="C726" i="31"/>
  <c r="C725" i="31"/>
  <c r="C724" i="31"/>
  <c r="C723" i="31"/>
  <c r="C722" i="31"/>
  <c r="C721" i="31"/>
  <c r="C720" i="31"/>
  <c r="C719" i="31"/>
  <c r="C718" i="31"/>
  <c r="C717" i="31"/>
  <c r="C716" i="31"/>
  <c r="C715" i="31"/>
  <c r="C714" i="31"/>
  <c r="C713" i="31"/>
  <c r="C712" i="31"/>
  <c r="C711" i="31"/>
  <c r="C710" i="31"/>
  <c r="C709" i="31"/>
  <c r="C708" i="31"/>
  <c r="C707" i="31"/>
  <c r="C706" i="31"/>
  <c r="C705" i="31"/>
  <c r="C704" i="31"/>
  <c r="C703" i="31"/>
  <c r="C702" i="31"/>
  <c r="C701" i="31"/>
  <c r="C700" i="31"/>
  <c r="C699" i="31"/>
  <c r="C698" i="31"/>
  <c r="C697" i="31"/>
  <c r="C696" i="31"/>
  <c r="C695" i="31"/>
  <c r="C694" i="31"/>
  <c r="C693" i="31"/>
  <c r="C692" i="31"/>
  <c r="C691" i="31"/>
  <c r="C690" i="31"/>
  <c r="C689" i="31"/>
  <c r="C688" i="31"/>
  <c r="C687" i="31"/>
  <c r="C686" i="31"/>
  <c r="C685" i="31"/>
  <c r="C684" i="31"/>
  <c r="C683" i="31"/>
  <c r="C682" i="31"/>
  <c r="C681" i="31"/>
  <c r="C680" i="31"/>
  <c r="C679" i="31"/>
  <c r="C678" i="31"/>
  <c r="C677" i="31"/>
  <c r="C676" i="31"/>
  <c r="C675" i="31"/>
  <c r="C674" i="31"/>
  <c r="C673" i="31"/>
  <c r="C672" i="31"/>
  <c r="C671" i="31"/>
  <c r="C670" i="31"/>
  <c r="C669" i="31"/>
  <c r="C668" i="31"/>
  <c r="C667" i="31"/>
  <c r="C666" i="31"/>
  <c r="C665" i="31"/>
  <c r="C664" i="31"/>
  <c r="C663" i="31"/>
  <c r="C662" i="31"/>
  <c r="C661" i="31"/>
  <c r="C660" i="31"/>
  <c r="C659" i="31"/>
  <c r="C658" i="31"/>
  <c r="C657" i="31"/>
  <c r="C656" i="31"/>
  <c r="C655" i="31"/>
  <c r="C654" i="31"/>
  <c r="C653" i="31"/>
  <c r="C652" i="31"/>
  <c r="C651" i="31"/>
  <c r="C650" i="31"/>
  <c r="C649" i="31"/>
  <c r="C648" i="31"/>
  <c r="C647" i="31"/>
  <c r="C646" i="31"/>
  <c r="C645" i="31"/>
  <c r="C644" i="31"/>
  <c r="C643" i="31"/>
  <c r="C642" i="31"/>
  <c r="C641" i="31"/>
  <c r="C640" i="31"/>
  <c r="C639" i="31"/>
  <c r="C638" i="31"/>
  <c r="C637" i="31"/>
  <c r="C636" i="31"/>
  <c r="C635" i="31"/>
  <c r="C634" i="31"/>
  <c r="C633" i="31"/>
  <c r="C632" i="31"/>
  <c r="C631" i="31"/>
  <c r="C630" i="31"/>
  <c r="C629" i="31"/>
  <c r="C628" i="31"/>
  <c r="C627" i="31"/>
  <c r="C626" i="31"/>
  <c r="C625" i="31"/>
  <c r="C624" i="31"/>
  <c r="C623" i="31"/>
  <c r="C622" i="31"/>
  <c r="C621" i="31"/>
  <c r="C620" i="31"/>
  <c r="C619" i="31"/>
  <c r="C618" i="31"/>
  <c r="C617" i="31"/>
  <c r="C616" i="31"/>
  <c r="C615" i="31"/>
  <c r="C614" i="31"/>
  <c r="C613" i="31"/>
  <c r="C612" i="31"/>
  <c r="C611" i="31"/>
  <c r="C610" i="31"/>
  <c r="C609" i="31"/>
  <c r="C608" i="31"/>
  <c r="C607" i="31"/>
  <c r="C606" i="31"/>
  <c r="C605" i="31"/>
  <c r="C604" i="31"/>
  <c r="C603" i="31"/>
  <c r="C602" i="31"/>
  <c r="C601" i="31"/>
  <c r="C600" i="31"/>
  <c r="C599" i="31"/>
  <c r="C598" i="31"/>
  <c r="C597" i="31"/>
  <c r="C596" i="31"/>
  <c r="C595" i="31"/>
  <c r="C594" i="31"/>
  <c r="C593" i="31"/>
  <c r="C592" i="31"/>
  <c r="C591" i="31"/>
  <c r="C590" i="31"/>
  <c r="C589" i="31"/>
  <c r="C588" i="31"/>
  <c r="C587" i="31"/>
  <c r="C586" i="31"/>
  <c r="C585" i="31"/>
  <c r="C584" i="31"/>
  <c r="C583" i="31"/>
  <c r="C582" i="31"/>
  <c r="C581" i="31"/>
  <c r="C580" i="31"/>
  <c r="C579" i="31"/>
  <c r="C578" i="31"/>
  <c r="C577" i="31"/>
  <c r="C576" i="31"/>
  <c r="C575" i="31"/>
  <c r="C574" i="31"/>
  <c r="C573" i="31"/>
  <c r="C572" i="31"/>
  <c r="C571" i="31"/>
  <c r="C570" i="31"/>
  <c r="C569" i="31"/>
  <c r="C568" i="31"/>
  <c r="C567" i="31"/>
  <c r="C566" i="31"/>
  <c r="C565" i="31"/>
  <c r="C564" i="31"/>
  <c r="C563" i="31"/>
  <c r="C562" i="31"/>
  <c r="C561" i="31"/>
  <c r="C560" i="31"/>
  <c r="C559" i="31"/>
  <c r="C558" i="31"/>
  <c r="C557" i="31"/>
  <c r="C556" i="31"/>
  <c r="C555" i="31"/>
  <c r="C554" i="31"/>
  <c r="C553" i="31"/>
  <c r="C552" i="31"/>
  <c r="C551" i="31"/>
  <c r="C550" i="31"/>
  <c r="C549" i="31"/>
  <c r="C548" i="31"/>
  <c r="C547" i="31"/>
  <c r="C546" i="31"/>
  <c r="C545" i="31"/>
  <c r="C544" i="31"/>
  <c r="C543" i="31"/>
  <c r="C542" i="31"/>
  <c r="C541" i="31"/>
  <c r="C540" i="31"/>
  <c r="C539" i="31"/>
  <c r="C538" i="31"/>
  <c r="C537" i="31"/>
  <c r="C536" i="31"/>
  <c r="C535" i="31"/>
  <c r="C534" i="31"/>
  <c r="C533" i="31"/>
  <c r="C532" i="31"/>
  <c r="C531" i="31"/>
  <c r="C530" i="31"/>
  <c r="C529" i="31"/>
  <c r="C528" i="31"/>
  <c r="C527" i="31"/>
  <c r="C526" i="31"/>
  <c r="C525" i="31"/>
  <c r="C524" i="31"/>
  <c r="C523" i="31"/>
  <c r="C522" i="31"/>
  <c r="C521" i="31"/>
  <c r="C520" i="31"/>
  <c r="C519" i="31"/>
  <c r="C518" i="31"/>
  <c r="C517" i="31"/>
  <c r="C516" i="31"/>
  <c r="C515" i="31"/>
  <c r="C514" i="31"/>
  <c r="C513" i="31"/>
  <c r="C512" i="31"/>
  <c r="C511" i="31"/>
  <c r="C510" i="31"/>
  <c r="C509" i="31"/>
  <c r="C508" i="31"/>
  <c r="C507" i="31"/>
  <c r="C506" i="31"/>
  <c r="C505" i="31"/>
  <c r="C504" i="31"/>
  <c r="C503" i="31"/>
  <c r="C502" i="31"/>
  <c r="C501" i="31"/>
  <c r="C500" i="31"/>
  <c r="C499" i="31"/>
  <c r="C498" i="31"/>
  <c r="C497" i="31"/>
  <c r="C496" i="31"/>
  <c r="C495" i="31"/>
  <c r="C494" i="31"/>
  <c r="C493" i="31"/>
  <c r="C492" i="31"/>
  <c r="C491" i="31"/>
  <c r="C490" i="31"/>
  <c r="C489" i="31"/>
  <c r="C488" i="31"/>
  <c r="C487" i="31"/>
  <c r="C486" i="31"/>
  <c r="C485" i="31"/>
  <c r="C484" i="31"/>
  <c r="C483" i="31"/>
  <c r="C482" i="31"/>
  <c r="C481" i="31"/>
  <c r="C480" i="31"/>
  <c r="C479" i="31"/>
  <c r="C478" i="31"/>
  <c r="C477" i="31"/>
  <c r="C476" i="31"/>
  <c r="C475" i="31"/>
  <c r="C474" i="31"/>
  <c r="C473" i="31"/>
  <c r="C472" i="31"/>
  <c r="C471" i="31"/>
  <c r="C470" i="31"/>
  <c r="C469" i="31"/>
  <c r="C468" i="31"/>
  <c r="C467" i="31"/>
  <c r="C466" i="31"/>
  <c r="C465" i="31"/>
  <c r="C464" i="31"/>
  <c r="C463" i="31"/>
  <c r="C462" i="31"/>
  <c r="C461" i="31"/>
  <c r="C460" i="31"/>
  <c r="C459" i="31"/>
  <c r="C458" i="31"/>
  <c r="C457" i="31"/>
  <c r="C456" i="31"/>
  <c r="C455" i="31"/>
  <c r="C454" i="31"/>
  <c r="C453" i="31"/>
  <c r="C452" i="31"/>
  <c r="C451" i="31"/>
  <c r="C450" i="31"/>
  <c r="C449" i="31"/>
  <c r="C448" i="31"/>
  <c r="C447" i="31"/>
  <c r="C446" i="31"/>
  <c r="C445" i="31"/>
  <c r="C444" i="31"/>
  <c r="C443" i="31"/>
  <c r="C442" i="31"/>
  <c r="C441" i="31"/>
  <c r="C440" i="31"/>
  <c r="C439" i="31"/>
  <c r="C438" i="31"/>
  <c r="C437" i="31"/>
  <c r="C436" i="31"/>
  <c r="C435" i="31"/>
  <c r="C434" i="31"/>
  <c r="C433" i="31"/>
  <c r="C432" i="31"/>
  <c r="C431" i="31"/>
  <c r="C430" i="31"/>
  <c r="C429" i="31"/>
  <c r="C428" i="31"/>
  <c r="C427" i="31"/>
  <c r="C426" i="31"/>
  <c r="C425" i="31"/>
  <c r="C424" i="31"/>
  <c r="C423" i="31"/>
  <c r="C422" i="31"/>
  <c r="C421" i="31"/>
  <c r="C420" i="31"/>
  <c r="C419" i="31"/>
  <c r="C418" i="31"/>
  <c r="C417" i="31"/>
  <c r="C416" i="31"/>
  <c r="C415" i="31"/>
  <c r="C414" i="31"/>
  <c r="C413" i="31"/>
  <c r="C412" i="31"/>
  <c r="C411" i="31"/>
  <c r="C410" i="31"/>
  <c r="C409" i="31"/>
  <c r="C408" i="31"/>
  <c r="C407" i="31"/>
  <c r="C406" i="31"/>
  <c r="C405" i="31"/>
  <c r="C404" i="31"/>
  <c r="C403" i="31"/>
  <c r="C402" i="31"/>
  <c r="C401" i="31"/>
  <c r="C400" i="31"/>
  <c r="C399" i="31"/>
  <c r="C398" i="31"/>
  <c r="C397" i="31"/>
  <c r="C396" i="31"/>
  <c r="C395" i="31"/>
  <c r="C394" i="31"/>
  <c r="C393" i="31"/>
  <c r="C392" i="31"/>
  <c r="C391" i="31"/>
  <c r="C390" i="31"/>
  <c r="C389" i="31"/>
  <c r="C388" i="31"/>
  <c r="C387" i="31"/>
  <c r="C386" i="31"/>
  <c r="C385" i="31"/>
  <c r="C384" i="31"/>
  <c r="C383" i="31"/>
  <c r="C382" i="31"/>
  <c r="C381" i="31"/>
  <c r="C380" i="31"/>
  <c r="C379" i="31"/>
  <c r="C378" i="31"/>
  <c r="C377" i="31"/>
  <c r="C376" i="31"/>
  <c r="C375" i="31"/>
  <c r="C374" i="31"/>
  <c r="C373" i="31"/>
  <c r="C372" i="31"/>
  <c r="C371" i="31"/>
  <c r="C370" i="31"/>
  <c r="C369" i="31"/>
  <c r="C368" i="31"/>
  <c r="C367" i="31"/>
  <c r="C366" i="31"/>
  <c r="C365" i="31"/>
  <c r="C364" i="31"/>
  <c r="C363" i="31"/>
  <c r="C362" i="31"/>
  <c r="C361" i="31"/>
  <c r="C360" i="31"/>
  <c r="C359" i="31"/>
  <c r="C358" i="31"/>
  <c r="C357" i="31"/>
  <c r="C356" i="31"/>
  <c r="C355" i="31"/>
  <c r="C354" i="31"/>
  <c r="C353" i="31"/>
  <c r="C352" i="31"/>
  <c r="C351" i="31"/>
  <c r="C350" i="31"/>
  <c r="C349" i="31"/>
  <c r="C348" i="31"/>
  <c r="C347" i="31"/>
  <c r="C346" i="31"/>
  <c r="C345" i="31"/>
  <c r="C344" i="31"/>
  <c r="C343" i="31"/>
  <c r="C342" i="31"/>
  <c r="C341" i="31"/>
  <c r="C340" i="31"/>
  <c r="C339" i="31"/>
  <c r="C338" i="31"/>
  <c r="C337" i="31"/>
  <c r="C336" i="31"/>
  <c r="C335" i="31"/>
  <c r="C334" i="31"/>
  <c r="C333" i="31"/>
  <c r="C332" i="31"/>
  <c r="C331" i="31"/>
  <c r="C330" i="31"/>
  <c r="C329" i="31"/>
  <c r="C328" i="31"/>
  <c r="C327" i="31"/>
  <c r="C326" i="31"/>
  <c r="C325" i="31"/>
  <c r="C324" i="31"/>
  <c r="C323" i="31"/>
  <c r="C322" i="31"/>
  <c r="C321" i="31"/>
  <c r="C320" i="31"/>
  <c r="C319" i="31"/>
  <c r="C318" i="31"/>
  <c r="C317" i="31"/>
  <c r="C316" i="31"/>
  <c r="C315" i="31"/>
  <c r="C314" i="31"/>
  <c r="C313" i="31"/>
  <c r="C312" i="31"/>
  <c r="C311" i="31"/>
  <c r="C310" i="31"/>
  <c r="C309" i="31"/>
  <c r="C308" i="31"/>
  <c r="C307" i="31"/>
  <c r="C306" i="31"/>
  <c r="C305" i="31"/>
  <c r="C304" i="31"/>
  <c r="C303" i="31"/>
  <c r="C302" i="31"/>
  <c r="C301" i="31"/>
  <c r="C300" i="31"/>
  <c r="C299" i="31"/>
  <c r="C298" i="31"/>
  <c r="C297" i="31"/>
  <c r="C296" i="31"/>
  <c r="C295" i="31"/>
  <c r="C294" i="31"/>
  <c r="C293" i="31"/>
  <c r="C292" i="31"/>
  <c r="C291" i="31"/>
  <c r="C290" i="31"/>
  <c r="C289" i="31"/>
  <c r="C288" i="31"/>
  <c r="C287" i="31"/>
  <c r="C286" i="31"/>
  <c r="C285" i="31"/>
  <c r="C284" i="31"/>
  <c r="C283" i="31"/>
  <c r="C282" i="31"/>
  <c r="C281" i="31"/>
  <c r="C280" i="31"/>
  <c r="C279" i="31"/>
  <c r="C278" i="31"/>
  <c r="C277" i="31"/>
  <c r="C276" i="31"/>
  <c r="C275" i="31"/>
  <c r="C274" i="31"/>
  <c r="C273" i="31"/>
  <c r="C272" i="31"/>
  <c r="C271" i="31"/>
  <c r="C270" i="31"/>
  <c r="C269" i="31"/>
  <c r="C268" i="31"/>
  <c r="C267" i="31"/>
  <c r="C266" i="31"/>
  <c r="C265" i="31"/>
  <c r="C264" i="31"/>
  <c r="C263" i="31"/>
  <c r="C262" i="31"/>
  <c r="C261" i="31"/>
  <c r="C260" i="31"/>
  <c r="C259" i="31"/>
  <c r="C258" i="31"/>
  <c r="C257" i="31"/>
  <c r="C256" i="31"/>
  <c r="C255" i="31"/>
  <c r="C254" i="31"/>
  <c r="C253" i="31"/>
  <c r="C252" i="31"/>
  <c r="C251" i="31"/>
  <c r="C250" i="31"/>
  <c r="C249" i="31"/>
  <c r="C248" i="31"/>
  <c r="C247" i="31"/>
  <c r="C246" i="31"/>
  <c r="C245" i="31"/>
  <c r="C244" i="31"/>
  <c r="C243" i="31"/>
  <c r="C242" i="31"/>
  <c r="C241" i="31"/>
  <c r="C240" i="31"/>
  <c r="C239" i="31"/>
  <c r="C238" i="31"/>
  <c r="C237" i="31"/>
  <c r="C236" i="31"/>
  <c r="C235" i="31"/>
  <c r="C234" i="31"/>
  <c r="C233" i="31"/>
  <c r="C232" i="31"/>
  <c r="C231" i="31"/>
  <c r="C230" i="31"/>
  <c r="C229" i="31"/>
  <c r="C228" i="31"/>
  <c r="C227" i="31"/>
  <c r="C226" i="31"/>
  <c r="C225" i="31"/>
  <c r="C224" i="31"/>
  <c r="C223" i="31"/>
  <c r="C222" i="31"/>
  <c r="C221" i="31"/>
  <c r="C220" i="31"/>
  <c r="C219" i="31"/>
  <c r="C218" i="31"/>
  <c r="C217" i="31"/>
  <c r="C216" i="31"/>
  <c r="C215" i="31"/>
  <c r="C214" i="31"/>
  <c r="C213" i="31"/>
  <c r="C212" i="31"/>
  <c r="C211" i="31"/>
  <c r="C210" i="31"/>
  <c r="C209" i="31"/>
  <c r="C208" i="31"/>
  <c r="C207" i="31"/>
  <c r="C206" i="31"/>
  <c r="C205" i="31"/>
  <c r="C204" i="31"/>
  <c r="C203" i="31"/>
  <c r="C202" i="31"/>
  <c r="C201" i="31"/>
  <c r="C200" i="31"/>
  <c r="C199" i="31"/>
  <c r="C198" i="31"/>
  <c r="C197" i="31"/>
  <c r="C196" i="31"/>
  <c r="C195" i="31"/>
  <c r="C194" i="31"/>
  <c r="C193" i="31"/>
  <c r="C192" i="31"/>
  <c r="C191" i="31"/>
  <c r="C190" i="31"/>
  <c r="C189" i="31"/>
  <c r="C188" i="31"/>
  <c r="C187" i="31"/>
  <c r="C186" i="31"/>
  <c r="C185" i="31"/>
  <c r="C184" i="31"/>
  <c r="C183" i="31"/>
  <c r="C182" i="31"/>
  <c r="C181" i="31"/>
  <c r="C180" i="31"/>
  <c r="C179" i="31"/>
  <c r="C178" i="31"/>
  <c r="C177" i="31"/>
  <c r="C176" i="31"/>
  <c r="C175" i="31"/>
  <c r="C174" i="31"/>
  <c r="C173" i="31"/>
  <c r="C172" i="31"/>
  <c r="C171" i="31"/>
  <c r="C170" i="31"/>
  <c r="C169" i="31"/>
  <c r="C168" i="31"/>
  <c r="C167" i="31"/>
  <c r="C166" i="31"/>
  <c r="C165" i="31"/>
  <c r="C164" i="31"/>
  <c r="C163" i="31"/>
  <c r="C162" i="31"/>
  <c r="C161" i="31"/>
  <c r="C160" i="31"/>
  <c r="C159" i="31"/>
  <c r="C158" i="31"/>
  <c r="C157" i="31"/>
  <c r="C156" i="31"/>
  <c r="C155" i="31"/>
  <c r="C154" i="31"/>
  <c r="C153" i="31"/>
  <c r="C152" i="31"/>
  <c r="C151" i="31"/>
  <c r="C150" i="31"/>
  <c r="C149" i="31"/>
  <c r="C148" i="31"/>
  <c r="C147" i="31"/>
  <c r="C146" i="31"/>
  <c r="C145" i="31"/>
  <c r="C144" i="31"/>
  <c r="C143" i="31"/>
  <c r="C142" i="31"/>
  <c r="C141" i="31"/>
  <c r="C140" i="31"/>
  <c r="C139" i="31"/>
  <c r="C138" i="31"/>
  <c r="C137" i="31"/>
  <c r="C136" i="31"/>
  <c r="C135" i="31"/>
  <c r="C134" i="31"/>
  <c r="C133" i="31"/>
  <c r="C132" i="31"/>
  <c r="C131" i="31"/>
  <c r="C130" i="31"/>
  <c r="C129" i="31"/>
  <c r="C128" i="31"/>
  <c r="C127" i="31"/>
  <c r="C126" i="31"/>
  <c r="C125" i="31"/>
  <c r="C124" i="31"/>
  <c r="C123" i="31"/>
  <c r="C122" i="31"/>
  <c r="C121" i="31"/>
  <c r="C120" i="31"/>
  <c r="C119" i="31"/>
  <c r="C118" i="31"/>
  <c r="C117" i="31"/>
  <c r="C116" i="31"/>
  <c r="C115" i="31"/>
  <c r="C114" i="31"/>
  <c r="C113" i="31"/>
  <c r="C112" i="31"/>
  <c r="C111" i="31"/>
  <c r="C110" i="31"/>
  <c r="C109" i="31"/>
  <c r="C108" i="31"/>
  <c r="C107" i="31"/>
  <c r="C106" i="31"/>
  <c r="C105" i="31"/>
  <c r="C104" i="31"/>
  <c r="C103" i="31"/>
  <c r="C102" i="31"/>
  <c r="C101" i="31"/>
  <c r="C100" i="31"/>
  <c r="C99" i="31"/>
  <c r="C98" i="31"/>
  <c r="C97" i="31"/>
  <c r="C96" i="31"/>
  <c r="C95" i="31"/>
  <c r="C94" i="31"/>
  <c r="C93" i="31"/>
  <c r="C92" i="31"/>
  <c r="C91" i="31"/>
  <c r="C90" i="31"/>
  <c r="C89" i="31"/>
  <c r="C88" i="31"/>
  <c r="C87" i="31"/>
  <c r="C86" i="31"/>
  <c r="C85" i="31"/>
  <c r="C84" i="31"/>
  <c r="C83" i="31"/>
  <c r="C82" i="31"/>
  <c r="C81" i="31"/>
  <c r="C80" i="31"/>
  <c r="C79" i="31"/>
  <c r="C78" i="31"/>
  <c r="C77" i="31"/>
  <c r="C76" i="31"/>
  <c r="C75" i="31"/>
  <c r="C74" i="31"/>
  <c r="C73" i="31"/>
  <c r="C72" i="31"/>
  <c r="C71" i="31"/>
  <c r="C70" i="31"/>
  <c r="C69" i="31"/>
  <c r="C68" i="31"/>
  <c r="C67" i="31"/>
  <c r="C66" i="31"/>
  <c r="C65" i="31"/>
  <c r="C64" i="31"/>
  <c r="C63" i="31"/>
  <c r="C62" i="31"/>
  <c r="C61" i="31"/>
  <c r="C60" i="31"/>
  <c r="C59" i="31"/>
  <c r="C58" i="31"/>
  <c r="C57" i="31"/>
  <c r="C56" i="31"/>
  <c r="C55" i="31"/>
  <c r="C54" i="31"/>
  <c r="C53" i="31"/>
  <c r="C52" i="31"/>
  <c r="C51" i="31"/>
  <c r="C50" i="31"/>
  <c r="C49" i="31"/>
  <c r="C48" i="31"/>
  <c r="C47" i="31"/>
  <c r="C46" i="31"/>
  <c r="C45" i="31"/>
  <c r="C44" i="31"/>
  <c r="C43" i="31"/>
  <c r="C42" i="31"/>
  <c r="C41" i="31"/>
  <c r="C40" i="31"/>
  <c r="C39" i="31"/>
  <c r="C38" i="31"/>
  <c r="C37" i="31"/>
  <c r="C36" i="31"/>
  <c r="C35" i="31"/>
  <c r="C34" i="31"/>
  <c r="C33" i="31"/>
  <c r="C32" i="31"/>
  <c r="C31" i="31"/>
  <c r="C30" i="31"/>
  <c r="C29" i="31"/>
  <c r="C28" i="31"/>
  <c r="C27" i="31"/>
  <c r="C26" i="31"/>
  <c r="C25" i="31"/>
  <c r="C24" i="31"/>
  <c r="C23" i="31"/>
  <c r="C22" i="31"/>
  <c r="C21" i="31"/>
  <c r="C20" i="31"/>
  <c r="C19" i="31"/>
  <c r="C18" i="31"/>
  <c r="C17" i="31"/>
  <c r="C16" i="31"/>
  <c r="C15" i="31"/>
  <c r="C14" i="31"/>
  <c r="C13" i="31"/>
  <c r="C12" i="31"/>
  <c r="C11" i="31"/>
  <c r="C10" i="31"/>
  <c r="C9" i="31"/>
  <c r="C8" i="31"/>
  <c r="C7" i="31"/>
  <c r="C6" i="31"/>
  <c r="C5" i="31"/>
  <c r="C4" i="31"/>
  <c r="C3" i="31"/>
  <c r="C2" i="31"/>
  <c r="O22" i="32"/>
  <c r="N22" i="32"/>
  <c r="L22" i="32"/>
  <c r="K22" i="32"/>
  <c r="P21" i="32"/>
  <c r="M21" i="32"/>
  <c r="J21" i="32"/>
  <c r="I21" i="32"/>
  <c r="H21" i="32"/>
  <c r="G21" i="32"/>
  <c r="F21" i="32"/>
  <c r="E21" i="32"/>
  <c r="D21" i="32"/>
  <c r="C21" i="32"/>
  <c r="B21" i="32"/>
  <c r="A21" i="32"/>
  <c r="P20" i="32"/>
  <c r="M20" i="32"/>
  <c r="J20" i="32"/>
  <c r="I20" i="32"/>
  <c r="H20" i="32"/>
  <c r="G20" i="32"/>
  <c r="F20" i="32"/>
  <c r="E20" i="32"/>
  <c r="D20" i="32"/>
  <c r="C20" i="32"/>
  <c r="B20" i="32"/>
  <c r="A20" i="32"/>
  <c r="P19" i="32"/>
  <c r="M19" i="32"/>
  <c r="J19" i="32"/>
  <c r="I19" i="32"/>
  <c r="H19" i="32"/>
  <c r="G19" i="32"/>
  <c r="F19" i="32"/>
  <c r="E19" i="32"/>
  <c r="D19" i="32"/>
  <c r="C19" i="32"/>
  <c r="B19" i="32"/>
  <c r="A19" i="32"/>
  <c r="Q18" i="32"/>
  <c r="I18" i="32" s="1"/>
  <c r="P18" i="32"/>
  <c r="M18" i="32"/>
  <c r="M22" i="32" s="1"/>
  <c r="E18" i="32"/>
  <c r="C11" i="32"/>
  <c r="O30" i="32" s="1"/>
  <c r="O31" i="32" s="1"/>
  <c r="A224" i="33"/>
  <c r="A223" i="33"/>
  <c r="A222" i="33"/>
  <c r="A221" i="33"/>
  <c r="A220" i="33"/>
  <c r="A219" i="33"/>
  <c r="A218" i="33"/>
  <c r="A217" i="33"/>
  <c r="A216" i="33"/>
  <c r="A215" i="33"/>
  <c r="A214" i="33"/>
  <c r="A213" i="33"/>
  <c r="A212" i="33"/>
  <c r="A211" i="33"/>
  <c r="A210" i="33"/>
  <c r="A209" i="33"/>
  <c r="A208" i="33"/>
  <c r="A207" i="33"/>
  <c r="A206" i="33"/>
  <c r="A205" i="33"/>
  <c r="A204" i="33"/>
  <c r="A203" i="33"/>
  <c r="A202" i="33"/>
  <c r="A201" i="33"/>
  <c r="A200" i="33"/>
  <c r="A199" i="33"/>
  <c r="A198" i="33"/>
  <c r="A197" i="33"/>
  <c r="A196" i="33"/>
  <c r="A195" i="33"/>
  <c r="A194" i="33"/>
  <c r="A193" i="33"/>
  <c r="A192" i="33"/>
  <c r="A191" i="33"/>
  <c r="A190" i="33"/>
  <c r="A189" i="33"/>
  <c r="A188" i="33"/>
  <c r="A187" i="33"/>
  <c r="A186" i="33"/>
  <c r="A185" i="33"/>
  <c r="A184" i="33"/>
  <c r="A183" i="33"/>
  <c r="A182" i="33"/>
  <c r="A181" i="33"/>
  <c r="A180" i="33"/>
  <c r="A179" i="33"/>
  <c r="A178" i="33"/>
  <c r="A177" i="33"/>
  <c r="A176" i="33"/>
  <c r="A175" i="33"/>
  <c r="A174" i="33"/>
  <c r="A173" i="33"/>
  <c r="A172" i="33"/>
  <c r="A171" i="33"/>
  <c r="A170" i="33"/>
  <c r="A169" i="33"/>
  <c r="A168" i="33"/>
  <c r="A167" i="33"/>
  <c r="A166" i="33"/>
  <c r="A165" i="33"/>
  <c r="A164" i="33"/>
  <c r="A163" i="33"/>
  <c r="A162" i="33"/>
  <c r="A161" i="33"/>
  <c r="A160" i="33"/>
  <c r="A159" i="33"/>
  <c r="A158" i="33"/>
  <c r="A157" i="33"/>
  <c r="A156" i="33"/>
  <c r="A155" i="33"/>
  <c r="A154" i="33"/>
  <c r="A153" i="33"/>
  <c r="A152" i="33"/>
  <c r="A151" i="33"/>
  <c r="A150" i="33"/>
  <c r="A149" i="33"/>
  <c r="A148" i="33"/>
  <c r="A147" i="33"/>
  <c r="A146" i="33"/>
  <c r="A145" i="33"/>
  <c r="A144" i="33"/>
  <c r="A143" i="33"/>
  <c r="A142" i="33"/>
  <c r="A141" i="33"/>
  <c r="A140" i="33"/>
  <c r="A139" i="33"/>
  <c r="A138" i="33"/>
  <c r="A137" i="33"/>
  <c r="A136" i="33"/>
  <c r="A135" i="33"/>
  <c r="A134" i="33"/>
  <c r="A133" i="33"/>
  <c r="A132" i="33"/>
  <c r="A131" i="33"/>
  <c r="A130" i="33"/>
  <c r="A129" i="33"/>
  <c r="A128" i="33"/>
  <c r="A127" i="33"/>
  <c r="A126" i="33"/>
  <c r="A125" i="33"/>
  <c r="A124" i="33"/>
  <c r="A123" i="33"/>
  <c r="A122" i="33"/>
  <c r="A121" i="33"/>
  <c r="A120" i="33"/>
  <c r="A119" i="33"/>
  <c r="A118" i="33"/>
  <c r="A117" i="33"/>
  <c r="A116" i="33"/>
  <c r="A115" i="33"/>
  <c r="A114" i="33"/>
  <c r="A113" i="33"/>
  <c r="A112" i="33"/>
  <c r="A111" i="33"/>
  <c r="A110" i="33"/>
  <c r="A109" i="33"/>
  <c r="A108" i="33"/>
  <c r="A107" i="33"/>
  <c r="A106" i="33"/>
  <c r="A105" i="33"/>
  <c r="A104" i="33"/>
  <c r="A103" i="33"/>
  <c r="A102" i="33"/>
  <c r="A101" i="33"/>
  <c r="A100" i="33"/>
  <c r="A99" i="33"/>
  <c r="A98" i="33"/>
  <c r="A97" i="33"/>
  <c r="A96" i="33"/>
  <c r="A95" i="33"/>
  <c r="A94" i="33"/>
  <c r="A93" i="33"/>
  <c r="A92" i="33"/>
  <c r="A91" i="33"/>
  <c r="A90" i="33"/>
  <c r="A89" i="33"/>
  <c r="A88" i="33"/>
  <c r="A87" i="33"/>
  <c r="A86" i="33"/>
  <c r="A85" i="33"/>
  <c r="A84" i="33"/>
  <c r="A83" i="33"/>
  <c r="A82" i="33"/>
  <c r="A81" i="33"/>
  <c r="A80" i="33"/>
  <c r="A79" i="33"/>
  <c r="A78" i="33"/>
  <c r="A77" i="33"/>
  <c r="A76" i="33"/>
  <c r="A75" i="33"/>
  <c r="A74" i="33"/>
  <c r="A73" i="33"/>
  <c r="A72" i="33"/>
  <c r="A71" i="33"/>
  <c r="A70" i="33"/>
  <c r="A69" i="33"/>
  <c r="A68" i="33"/>
  <c r="A67" i="33"/>
  <c r="A66" i="33"/>
  <c r="A65" i="33"/>
  <c r="A64" i="33"/>
  <c r="A63" i="33"/>
  <c r="A62" i="33"/>
  <c r="A61" i="33"/>
  <c r="A60" i="33"/>
  <c r="A59" i="33"/>
  <c r="A58" i="33"/>
  <c r="A57" i="33"/>
  <c r="A56" i="33"/>
  <c r="A55" i="33"/>
  <c r="A54" i="33"/>
  <c r="A53" i="33"/>
  <c r="A52" i="33"/>
  <c r="A51" i="33"/>
  <c r="A50" i="33"/>
  <c r="A49" i="33"/>
  <c r="A48" i="33"/>
  <c r="A47" i="33"/>
  <c r="A46" i="33"/>
  <c r="A45" i="33"/>
  <c r="A44" i="33"/>
  <c r="A43" i="33"/>
  <c r="A42" i="33"/>
  <c r="A41" i="33"/>
  <c r="A40" i="33"/>
  <c r="A39" i="33"/>
  <c r="A38" i="33"/>
  <c r="A37" i="33"/>
  <c r="A36" i="33"/>
  <c r="A35" i="33"/>
  <c r="A34" i="33"/>
  <c r="A33" i="33"/>
  <c r="A32" i="33"/>
  <c r="A31" i="33"/>
  <c r="A30" i="33"/>
  <c r="A29" i="33"/>
  <c r="A28" i="33"/>
  <c r="A27" i="33"/>
  <c r="A26" i="33"/>
  <c r="A25" i="33"/>
  <c r="A24" i="33"/>
  <c r="A23" i="33"/>
  <c r="A22" i="33"/>
  <c r="A21" i="33"/>
  <c r="A20" i="33"/>
  <c r="A19" i="33"/>
  <c r="A18" i="33"/>
  <c r="A17" i="33"/>
  <c r="A16" i="33"/>
  <c r="A15" i="33"/>
  <c r="A14" i="33"/>
  <c r="A13" i="33"/>
  <c r="A12" i="33"/>
  <c r="A11" i="33"/>
  <c r="A10" i="33"/>
  <c r="A9" i="33"/>
  <c r="A8" i="33"/>
  <c r="A7" i="33"/>
  <c r="A6" i="33"/>
  <c r="A5" i="33"/>
  <c r="A4" i="33"/>
  <c r="B38" i="37"/>
  <c r="B37" i="37"/>
  <c r="A23" i="37"/>
  <c r="I22" i="37"/>
  <c r="I21" i="37"/>
  <c r="I20" i="37"/>
  <c r="I19" i="37"/>
  <c r="I18" i="37"/>
  <c r="M11" i="37"/>
  <c r="H11" i="37"/>
  <c r="C11" i="37"/>
  <c r="L43" i="37" s="1"/>
  <c r="Z194" i="10"/>
  <c r="AA194" i="10" s="1"/>
  <c r="I194" i="10"/>
  <c r="G194" i="10" a="1"/>
  <c r="G194" i="10" s="1"/>
  <c r="C194" i="10"/>
  <c r="B194" i="10"/>
  <c r="Z193" i="10"/>
  <c r="AA193" i="10" s="1"/>
  <c r="I193" i="10"/>
  <c r="G193" i="10" a="1"/>
  <c r="G193" i="10" s="1"/>
  <c r="C193" i="10"/>
  <c r="B193" i="10"/>
  <c r="Z192" i="10"/>
  <c r="AA192" i="10" s="1"/>
  <c r="I192" i="10"/>
  <c r="G192" i="10" a="1"/>
  <c r="G192" i="10" s="1"/>
  <c r="C192" i="10"/>
  <c r="B192" i="10"/>
  <c r="Z191" i="10"/>
  <c r="AA191" i="10" s="1"/>
  <c r="I191" i="10"/>
  <c r="G191" i="10" a="1"/>
  <c r="G191" i="10" s="1"/>
  <c r="C191" i="10"/>
  <c r="B191" i="10"/>
  <c r="Z190" i="10"/>
  <c r="AA190" i="10" s="1"/>
  <c r="I190" i="10"/>
  <c r="G190" i="10" a="1"/>
  <c r="G190" i="10" s="1"/>
  <c r="C190" i="10"/>
  <c r="B190" i="10"/>
  <c r="Z189" i="10"/>
  <c r="AA189" i="10" s="1"/>
  <c r="I189" i="10"/>
  <c r="G189" i="10" a="1"/>
  <c r="G189" i="10" s="1"/>
  <c r="C189" i="10"/>
  <c r="B189" i="10"/>
  <c r="Z188" i="10"/>
  <c r="AA188" i="10" s="1"/>
  <c r="I188" i="10"/>
  <c r="G188" i="10" a="1"/>
  <c r="G188" i="10" s="1"/>
  <c r="C188" i="10"/>
  <c r="B188" i="10"/>
  <c r="Z187" i="10"/>
  <c r="AA187" i="10" s="1"/>
  <c r="I187" i="10"/>
  <c r="G187" i="10" a="1"/>
  <c r="G187" i="10" s="1"/>
  <c r="C187" i="10"/>
  <c r="B187" i="10"/>
  <c r="Z186" i="10"/>
  <c r="AA186" i="10" s="1"/>
  <c r="I186" i="10"/>
  <c r="G186" i="10" a="1"/>
  <c r="G186" i="10" s="1"/>
  <c r="C186" i="10"/>
  <c r="B186" i="10"/>
  <c r="Z185" i="10"/>
  <c r="AA185" i="10" s="1"/>
  <c r="I185" i="10"/>
  <c r="G185" i="10" a="1"/>
  <c r="G185" i="10" s="1"/>
  <c r="C185" i="10"/>
  <c r="B185" i="10"/>
  <c r="Z184" i="10"/>
  <c r="AA184" i="10" s="1"/>
  <c r="I184" i="10"/>
  <c r="G184" i="10" a="1"/>
  <c r="G184" i="10" s="1"/>
  <c r="C184" i="10"/>
  <c r="B184" i="10"/>
  <c r="Z183" i="10"/>
  <c r="AA183" i="10" s="1"/>
  <c r="I183" i="10"/>
  <c r="G183" i="10" a="1"/>
  <c r="G183" i="10" s="1"/>
  <c r="C183" i="10"/>
  <c r="B183" i="10"/>
  <c r="Z182" i="10"/>
  <c r="AA182" i="10" s="1"/>
  <c r="I182" i="10"/>
  <c r="G182" i="10" a="1"/>
  <c r="G182" i="10" s="1"/>
  <c r="C182" i="10"/>
  <c r="B182" i="10"/>
  <c r="Z181" i="10"/>
  <c r="AA181" i="10" s="1"/>
  <c r="I181" i="10"/>
  <c r="G181" i="10" a="1"/>
  <c r="G181" i="10" s="1"/>
  <c r="C181" i="10"/>
  <c r="B181" i="10"/>
  <c r="Z180" i="10"/>
  <c r="AA180" i="10" s="1"/>
  <c r="I180" i="10"/>
  <c r="G180" i="10" a="1"/>
  <c r="G180" i="10" s="1"/>
  <c r="C180" i="10"/>
  <c r="B180" i="10"/>
  <c r="Z179" i="10"/>
  <c r="AA179" i="10" s="1"/>
  <c r="I179" i="10"/>
  <c r="G179" i="10" a="1"/>
  <c r="G179" i="10" s="1"/>
  <c r="C179" i="10"/>
  <c r="B179" i="10"/>
  <c r="Z178" i="10"/>
  <c r="AA178" i="10" s="1"/>
  <c r="I178" i="10"/>
  <c r="G178" i="10" a="1"/>
  <c r="G178" i="10" s="1"/>
  <c r="C178" i="10"/>
  <c r="B178" i="10"/>
  <c r="Z177" i="10"/>
  <c r="AA177" i="10" s="1"/>
  <c r="I177" i="10"/>
  <c r="G177" i="10" a="1"/>
  <c r="G177" i="10" s="1"/>
  <c r="C177" i="10"/>
  <c r="B177" i="10"/>
  <c r="Z176" i="10"/>
  <c r="AA176" i="10" s="1"/>
  <c r="I176" i="10"/>
  <c r="G176" i="10" a="1"/>
  <c r="G176" i="10" s="1"/>
  <c r="C176" i="10"/>
  <c r="B176" i="10"/>
  <c r="Z175" i="10"/>
  <c r="AA175" i="10" s="1"/>
  <c r="I175" i="10"/>
  <c r="G175" i="10" a="1"/>
  <c r="G175" i="10" s="1"/>
  <c r="C175" i="10"/>
  <c r="B175" i="10"/>
  <c r="Z174" i="10"/>
  <c r="AA174" i="10" s="1"/>
  <c r="I174" i="10"/>
  <c r="G174" i="10" a="1"/>
  <c r="G174" i="10" s="1"/>
  <c r="C174" i="10"/>
  <c r="B174" i="10"/>
  <c r="Z173" i="10"/>
  <c r="AA173" i="10" s="1"/>
  <c r="I173" i="10"/>
  <c r="G173" i="10" a="1"/>
  <c r="G173" i="10" s="1"/>
  <c r="C173" i="10"/>
  <c r="B173" i="10"/>
  <c r="Z172" i="10"/>
  <c r="AA172" i="10" s="1"/>
  <c r="I172" i="10"/>
  <c r="G172" i="10" a="1"/>
  <c r="G172" i="10" s="1"/>
  <c r="C172" i="10"/>
  <c r="B172" i="10"/>
  <c r="Z171" i="10"/>
  <c r="AA171" i="10" s="1"/>
  <c r="I171" i="10"/>
  <c r="G171" i="10" a="1"/>
  <c r="G171" i="10" s="1"/>
  <c r="C171" i="10"/>
  <c r="B171" i="10"/>
  <c r="Z170" i="10"/>
  <c r="AA170" i="10" s="1"/>
  <c r="I170" i="10"/>
  <c r="G170" i="10" a="1"/>
  <c r="G170" i="10" s="1"/>
  <c r="C170" i="10"/>
  <c r="B170" i="10"/>
  <c r="Z169" i="10"/>
  <c r="AA169" i="10" s="1"/>
  <c r="I169" i="10"/>
  <c r="G169" i="10" a="1"/>
  <c r="G169" i="10" s="1"/>
  <c r="C169" i="10"/>
  <c r="B169" i="10"/>
  <c r="Z168" i="10"/>
  <c r="AA168" i="10" s="1"/>
  <c r="I168" i="10"/>
  <c r="G168" i="10" a="1"/>
  <c r="G168" i="10" s="1"/>
  <c r="C168" i="10"/>
  <c r="B168" i="10"/>
  <c r="Z167" i="10"/>
  <c r="AA167" i="10" s="1"/>
  <c r="I167" i="10"/>
  <c r="G167" i="10" a="1"/>
  <c r="G167" i="10" s="1"/>
  <c r="C167" i="10"/>
  <c r="B167" i="10"/>
  <c r="Z166" i="10"/>
  <c r="AA166" i="10" s="1"/>
  <c r="I166" i="10"/>
  <c r="G166" i="10" a="1"/>
  <c r="G166" i="10" s="1"/>
  <c r="C166" i="10"/>
  <c r="B166" i="10"/>
  <c r="Z165" i="10"/>
  <c r="AA165" i="10" s="1"/>
  <c r="I165" i="10"/>
  <c r="G165" i="10" a="1"/>
  <c r="G165" i="10" s="1"/>
  <c r="C165" i="10"/>
  <c r="B165" i="10"/>
  <c r="Z164" i="10"/>
  <c r="AA164" i="10" s="1"/>
  <c r="I164" i="10"/>
  <c r="G164" i="10" a="1"/>
  <c r="G164" i="10" s="1"/>
  <c r="C164" i="10"/>
  <c r="B164" i="10"/>
  <c r="Z163" i="10"/>
  <c r="AA163" i="10" s="1"/>
  <c r="I163" i="10"/>
  <c r="G163" i="10" a="1"/>
  <c r="G163" i="10" s="1"/>
  <c r="C163" i="10"/>
  <c r="B163" i="10"/>
  <c r="Z162" i="10"/>
  <c r="AA162" i="10" s="1"/>
  <c r="I162" i="10"/>
  <c r="G162" i="10" a="1"/>
  <c r="G162" i="10" s="1"/>
  <c r="C162" i="10"/>
  <c r="B162" i="10"/>
  <c r="Z161" i="10"/>
  <c r="AA161" i="10" s="1"/>
  <c r="I161" i="10"/>
  <c r="G161" i="10" a="1"/>
  <c r="G161" i="10" s="1"/>
  <c r="C161" i="10"/>
  <c r="B161" i="10"/>
  <c r="Z160" i="10"/>
  <c r="AA160" i="10" s="1"/>
  <c r="I160" i="10"/>
  <c r="G160" i="10" a="1"/>
  <c r="G160" i="10" s="1"/>
  <c r="C160" i="10"/>
  <c r="B160" i="10"/>
  <c r="AA159" i="10"/>
  <c r="Z159" i="10"/>
  <c r="I159" i="10"/>
  <c r="G159" i="10" a="1"/>
  <c r="G159" i="10" s="1"/>
  <c r="C159" i="10"/>
  <c r="B159" i="10"/>
  <c r="Z158" i="10"/>
  <c r="AA158" i="10" s="1"/>
  <c r="I158" i="10"/>
  <c r="G158" i="10" a="1"/>
  <c r="G158" i="10" s="1"/>
  <c r="C158" i="10"/>
  <c r="B158" i="10"/>
  <c r="Z157" i="10"/>
  <c r="AA157" i="10" s="1"/>
  <c r="I157" i="10"/>
  <c r="G157" i="10" a="1"/>
  <c r="G157" i="10" s="1"/>
  <c r="C157" i="10"/>
  <c r="B157" i="10"/>
  <c r="Z156" i="10"/>
  <c r="AA156" i="10" s="1"/>
  <c r="I156" i="10"/>
  <c r="G156" i="10" a="1"/>
  <c r="G156" i="10" s="1"/>
  <c r="C156" i="10"/>
  <c r="B156" i="10"/>
  <c r="Z155" i="10"/>
  <c r="AA155" i="10" s="1"/>
  <c r="I155" i="10"/>
  <c r="G155" i="10" a="1"/>
  <c r="G155" i="10" s="1"/>
  <c r="C155" i="10"/>
  <c r="B155" i="10"/>
  <c r="Z154" i="10"/>
  <c r="AA154" i="10" s="1"/>
  <c r="I154" i="10"/>
  <c r="G154" i="10" a="1"/>
  <c r="G154" i="10" s="1"/>
  <c r="C154" i="10"/>
  <c r="B154" i="10"/>
  <c r="Z153" i="10"/>
  <c r="AA153" i="10" s="1"/>
  <c r="I153" i="10"/>
  <c r="G153" i="10" a="1"/>
  <c r="G153" i="10" s="1"/>
  <c r="C153" i="10"/>
  <c r="B153" i="10"/>
  <c r="Z152" i="10"/>
  <c r="AA152" i="10" s="1"/>
  <c r="I152" i="10"/>
  <c r="G152" i="10" a="1"/>
  <c r="G152" i="10" s="1"/>
  <c r="C152" i="10"/>
  <c r="B152" i="10"/>
  <c r="Z151" i="10"/>
  <c r="AA151" i="10" s="1"/>
  <c r="I151" i="10"/>
  <c r="G151" i="10" a="1"/>
  <c r="G151" i="10" s="1"/>
  <c r="C151" i="10"/>
  <c r="B151" i="10"/>
  <c r="Z150" i="10"/>
  <c r="AA150" i="10" s="1"/>
  <c r="I150" i="10"/>
  <c r="G150" i="10" a="1"/>
  <c r="G150" i="10" s="1"/>
  <c r="C150" i="10"/>
  <c r="B150" i="10"/>
  <c r="Z149" i="10"/>
  <c r="AA149" i="10" s="1"/>
  <c r="I149" i="10"/>
  <c r="G149" i="10" a="1"/>
  <c r="G149" i="10" s="1"/>
  <c r="C149" i="10"/>
  <c r="B149" i="10"/>
  <c r="Z148" i="10"/>
  <c r="AA148" i="10" s="1"/>
  <c r="I148" i="10"/>
  <c r="G148" i="10" a="1"/>
  <c r="G148" i="10" s="1"/>
  <c r="C148" i="10"/>
  <c r="B148" i="10"/>
  <c r="Z147" i="10"/>
  <c r="AA147" i="10" s="1"/>
  <c r="I147" i="10"/>
  <c r="G147" i="10" a="1"/>
  <c r="G147" i="10" s="1"/>
  <c r="C147" i="10"/>
  <c r="B147" i="10"/>
  <c r="Z146" i="10"/>
  <c r="AA146" i="10" s="1"/>
  <c r="I146" i="10"/>
  <c r="G146" i="10" a="1"/>
  <c r="G146" i="10" s="1"/>
  <c r="C146" i="10"/>
  <c r="B146" i="10"/>
  <c r="Z145" i="10"/>
  <c r="AA145" i="10" s="1"/>
  <c r="I145" i="10"/>
  <c r="G145" i="10" a="1"/>
  <c r="G145" i="10" s="1"/>
  <c r="C145" i="10"/>
  <c r="B145" i="10"/>
  <c r="Z144" i="10"/>
  <c r="AA144" i="10" s="1"/>
  <c r="I144" i="10"/>
  <c r="G144" i="10" a="1"/>
  <c r="G144" i="10" s="1"/>
  <c r="C144" i="10"/>
  <c r="B144" i="10"/>
  <c r="Z143" i="10"/>
  <c r="AA143" i="10" s="1"/>
  <c r="I143" i="10"/>
  <c r="G143" i="10" a="1"/>
  <c r="G143" i="10" s="1"/>
  <c r="C143" i="10"/>
  <c r="B143" i="10"/>
  <c r="Z142" i="10"/>
  <c r="AA142" i="10" s="1"/>
  <c r="I142" i="10"/>
  <c r="G142" i="10" a="1"/>
  <c r="G142" i="10" s="1"/>
  <c r="C142" i="10"/>
  <c r="B142" i="10"/>
  <c r="Z141" i="10"/>
  <c r="AA141" i="10" s="1"/>
  <c r="I141" i="10"/>
  <c r="G141" i="10" a="1"/>
  <c r="G141" i="10" s="1"/>
  <c r="C141" i="10"/>
  <c r="B141" i="10"/>
  <c r="Z140" i="10"/>
  <c r="AA140" i="10" s="1"/>
  <c r="I140" i="10"/>
  <c r="G140" i="10" a="1"/>
  <c r="G140" i="10" s="1"/>
  <c r="C140" i="10"/>
  <c r="B140" i="10"/>
  <c r="Z139" i="10"/>
  <c r="AA139" i="10" s="1"/>
  <c r="I139" i="10"/>
  <c r="G139" i="10" a="1"/>
  <c r="G139" i="10" s="1"/>
  <c r="C139" i="10"/>
  <c r="B139" i="10"/>
  <c r="Z138" i="10"/>
  <c r="AA138" i="10" s="1"/>
  <c r="I138" i="10"/>
  <c r="G138" i="10" a="1"/>
  <c r="G138" i="10" s="1"/>
  <c r="C138" i="10"/>
  <c r="B138" i="10"/>
  <c r="Z137" i="10"/>
  <c r="AA137" i="10" s="1"/>
  <c r="I137" i="10"/>
  <c r="G137" i="10" a="1"/>
  <c r="G137" i="10" s="1"/>
  <c r="C137" i="10"/>
  <c r="B137" i="10"/>
  <c r="Z136" i="10"/>
  <c r="AA136" i="10" s="1"/>
  <c r="I136" i="10"/>
  <c r="G136" i="10" a="1"/>
  <c r="G136" i="10" s="1"/>
  <c r="C136" i="10"/>
  <c r="B136" i="10"/>
  <c r="Z135" i="10"/>
  <c r="AA135" i="10" s="1"/>
  <c r="I135" i="10"/>
  <c r="G135" i="10" a="1"/>
  <c r="G135" i="10" s="1"/>
  <c r="C135" i="10"/>
  <c r="B135" i="10"/>
  <c r="Z134" i="10"/>
  <c r="AA134" i="10" s="1"/>
  <c r="I134" i="10"/>
  <c r="G134" i="10" a="1"/>
  <c r="G134" i="10" s="1"/>
  <c r="C134" i="10"/>
  <c r="B134" i="10"/>
  <c r="Z133" i="10"/>
  <c r="AA133" i="10" s="1"/>
  <c r="I133" i="10"/>
  <c r="G133" i="10" a="1"/>
  <c r="G133" i="10" s="1"/>
  <c r="C133" i="10"/>
  <c r="B133" i="10"/>
  <c r="Z132" i="10"/>
  <c r="AA132" i="10" s="1"/>
  <c r="I132" i="10"/>
  <c r="G132" i="10" a="1"/>
  <c r="G132" i="10" s="1"/>
  <c r="C132" i="10"/>
  <c r="B132" i="10"/>
  <c r="Z131" i="10"/>
  <c r="AA131" i="10" s="1"/>
  <c r="I131" i="10"/>
  <c r="G131" i="10" a="1"/>
  <c r="G131" i="10" s="1"/>
  <c r="C131" i="10"/>
  <c r="B131" i="10"/>
  <c r="Z130" i="10"/>
  <c r="AA130" i="10" s="1"/>
  <c r="I130" i="10"/>
  <c r="G130" i="10" a="1"/>
  <c r="G130" i="10" s="1"/>
  <c r="C130" i="10"/>
  <c r="B130" i="10"/>
  <c r="Z129" i="10"/>
  <c r="AA129" i="10" s="1"/>
  <c r="I129" i="10"/>
  <c r="G129" i="10" a="1"/>
  <c r="G129" i="10" s="1"/>
  <c r="C129" i="10"/>
  <c r="B129" i="10"/>
  <c r="Z128" i="10"/>
  <c r="AA128" i="10" s="1"/>
  <c r="I128" i="10"/>
  <c r="G128" i="10" a="1"/>
  <c r="G128" i="10" s="1"/>
  <c r="C128" i="10"/>
  <c r="B128" i="10"/>
  <c r="Z127" i="10"/>
  <c r="AA127" i="10" s="1"/>
  <c r="I127" i="10"/>
  <c r="G127" i="10" a="1"/>
  <c r="G127" i="10" s="1"/>
  <c r="C127" i="10"/>
  <c r="B127" i="10"/>
  <c r="Z126" i="10"/>
  <c r="AA126" i="10" s="1"/>
  <c r="I126" i="10"/>
  <c r="G126" i="10" a="1"/>
  <c r="G126" i="10" s="1"/>
  <c r="C126" i="10"/>
  <c r="B126" i="10"/>
  <c r="Z125" i="10"/>
  <c r="AA125" i="10" s="1"/>
  <c r="I125" i="10"/>
  <c r="G125" i="10" a="1"/>
  <c r="G125" i="10" s="1"/>
  <c r="C125" i="10"/>
  <c r="B125" i="10"/>
  <c r="Z124" i="10"/>
  <c r="AA124" i="10" s="1"/>
  <c r="I124" i="10"/>
  <c r="G124" i="10" a="1"/>
  <c r="G124" i="10" s="1"/>
  <c r="C124" i="10"/>
  <c r="B124" i="10"/>
  <c r="Z123" i="10"/>
  <c r="AA123" i="10" s="1"/>
  <c r="I123" i="10"/>
  <c r="G123" i="10" a="1"/>
  <c r="G123" i="10" s="1"/>
  <c r="C123" i="10"/>
  <c r="B123" i="10"/>
  <c r="Z122" i="10"/>
  <c r="AA122" i="10" s="1"/>
  <c r="I122" i="10"/>
  <c r="G122" i="10" a="1"/>
  <c r="G122" i="10" s="1"/>
  <c r="C122" i="10"/>
  <c r="B122" i="10"/>
  <c r="Z121" i="10"/>
  <c r="AA121" i="10" s="1"/>
  <c r="I121" i="10"/>
  <c r="G121" i="10" a="1"/>
  <c r="G121" i="10" s="1"/>
  <c r="C121" i="10"/>
  <c r="B121" i="10"/>
  <c r="Z120" i="10"/>
  <c r="AA120" i="10" s="1"/>
  <c r="I120" i="10"/>
  <c r="G120" i="10" a="1"/>
  <c r="G120" i="10" s="1"/>
  <c r="C120" i="10"/>
  <c r="B120" i="10"/>
  <c r="Z119" i="10"/>
  <c r="AA119" i="10" s="1"/>
  <c r="I119" i="10"/>
  <c r="G119" i="10" a="1"/>
  <c r="G119" i="10" s="1"/>
  <c r="C119" i="10"/>
  <c r="B119" i="10"/>
  <c r="Z118" i="10"/>
  <c r="AA118" i="10" s="1"/>
  <c r="I118" i="10"/>
  <c r="G118" i="10" a="1"/>
  <c r="G118" i="10" s="1"/>
  <c r="C118" i="10"/>
  <c r="B118" i="10"/>
  <c r="Z117" i="10"/>
  <c r="AA117" i="10" s="1"/>
  <c r="I117" i="10"/>
  <c r="G117" i="10" a="1"/>
  <c r="G117" i="10" s="1"/>
  <c r="C117" i="10"/>
  <c r="B117" i="10"/>
  <c r="Z116" i="10"/>
  <c r="AA116" i="10" s="1"/>
  <c r="I116" i="10"/>
  <c r="G116" i="10" a="1"/>
  <c r="G116" i="10" s="1"/>
  <c r="C116" i="10"/>
  <c r="B116" i="10"/>
  <c r="Z115" i="10"/>
  <c r="AA115" i="10" s="1"/>
  <c r="I115" i="10"/>
  <c r="G115" i="10" a="1"/>
  <c r="G115" i="10" s="1"/>
  <c r="C115" i="10"/>
  <c r="B115" i="10"/>
  <c r="Z114" i="10"/>
  <c r="AA114" i="10" s="1"/>
  <c r="I114" i="10"/>
  <c r="G114" i="10" a="1"/>
  <c r="G114" i="10" s="1"/>
  <c r="C114" i="10"/>
  <c r="B114" i="10"/>
  <c r="Z113" i="10"/>
  <c r="AA113" i="10" s="1"/>
  <c r="I113" i="10"/>
  <c r="G113" i="10" a="1"/>
  <c r="G113" i="10" s="1"/>
  <c r="C113" i="10"/>
  <c r="B113" i="10"/>
  <c r="Z112" i="10"/>
  <c r="AA112" i="10" s="1"/>
  <c r="I112" i="10"/>
  <c r="G112" i="10" a="1"/>
  <c r="G112" i="10" s="1"/>
  <c r="C112" i="10"/>
  <c r="B112" i="10"/>
  <c r="Z111" i="10"/>
  <c r="AA111" i="10" s="1"/>
  <c r="I111" i="10"/>
  <c r="G111" i="10" a="1"/>
  <c r="G111" i="10" s="1"/>
  <c r="C111" i="10"/>
  <c r="B111" i="10"/>
  <c r="Z110" i="10"/>
  <c r="AA110" i="10" s="1"/>
  <c r="I110" i="10"/>
  <c r="G110" i="10" a="1"/>
  <c r="G110" i="10" s="1"/>
  <c r="C110" i="10"/>
  <c r="B110" i="10"/>
  <c r="Z109" i="10"/>
  <c r="AA109" i="10" s="1"/>
  <c r="I109" i="10"/>
  <c r="G109" i="10" a="1"/>
  <c r="G109" i="10" s="1"/>
  <c r="C109" i="10"/>
  <c r="B109" i="10"/>
  <c r="Z108" i="10"/>
  <c r="AA108" i="10" s="1"/>
  <c r="I108" i="10"/>
  <c r="G108" i="10" a="1"/>
  <c r="G108" i="10" s="1"/>
  <c r="C108" i="10"/>
  <c r="B108" i="10"/>
  <c r="Z107" i="10"/>
  <c r="AA107" i="10" s="1"/>
  <c r="I107" i="10"/>
  <c r="G107" i="10" a="1"/>
  <c r="G107" i="10" s="1"/>
  <c r="C107" i="10"/>
  <c r="B107" i="10"/>
  <c r="Z106" i="10"/>
  <c r="AA106" i="10" s="1"/>
  <c r="I106" i="10"/>
  <c r="G106" i="10" a="1"/>
  <c r="G106" i="10" s="1"/>
  <c r="C106" i="10"/>
  <c r="B106" i="10"/>
  <c r="Z105" i="10"/>
  <c r="AA105" i="10" s="1"/>
  <c r="I105" i="10"/>
  <c r="G105" i="10" a="1"/>
  <c r="G105" i="10" s="1"/>
  <c r="C105" i="10"/>
  <c r="B105" i="10"/>
  <c r="Z104" i="10"/>
  <c r="AA104" i="10" s="1"/>
  <c r="I104" i="10"/>
  <c r="G104" i="10" a="1"/>
  <c r="G104" i="10" s="1"/>
  <c r="C104" i="10"/>
  <c r="B104" i="10"/>
  <c r="Z103" i="10"/>
  <c r="AA103" i="10" s="1"/>
  <c r="I103" i="10"/>
  <c r="G103" i="10" a="1"/>
  <c r="G103" i="10" s="1"/>
  <c r="C103" i="10"/>
  <c r="B103" i="10"/>
  <c r="Z102" i="10"/>
  <c r="AA102" i="10" s="1"/>
  <c r="I102" i="10"/>
  <c r="G102" i="10" a="1"/>
  <c r="G102" i="10" s="1"/>
  <c r="C102" i="10"/>
  <c r="B102" i="10"/>
  <c r="Z101" i="10"/>
  <c r="AA101" i="10" s="1"/>
  <c r="I101" i="10"/>
  <c r="G101" i="10" a="1"/>
  <c r="G101" i="10" s="1"/>
  <c r="C101" i="10"/>
  <c r="B101" i="10"/>
  <c r="Z100" i="10"/>
  <c r="AA100" i="10" s="1"/>
  <c r="I100" i="10"/>
  <c r="G100" i="10" a="1"/>
  <c r="G100" i="10" s="1"/>
  <c r="C100" i="10"/>
  <c r="B100" i="10"/>
  <c r="Z99" i="10"/>
  <c r="AA99" i="10" s="1"/>
  <c r="I99" i="10"/>
  <c r="G99" i="10" a="1"/>
  <c r="G99" i="10" s="1"/>
  <c r="C99" i="10"/>
  <c r="B99" i="10"/>
  <c r="Z98" i="10"/>
  <c r="AA98" i="10" s="1"/>
  <c r="I98" i="10"/>
  <c r="G98" i="10" a="1"/>
  <c r="G98" i="10" s="1"/>
  <c r="C98" i="10"/>
  <c r="B98" i="10"/>
  <c r="Z97" i="10"/>
  <c r="AA97" i="10" s="1"/>
  <c r="I97" i="10"/>
  <c r="G97" i="10" a="1"/>
  <c r="G97" i="10" s="1"/>
  <c r="C97" i="10"/>
  <c r="B97" i="10"/>
  <c r="Z96" i="10"/>
  <c r="AA96" i="10" s="1"/>
  <c r="I96" i="10"/>
  <c r="G96" i="10" a="1"/>
  <c r="G96" i="10" s="1"/>
  <c r="C96" i="10"/>
  <c r="B96" i="10"/>
  <c r="Z95" i="10"/>
  <c r="AA95" i="10" s="1"/>
  <c r="I95" i="10"/>
  <c r="G95" i="10" a="1"/>
  <c r="G95" i="10" s="1"/>
  <c r="C95" i="10"/>
  <c r="B95" i="10"/>
  <c r="Z94" i="10"/>
  <c r="AA94" i="10" s="1"/>
  <c r="I94" i="10"/>
  <c r="G94" i="10" a="1"/>
  <c r="G94" i="10" s="1"/>
  <c r="C94" i="10"/>
  <c r="B94" i="10"/>
  <c r="Z93" i="10"/>
  <c r="AA93" i="10" s="1"/>
  <c r="I93" i="10"/>
  <c r="G93" i="10" a="1"/>
  <c r="G93" i="10" s="1"/>
  <c r="C93" i="10"/>
  <c r="B93" i="10"/>
  <c r="Z92" i="10"/>
  <c r="AA92" i="10" s="1"/>
  <c r="I92" i="10"/>
  <c r="G92" i="10" a="1"/>
  <c r="G92" i="10" s="1"/>
  <c r="C92" i="10"/>
  <c r="B92" i="10"/>
  <c r="Z91" i="10"/>
  <c r="AA91" i="10" s="1"/>
  <c r="I91" i="10"/>
  <c r="G91" i="10" a="1"/>
  <c r="G91" i="10" s="1"/>
  <c r="C91" i="10"/>
  <c r="B91" i="10"/>
  <c r="Z90" i="10"/>
  <c r="AA90" i="10" s="1"/>
  <c r="I90" i="10"/>
  <c r="G90" i="10" a="1"/>
  <c r="G90" i="10" s="1"/>
  <c r="C90" i="10"/>
  <c r="B90" i="10"/>
  <c r="Z89" i="10"/>
  <c r="AA89" i="10" s="1"/>
  <c r="I89" i="10"/>
  <c r="G89" i="10" a="1"/>
  <c r="G89" i="10" s="1"/>
  <c r="C89" i="10"/>
  <c r="B89" i="10"/>
  <c r="Z88" i="10"/>
  <c r="AA88" i="10" s="1"/>
  <c r="I88" i="10"/>
  <c r="G88" i="10" a="1"/>
  <c r="G88" i="10" s="1"/>
  <c r="C88" i="10"/>
  <c r="B88" i="10"/>
  <c r="Z87" i="10"/>
  <c r="AA87" i="10" s="1"/>
  <c r="I87" i="10"/>
  <c r="G87" i="10" a="1"/>
  <c r="G87" i="10" s="1"/>
  <c r="C87" i="10"/>
  <c r="B87" i="10"/>
  <c r="Z86" i="10"/>
  <c r="AA86" i="10" s="1"/>
  <c r="I86" i="10"/>
  <c r="G86" i="10" a="1"/>
  <c r="G86" i="10" s="1"/>
  <c r="C86" i="10"/>
  <c r="B86" i="10"/>
  <c r="Z85" i="10"/>
  <c r="AA85" i="10" s="1"/>
  <c r="I85" i="10"/>
  <c r="G85" i="10" a="1"/>
  <c r="G85" i="10" s="1"/>
  <c r="C85" i="10"/>
  <c r="B85" i="10"/>
  <c r="Z84" i="10"/>
  <c r="AA84" i="10" s="1"/>
  <c r="I84" i="10"/>
  <c r="G84" i="10" a="1"/>
  <c r="G84" i="10" s="1"/>
  <c r="C84" i="10"/>
  <c r="B84" i="10"/>
  <c r="Z83" i="10"/>
  <c r="AA83" i="10" s="1"/>
  <c r="I83" i="10"/>
  <c r="G83" i="10" a="1"/>
  <c r="G83" i="10" s="1"/>
  <c r="C83" i="10"/>
  <c r="B83" i="10"/>
  <c r="Z82" i="10"/>
  <c r="AA82" i="10" s="1"/>
  <c r="I82" i="10"/>
  <c r="G82" i="10" a="1"/>
  <c r="G82" i="10" s="1"/>
  <c r="C82" i="10"/>
  <c r="B82" i="10"/>
  <c r="Z81" i="10"/>
  <c r="AA81" i="10" s="1"/>
  <c r="I81" i="10"/>
  <c r="G81" i="10" a="1"/>
  <c r="G81" i="10" s="1"/>
  <c r="C81" i="10"/>
  <c r="B81" i="10"/>
  <c r="Z80" i="10"/>
  <c r="AA80" i="10" s="1"/>
  <c r="I80" i="10"/>
  <c r="G80" i="10" a="1"/>
  <c r="G80" i="10" s="1"/>
  <c r="C80" i="10"/>
  <c r="B80" i="10"/>
  <c r="Z79" i="10"/>
  <c r="AA79" i="10" s="1"/>
  <c r="I79" i="10"/>
  <c r="G79" i="10" a="1"/>
  <c r="G79" i="10" s="1"/>
  <c r="C79" i="10"/>
  <c r="B79" i="10"/>
  <c r="Z78" i="10"/>
  <c r="AA78" i="10" s="1"/>
  <c r="I78" i="10"/>
  <c r="G78" i="10" a="1"/>
  <c r="G78" i="10" s="1"/>
  <c r="C78" i="10"/>
  <c r="B78" i="10"/>
  <c r="Z77" i="10"/>
  <c r="AA77" i="10" s="1"/>
  <c r="I77" i="10"/>
  <c r="G77" i="10" a="1"/>
  <c r="G77" i="10" s="1"/>
  <c r="C77" i="10"/>
  <c r="B77" i="10"/>
  <c r="Z76" i="10"/>
  <c r="AA76" i="10" s="1"/>
  <c r="I76" i="10"/>
  <c r="G76" i="10" a="1"/>
  <c r="G76" i="10" s="1"/>
  <c r="C76" i="10"/>
  <c r="B76" i="10"/>
  <c r="Z75" i="10"/>
  <c r="AA75" i="10" s="1"/>
  <c r="I75" i="10"/>
  <c r="G75" i="10" a="1"/>
  <c r="G75" i="10" s="1"/>
  <c r="C75" i="10"/>
  <c r="B75" i="10"/>
  <c r="Z74" i="10"/>
  <c r="AA74" i="10" s="1"/>
  <c r="I74" i="10"/>
  <c r="G74" i="10" a="1"/>
  <c r="G74" i="10" s="1"/>
  <c r="C74" i="10"/>
  <c r="B74" i="10"/>
  <c r="Z73" i="10"/>
  <c r="AA73" i="10" s="1"/>
  <c r="I73" i="10"/>
  <c r="G73" i="10" a="1"/>
  <c r="G73" i="10" s="1"/>
  <c r="C73" i="10"/>
  <c r="B73" i="10"/>
  <c r="Z72" i="10"/>
  <c r="AA72" i="10" s="1"/>
  <c r="I72" i="10"/>
  <c r="G72" i="10" a="1"/>
  <c r="G72" i="10" s="1"/>
  <c r="C72" i="10"/>
  <c r="B72" i="10"/>
  <c r="Z71" i="10"/>
  <c r="AA71" i="10" s="1"/>
  <c r="I71" i="10"/>
  <c r="G71" i="10" a="1"/>
  <c r="G71" i="10" s="1"/>
  <c r="C71" i="10"/>
  <c r="B71" i="10"/>
  <c r="Z70" i="10"/>
  <c r="AA70" i="10" s="1"/>
  <c r="I70" i="10"/>
  <c r="G70" i="10" a="1"/>
  <c r="G70" i="10" s="1"/>
  <c r="C70" i="10"/>
  <c r="B70" i="10"/>
  <c r="Z69" i="10"/>
  <c r="AA69" i="10" s="1"/>
  <c r="I69" i="10"/>
  <c r="G69" i="10" a="1"/>
  <c r="G69" i="10" s="1"/>
  <c r="C69" i="10"/>
  <c r="B69" i="10"/>
  <c r="Z68" i="10"/>
  <c r="AA68" i="10" s="1"/>
  <c r="I68" i="10"/>
  <c r="G68" i="10" a="1"/>
  <c r="G68" i="10" s="1"/>
  <c r="C68" i="10"/>
  <c r="B68" i="10"/>
  <c r="Z67" i="10"/>
  <c r="AA67" i="10" s="1"/>
  <c r="I67" i="10"/>
  <c r="G67" i="10" a="1"/>
  <c r="G67" i="10" s="1"/>
  <c r="C67" i="10"/>
  <c r="B67" i="10"/>
  <c r="Z66" i="10"/>
  <c r="AA66" i="10" s="1"/>
  <c r="I66" i="10"/>
  <c r="G66" i="10" a="1"/>
  <c r="G66" i="10" s="1"/>
  <c r="C66" i="10"/>
  <c r="B66" i="10"/>
  <c r="Z65" i="10"/>
  <c r="AA65" i="10" s="1"/>
  <c r="I65" i="10"/>
  <c r="G65" i="10" a="1"/>
  <c r="G65" i="10" s="1"/>
  <c r="C65" i="10"/>
  <c r="B65" i="10"/>
  <c r="Z64" i="10"/>
  <c r="AA64" i="10" s="1"/>
  <c r="I64" i="10"/>
  <c r="G64" i="10" a="1"/>
  <c r="G64" i="10" s="1"/>
  <c r="C64" i="10"/>
  <c r="B64" i="10"/>
  <c r="Z63" i="10"/>
  <c r="AA63" i="10" s="1"/>
  <c r="I63" i="10"/>
  <c r="G63" i="10" a="1"/>
  <c r="G63" i="10" s="1"/>
  <c r="C63" i="10"/>
  <c r="B63" i="10"/>
  <c r="Z62" i="10"/>
  <c r="AA62" i="10" s="1"/>
  <c r="I62" i="10"/>
  <c r="G62" i="10" a="1"/>
  <c r="G62" i="10" s="1"/>
  <c r="C62" i="10"/>
  <c r="B62" i="10"/>
  <c r="Z61" i="10"/>
  <c r="AA61" i="10" s="1"/>
  <c r="I61" i="10"/>
  <c r="G61" i="10" a="1"/>
  <c r="G61" i="10" s="1"/>
  <c r="C61" i="10"/>
  <c r="B61" i="10"/>
  <c r="Z60" i="10"/>
  <c r="AA60" i="10" s="1"/>
  <c r="I60" i="10"/>
  <c r="G60" i="10" a="1"/>
  <c r="G60" i="10" s="1"/>
  <c r="C60" i="10"/>
  <c r="B60" i="10"/>
  <c r="Z59" i="10"/>
  <c r="AA59" i="10" s="1"/>
  <c r="I59" i="10"/>
  <c r="G59" i="10" a="1"/>
  <c r="G59" i="10" s="1"/>
  <c r="C59" i="10"/>
  <c r="B59" i="10"/>
  <c r="Z58" i="10"/>
  <c r="AA58" i="10" s="1"/>
  <c r="I58" i="10"/>
  <c r="G58" i="10" a="1"/>
  <c r="G58" i="10" s="1"/>
  <c r="C58" i="10"/>
  <c r="B58" i="10"/>
  <c r="Z57" i="10"/>
  <c r="AA57" i="10" s="1"/>
  <c r="I57" i="10"/>
  <c r="G57" i="10" a="1"/>
  <c r="G57" i="10" s="1"/>
  <c r="C57" i="10"/>
  <c r="B57" i="10"/>
  <c r="Z56" i="10"/>
  <c r="AA56" i="10" s="1"/>
  <c r="I56" i="10"/>
  <c r="G56" i="10" a="1"/>
  <c r="G56" i="10" s="1"/>
  <c r="C56" i="10"/>
  <c r="B56" i="10"/>
  <c r="Z55" i="10"/>
  <c r="AA55" i="10" s="1"/>
  <c r="I55" i="10"/>
  <c r="G55" i="10" a="1"/>
  <c r="G55" i="10" s="1"/>
  <c r="C55" i="10"/>
  <c r="B55" i="10"/>
  <c r="Z54" i="10"/>
  <c r="AA54" i="10" s="1"/>
  <c r="I54" i="10"/>
  <c r="G54" i="10" a="1"/>
  <c r="G54" i="10" s="1"/>
  <c r="C54" i="10"/>
  <c r="B54" i="10"/>
  <c r="Z53" i="10"/>
  <c r="AA53" i="10" s="1"/>
  <c r="I53" i="10"/>
  <c r="G53" i="10" a="1"/>
  <c r="G53" i="10" s="1"/>
  <c r="C53" i="10"/>
  <c r="B53" i="10"/>
  <c r="Z52" i="10"/>
  <c r="AA52" i="10" s="1"/>
  <c r="I52" i="10"/>
  <c r="G52" i="10" a="1"/>
  <c r="G52" i="10" s="1"/>
  <c r="C52" i="10"/>
  <c r="B52" i="10"/>
  <c r="Z51" i="10"/>
  <c r="AA51" i="10" s="1"/>
  <c r="I51" i="10"/>
  <c r="G51" i="10" a="1"/>
  <c r="G51" i="10" s="1"/>
  <c r="C51" i="10"/>
  <c r="B51" i="10"/>
  <c r="Z50" i="10"/>
  <c r="AA50" i="10" s="1"/>
  <c r="I50" i="10"/>
  <c r="G50" i="10" a="1"/>
  <c r="G50" i="10" s="1"/>
  <c r="C50" i="10"/>
  <c r="B50" i="10"/>
  <c r="Z49" i="10"/>
  <c r="AA49" i="10" s="1"/>
  <c r="I49" i="10"/>
  <c r="G49" i="10" a="1"/>
  <c r="G49" i="10" s="1"/>
  <c r="C49" i="10"/>
  <c r="B49" i="10"/>
  <c r="Z48" i="10"/>
  <c r="AA48" i="10" s="1"/>
  <c r="I48" i="10"/>
  <c r="G48" i="10" a="1"/>
  <c r="G48" i="10" s="1"/>
  <c r="C48" i="10"/>
  <c r="B48" i="10"/>
  <c r="Z47" i="10"/>
  <c r="AA47" i="10" s="1"/>
  <c r="I47" i="10"/>
  <c r="G47" i="10" a="1"/>
  <c r="G47" i="10" s="1"/>
  <c r="C47" i="10"/>
  <c r="B47" i="10"/>
  <c r="Z46" i="10"/>
  <c r="AA46" i="10" s="1"/>
  <c r="I46" i="10"/>
  <c r="G46" i="10" a="1"/>
  <c r="G46" i="10" s="1"/>
  <c r="C46" i="10"/>
  <c r="B46" i="10"/>
  <c r="Z45" i="10"/>
  <c r="AA45" i="10" s="1"/>
  <c r="I45" i="10"/>
  <c r="G45" i="10" a="1"/>
  <c r="G45" i="10" s="1"/>
  <c r="C45" i="10"/>
  <c r="B45" i="10"/>
  <c r="Z44" i="10"/>
  <c r="AA44" i="10" s="1"/>
  <c r="I44" i="10"/>
  <c r="G44" i="10" a="1"/>
  <c r="G44" i="10" s="1"/>
  <c r="C44" i="10"/>
  <c r="B44" i="10"/>
  <c r="Z43" i="10"/>
  <c r="AA43" i="10" s="1"/>
  <c r="I43" i="10"/>
  <c r="G43" i="10" a="1"/>
  <c r="G43" i="10" s="1"/>
  <c r="C43" i="10"/>
  <c r="B43" i="10"/>
  <c r="Z42" i="10"/>
  <c r="AA42" i="10" s="1"/>
  <c r="I42" i="10"/>
  <c r="G42" i="10" a="1"/>
  <c r="G42" i="10" s="1"/>
  <c r="C42" i="10"/>
  <c r="B42" i="10"/>
  <c r="Z41" i="10"/>
  <c r="AA41" i="10" s="1"/>
  <c r="I41" i="10"/>
  <c r="G41" i="10" a="1"/>
  <c r="G41" i="10" s="1"/>
  <c r="C41" i="10"/>
  <c r="B41" i="10"/>
  <c r="Z40" i="10"/>
  <c r="AA40" i="10" s="1"/>
  <c r="I40" i="10"/>
  <c r="G40" i="10" a="1"/>
  <c r="G40" i="10" s="1"/>
  <c r="C40" i="10"/>
  <c r="B40" i="10"/>
  <c r="Z39" i="10"/>
  <c r="AA39" i="10" s="1"/>
  <c r="I39" i="10"/>
  <c r="G39" i="10" a="1"/>
  <c r="G39" i="10" s="1"/>
  <c r="C39" i="10"/>
  <c r="B39" i="10"/>
  <c r="Z38" i="10"/>
  <c r="AA38" i="10" s="1"/>
  <c r="I38" i="10"/>
  <c r="G38" i="10" a="1"/>
  <c r="G38" i="10" s="1"/>
  <c r="C38" i="10"/>
  <c r="B38" i="10"/>
  <c r="Z37" i="10"/>
  <c r="AA37" i="10" s="1"/>
  <c r="I37" i="10"/>
  <c r="G37" i="10" a="1"/>
  <c r="G37" i="10" s="1"/>
  <c r="C37" i="10"/>
  <c r="B37" i="10"/>
  <c r="Z36" i="10"/>
  <c r="AA36" i="10" s="1"/>
  <c r="I36" i="10"/>
  <c r="G36" i="10" a="1"/>
  <c r="G36" i="10" s="1"/>
  <c r="C36" i="10"/>
  <c r="B36" i="10"/>
  <c r="Z35" i="10"/>
  <c r="AA35" i="10" s="1"/>
  <c r="I35" i="10"/>
  <c r="G35" i="10" a="1"/>
  <c r="G35" i="10" s="1"/>
  <c r="C35" i="10"/>
  <c r="B35" i="10"/>
  <c r="Z34" i="10"/>
  <c r="AA34" i="10" s="1"/>
  <c r="I34" i="10"/>
  <c r="G34" i="10" a="1"/>
  <c r="G34" i="10" s="1"/>
  <c r="C34" i="10"/>
  <c r="B34" i="10"/>
  <c r="Z33" i="10"/>
  <c r="AA33" i="10" s="1"/>
  <c r="I33" i="10"/>
  <c r="G33" i="10" a="1"/>
  <c r="G33" i="10" s="1"/>
  <c r="C33" i="10"/>
  <c r="B33" i="10"/>
  <c r="Z32" i="10"/>
  <c r="AA32" i="10" s="1"/>
  <c r="I32" i="10"/>
  <c r="G32" i="10" a="1"/>
  <c r="G32" i="10" s="1"/>
  <c r="C32" i="10"/>
  <c r="B32" i="10"/>
  <c r="Z31" i="10"/>
  <c r="AA31" i="10" s="1"/>
  <c r="I31" i="10"/>
  <c r="G31" i="10" a="1"/>
  <c r="G31" i="10" s="1"/>
  <c r="C31" i="10"/>
  <c r="B31" i="10"/>
  <c r="Z30" i="10"/>
  <c r="AA30" i="10" s="1"/>
  <c r="I30" i="10"/>
  <c r="G30" i="10" a="1"/>
  <c r="G30" i="10" s="1"/>
  <c r="C30" i="10"/>
  <c r="B30" i="10"/>
  <c r="Z29" i="10"/>
  <c r="AA29" i="10" s="1"/>
  <c r="I29" i="10"/>
  <c r="G29" i="10" a="1"/>
  <c r="G29" i="10" s="1"/>
  <c r="C29" i="10"/>
  <c r="B29" i="10"/>
  <c r="Z28" i="10"/>
  <c r="AA28" i="10" s="1"/>
  <c r="I28" i="10"/>
  <c r="G28" i="10" a="1"/>
  <c r="G28" i="10" s="1"/>
  <c r="C28" i="10"/>
  <c r="B28" i="10"/>
  <c r="Z27" i="10"/>
  <c r="AA27" i="10" s="1"/>
  <c r="I27" i="10"/>
  <c r="G27" i="10" a="1"/>
  <c r="G27" i="10" s="1"/>
  <c r="C27" i="10"/>
  <c r="B27" i="10"/>
  <c r="Z26" i="10"/>
  <c r="AA26" i="10" s="1"/>
  <c r="I26" i="10"/>
  <c r="G26" i="10" a="1"/>
  <c r="G26" i="10" s="1"/>
  <c r="C26" i="10"/>
  <c r="B26" i="10"/>
  <c r="Z25" i="10"/>
  <c r="AA25" i="10" s="1"/>
  <c r="I25" i="10"/>
  <c r="G25" i="10" a="1"/>
  <c r="G25" i="10" s="1"/>
  <c r="C25" i="10"/>
  <c r="B25" i="10"/>
  <c r="Z24" i="10"/>
  <c r="AA24" i="10" s="1"/>
  <c r="I24" i="10"/>
  <c r="G24" i="10" a="1"/>
  <c r="G24" i="10" s="1"/>
  <c r="C24" i="10"/>
  <c r="B24" i="10"/>
  <c r="Z23" i="10"/>
  <c r="AA23" i="10" s="1"/>
  <c r="I23" i="10"/>
  <c r="G23" i="10" a="1"/>
  <c r="G23" i="10" s="1"/>
  <c r="C23" i="10"/>
  <c r="B23" i="10"/>
  <c r="Z22" i="10"/>
  <c r="AA22" i="10" s="1"/>
  <c r="I22" i="10"/>
  <c r="G22" i="10" a="1"/>
  <c r="G22" i="10" s="1"/>
  <c r="C22" i="10"/>
  <c r="B22" i="10"/>
  <c r="Z21" i="10"/>
  <c r="AA21" i="10" s="1"/>
  <c r="I21" i="10"/>
  <c r="G21" i="10" a="1"/>
  <c r="G21" i="10" s="1"/>
  <c r="C21" i="10"/>
  <c r="B21" i="10"/>
  <c r="Z20" i="10"/>
  <c r="AA20" i="10" s="1"/>
  <c r="I20" i="10"/>
  <c r="G20" i="10" a="1"/>
  <c r="G20" i="10" s="1"/>
  <c r="C20" i="10"/>
  <c r="B20" i="10"/>
  <c r="Z19" i="10"/>
  <c r="AA19" i="10" s="1"/>
  <c r="I19" i="10"/>
  <c r="G19" i="10" a="1"/>
  <c r="G19" i="10" s="1"/>
  <c r="C19" i="10"/>
  <c r="B19" i="10"/>
  <c r="Z18" i="10"/>
  <c r="AA18" i="10" s="1"/>
  <c r="I18" i="10"/>
  <c r="G18" i="10" a="1"/>
  <c r="G18" i="10" s="1"/>
  <c r="C18" i="10"/>
  <c r="B18" i="10"/>
  <c r="Z17" i="10"/>
  <c r="AA17" i="10" s="1"/>
  <c r="I17" i="10"/>
  <c r="G17" i="10" a="1"/>
  <c r="G17" i="10" s="1"/>
  <c r="C17" i="10"/>
  <c r="B17" i="10"/>
  <c r="Z16" i="10"/>
  <c r="AA16" i="10" s="1"/>
  <c r="I16" i="10"/>
  <c r="G16" i="10" a="1"/>
  <c r="G16" i="10" s="1"/>
  <c r="C16" i="10"/>
  <c r="B16" i="10"/>
  <c r="Z15" i="10"/>
  <c r="AA15" i="10" s="1"/>
  <c r="I15" i="10"/>
  <c r="G15" i="10" a="1"/>
  <c r="G15" i="10" s="1"/>
  <c r="C15" i="10"/>
  <c r="B15" i="10"/>
  <c r="Z14" i="10"/>
  <c r="AA14" i="10" s="1"/>
  <c r="I14" i="10"/>
  <c r="G14" i="10" a="1"/>
  <c r="G14" i="10" s="1"/>
  <c r="C14" i="10"/>
  <c r="B14" i="10"/>
  <c r="Z13" i="10"/>
  <c r="AA13" i="10" s="1"/>
  <c r="I13" i="10"/>
  <c r="G13" i="10" a="1"/>
  <c r="G13" i="10" s="1"/>
  <c r="C13" i="10"/>
  <c r="B13" i="10"/>
  <c r="Z12" i="10"/>
  <c r="AA12" i="10" s="1"/>
  <c r="I12" i="10"/>
  <c r="G12" i="10" a="1"/>
  <c r="G12" i="10" s="1"/>
  <c r="C12" i="10"/>
  <c r="B12" i="10"/>
  <c r="Z11" i="10"/>
  <c r="AA11" i="10" s="1"/>
  <c r="I11" i="10"/>
  <c r="G11" i="10" a="1"/>
  <c r="G11" i="10" s="1"/>
  <c r="C11" i="10"/>
  <c r="B11" i="10"/>
  <c r="Z10" i="10"/>
  <c r="AA10" i="10" s="1"/>
  <c r="I10" i="10"/>
  <c r="G10" i="10" a="1"/>
  <c r="G10" i="10" s="1"/>
  <c r="C10" i="10"/>
  <c r="B10" i="10"/>
  <c r="Z9" i="10"/>
  <c r="AA9" i="10" s="1"/>
  <c r="I9" i="10"/>
  <c r="G9" i="10" a="1"/>
  <c r="G9" i="10" s="1"/>
  <c r="C9" i="10"/>
  <c r="B9" i="10"/>
  <c r="C17" i="37" a="1"/>
  <c r="E27" i="37" a="1"/>
  <c r="G27" i="37" a="1"/>
  <c r="D27" i="37" a="1"/>
  <c r="C27" i="37" a="1"/>
  <c r="N27" i="37" a="1"/>
  <c r="M27" i="37" a="1"/>
  <c r="I27" i="37" a="1"/>
  <c r="L27" i="37" a="1"/>
  <c r="F17" i="37" a="1"/>
  <c r="D17" i="37" a="1"/>
  <c r="H17" i="37" a="1"/>
  <c r="E17" i="37" a="1"/>
  <c r="F27" i="37" a="1"/>
  <c r="J27" i="37" a="1"/>
  <c r="B17" i="37" a="1"/>
  <c r="A27" i="37" a="1"/>
  <c r="H27" i="37" a="1"/>
  <c r="A17" i="37" a="1"/>
  <c r="B27" i="37" a="1"/>
  <c r="C12" i="32" l="1"/>
  <c r="L12" i="32"/>
  <c r="L13" i="32"/>
  <c r="CB178" i="3"/>
  <c r="BL178" i="3"/>
  <c r="BT178" i="3"/>
  <c r="BX178" i="3"/>
  <c r="BP178" i="3"/>
  <c r="DB178" i="3"/>
  <c r="CM178" i="3"/>
  <c r="CT178" i="3"/>
  <c r="BK178" i="3"/>
  <c r="BO178" i="3"/>
  <c r="BS178" i="3"/>
  <c r="BW178" i="3"/>
  <c r="CA178" i="3"/>
  <c r="CL178" i="3"/>
  <c r="CQ178" i="3"/>
  <c r="DA178" i="3"/>
  <c r="DG178" i="3"/>
  <c r="DH178" i="3"/>
  <c r="BH178" i="3"/>
  <c r="BF178" i="3"/>
  <c r="BI178" i="3"/>
  <c r="BQ178" i="3"/>
  <c r="BY178" i="3"/>
  <c r="CN178" i="3"/>
  <c r="DC178" i="3"/>
  <c r="BJ178" i="3"/>
  <c r="BN178" i="3"/>
  <c r="BR178" i="3"/>
  <c r="BV178" i="3"/>
  <c r="BZ178" i="3"/>
  <c r="CO178" i="3"/>
  <c r="DD178" i="3"/>
  <c r="BG178" i="3"/>
  <c r="BM178" i="3"/>
  <c r="BU178" i="3"/>
  <c r="CC178" i="3"/>
  <c r="DI178" i="3"/>
  <c r="DJ178" i="3"/>
  <c r="CG178" i="3"/>
  <c r="C18" i="32"/>
  <c r="F18" i="32"/>
  <c r="P22" i="32"/>
  <c r="P12" i="32"/>
  <c r="G18" i="32"/>
  <c r="C13" i="32"/>
  <c r="J18" i="32"/>
  <c r="B18" i="32"/>
  <c r="L11" i="32"/>
  <c r="D18" i="32"/>
  <c r="E15" i="32"/>
  <c r="H18" i="32"/>
  <c r="A25" i="32"/>
  <c r="A18" i="32"/>
  <c r="D17" i="37"/>
  <c r="E27" i="37"/>
  <c r="E17" i="37"/>
  <c r="I17" i="37" s="1"/>
  <c r="F27" i="37"/>
  <c r="F17" i="37"/>
  <c r="H27" i="37"/>
  <c r="I27" i="37"/>
  <c r="H17" i="37"/>
  <c r="A27" i="37"/>
  <c r="A17" i="37"/>
  <c r="B27" i="37"/>
  <c r="B17" i="37"/>
  <c r="C27" i="37"/>
  <c r="C17" i="37"/>
  <c r="D27" i="37"/>
  <c r="L27" i="37"/>
  <c r="M27" i="37"/>
  <c r="J27" i="37"/>
  <c r="N27" i="37"/>
  <c r="G27" i="37"/>
  <c r="G17" i="37" a="1"/>
  <c r="K27" i="37" a="1"/>
  <c r="CD178" i="3" l="1"/>
  <c r="BE178" i="3"/>
  <c r="CR178" i="3"/>
  <c r="CS178" i="3"/>
  <c r="C12" i="37"/>
  <c r="D37" i="37" s="1"/>
  <c r="H12" i="37"/>
  <c r="K27" i="37"/>
  <c r="K33" i="37" s="1"/>
  <c r="G17" i="37"/>
  <c r="G23" i="37" s="1"/>
  <c r="O27" i="37"/>
  <c r="O33" i="37" s="1"/>
  <c r="CP178" i="3" l="1"/>
  <c r="CH178" i="3"/>
  <c r="CI178" i="3"/>
  <c r="CF178" i="3"/>
  <c r="D38" i="37"/>
  <c r="M12" i="37"/>
  <c r="DL178" i="3" l="1"/>
  <c r="DM178" i="3"/>
  <c r="CE17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GRECALDE</author>
  </authors>
  <commentList>
    <comment ref="P13" authorId="0" shapeId="0" xr:uid="{00000000-0006-0000-0800-000001000000}">
      <text>
        <r>
          <rPr>
            <b/>
            <sz val="9"/>
            <color indexed="8"/>
            <rFont val="Tahoma"/>
            <family val="2"/>
          </rPr>
          <t>POA O PRESUPUESTARIA</t>
        </r>
      </text>
    </comment>
  </commentList>
</comments>
</file>

<file path=xl/sharedStrings.xml><?xml version="1.0" encoding="utf-8"?>
<sst xmlns="http://schemas.openxmlformats.org/spreadsheetml/2006/main" count="10266" uniqueCount="3114">
  <si>
    <t>MINISTERIO DE SALUD PÚBLICA</t>
  </si>
  <si>
    <t>COORDINACIÓN GENERAL DE PLANIFICACIÓN Y GESTIÓN ESTRATÉGICA</t>
  </si>
  <si>
    <t>DIRECCIÓN NACIONAL DE PLANIFICACIÓN E INVERSIÓN</t>
  </si>
  <si>
    <t>MATRIZ DE PROFORMA DE INGRESOS PARA EL  PERÍODO FISCAL 2025</t>
  </si>
  <si>
    <t>Campos que no se deben modificar ni borrar la celda</t>
  </si>
  <si>
    <t>MONTO PROYECTADO POR MES</t>
  </si>
  <si>
    <t>Campos que deben escoger de la lista y puede borrar la celda</t>
  </si>
  <si>
    <t>Campos que deben llenar</t>
  </si>
  <si>
    <t>PROGRAMACIÓN DE LA RECAUDACIÓN</t>
  </si>
  <si>
    <t>CODIGO UNIDAD EJECUTORA</t>
  </si>
  <si>
    <t>NOMBRE COORDINACION ZONAL/PLANTA CENTRAL</t>
  </si>
  <si>
    <t>NOMBRE UNIDAD EJECUTORA</t>
  </si>
  <si>
    <t>DESCRIPCIÓN DEL INGRESO</t>
  </si>
  <si>
    <t>OBSERVACIÓN</t>
  </si>
  <si>
    <t>ÍTEM PRESUPUESTARIO</t>
  </si>
  <si>
    <t>NOMBRE DEL ÍTEM PRESUPUESTARIO</t>
  </si>
  <si>
    <t>FUENTE</t>
  </si>
  <si>
    <t>NOMBRE DE LA FUENTE</t>
  </si>
  <si>
    <t>ORGANISMO</t>
  </si>
  <si>
    <t>CORRELATIVO</t>
  </si>
  <si>
    <t>GEOGRÁFICO</t>
  </si>
  <si>
    <t>MONTO TOTAL DEL INGRESO</t>
  </si>
  <si>
    <t>ENERO</t>
  </si>
  <si>
    <t>FEBRERO</t>
  </si>
  <si>
    <t>MARZO</t>
  </si>
  <si>
    <t>ABRIL</t>
  </si>
  <si>
    <t>MAYO</t>
  </si>
  <si>
    <t>JUNIO</t>
  </si>
  <si>
    <t>JULIO</t>
  </si>
  <si>
    <t>AGOSTO</t>
  </si>
  <si>
    <t>SEPTIEMBRE</t>
  </si>
  <si>
    <t>OCTUBRE</t>
  </si>
  <si>
    <t>NOVIEMBRE</t>
  </si>
  <si>
    <t>DICIEMBRE</t>
  </si>
  <si>
    <t>TOTAL</t>
  </si>
  <si>
    <t>VALIDACIÓN</t>
  </si>
  <si>
    <t>9999</t>
  </si>
  <si>
    <t>2.0</t>
  </si>
  <si>
    <t>1071</t>
  </si>
  <si>
    <t>3.0</t>
  </si>
  <si>
    <t xml:space="preserve">VIATICOS PARA EFECTUAR EL CONTROL DE LA ATENCIÓN INTEGRAL EN SALUD EN LOS ESTABLECIMIENTOS DE SALUD DEL MSP Y DELEGACIONES DE LA MÁXIMA AUTORIDAD. </t>
  </si>
  <si>
    <t>SI</t>
  </si>
  <si>
    <t xml:space="preserve">VIATICOS PARA EFECTUAR EL CONTROL DE LA ATENCIÓN INTEGRAL EN SALUD EN LOS ESTABLECIMIENTOS DE SALUD DEL MSP </t>
  </si>
  <si>
    <t xml:space="preserve">PPR_VIATICOS PARA EFECTUAR EL CONTROL DE LA ATENCIÓN MATERNO INFANTIL EN LOS ESTABLECIMIENTOS DE SALUD DEL MSP </t>
  </si>
  <si>
    <t>NO</t>
  </si>
  <si>
    <t xml:space="preserve">PROCESO CON PLURIANUAL AÑO 2021: $1,00 ; AÑO 2022: $977,670,00 </t>
  </si>
  <si>
    <t>NO APLICA</t>
  </si>
  <si>
    <t xml:space="preserve">PROCESO CORRESPONDE A UNA COMPRA DE LA EMERGENCIA SANITARIA COVID, AÑO 2020, EL MISMO QUE FUE DESIGNADO AL TITULAR DE LA DIRECCIÓN DE CENTROS ESPECIALIZADOS COMO ADMINISTRADOR DEL CONTRATO, ESTABA PLANIFICADO EL PAGO PARA EL AÑO 2021, SIN EMBARGO, NO SE LOGRÓ EJECUTAR EL PROCESO YA QUE EXISTE UNA EXÁMEN ESPECIAL DE LA CONTRALORÍA QUE DETERMINA QUE EL OBJETO DEL CONTRATO FUE RECIBIDO PREVIA A LA SUSCRIPCIÓN DEL CONTRATO.    </t>
  </si>
  <si>
    <t>PROCESO CORRESPONDE A UNA COMPRA DE LA EMERGENCIA SANITARIA COVID, AÑO 2020, EL MISMO QUE FUE DESIGNADO AL TITULAR DE LA DIRECCIÓN DE CENTROS ESPECIALIZADOS COMO ADMINISTRADOR DEL CONTRATO, ESTABA PLANIFICADO EL PAGO PARA EL AÑO 2021, SIN EMBARGO, NO SE LOGRÓ EJECUTAR EL PROCESO YA QUE EXISTE UNA EXÁMEN ESPECIAL DE LA CONTRALORÍA QUE DETERMINA QUE EL OBJETO DEL CONTRATO FUE RECIBIDO PREVIA A LA SUSCRIPCIÓN DEL CONTRATO, ADEMAS SE ENCUENTRA EN FISCALIA EL EXPEDIENTE  PROCESO QUE DURARÍA HASTA DOS AÑOS DE ACUERDO A LO INFORMADO POR LA DIRECCIÓN JURÍDICA</t>
  </si>
  <si>
    <t>DEBE REGISTRARSE EN EL ITEM 990102</t>
  </si>
  <si>
    <t>PROCESO CORRESPONDE A UNA COMPRA DE LA EMERGENCIA SANITARIA COVID, AÑO 2020, EL MISMO QUE FUE DESIGNADO AL TITULAR DE LA DIRECCIÓN DE CENTROS ESPECIALIZADOS COMO ADMINISTRADOR DEL CONTRATO.</t>
  </si>
  <si>
    <t xml:space="preserve">CONTRATO NO RECIBIDO EN PROCESO DE INPUGANCIÓN DE RECEPCIÓN DE HECHO PREVIA A LA TERMINACIÓN UNILATERAL </t>
  </si>
  <si>
    <t>EXPEDIENTE LISTO PARA PAGO</t>
  </si>
  <si>
    <t xml:space="preserve">SE ESTAELABORANDO LA DOCUMENTACION PARA PAGO </t>
  </si>
  <si>
    <t>PAGOS DE 2021 DEL SERVICIO DE CONTRATO NO PAGADOS EXPEDIENTES LISTOS DE OCTUBRE NOVIEMBRE Y DICIEMBRE 2021</t>
  </si>
  <si>
    <t xml:space="preserve">CERTIFICACIÓN PLURIANUAL </t>
  </si>
  <si>
    <t>NUEVO PROCESO DE CONTRATACIÓN 2022</t>
  </si>
  <si>
    <t>PROCESO INICIA EN EL MES DE FEBRERO 2022, SE REQUIERE FINANCIAMIENTO Y CP, SE ESTIMA RECIBIR LA MEDICACIÓN EN EL MES DE ABRIL.</t>
  </si>
  <si>
    <t xml:space="preserve">CONTRATO DE EMERGENCIA SANITARIA </t>
  </si>
  <si>
    <t>UNFPA</t>
  </si>
  <si>
    <t>SALUD SEXUAL Y REPRODUCTIVA</t>
  </si>
  <si>
    <t>SERVICIO DEL 2013 QUE NO HA SIDO CANCELADO Y QUE NO TIENE DOCUMENTOS CONTRACTUALES. SERA CANCELADO POR MEDIO DE CONVENIO DE PAGO</t>
  </si>
  <si>
    <t>CONTRATO DE EMERGENCIA SANITARIA ADMINISTRADOR DE CONTRATO SALUD MENTAL</t>
  </si>
  <si>
    <t xml:space="preserve">CONTRATO DE EMERGENCIA SANITARIA ADMINISTRADOR DE CONTRATO SALUD MENTAL, ANTICIPO PAGO EN EL 2020 CORRESPONDIENTE AL 60% Y 40% PARA EJECUTARSE EN EL 2022. </t>
  </si>
  <si>
    <t>MATRIZ POA 2026</t>
  </si>
  <si>
    <t>NIVEL CENTRAL - GASTO CORRIENTE</t>
  </si>
  <si>
    <t>Campos que no se debe borrar pues contienen fórmulas</t>
  </si>
  <si>
    <t>PROGRAMACIÓN INICIAL 2026</t>
  </si>
  <si>
    <t>Campos de llenando manual</t>
  </si>
  <si>
    <t>PROGRAMACIÓN DEL PROCESO PRE Y CONTRACTUAL (PROCESOS NUEVOS)</t>
  </si>
  <si>
    <t>DETALLE REFORMAS</t>
  </si>
  <si>
    <t>CERTIFICACIONES ACTIVIDADES POA</t>
  </si>
  <si>
    <t>CODIGO LINEA POA</t>
  </si>
  <si>
    <t>UNIDAD ORGÁNICA</t>
  </si>
  <si>
    <t xml:space="preserve"> SUBACTIVIDAD TAREA DESGLOSADA, PROCESO O CONTRATO (OBJETO CONTRACTUAL)</t>
  </si>
  <si>
    <t>CÓD. UNIDAD EJECUTORA ESIGEF</t>
  </si>
  <si>
    <t>CÓD. PROG. ESIGEF</t>
  </si>
  <si>
    <t>CÓD. PROY ESIGEF</t>
  </si>
  <si>
    <t>ACTIV. ESIGEF</t>
  </si>
  <si>
    <t xml:space="preserve">ITEM </t>
  </si>
  <si>
    <t>GEOG. ESIGEF</t>
  </si>
  <si>
    <t>CODIGO FUENTE</t>
  </si>
  <si>
    <t>ORG. ESIGEF</t>
  </si>
  <si>
    <t>CORR. ESIGEF</t>
  </si>
  <si>
    <t>NOMB. PROG. ESIGEF</t>
  </si>
  <si>
    <t xml:space="preserve">NOMBRE PLAN, PROGRAMA, PROYECTO </t>
  </si>
  <si>
    <t>NOMB. ACTIVIDAD ESIGEF</t>
  </si>
  <si>
    <t>NOMBRE ITEM</t>
  </si>
  <si>
    <t>NOMBRE DE FUENTE</t>
  </si>
  <si>
    <t>NOMBRE ORGANISMO</t>
  </si>
  <si>
    <t>NOMBRE CORRELATIVO</t>
  </si>
  <si>
    <t>ESTRATEGIA O PROGRAMA ADICIONAL</t>
  </si>
  <si>
    <t>GC - ATRIBUCIÓN ESTATUTO</t>
  </si>
  <si>
    <t>GC - PRODUCTOS ESTATUTO</t>
  </si>
  <si>
    <t>ENLACE P/C</t>
  </si>
  <si>
    <t>AVAL DEL MINISTERIO DE FINANZAS</t>
  </si>
  <si>
    <t>COMPETENCIA APROBACION AVAL</t>
  </si>
  <si>
    <t>TIPO SUBACTIVIDAD</t>
  </si>
  <si>
    <t xml:space="preserve">CODIGO PROCESO SERCOP </t>
  </si>
  <si>
    <t>TIPO DE PROCESO DE CONTRATACION</t>
  </si>
  <si>
    <t>REQUIERE PAC</t>
  </si>
  <si>
    <t>FECHA PROGRAMADA DE OBTENCIÓN DE CERTIFICACIÓN POA</t>
  </si>
  <si>
    <t>FECHA PROGRAMADA DE OBTENCIÓN DE CERT. PRESUP. (INCLUYE CONVALIDACIÓN)</t>
  </si>
  <si>
    <t>FECHA ESTIMADA DE PUBLICACIÓN</t>
  </si>
  <si>
    <t>FECHA ESTIMADA DE ADJUDICACIÓN</t>
  </si>
  <si>
    <t>FECHA FIRMA DEL CONTRATO</t>
  </si>
  <si>
    <t>PLAZO CONTRACTUAL</t>
  </si>
  <si>
    <t>FECHA ESTIMADA DE COMPROMISO</t>
  </si>
  <si>
    <t>FECHA ESTIMADA DE DEVENGO</t>
  </si>
  <si>
    <t>PRIORIZACIÓN FINANCIAMIENTO</t>
  </si>
  <si>
    <t>PROG. ENE</t>
  </si>
  <si>
    <t>PROG. FEB</t>
  </si>
  <si>
    <t>PROG. MAR</t>
  </si>
  <si>
    <t>PROG. ABR</t>
  </si>
  <si>
    <t>PROG. MAY</t>
  </si>
  <si>
    <t>PROG. JUN</t>
  </si>
  <si>
    <t>PROG. JUL</t>
  </si>
  <si>
    <t>PROG. AGO</t>
  </si>
  <si>
    <t>PROG. SEP</t>
  </si>
  <si>
    <t>PROG. OCT</t>
  </si>
  <si>
    <t>PROG. NOV</t>
  </si>
  <si>
    <t>PROG. DIC</t>
  </si>
  <si>
    <t>TOTAL PROGRAMADO INICIAL</t>
  </si>
  <si>
    <t>OBSERVACIONES</t>
  </si>
  <si>
    <t>INCREMENTO BASE IMPONIBLE</t>
  </si>
  <si>
    <t>REDUCCION BASE IMPONIBLE</t>
  </si>
  <si>
    <t>TOTAL NUEVO CODIFICADO REAL (considera +/- reformas en transito)</t>
  </si>
  <si>
    <t>ENE B.I. REPR</t>
  </si>
  <si>
    <t>DEVENGO ENERO</t>
  </si>
  <si>
    <t>FEB B.I. REPR</t>
  </si>
  <si>
    <t>DEVENGO FEBRERO</t>
  </si>
  <si>
    <t>MAR B.I. REPR</t>
  </si>
  <si>
    <t>DEVENGO MARZO</t>
  </si>
  <si>
    <t>ABR B.I. REPR</t>
  </si>
  <si>
    <t>DEVENGO ABRIL</t>
  </si>
  <si>
    <t>MAY B.I. REPR</t>
  </si>
  <si>
    <t>DEVENGO MAYO</t>
  </si>
  <si>
    <t>JUN B.I. REPR</t>
  </si>
  <si>
    <t>DEVENGO JUNIO</t>
  </si>
  <si>
    <t>JUL B.I. REPR</t>
  </si>
  <si>
    <t>DEVENGO JULIO</t>
  </si>
  <si>
    <t>AGO B.I. REPR</t>
  </si>
  <si>
    <t>DEVENGO AGOSTO</t>
  </si>
  <si>
    <t>SEP B.I. REPR</t>
  </si>
  <si>
    <t>DEVENGO SEPTIEMBRE</t>
  </si>
  <si>
    <t>OCT B.I. REPR</t>
  </si>
  <si>
    <t>DEVENGO OCTUBRE</t>
  </si>
  <si>
    <t>NOV B.I. REPR</t>
  </si>
  <si>
    <t>DEVENGO NOVIEMBRE</t>
  </si>
  <si>
    <t>DICIEMBREB.I. REPR</t>
  </si>
  <si>
    <t>DEVENGO DICIEMBRE</t>
  </si>
  <si>
    <t>TOTAL REPROGRAMACION</t>
  </si>
  <si>
    <t>FINANCIADO</t>
  </si>
  <si>
    <t>VALIDACION</t>
  </si>
  <si>
    <t>REFORMAS EN TRANSITO</t>
  </si>
  <si>
    <t>TOTAL NUEVO CODIFICADO (NO considera las reformas en transito)</t>
  </si>
  <si>
    <t>REVISAR DIFERENCIAS
PROGRAMADO VS EJECUCIÓN</t>
  </si>
  <si>
    <t>NOMBRE VICEMINISTERIO/DESPACHO</t>
  </si>
  <si>
    <t>NOMBRE SUBSECRETARIA/COORDINACIÓN</t>
  </si>
  <si>
    <t>ZONA</t>
  </si>
  <si>
    <t>PROVINCIA</t>
  </si>
  <si>
    <t>CANTÓN</t>
  </si>
  <si>
    <t>RUBROS PRINCIPALES</t>
  </si>
  <si>
    <t>CUP</t>
  </si>
  <si>
    <t>NOMBRE CORTO PRODUCTO INST/PROYECTO</t>
  </si>
  <si>
    <t>TIPO DE GASTO</t>
  </si>
  <si>
    <t>Cód. Actividad</t>
  </si>
  <si>
    <t>FUNCIÓN</t>
  </si>
  <si>
    <t>Alineación al PND</t>
  </si>
  <si>
    <t>Alineación Objetivos OEI</t>
  </si>
  <si>
    <t>ICÓD OEI</t>
  </si>
  <si>
    <t>Indicadores OEI</t>
  </si>
  <si>
    <t>SUMA DE CERTIFICACIONES POA</t>
  </si>
  <si>
    <t>SALDO DE LÍNEA POA LUEGO DE CERTIFICACIÓN POA</t>
  </si>
  <si>
    <t>AÑO 2026</t>
  </si>
  <si>
    <t>AÑO 2027</t>
  </si>
  <si>
    <t>AÑO 2028</t>
  </si>
  <si>
    <t>GRUPO DE GASTO</t>
  </si>
  <si>
    <t>NOTAS</t>
  </si>
  <si>
    <t>DIFERENCIA</t>
  </si>
  <si>
    <t>MONTO TOTAL CERTIFICADO</t>
  </si>
  <si>
    <t>MONTO TOTAL COMPROMETIDO</t>
  </si>
  <si>
    <t>MONTO TOTAL DEVENGADO</t>
  </si>
  <si>
    <t>RESERVADO</t>
  </si>
  <si>
    <t>NO. CERTIFICACIÓN PRESUPUESTARIA</t>
  </si>
  <si>
    <t>CERT+COMP&gt;POA</t>
  </si>
  <si>
    <t>cert+com&gt;poa+refo</t>
  </si>
  <si>
    <t>PROGRAMADO A LA FECHA</t>
  </si>
  <si>
    <t>CUMPLIMIENTO POA</t>
  </si>
  <si>
    <t>ALERTAS O NUDOS CRITICOS</t>
  </si>
  <si>
    <t>Recursos en uso</t>
  </si>
  <si>
    <t>RECURSOS SIN USO</t>
  </si>
  <si>
    <t>0053</t>
  </si>
  <si>
    <t>001</t>
  </si>
  <si>
    <t>NUEVA</t>
  </si>
  <si>
    <t>REGIMEN ESPECIAL</t>
  </si>
  <si>
    <t>004</t>
  </si>
  <si>
    <t>OTRO</t>
  </si>
  <si>
    <t>N/A</t>
  </si>
  <si>
    <t>REMUNERACION UNIFICADA PARA PASANTES E INTERNOS RO</t>
  </si>
  <si>
    <t>SUBROGACION</t>
  </si>
  <si>
    <t>CONTRATOS OCASIONALES PARA EL CUMPLIMIENTO DE LA DEVENGACIÓN DE BECAS</t>
  </si>
  <si>
    <t>COMPENSACION POR VACACIONES NO GOZADAS POR CESACIO</t>
  </si>
  <si>
    <t>AGUA POTABLE</t>
  </si>
  <si>
    <t>ENERGIA ELECTRICA</t>
  </si>
  <si>
    <t>TELECOMUNICACIONES</t>
  </si>
  <si>
    <t>ÍNFIMA CUANTÍA</t>
  </si>
  <si>
    <t>ARRASTRE</t>
  </si>
  <si>
    <t>SUBASTA INVERSA</t>
  </si>
  <si>
    <t>CATÁLOGO ELECTRÓNICO</t>
  </si>
  <si>
    <t>MEDICAMENTOS</t>
  </si>
  <si>
    <t>REPUESTOS Y ACCESORIOS</t>
  </si>
  <si>
    <t>DISPOSITIVOS MEDICOS DE USO GENERAL</t>
  </si>
  <si>
    <t>DISPOSITIVOS MEDICOS PARA ODONTOLOGIA</t>
  </si>
  <si>
    <t>SEGUROS</t>
  </si>
  <si>
    <t>LICITACIÓN</t>
  </si>
  <si>
    <t>A JUBILADOS PATRONALES</t>
  </si>
  <si>
    <t>1090</t>
  </si>
  <si>
    <t>002</t>
  </si>
  <si>
    <t>MENOR CUANTÍA</t>
  </si>
  <si>
    <t>1092</t>
  </si>
  <si>
    <t>1096</t>
  </si>
  <si>
    <t>30</t>
  </si>
  <si>
    <t>90</t>
  </si>
  <si>
    <t>10</t>
  </si>
  <si>
    <t>1116</t>
  </si>
  <si>
    <t>1400</t>
  </si>
  <si>
    <t>1401</t>
  </si>
  <si>
    <t>1465</t>
  </si>
  <si>
    <t>3430</t>
  </si>
  <si>
    <t>COMPENSACION POR DESAHUCIO</t>
  </si>
  <si>
    <t>REMUNERACIONES UNIFICADAS</t>
  </si>
  <si>
    <t>3340</t>
  </si>
  <si>
    <t>SALARIOS UNIFICADOS</t>
  </si>
  <si>
    <t xml:space="preserve">REMUNERACIONES UNIFICADAS DE PROFESIONALES DE LA SALUD </t>
  </si>
  <si>
    <t>DECIMO TERCER SUELDO</t>
  </si>
  <si>
    <t>DECIMO CUARTO SUELDO</t>
  </si>
  <si>
    <t>COMPENSACION POR TRANSPORTE</t>
  </si>
  <si>
    <t>ALIMENTACION</t>
  </si>
  <si>
    <t>POR CARGAS FAMILIARES</t>
  </si>
  <si>
    <t>SUBSIDIO DE ANTIGÜEDAD</t>
  </si>
  <si>
    <t>HORAS EXTRAORDINARIAS Y SUPLEMENTARIAS</t>
  </si>
  <si>
    <t>SERVICIOS PERSONALES POR CONTRATO</t>
  </si>
  <si>
    <t>ENCARGOS</t>
  </si>
  <si>
    <t>CONTRATOS OCASIONALES PARA EL CUMPLIMIENTO DEL SER</t>
  </si>
  <si>
    <t>SERVICIOS PERSONALES POR CONTRATO DE PROFESIONALES DE LA SALUD</t>
  </si>
  <si>
    <t>APORTE PATRONAL</t>
  </si>
  <si>
    <t>FONDO DE RESERVA</t>
  </si>
  <si>
    <t>VEHICULOS (INSTALACION- MANTENIMIENTO Y REPARACIONES)</t>
  </si>
  <si>
    <t>COMBUSTIBLES Y LUBRICANTES</t>
  </si>
  <si>
    <t>ALIMENTOS Y BEBIDAS</t>
  </si>
  <si>
    <t>CONSULTORÍA</t>
  </si>
  <si>
    <t>1110</t>
  </si>
  <si>
    <t>BENEFICIOS SOCIALES</t>
  </si>
  <si>
    <t>SERVICIO DE SEGURIDAD Y VIGILANCIA</t>
  </si>
  <si>
    <t>MATERIALES DE OFICINA</t>
  </si>
  <si>
    <t>1091</t>
  </si>
  <si>
    <t>ALMACENAMIENTO EMBALAJE DESEMBALAJE ENVASE DESENVA</t>
  </si>
  <si>
    <t>MATERIALES DE ASEO</t>
  </si>
  <si>
    <t>EQUIPOS SISTEMAS Y PAQUETES INFORMATICOS</t>
  </si>
  <si>
    <t>1093</t>
  </si>
  <si>
    <t>1115</t>
  </si>
  <si>
    <t>NA</t>
  </si>
  <si>
    <t>1463</t>
  </si>
  <si>
    <t>1112</t>
  </si>
  <si>
    <t>005</t>
  </si>
  <si>
    <t>1460</t>
  </si>
  <si>
    <t>VIATICOS Y SUBSISTENCIAS EN EL INTERIOR</t>
  </si>
  <si>
    <t>HONORARIOS POR CONTRATOS CIVILES DE SERVICIOS</t>
  </si>
  <si>
    <t>MOBILIARIO</t>
  </si>
  <si>
    <t>FLETES Y MANIOBRAS</t>
  </si>
  <si>
    <t>SERVICIOS DE ASEO LAVADO DE VESTIMENTA DE TRABAJO</t>
  </si>
  <si>
    <t>003</t>
  </si>
  <si>
    <t>TASAS GENERALES IMPUESTOS PERMISOS LICENCIAS Y PAT</t>
  </si>
  <si>
    <t>INDEMNIZACIONES POR SENTENCIAS JUDICIALES</t>
  </si>
  <si>
    <t>1111</t>
  </si>
  <si>
    <t>CATALOGO 1</t>
  </si>
  <si>
    <t>CATALOGO 2</t>
  </si>
  <si>
    <t>CATALOGO 3</t>
  </si>
  <si>
    <t>CATALOGO 4</t>
  </si>
  <si>
    <t>CATALOGO 5</t>
  </si>
  <si>
    <t>CATALOGO 6</t>
  </si>
  <si>
    <t>CATALOGO 7</t>
  </si>
  <si>
    <t>CATALOGO 8</t>
  </si>
  <si>
    <t>CATALOGO 9</t>
  </si>
  <si>
    <t>CATALOGO 10</t>
  </si>
  <si>
    <t>ESTRUCTURA ORGÁNICA MSP</t>
  </si>
  <si>
    <t>UNIDADES EJECUTORAS</t>
  </si>
  <si>
    <t>PROGRAMAS / ESTRUCTURA</t>
  </si>
  <si>
    <t>VARIOS</t>
  </si>
  <si>
    <t>CATÁLOGO PRESUPUESTARIO</t>
  </si>
  <si>
    <t>INGRESOS</t>
  </si>
  <si>
    <t>ALINEACIÓN</t>
  </si>
  <si>
    <t>INDICADORES OEI</t>
  </si>
  <si>
    <t>FUENTES DE FINANCIAMIENTO</t>
  </si>
  <si>
    <t>INDICADORES KPI</t>
  </si>
  <si>
    <t>FUNCIONAL</t>
  </si>
  <si>
    <t>DIRECCION/SUBSECRETARIA/COORDINACION</t>
  </si>
  <si>
    <t>NOMBRE SUBSECRETARIA / COORDINACIÓN</t>
  </si>
  <si>
    <t>CÓD ESIGEF</t>
  </si>
  <si>
    <t>NOMBRE UE</t>
  </si>
  <si>
    <t>DISTRITO</t>
  </si>
  <si>
    <t xml:space="preserve">Cód. programa </t>
  </si>
  <si>
    <t>Nombre. programa esigef</t>
  </si>
  <si>
    <t>DESC_PROGRAMA</t>
  </si>
  <si>
    <t>CODIGO ACTIVIDAD ESIGEF</t>
  </si>
  <si>
    <t>Nomenc</t>
  </si>
  <si>
    <t>UNIFICADO PROG/PROY/ACT</t>
  </si>
  <si>
    <t>DESCRIPCION ACTIVIDAD ESIGEF</t>
  </si>
  <si>
    <t>DES_ACTIVIDAD</t>
  </si>
  <si>
    <t>INCLUYE EN EL PAC</t>
  </si>
  <si>
    <t>NUEVA O DE ARRASTE</t>
  </si>
  <si>
    <t>TIPO DE REFORMA</t>
  </si>
  <si>
    <t>AUTORIZACIÓN AVAL</t>
  </si>
  <si>
    <t>ESTADO CERTIFICACIÓN</t>
  </si>
  <si>
    <t>PROCEDIMIENTO</t>
  </si>
  <si>
    <t>TIEMPO PROCESO PRE -CONTRACTUAL (DÍAS)</t>
  </si>
  <si>
    <t>ITEM PRESUPUESTARIO</t>
  </si>
  <si>
    <t>DESCRIPCION ITEM PRESUPUESTARIO</t>
  </si>
  <si>
    <t>ITEM QUE REQUIERE AVAL</t>
  </si>
  <si>
    <t>INSTANCIA QUE APRUEBA AVAL</t>
  </si>
  <si>
    <t>DESCRIPCION_ITEM_PRESUPUESTARIO</t>
  </si>
  <si>
    <t>ITEM_PRESUPUESTARIO</t>
  </si>
  <si>
    <t>OBJETIVOS DEL PND</t>
  </si>
  <si>
    <t>OBJETIVOS DEL PEI</t>
  </si>
  <si>
    <t>CÓD OEI</t>
  </si>
  <si>
    <t>Programa</t>
  </si>
  <si>
    <t>NÚMERO OEI</t>
  </si>
  <si>
    <t>INDICADOR OEI</t>
  </si>
  <si>
    <t>NOMBRE FUENTE</t>
  </si>
  <si>
    <t>ORGANISMO ESIGEF</t>
  </si>
  <si>
    <t>CORRELA ESIGEF</t>
  </si>
  <si>
    <t>NOMBRE INDICADOR</t>
  </si>
  <si>
    <t>PROG</t>
  </si>
  <si>
    <t>DESC_FUNCION</t>
  </si>
  <si>
    <t>DESPACHO MINISTERIAL</t>
  </si>
  <si>
    <t>PLANTA CENTRAL</t>
  </si>
  <si>
    <t>PICHINCHA</t>
  </si>
  <si>
    <t>QUITO</t>
  </si>
  <si>
    <t>01</t>
  </si>
  <si>
    <t>AC</t>
  </si>
  <si>
    <t>ADMINISTRACION CENTRAL</t>
  </si>
  <si>
    <t>FORTALECIMIENTO DE LAS CAPACIDADES DEL TALENTO HUMANO EL SEGUIMIENTO A LA GESTION LA INFRAESTRUCTURA FISICA Y TECNOLOGICA DE LA ENTIDAD PARA BRINDAR UN SERVICIO DE CALIDAD A LOS USUARIOS</t>
  </si>
  <si>
    <t>01000001</t>
  </si>
  <si>
    <t>GASTO OPERATIVO DE PROCESOS ADJETIVOS</t>
  </si>
  <si>
    <t>COMPRENDE LAS REMUNERACIONES MENSUAES UNIFICADAS LIQUIDACIONES PENSIONES MOVILIZACIONES OTROS GASTOS OPERATIVOS DEL PERSONAL QUE ASESORA Y APOYA EN LOS SERVICIOS DE SALUD  NECESARIO PARA COADYUVAR A UNA ATENCION INTEGRAL DE SALUD DE LA POBLACION</t>
  </si>
  <si>
    <t>CORRIENTE</t>
  </si>
  <si>
    <t>PRESUPUESTARIA</t>
  </si>
  <si>
    <t>APROBADA</t>
  </si>
  <si>
    <t xml:space="preserve">GASTOS EN PERSONAL </t>
  </si>
  <si>
    <t>04</t>
  </si>
  <si>
    <t>INGRESOS_CORRIENTES</t>
  </si>
  <si>
    <t>Mejorar las condiciones de vida de la población de forma integral, promoviendo el acceso equitativo a salud, vivienda y bienestar social.</t>
  </si>
  <si>
    <t>OE1 Incrementar la efectividad de la Gobernanza en el Sistema Nacional de Salud</t>
  </si>
  <si>
    <t>OE_1</t>
  </si>
  <si>
    <t>58</t>
  </si>
  <si>
    <t>Número de documentos normativos expedidos, contemplados en Agenda Regulatoria, que cumplen la metodología para elaborar documentos normativos en salud</t>
  </si>
  <si>
    <t>RECURSOS FISCALES</t>
  </si>
  <si>
    <t>0000</t>
  </si>
  <si>
    <t>SIN ORGANISMO</t>
  </si>
  <si>
    <t>SIN CORRELATIVO</t>
  </si>
  <si>
    <t>KPI-1-BECAS</t>
  </si>
  <si>
    <t>00</t>
  </si>
  <si>
    <t>G11</t>
  </si>
  <si>
    <t>PRODUCTOS FARMACÉUTICOS</t>
  </si>
  <si>
    <t>VICEMINISTERIO DE GOBERNANZA DE LA SALUD</t>
  </si>
  <si>
    <t>DIRECCION DISTRITAL 04D01 - SAN PEDRO DE HUACA TULCAN - SALUD</t>
  </si>
  <si>
    <t>04D01</t>
  </si>
  <si>
    <t>COORDINACIÓN ZONAL 1</t>
  </si>
  <si>
    <t>CARCHI</t>
  </si>
  <si>
    <t>SAN PEDRO DE HUACA</t>
  </si>
  <si>
    <t>PROM</t>
  </si>
  <si>
    <t>PREVENCION Y PROMOCION DE LA SALUD</t>
  </si>
  <si>
    <t>PLANES PROGRAMAS PROYECTOS ESTRATEGIAS Y/O HERRAMIENTAS ACCIONES PARA DESARROLLAR PROMOVER Y POTENCIAR LA PRACTICA DE LA MEDICINA TRADICIONAL ANCESTRAL Y ALTERNATIVA; DE PREVENCION Y PROMOCION DE LA SALUD CON ENFOQUE EN DERECHOS HUMANOS INTERCULTURALIDAD GENERO Y GENERACIONAL CON PARTICIPACION SOCIAL ACORDE AL PERFIL EPIDEMIOLOGICO DEL PAIS.</t>
  </si>
  <si>
    <t>01000002</t>
  </si>
  <si>
    <t>PROCESOS OPERATIVOS CG (SOLO UNIDADES DESCONCENTRADAS)</t>
  </si>
  <si>
    <t>COMPRENDE LAS REMUNERACIONES MENSUAES UNIFICADAS LIQUIDACIONES PENSIONES MOVILIZACIONES OTROS GASTOS OPERATIVOS DEL PERSONAL DEL NIVEL DESCONCENTRADO QUE ASESORA Y APOYA EN LOS SERVICIOS DE SALUD  NECESARIO PARA COADYUVAR A UNA ATENCION INTEGRAL DE SALUD DE LA POBLACION</t>
  </si>
  <si>
    <t>INVERSION</t>
  </si>
  <si>
    <t>POA</t>
  </si>
  <si>
    <t>NO FINANCIADO</t>
  </si>
  <si>
    <t xml:space="preserve">NO </t>
  </si>
  <si>
    <t>RECHAZADA</t>
  </si>
  <si>
    <t>IMPUESTOS</t>
  </si>
  <si>
    <t>OE2 Incrementar la calidad de la vigilancia, prevención y control sanitario en el Sistema Nacional de Salud</t>
  </si>
  <si>
    <t>OE_2</t>
  </si>
  <si>
    <t>56</t>
  </si>
  <si>
    <t>Porcentaje de cobertura tercera dosis de vacuna contra el neumococo en menores de un año</t>
  </si>
  <si>
    <t>RECURSOS FISCALES GENERADOS POR LAS INSTITUCIONES</t>
  </si>
  <si>
    <t>701</t>
  </si>
  <si>
    <t>ASISTENCIA TÉCNICA Y DONACIONES DISPONIBLES</t>
  </si>
  <si>
    <t>KPI-2-EAIS</t>
  </si>
  <si>
    <t>G12</t>
  </si>
  <si>
    <t>PRODUCTOS E INSUMOS MÉDICOS</t>
  </si>
  <si>
    <t>SUBSECRETARÍA DE RECTORÍA DEL SISTEMA NACIONAL DE SALUD</t>
  </si>
  <si>
    <t>1072</t>
  </si>
  <si>
    <t>DIRECCION DISTRITAL 04D02 - MONTUFAR-BOLIVAR - SALUD</t>
  </si>
  <si>
    <t>04D02</t>
  </si>
  <si>
    <t>MONTUFAR</t>
  </si>
  <si>
    <t>VIG</t>
  </si>
  <si>
    <t>VIGILANCIA Y CONTROL SANITARIO</t>
  </si>
  <si>
    <t>ACCIONES PARA FORTALECER LA VIGILANCIA EPIDEMIOLOGICA QUE ES DETECTAR DE MANERA TEMPRANA CASOS PERMITIENDO LA ATENCION ADECUADA DE LOS PACIENTES Y LA IMPLEMENTACION DE LAS MEDIDAS DE INVESTIGACION PREVENCION Y CONTROL TENDIENTES A REDUCIR EL RIESGO DE DISEMINACION DE LA INFECCION EN LA POBLACION Y LOS RIESGOS DE SALUD.</t>
  </si>
  <si>
    <t>55000001</t>
  </si>
  <si>
    <t>IMPLEMENTACION DE PLANES DE ALIMENTACION Y NUTRICION Y PREVENCION DE ENFERMEDADES</t>
  </si>
  <si>
    <t>ADQUISICION TRATAMIENTO CON SULFATO DE ZINC SUPLEMENTACION CON HIERRO MULTIVITAMINAS Y MINERALES EN POLVO  FRASCOS PARA TRATAMIENTO PARA ANEMIA CON HIERRO POLIMALTOSADO PARA NINOS DE 6 A 23 MESES; SUPLEMENTACION CON VITAMINA A PARA NINOS DE 6 A 59 MESES TABLETAS DE HIERRO MAS ACIDO FOLICO PARA SUPLEMENTACION A MUJERES EMBARAZADAS Y EN PERIODO DE LACTANCIA A NIVEL NACIONAL.</t>
  </si>
  <si>
    <t>ANTICIPO</t>
  </si>
  <si>
    <t>INTER</t>
  </si>
  <si>
    <t>ANULADO</t>
  </si>
  <si>
    <t>INSUBSISTENTE</t>
  </si>
  <si>
    <t>HABER MILITAR Y POLICIAL</t>
  </si>
  <si>
    <t>SOBRE_LA_RENTA_UTILIDADES_Y_GANANCIAS_DE_CAPITAL</t>
  </si>
  <si>
    <t>OE3 Incrementar la promoción de la salud en la población a través de los estilos de vida</t>
  </si>
  <si>
    <t>OE_3</t>
  </si>
  <si>
    <t>Porcentaje de cobertura de segunda dosis de vacuna contra rotavirus en menores de un año</t>
  </si>
  <si>
    <t>KPI-3-VACUNAS</t>
  </si>
  <si>
    <t>G13</t>
  </si>
  <si>
    <t>INSTRUMENTOS Y EQUIPAMIENTO TERAPÉUTICO</t>
  </si>
  <si>
    <t>DIRECCIÓN NACIONAL DE POLÍTICAS MODELAMIENTO SISTEMA NACIONAL SALUD</t>
  </si>
  <si>
    <t>1073</t>
  </si>
  <si>
    <t>DIRECCION DISTRITAL 04D03 - ESPEJO-MIRA - SALUD</t>
  </si>
  <si>
    <t>04D03</t>
  </si>
  <si>
    <t>ESPEJO</t>
  </si>
  <si>
    <t>CAL</t>
  </si>
  <si>
    <t>GARANTIA DE LA CALIDAD DE LOS SERVICIOS DE SALUD</t>
  </si>
  <si>
    <t>PLANES PROGRAMAS PROYECTOS ESTRATEGIAS Y/O HERRAMIENTAS ACCIONES PARA GARANTIZAR LA CALIDAD DE ATENCION; LA INFRAESTRUCTURA Y EQUIPAMIENTO SANITARIO EN LOS ESTABLECIMIENTOS DE SALUD DEL MINISTERIO DE SALUD PUBLICA A FIN DE BRINDAR UNA ATENCION DE CALIDAD EN LOS ESTABLECIMIENTOS DE SALUD.</t>
  </si>
  <si>
    <t>55000002</t>
  </si>
  <si>
    <t>IMPLEMENTACION DE ESTRATEGIAS EDUCOMUNICACIONALES DE PROMOCION Y PREVENCION INTEGRAL DE SALUD EN DIFERENTES AMBITOS</t>
  </si>
  <si>
    <t>LAS ESTRATEGIAS COMUNICACION FAVORECIENDO EL DESARROLLO DE COMPORTAMIENTOS Y ESTILOS DE VIDA SALUDABLES A TRAVES DE LOS MEDIOS DE COMUNICACION Y LA COMUNICACION INTERPERSONAL</t>
  </si>
  <si>
    <t>INTRA</t>
  </si>
  <si>
    <t>INSUBSISTENTE PARCIAL</t>
  </si>
  <si>
    <t>REMUNERACION MENSUAL UNIFICADA DE DOCENTES DEL MAG</t>
  </si>
  <si>
    <t>A_LA_RENTA_GLOBAL</t>
  </si>
  <si>
    <t>OE4 Incrementar la calidad en la prestación de los servicios de salud</t>
  </si>
  <si>
    <t>OE_4</t>
  </si>
  <si>
    <t>Porcentaje de cobertura segunda dosis de vacuna triple viral en niños de 1 año (12-23 meses)</t>
  </si>
  <si>
    <t>RECURSOS PROVENIENTES DE PREASIGNACIONES</t>
  </si>
  <si>
    <t>KPI-4-CANCER</t>
  </si>
  <si>
    <t>G21</t>
  </si>
  <si>
    <t>SERVICIOS MÉDICOS GENERALES Y MEDICOS FAMILIARES</t>
  </si>
  <si>
    <t>DIRECCIÓN NACIONAL DE ARTICULACIÓN DE LA RED PUBLICA Y COMPLEMENTARIA</t>
  </si>
  <si>
    <t>1162</t>
  </si>
  <si>
    <t>DIRECCION DISTRITAL 08D01 - ESMERALDAS - SALUD</t>
  </si>
  <si>
    <t>08D01</t>
  </si>
  <si>
    <t>ESMERALDAS</t>
  </si>
  <si>
    <t>GOB</t>
  </si>
  <si>
    <t>GOBERNANZA DE LA SALUD</t>
  </si>
  <si>
    <t>POLITICAS PUBLICAS Y LINEAMIENTOS PARA LA ORGANIZACION DEL SISTEMA NACIONAL DE SALUD Y DE LAS ENTIDADES TANTO PUBLICAS COMO PRIVADAS QUE CONFORMAN EL SISTEMA NACIONAL DE SALUD. ADEMAS DE PLANES PROGRAMAS PROYECTOS ESTRATEGIAS Y/O HERRAMIENTAS PARA EL CONTROL DE LOS MEDICAMENTOS QUE CONTENGAN SUSTANCIAS CATALOGADAS SUJETAS A FISCALIZACION CON EL OBJETO DE GARANTIZAR SU ACCESO Y USO RACIONAL.</t>
  </si>
  <si>
    <t>55000003</t>
  </si>
  <si>
    <t>GASTO OPERATIVO DE PROMOCION DE LA SALUD</t>
  </si>
  <si>
    <t>COMPRENDE LAS REMUNERACIONES MENSUAES UNIFICADAS LIQUIDACIONES PENSIONES MOVILIZACIONES OTROS GASTOS OPERATIVOS DEL PERSONAL DE SALUD DE PROMOCION EN LOS ESTABLECIMIENTOS DE SALUD DE PRIMER NIVEL NECESARIO PARA COADYUVAR A UNA ATENCION INTEGRAL DE SALUD DE LA POBLACION</t>
  </si>
  <si>
    <t>DIS/AMP</t>
  </si>
  <si>
    <t>COTIZACIÓN</t>
  </si>
  <si>
    <t>A_LA_UTILIDAD_POR_LA_VENTA_DE_PREDIOS_URBANOS_Y_PLUSVALIA</t>
  </si>
  <si>
    <t>55</t>
  </si>
  <si>
    <t xml:space="preserve">Cobertura de atenciones de asesoría en planificación familiar en la población de 20 a 49 años en establecimientos del primer, segundo y tercer nivel de atención del Ministerio de Salud Pública </t>
  </si>
  <si>
    <t>EJERCICIOS AÑOS ANTERIORES</t>
  </si>
  <si>
    <t>KPI-5-VIH</t>
  </si>
  <si>
    <t>G22</t>
  </si>
  <si>
    <t>SERVICIOS MÉDICOS ESPECIALIZADOS</t>
  </si>
  <si>
    <t>DIRECCIÓN NACIONAL DE FORTALECIMIENTO PROFESIONAL Y CARRERA SANITARIA</t>
  </si>
  <si>
    <t>1168</t>
  </si>
  <si>
    <t>DIRECCION DISTRITAL 08D02 - ELOY ALFARO - SALUD</t>
  </si>
  <si>
    <t>08D02</t>
  </si>
  <si>
    <t>ELOY ALFARO</t>
  </si>
  <si>
    <t>20</t>
  </si>
  <si>
    <t>PRESTACION DE SERVICIOS DE SALUD</t>
  </si>
  <si>
    <t>55000004</t>
  </si>
  <si>
    <t>DESNUTRICION INFANTIL CONTROL PRENATAL</t>
  </si>
  <si>
    <t>PREVENIR ORIENTAR DISMINUIR LOS FACTORES DE RIESGO DETECTAR PROBLEMAS DE SALUD DE LAS EMBARAZADAS Y TRATARLOS A TIEMPO PARA  AYUDAR A PREVENIR LA DESNUTRICION QUE ES UN OBSTACULO QUE LIMITA EL CRECIMIENTO FISICO EL DESARROLLO COGNITIVO Y DEL SISTEMA INMUNOLOGICO DE LA NINEZ.</t>
  </si>
  <si>
    <t>SOLO MEDICAMENTOS</t>
  </si>
  <si>
    <t>AMP</t>
  </si>
  <si>
    <t>A_LA_UTILIDAD_POR_LA_VENTA_DE_PREDIOS_RURALES</t>
  </si>
  <si>
    <t>OE5 Incrementar la cobertura de las prestaciones de servicios de salud</t>
  </si>
  <si>
    <t>OE_5</t>
  </si>
  <si>
    <t>57</t>
  </si>
  <si>
    <t>Porcentaje de abastecimiento de medicamentos contenidos en el Cuadro Nacional de Medicamentos Básicos - CNMB en los establecimientos de salud del Ministerio de Salud Pública - MSP</t>
  </si>
  <si>
    <t>KPI-6-INFRAESTRUCUTURA</t>
  </si>
  <si>
    <t>G23</t>
  </si>
  <si>
    <t>SERVICIOS DENTALES</t>
  </si>
  <si>
    <t>DIRECCIÓN NACIONAL DE CALIDAD, SEGURIDAD DEL PACIENTE Y CONTROL SANITARIO</t>
  </si>
  <si>
    <t>1165</t>
  </si>
  <si>
    <t>DIRECCION DISTRITAL 08D03 - MUISNE ATACAMES - SALUD</t>
  </si>
  <si>
    <t>08D03</t>
  </si>
  <si>
    <t>MUISNE</t>
  </si>
  <si>
    <t>PROV</t>
  </si>
  <si>
    <t>PROVISION Y PRESTACION DE SERVICIOS DE SALUD</t>
  </si>
  <si>
    <t>PLANES PROGRAMAS PROYECTOS ESTRATEGIAS Y/O HERRAMIENTAS ACCIONES PARA FORTALECER LA PRESTACION DE SERVICIOS DE SALUD EN LOS ESTABLECIMIENTOS DE SALUD DEL MINISTERIO DE SALUD PUBLICA CON LOS INSUMOS MATERIALES MEDICAMENTOS DISPOSITIVOS MEDICOS ENTRE OTROS QUE PERMITAN BRINDAR UNA ATENCION INTEGRAL DE SALUD A LA POBLACION.</t>
  </si>
  <si>
    <t>55000005</t>
  </si>
  <si>
    <t>DESNUTRICION INFANTIL CONTROL NIÑO SANO</t>
  </si>
  <si>
    <t>DIS</t>
  </si>
  <si>
    <t>A_LOS_JUEGOS_DE_AZAR</t>
  </si>
  <si>
    <t>OE6 Incrementar la investigación en salud</t>
  </si>
  <si>
    <t>OE_6</t>
  </si>
  <si>
    <t>Cobertura de control prenatal durante el primer trimestre del embarazo</t>
  </si>
  <si>
    <t>PPR</t>
  </si>
  <si>
    <t>G24</t>
  </si>
  <si>
    <t>SERVICIOS DE ATENCIÓN PRE-HOSPITALARIA</t>
  </si>
  <si>
    <t>DIRECCIÓN NACIONAL DE REGULACIÓN DE MEDICAMENTOS Y DISPOSITIVOS MÉDICOS</t>
  </si>
  <si>
    <t>1166</t>
  </si>
  <si>
    <t>DIRECCION DISTRITAL 08D04 - QUININDE - SALUD</t>
  </si>
  <si>
    <t>08D04</t>
  </si>
  <si>
    <t>QUININDE</t>
  </si>
  <si>
    <t>INF</t>
  </si>
  <si>
    <t>PROGRAMAS DE SALUD PUBLICA</t>
  </si>
  <si>
    <t>006</t>
  </si>
  <si>
    <t>55000006</t>
  </si>
  <si>
    <t>DESNUTRICION INFANTIL VACUNACION NINOS MENORES DE 5 AÑOS</t>
  </si>
  <si>
    <t>POLITICA PUBLICA DE SALUD CUYO OBJETIVO ES OTORGAR PROTECCION ESPECIFICA A LA NINEZ CONTRA ENFERMEDADES QUE SON PREVENIBLES A TRAVES DE LA APLICACION DE VACUNAS</t>
  </si>
  <si>
    <t>EGRESOS DE REPRESENTACION</t>
  </si>
  <si>
    <t>A_LA_RENTA_DE_EMPRESAS_PETROLERAS</t>
  </si>
  <si>
    <t>OE7 Incrementar la eficiencia institucional en el Ministerio de Salud Pública</t>
  </si>
  <si>
    <t>OE_7</t>
  </si>
  <si>
    <t>Cobertura de control de niño sano en menores de 5 años</t>
  </si>
  <si>
    <t>SENTENCIAS CORTE CONSTITUCIONAL</t>
  </si>
  <si>
    <t>G31</t>
  </si>
  <si>
    <t>SERVICIOS HOSPITALARIOS GENERALES</t>
  </si>
  <si>
    <t>SUBSECRETARIA DE VIGILANCIA, PREVENCIÓN Y CONTROL DE LA SALUD</t>
  </si>
  <si>
    <t>1167</t>
  </si>
  <si>
    <t>DIRECCION DISTRITAL 08D05 - SAN LORENZO - SALUD</t>
  </si>
  <si>
    <t>08D05</t>
  </si>
  <si>
    <t>SAN LORENZO</t>
  </si>
  <si>
    <t>PREVENCION Y REDUCCION DE LA DESNUTRICION CRONICA INFANTIL DCI</t>
  </si>
  <si>
    <t>007</t>
  </si>
  <si>
    <t>55000007</t>
  </si>
  <si>
    <t>DESNUTRICION INFANTIL CONTROL PRENATAL SIN POLITICA DE IGUALDAD</t>
  </si>
  <si>
    <t>PREVENIR ORIENTAR DISMINUIR LOS FACTORES DE RIESGO DETECTAR PROBLEMAS DE SALUD Y TRATARLOS A TIEMPO PARA  AYUDAR A PREVENIR LA DESNUTRICION QUE ES UN OBSTACULO QUE LIMITA EL CRECIMIENTO FISICO EL DESARROLLO COGNITIVO Y DEL SISTEMA INMUNOLOGICO DE LA NINEZ.</t>
  </si>
  <si>
    <t>TALENTO HUMANO Y OTROS (NO MEDICAMENTOS)</t>
  </si>
  <si>
    <t>BONIFICACION PARA EDUCADORES COMUNITARIOS ALFABETI</t>
  </si>
  <si>
    <t>SOBRE_LAS_UTILIDADES</t>
  </si>
  <si>
    <t>Cobertura de tamizaje metabólico neonatal en establecimientos de salud del MSP</t>
  </si>
  <si>
    <t>G32</t>
  </si>
  <si>
    <t>SERVICIOS HOSPITALARIOS ESPECIALIZADOS</t>
  </si>
  <si>
    <t>DIRECCIÓN NACIONAL VIGILANCIA EPIDEMIOLÓGICA</t>
  </si>
  <si>
    <t>1257</t>
  </si>
  <si>
    <t>DIRECCION DISTRITAL 10D02 - ANTONIO ANTE-OTAVALO - SALUD</t>
  </si>
  <si>
    <t>10D02</t>
  </si>
  <si>
    <t>IMBABURA</t>
  </si>
  <si>
    <t>ANTONIO ANTE</t>
  </si>
  <si>
    <t>008</t>
  </si>
  <si>
    <t>55000008</t>
  </si>
  <si>
    <t>DESNUTRICION INFANTIL CONTROL NIÑO SANO SIN POLITICA DE IGUALDAD</t>
  </si>
  <si>
    <t>REMUNERACION VARIABLE POR EMERGENCIA SANITARIA COVID-19</t>
  </si>
  <si>
    <t>A_OTRAS_RENTAS_UTILIDADES_Y_BENEFICIOS_DEL_CAPITAL</t>
  </si>
  <si>
    <t>Porcentaje de satisfacción del usuario externo</t>
  </si>
  <si>
    <t>PROMOCIÓN DE LOS SERVICIOS DEL PNAS</t>
  </si>
  <si>
    <t>G33</t>
  </si>
  <si>
    <t>SERVICIOS MÉDICOS Y DE MATERNIDAD</t>
  </si>
  <si>
    <t>DIRECCIÓN NACIONAL DE GESTIÓN DE RIESGOS Y DAÑOS</t>
  </si>
  <si>
    <t>1255</t>
  </si>
  <si>
    <t>DIRECCION DISTRITAL 10D03 - COTACACHI - SALUD</t>
  </si>
  <si>
    <t>10D03</t>
  </si>
  <si>
    <t>COTACACHI</t>
  </si>
  <si>
    <t>56000001</t>
  </si>
  <si>
    <t>REDUCCION PREVENCION Y CONTROL DE MORTALIDAD DE ENFERMEDADES DE VIGILANCIA EPIDEMIOLOGICA</t>
  </si>
  <si>
    <t xml:space="preserve">MEDIDAS ORIENTADAS A EVITAR LA APARICION DE UNA ENFERMEDAD O PROBLEMA DE SALUD MEDIANTE EL CONTROL DE LOS AGENTES CAUSALES Y FACTORES DE RIESGO. </t>
  </si>
  <si>
    <t>EGRESOS POR RESIDENCIA</t>
  </si>
  <si>
    <t>SOBRE_LA_PROPIEDAD</t>
  </si>
  <si>
    <t>Gasto de bolsillo en salud como porcentaje del gasto total en salud</t>
  </si>
  <si>
    <t xml:space="preserve">ACTUALIZACIÓN CONOCIMIENTOS </t>
  </si>
  <si>
    <t>G34</t>
  </si>
  <si>
    <t>SERVICIOS DE REHABILITACIÓN Y RECUPERACIÓN</t>
  </si>
  <si>
    <t>DIRECCIÓN NACIONAL ESTRATEGIAS DE PREVENCIÓN Y CONTROL PARA ENFERMEDADES TRANSMISIBLES</t>
  </si>
  <si>
    <t>1532</t>
  </si>
  <si>
    <t>DIRECCION DISTRITAL 21D02 - LAGO AGRIO - SALUD</t>
  </si>
  <si>
    <t>21D02</t>
  </si>
  <si>
    <t>SUCUMBIOS</t>
  </si>
  <si>
    <t>LAGO AGRIO</t>
  </si>
  <si>
    <t>56000002</t>
  </si>
  <si>
    <t>GASTO OPERATIVO DE VIGILANCIA DE LA SALUD</t>
  </si>
  <si>
    <t>COMPRENDE LAS REMUNERACIONES MENSUAES UNIFICADAS LIQUIDACIONES PENSIONES MOVILIZACIONES OTROS GASTOS OPERATIVOS DEL PERSONAL DE SALUD DE VIGILANCIA EN LOS ESTABLECIMIENTOS DE SALUD DE PRIMER NIVEL NECESARIO PARA COADYUVAR A UNA ATENCION INTEGRAL DE SALUD DE LA POBLACION</t>
  </si>
  <si>
    <t>BONIFICACION GEOGRAFICA</t>
  </si>
  <si>
    <t>A_LOS_PREDIOS_URBANOS</t>
  </si>
  <si>
    <t>Porcentaje de Comités de Ética de Investigación en seres humanos y asistenciales evaluados en el tiempo establecido</t>
  </si>
  <si>
    <t>FORTALECIMIENTO DE CARTERA DE SERVICIOS EN EL PNAS</t>
  </si>
  <si>
    <t>G35</t>
  </si>
  <si>
    <t>SERVICIOS MÉDICOS A LA TERCERA EDAD</t>
  </si>
  <si>
    <t>DIRECCIÓN NACIONAL ESTRATEGIAS DE PREVENCIÓN Y CONTROL PARA ENFERMEDADES NO TRANSMISIBLES, SALUD MENTAL Y FENÓMENO SOCIO ECONÓMICO DE LAS DROGAS</t>
  </si>
  <si>
    <t>1531</t>
  </si>
  <si>
    <t>DIRECCION DISTRITAL 21D04 - SHUSHUFINDI - SALUD</t>
  </si>
  <si>
    <t>21D04</t>
  </si>
  <si>
    <t>SHUSHUFINDI</t>
  </si>
  <si>
    <t>56000003</t>
  </si>
  <si>
    <t xml:space="preserve"> EMERGENCIA SANITARIA COVID-19</t>
  </si>
  <si>
    <t>COMPRENDE LAS MEDIDAS DE PREVENCION ACCIONES ESPECIFICAS PARA LA PREVENCION A LA POBLACION Y GRUPOS DE ATENCION PRIORITARIA ENTRE LOS QUE SE ENCUENTRAN PERSONAS CON DISCAPACIDAD Y ADULTOS MAYORES PARA BRINDAR UN ENFOQUE DE DERECHOS ANTE LA EMERGENCIA PARA EVITAR SITUACIONES DE DISCRIMINACION POR EDAD SEXO O DISCAPACIDAD.</t>
  </si>
  <si>
    <t>A_LOS_PREDIOS_RURALES</t>
  </si>
  <si>
    <t>70</t>
  </si>
  <si>
    <t>Incrementar la promoción de la salud en la población</t>
  </si>
  <si>
    <t>TUBERCULÓSIS</t>
  </si>
  <si>
    <t>G36</t>
  </si>
  <si>
    <t>SERVICIOS MÉDICOS A PERSONAS CON DISCAPACIDADES</t>
  </si>
  <si>
    <t>DIRECCIÓN NACIONAL DE INMUNIZACIONES</t>
  </si>
  <si>
    <t>1070</t>
  </si>
  <si>
    <t>HOSPITAL PROVINCIAL GENERAL LUIS G. DAVILA</t>
  </si>
  <si>
    <t>TULCAN</t>
  </si>
  <si>
    <t>56000005</t>
  </si>
  <si>
    <t>PREVENCIÓN Y CONTROL DE LATUBERCULOSIS POLITICAS DE IGUALDAD</t>
  </si>
  <si>
    <t>COMPENSACION EN EL EXTERIOR</t>
  </si>
  <si>
    <t>A_LA_INSCRIPCION_EN_EL_REGISTRO_DE_LA_PROPIEDAD_O_EN_EL_REGISTRO_MERCANTIL</t>
  </si>
  <si>
    <t>METAXÉNICAS Y ZOONÓTICAS</t>
  </si>
  <si>
    <t>G37</t>
  </si>
  <si>
    <t xml:space="preserve">SERVICIOS MÉDICOS A LA NIÑEZ Y ADOLESCENCIA </t>
  </si>
  <si>
    <t>SUBSECRETARIA DE PROMOCIÓN, SALUD INTERCULTURAL E IGUALDAD</t>
  </si>
  <si>
    <t>1160</t>
  </si>
  <si>
    <t>HOSPITAL PROVINCIAL GENERAL DELFINA TORRES DE CONCHA</t>
  </si>
  <si>
    <t>56000007</t>
  </si>
  <si>
    <t>VIGILANCIA CONTROLVECTORES PARA PREVENCION TRANS ENFERMEDADES METAXENICAS Y ZOONOTICAS POLIT IGUAL</t>
  </si>
  <si>
    <t>A_LAS_TRANSFERENCIAS_DE_DOMINIO</t>
  </si>
  <si>
    <t xml:space="preserve">TUBERCULOSIS Y LEPRA </t>
  </si>
  <si>
    <t>G41</t>
  </si>
  <si>
    <t>VIGILANCIA EPIDEMIOLÓGICA Y SERVICIOS DE PREVENCIÓN Y CONTROL</t>
  </si>
  <si>
    <t>DIRECCIÓN NACIONAL DE PROMOCIÓN DE LA SALUD</t>
  </si>
  <si>
    <t>1250</t>
  </si>
  <si>
    <t>HOSPITAL PROVINCIAL GENERAL SAN VICENTE DE PAUL</t>
  </si>
  <si>
    <t>IBARRA</t>
  </si>
  <si>
    <t>57000001</t>
  </si>
  <si>
    <t>MANTENIMIENTO PREVENTIVO Y CORRECTIVO SANITARIO</t>
  </si>
  <si>
    <t>LA INFRAESTRUCTURA Y EL EQUIPAMIENTO SANITARIO DEBEN TENER EL RESPECTIVO MANTENIMIENTO TANTO PREVENTIVO COMO CORRECTIVO PARA BRINDAR UNA ATENCION DE CALIDAD A LA POBLACION. EN EL MANTENIMIENTO CORRECTIVO LA OPERACION SE REALIZA SOLO CUANDO HAY UN FALLO O AVERIA POR OTRO LADO EN EL PREVENTIVO LOS ACTIVOS TIENEN PLANES DE MANTENIMIENTO PROGRAMADOS PARA PREVENIR FALLOS MAS COMPLEJOS.</t>
  </si>
  <si>
    <t>COMISARIATO</t>
  </si>
  <si>
    <t>DE_VEHICULOS_MOTORIZADOS_DE_TRANSPORTE_TERRESTRE</t>
  </si>
  <si>
    <t>SISTEMA DE INVENTARIOS DE MED Y DISPO</t>
  </si>
  <si>
    <t>G42</t>
  </si>
  <si>
    <t>DIRECCIÓN NACIONAL DE SALUD INTERCULTURAL Y EQUIDAD</t>
  </si>
  <si>
    <t>1256</t>
  </si>
  <si>
    <t>HOSPITAL SAN LUIS DE OTAVALO</t>
  </si>
  <si>
    <t>OTAVALO</t>
  </si>
  <si>
    <t>57000002</t>
  </si>
  <si>
    <t>GASTO OPERATIVO DE GARANTIA DE LA CALIDAD</t>
  </si>
  <si>
    <t>COMPRENDE LAS REMUNERACIONES MENSUAES UNIFICADAS LIQUIDACIONES PENSIONES MOVILIZACIONES OTROS GASTOS OPERATIVOS DEL PERSONAL DE SALUD DE GARANTIA DE LA CALIDAD EN LOS ESTABLECIMIENTOS DE SALUD DE PRIMER NIVEL NECESARIO PARA COADYUVAR A UNA ATENCION INTEGRAL DE SALUD DE LA POBLACION</t>
  </si>
  <si>
    <t>COMPENSACION REGIMEN REMUNERATIVO DE FUERZAS ARMAD</t>
  </si>
  <si>
    <t>DE_ALCABALAS</t>
  </si>
  <si>
    <t>CATASTRÓFICO</t>
  </si>
  <si>
    <t>G43</t>
  </si>
  <si>
    <t>DIRECCIÓN NACIONAL DE DERECHOS HUMANOS, GENERO E INCLUSIÓN</t>
  </si>
  <si>
    <t>1530</t>
  </si>
  <si>
    <t>HOSPITAL PROVINCIAL DR. MARCO VINICIO IZA</t>
  </si>
  <si>
    <t>58000001</t>
  </si>
  <si>
    <t>APROVISIONAMIENTO DE COMPONENTES SANGUINEOS</t>
  </si>
  <si>
    <t>ES PRIORIDAD NACIONAL LA DISPONIBILIDAD DE SANGRE SEGURA Y SUS COMPONENTES EN TAL VIRTUD EL MINISTERIO DE SALUD PUBLICA COMO AUTORIDAD SANITARIA NACIONAL TIENE LA RESPONSABILIDAD DE GARANTIZAR EL ACCESO A SANGRE Y COMPONENTES SEGUROS EN CANTIDADES SUFICIENTES PARA QUIEN LOS NECESITE.</t>
  </si>
  <si>
    <t>COMPENSACION POR CESACION DE FUNCIONES</t>
  </si>
  <si>
    <t>A_LOS_ACTIVOS_TOTALES</t>
  </si>
  <si>
    <t>G51</t>
  </si>
  <si>
    <t>SERVICIOS DE PROMOCIÓN DE LA SALUD</t>
  </si>
  <si>
    <t>DIRECCIÓN NACIONAL DE ALIMENTACIÓN SALUDABLE Y NUTRICIÓN</t>
  </si>
  <si>
    <t>0051</t>
  </si>
  <si>
    <t>COORDINACION ZONAL 1 - SALUD</t>
  </si>
  <si>
    <t>58000002</t>
  </si>
  <si>
    <t>PRESTACIONES DE SALUD ENFERMEDADES RARAS CATASTROFICAS OTRAS ESPECIALES</t>
  </si>
  <si>
    <t>LA OBTENCION Y DISPONIBILIDAD DE SERVICIOS Y MEDICAMENTOS PARA ENFERMEDADES RARAS Y CATASTROFICAS TIENEN UN ALTO COSTO SOCIAL Y FINANCIERO CONSTITUYENDOSE DE ESTA MANERA EN UN RECURSO PRIORITARIO MUCHAS VECES ESCASO Y QUE REQUIERE POR LO TANTO UNA CORRECTA UTILIZACION.</t>
  </si>
  <si>
    <t>DE_VEHICULOS_MOTORIZADOS_DE_TRANSPORTE_AEREO_Y_ACUATICO</t>
  </si>
  <si>
    <t>G81</t>
  </si>
  <si>
    <t>INVESTIGACIÓN APLICADA Y DESARROLLO EXPERIMENTAL RELACIONADOS CON LA SALUD</t>
  </si>
  <si>
    <t>DIRECCIÓN NACIONAL DE PARTICIPACIÓN SOCIAL EN SALUD</t>
  </si>
  <si>
    <t>1382</t>
  </si>
  <si>
    <t>DIRECCION DISTRITAL 15D02 - EL CHACO-QUIJOS - SALUD</t>
  </si>
  <si>
    <t>15D02</t>
  </si>
  <si>
    <t>COORDINACIÓN ZONAL 2</t>
  </si>
  <si>
    <t>NAPO</t>
  </si>
  <si>
    <t>EL CHACO</t>
  </si>
  <si>
    <t>58000003</t>
  </si>
  <si>
    <t>GASTO OPERATIVO DE GOBERNANZA</t>
  </si>
  <si>
    <t>COMPRENDE LAS REMUNERACIONES MENSUAES UNIFICADAS LIQUIDACIONES PENSIONES MOVILIZACIONES OTROS GASTOS OPERATIVOS DEL PERSONAL DE SALUD DE GOBERNANZA EN LOS ESTABLECIMIENTOS DE SALUD DE PRIMER NIVEL NECESARIO PARA COADYUVAR A UNA ATENCION INTEGRAL DE SALUD DE LA POBLACION</t>
  </si>
  <si>
    <t>A_LA_PROPIEDAD_DE_INMUEBLES_URBANOS_PARA_VIVIENDA_DE_INTERES_SOCIAL</t>
  </si>
  <si>
    <t>G91</t>
  </si>
  <si>
    <t>ADMINISTRACIÓN Y GESTIÓN DE LOS ASUNTOS RELACIONADOS CON LA SALUD</t>
  </si>
  <si>
    <t>DIRECCIÓN NACIONAL DE SALUD AMBIENTAL Y EN EL TRABAJO</t>
  </si>
  <si>
    <t>1442</t>
  </si>
  <si>
    <t>DIRECCION DISTRITAL 17D10 - CAYAMBE-PEDRO MONCAYO - SALUD</t>
  </si>
  <si>
    <t>17D10</t>
  </si>
  <si>
    <t>CAYAMBE</t>
  </si>
  <si>
    <t>58000004</t>
  </si>
  <si>
    <t>SERVICIOS DE LA RED COMPLEMENTARIA DE DIÁLISIS</t>
  </si>
  <si>
    <t>PAGO RED COMPLEMENTARIA DE SALUD EN DIÁLISIS</t>
  </si>
  <si>
    <t>SE MANEJA PRIMER NIVEL</t>
  </si>
  <si>
    <t>IMPUESTO_A_LAS_TIERRAS_RURALES</t>
  </si>
  <si>
    <t>VICEMINISTERIO DE ATENCIÓN INTEGRAL SALUD</t>
  </si>
  <si>
    <t>1445</t>
  </si>
  <si>
    <t>DIRECCION DISTRITAL 17D11 - MEJIA-RUMINAHUI - SALUD</t>
  </si>
  <si>
    <t>17D11</t>
  </si>
  <si>
    <t>MEJIA</t>
  </si>
  <si>
    <t>58000005</t>
  </si>
  <si>
    <t>APROVISIONAMIENTO DE MEDICAMENTOS FUERA DEL CUADRO NACIONAL BASICO</t>
  </si>
  <si>
    <t xml:space="preserve">MEDICAMENTOS QUE NO CONSTAN EN EL CUADRO BÁSICO </t>
  </si>
  <si>
    <t>IMPUESTO_A_LOS_ACTIVOS_EN_EL_EXTERIOR</t>
  </si>
  <si>
    <t xml:space="preserve">G37 </t>
  </si>
  <si>
    <t>SERVICIOS MEDICOS A LA NIÑEZ Y ADOLESCENCIA</t>
  </si>
  <si>
    <t xml:space="preserve">SUBSECRETARIA DE REDES DE ATENCIÓN INTEGRAL EN PRIMER NIVEL  </t>
  </si>
  <si>
    <t>1441</t>
  </si>
  <si>
    <t>DIRECCION DISTRITAL 17D12 - PEDRO VICENTE MALDONADO-PUERTO QUITO-SAN MIGUEL DE LOS BANCOS - SALUD</t>
  </si>
  <si>
    <t>17D12</t>
  </si>
  <si>
    <t>PUERTO QUITO</t>
  </si>
  <si>
    <t>90000001</t>
  </si>
  <si>
    <t>PRESTACIONES DE SALUD A LA POBLACION</t>
  </si>
  <si>
    <t xml:space="preserve"> SUSCRIPCION DE CONVENIOS DE PRESTACIONES DE SALUD</t>
  </si>
  <si>
    <t>LICENCIA REMUNERADA</t>
  </si>
  <si>
    <t>SOBRE_EL_PATRIMONIO</t>
  </si>
  <si>
    <t>DIRECCIÓN NACIONAL DE GESTIÓN DE USUARIOS Y PACIENTES</t>
  </si>
  <si>
    <t>1541</t>
  </si>
  <si>
    <t>DIRECCION DISTRITAL 22D01 - LA JOYA DE LOS SACHAS - SALUD</t>
  </si>
  <si>
    <t>22D01</t>
  </si>
  <si>
    <t>ORELLANA</t>
  </si>
  <si>
    <t>LA JOYA DE LOS SACHAS</t>
  </si>
  <si>
    <t>90000002</t>
  </si>
  <si>
    <t>SUSCRIPCION DE CONVENIOS DE PRESTACIONES DE SALUD</t>
  </si>
  <si>
    <t>COMPRENDE LAS REMUNERACIONES MENSUAES UNIFICADAS LIQUIDACIONES PENSIONES MOVILIZACIONES OTROS GASTOS OPERATIVOS DEL PERSONAL DE SALUD DE PROVISION EN LOS ESTABLECIMIENTOS DE SALUD DE PRIMER NIVEL NECESARIO PARA COADYUVAR A UNA ATENCION INTEGRAL DE SALUD DE LA POBLACION</t>
  </si>
  <si>
    <t>2D0 NIVEL</t>
  </si>
  <si>
    <t>HONORARIOS</t>
  </si>
  <si>
    <t>SOBRE_BIENES_INMUEBLES_Y_DERECHOS_REPRESENTATIVOS_DE_CAPITAL</t>
  </si>
  <si>
    <t>DIRECCIÓN NACIONAL DE ATENCIÓN INTEGRAL EN SALUD</t>
  </si>
  <si>
    <t>2320</t>
  </si>
  <si>
    <t>DIRECCION DISTRITAL 22D02 - ORELLANA-LORETO (A) - SALUD</t>
  </si>
  <si>
    <t>22D02</t>
  </si>
  <si>
    <t>90000003</t>
  </si>
  <si>
    <t>GASTO OPERATIVO DE PROVISION DE LOS SERVICIOS DE SALUD</t>
  </si>
  <si>
    <t xml:space="preserve"> PRESTACION DE SERVICIOS DE SALUD SEGUNDO NIVEL</t>
  </si>
  <si>
    <t>3RO. Y 4TO NIVEL</t>
  </si>
  <si>
    <t>OTROS_IMPUESTOS_SOBRE_LA_PROPIEDAD</t>
  </si>
  <si>
    <t>DIRECCIÓN NACIONAL DE DISCAPACIDADES, REHABILITACIÓN Y CUIDADOS PALIATIVOS</t>
  </si>
  <si>
    <t>2340</t>
  </si>
  <si>
    <t>DIRECCION DISTRITAL 22D03 - AGUARICO - SALUD</t>
  </si>
  <si>
    <t>22D03</t>
  </si>
  <si>
    <t>AGUARICO</t>
  </si>
  <si>
    <t>90000004</t>
  </si>
  <si>
    <t>PRESTACION DE SERVICIOS DE SALUD SEGUNDO NIVEL</t>
  </si>
  <si>
    <t xml:space="preserve"> PRESTACION DE SERVICIOS DE SALUD TERCERO Y CUARTO NIVEL</t>
  </si>
  <si>
    <t>AL_CONSUMO_DE_BIENES_Y_SERVICIOS</t>
  </si>
  <si>
    <t xml:space="preserve">SUBSECRETARIA DE ATENCIÓN DE SALUD MÓVIL, HOSPITALARIA Y CENTROS ESPECIALIZADOS </t>
  </si>
  <si>
    <t>1380</t>
  </si>
  <si>
    <t>HOSPITAL PROVINCIAL JOSE MARIA VELASCO IBARRA DE TENA</t>
  </si>
  <si>
    <t>TENA</t>
  </si>
  <si>
    <t>90000005</t>
  </si>
  <si>
    <t>PRESTACION DE SERVICIOS DE SALUD TERCERO Y CUARTO NIVEL</t>
  </si>
  <si>
    <t>PRESTACION DE SERVICIOS DE SALUD SEGUNDO NIVEL POLITICA DE IGUALDAD</t>
  </si>
  <si>
    <t>AL_CONSUMO_DE_CIGARRILLOS</t>
  </si>
  <si>
    <t>DIRECCIÓN NACIONAL DE SERVICIO DE ATENCIÓN DE SALUD MÓVIL</t>
  </si>
  <si>
    <t>1540</t>
  </si>
  <si>
    <t>HOSPITAL FRANCISCO DE ORELLANA</t>
  </si>
  <si>
    <t>010</t>
  </si>
  <si>
    <t>90000010</t>
  </si>
  <si>
    <t xml:space="preserve"> PRESTACIONES INTEGRALES DE SALUD / ANTICIPO IMPUESTO A LA RENTA</t>
  </si>
  <si>
    <t>AL_CONSUMO_DE_CERVEZA</t>
  </si>
  <si>
    <t>DIRECCIÓN NACIONAL DE HOSPITALES</t>
  </si>
  <si>
    <t>0052</t>
  </si>
  <si>
    <t>COORDINACION ZONAL 2 - SALUD</t>
  </si>
  <si>
    <t>011</t>
  </si>
  <si>
    <t>90000011</t>
  </si>
  <si>
    <t>PRESTACIONES INTEGRALES DE SALUD /ANTICIPO IMPUESTO A LA RENTA</t>
  </si>
  <si>
    <t>AL_CONSUMO_DE_BEBIDAS_GASEOSAS</t>
  </si>
  <si>
    <t>DIRECCIÓN DE CENTROS ESPECIALIZADOS</t>
  </si>
  <si>
    <t>HOSPITAL PROVINCIAL GENERAL DE LATACUNGA</t>
  </si>
  <si>
    <t>COORDINACIÓN ZONAL 3</t>
  </si>
  <si>
    <t>COTOPAXI</t>
  </si>
  <si>
    <t>LATACUNGA</t>
  </si>
  <si>
    <t>24000001</t>
  </si>
  <si>
    <t>INFRAESTRUCTURA FISICA EQUIPAMIENTO MANTENIMIENTO ESTUDIOS Y FISCALIZACION EN SALUD</t>
  </si>
  <si>
    <t>Egresos para financiar la contratación de profesionales de la salud bajo la modalidad de servicios personales por contrato,
incluye la contratación de personal para reemplazos.</t>
  </si>
  <si>
    <t>SUBSECRETARIA DE GESTIÓN DE OPERACIONES Y LOGÍSTICA EN SALUD</t>
  </si>
  <si>
    <t>DIRECCION DISTRITAL 05D01 - LATACUNGA - SALUD</t>
  </si>
  <si>
    <t>05D01</t>
  </si>
  <si>
    <t>24000002</t>
  </si>
  <si>
    <t>PROGRAMA DE EXTERNALIZACIÓN DE MEDICAMENTOS</t>
  </si>
  <si>
    <t>AL_CONSUMO_DE_ALCOHOL_Y_PRODUCTOS_ALCOHOLICOS</t>
  </si>
  <si>
    <t>DIRECCIÓN NACIONAL DE INFRAESTRUCTURA SANITARIA</t>
  </si>
  <si>
    <t>DIRECCION DISTRITAL 05D04 - PUJILI-SAQUISILI - SALUD</t>
  </si>
  <si>
    <t>05D04</t>
  </si>
  <si>
    <t>PUJILI</t>
  </si>
  <si>
    <t>24000004</t>
  </si>
  <si>
    <t>FENOMENO DEL NIÑO</t>
  </si>
  <si>
    <t>AL_CONSUMO_DE_BIENES_SUNTUARIOS</t>
  </si>
  <si>
    <t>DIRECCIÓN NACIONAL DE EQUIPAMIENTO SANITARIO</t>
  </si>
  <si>
    <t>DIRECCION DISTRITAL 05D06 - SALCEDO - SALUD</t>
  </si>
  <si>
    <t>05D06</t>
  </si>
  <si>
    <t>SALCEDO</t>
  </si>
  <si>
    <t>90000012</t>
  </si>
  <si>
    <t>FORTALECIMIENTO A LA ATENCION INTEGRAL EN SALUD EN EL PRIMER NIVEL DE ATENCION COMO APOYO A LA ESTRATEGIA ECUAD</t>
  </si>
  <si>
    <t>A_LAS_TELECOMUNICACIONES</t>
  </si>
  <si>
    <t>DIRECCIÓN NACIONAL DE ABASTECIMIENTO DE MEDICAMENTOS, DISPOSITIVOS MÉDICOS Y OTROS BIENES ESTRATÉGICOS EN SALUD</t>
  </si>
  <si>
    <t>DIRECCION DISTRITAL 05D03 - PANGUA - SALUD</t>
  </si>
  <si>
    <t>05D03</t>
  </si>
  <si>
    <t>PANGUA</t>
  </si>
  <si>
    <t>20000001</t>
  </si>
  <si>
    <t>ADMINISTRACION-RECURSOS HUMANOS, FARMACIA, LABORATORIO, RAYOS X, LAVANDERIA, TRANSPORTE, ALIMENTACIO</t>
  </si>
  <si>
    <t>SUPRESION DE PUESTO</t>
  </si>
  <si>
    <t>A_LOS_ESPECTACULOS_PUBLICOS</t>
  </si>
  <si>
    <t>COORDINACIÓN GENERAL DE  SOSTENIBILIDAD DEL SISTEMA Y RECURSOS</t>
  </si>
  <si>
    <t>HOSPITAL PROVINCIAL GENERAL DOCENTE DE RIOBAMBA</t>
  </si>
  <si>
    <t>CHIMBORAZO</t>
  </si>
  <si>
    <t>RIOBAMBA</t>
  </si>
  <si>
    <t xml:space="preserve">PROM </t>
  </si>
  <si>
    <t>70000001</t>
  </si>
  <si>
    <t>NIÑAS Y NIÑOS CON CONTROLES DEL NIÑO SANO PARA SU EDAD</t>
  </si>
  <si>
    <t>DESPIDO INTEMPESTIVO</t>
  </si>
  <si>
    <t>AL_CONSUMO_DE_CIGARRILLOS_RECAUDADOS_POR_EL_SRI</t>
  </si>
  <si>
    <t>SECRETARÍA TÉCNICA DE FIJACIÓN Y REVISIÓN DE PRECIOS DE MEDICAMENTOS DE USO Y CONSUMO HUMANO</t>
  </si>
  <si>
    <t>HOSPITAL PEDIATRICO ALFONSO VILLAGOMEZ</t>
  </si>
  <si>
    <t>70000002</t>
  </si>
  <si>
    <t>NIÑAS Y NIÑOS CON ESQUEMA DE VACUNACION OPORTUNO Y COMPLETO</t>
  </si>
  <si>
    <t>AL_CONSUMO_DE_CERVEZA_RECAUDADOS_POR_EL_SRI</t>
  </si>
  <si>
    <t>DIRECCIÓN NACIONAL DE ECONOMÍA DE LA  SALUD Y SOSTENIBILIDAD DEL SISTEMA</t>
  </si>
  <si>
    <t>HOSPITAL GERIATRICO DOCTOR BOLIVAR ARGUELLO</t>
  </si>
  <si>
    <t>70000003</t>
  </si>
  <si>
    <t>GESTANTES CON CONTROLES PRENATALES  SEGUN EDAD GESTACIONAL</t>
  </si>
  <si>
    <t>RESTITUCION DE PUESTO</t>
  </si>
  <si>
    <t>AL_CONSUMO_DE_BEBIDAS_NO_ALCOHOLICAS_Y_GASEOSAS_CON_CONTENIDO_DE_AZUCAR_RECAUDADOS_POR_EL_SRI</t>
  </si>
  <si>
    <t>DIRECCIÓN NACIONAL DE INVESTIGACIÓN EN SALUD</t>
  </si>
  <si>
    <t>HOSPITAL DE ALAUSI</t>
  </si>
  <si>
    <t>ALAUSI</t>
  </si>
  <si>
    <t>70000004</t>
  </si>
  <si>
    <t>TALENTO HUMANO DEL MSP PARA LA PRESTACION DE SERVICIOS ORIENTADOS A LA PREVENCION Y REDUCCION DE LA DCI</t>
  </si>
  <si>
    <t>BENEFICIO POR JUBILACION</t>
  </si>
  <si>
    <t>AL_CONSUMO_DE_ALCOHOL_Y_PRODUCTOS_ALCOHOLICOS_RECAUDADOS_POR_EL_SRI</t>
  </si>
  <si>
    <t>DIRECCIÓN NACIONAL DE EVALUACIÓN DE TECNOLOGÍAS SANITARIAS</t>
  </si>
  <si>
    <t>DIRECCION DISTRITAL 06D04 - COLTA-GUAMOTE - SALUD</t>
  </si>
  <si>
    <t>06D04</t>
  </si>
  <si>
    <t>COLTA</t>
  </si>
  <si>
    <t xml:space="preserve">FORTALECIMIENTO DE LA ATENCIÓN INTEGRAL DE SALUD EN LOS ESTABLECIMIENTOS DE SALUD DEL MSP, EMERGENCIA </t>
  </si>
  <si>
    <t>A_LOS_VEHICULOS_RECAUDADOS_POR_EL_SRI</t>
  </si>
  <si>
    <t>DIRECCIÓN NACIONAL DE ESTADÍSTICA Y ANÁLISIS DE LA INFORMACIÓN DEL SISTEMA NACIONAL DE SALUD</t>
  </si>
  <si>
    <t>1136</t>
  </si>
  <si>
    <t>DIRECCION DISTRITAL 07D06 - SANTA ROSA - SALUD</t>
  </si>
  <si>
    <t>07D06</t>
  </si>
  <si>
    <t>COORDINACIÓN ZONAL 7</t>
  </si>
  <si>
    <t xml:space="preserve">SANTA ROSA </t>
  </si>
  <si>
    <t>POR ACCIDENTE DE TRABAJO O ENFERMEDAD</t>
  </si>
  <si>
    <t>A_LOS_AVIONES_AVIONETAS_HELICOPTEROS_MOTOS_ACUATICAS_TRICARES_CUADRONES_YATES_Y_BARCOS_DE_RECREO_RECAUDADOS_POR_EL_SRI</t>
  </si>
  <si>
    <t>COORDINACIÓN GENERAL DE  PLANIFICACIÓN Y GESTIÓN ESTRATÉGICA</t>
  </si>
  <si>
    <t>DIRECCION DISTRITAL 06D02 - ALAUSI-CHUNCHI - SALUD</t>
  </si>
  <si>
    <t>06D02</t>
  </si>
  <si>
    <t>POR RENUNCIA VOLUNTARIA</t>
  </si>
  <si>
    <t>A_LOS_PERFUMES_Y_AGUAS_DE_TOCADOR_RECAUDADOS_POR_EL_SRI</t>
  </si>
  <si>
    <t>DIRECCIÓN DE PLANIFICACIÓN INVERSIÓN</t>
  </si>
  <si>
    <t>HOSPITAL PROVINCIAL PUYO</t>
  </si>
  <si>
    <t>PASTAZA</t>
  </si>
  <si>
    <t>POR COMPRA DE RENUNCIA</t>
  </si>
  <si>
    <t>A_LAS_ARMAS_DE_FUEGO_RECAUDADOS_POR_EL_SRI</t>
  </si>
  <si>
    <t>DIRECCIÓN DE SEGUIMIENTO, EVALUACIÓN Y CONTROL</t>
  </si>
  <si>
    <t>DIRECCION DISTRITAL 16D01 - PASTAZA-MERA SANTA CLARA - SALUD</t>
  </si>
  <si>
    <t>16D01</t>
  </si>
  <si>
    <t>INDEMNIZACIONES LABORALES</t>
  </si>
  <si>
    <t>A_LAS_CUOTAS_Y_MEMBRECIAS_DE_CLUBES_RECAUDADOS_POR_EL_SRI</t>
  </si>
  <si>
    <t>DIRECCIÓN DE PROCESOS, SERVICIOS, MEJORA CONTINUA Y CULTURA ORGANIZACIONAL</t>
  </si>
  <si>
    <t>1423</t>
  </si>
  <si>
    <t>HOSPITAL PSIQUIATRICO JULIO ENDARA</t>
  </si>
  <si>
    <t>COORDINACIÓN ZONAL 9</t>
  </si>
  <si>
    <t>SERVICIOS BASICOS</t>
  </si>
  <si>
    <t>06</t>
  </si>
  <si>
    <t>A_LOS_SERVICIOS_DE_TELEVISION_PAGADA_RECAUDADOS_POR_EL_SRI</t>
  </si>
  <si>
    <t>COORDINACIÓN GENERAL DE  ASESORÍA JURÍDICA</t>
  </si>
  <si>
    <t>DIRECCION DISTRITAL 16D02 - ARAJUNO - SALUD</t>
  </si>
  <si>
    <t>16D02</t>
  </si>
  <si>
    <t>ARAJUNO</t>
  </si>
  <si>
    <t>AGUA DE RIEGO</t>
  </si>
  <si>
    <t>OTROS_IMPUESTOS_AL_CONSUMO_DE_BIENES_Y_SERVICIOS_RECAUDADOS_POR_EL_SRI</t>
  </si>
  <si>
    <t>DIRECCIÓN DE ASESORÍA  JURÍDICA</t>
  </si>
  <si>
    <t>DIRECCION DISTRITAL 18D02 - PARROQUIAS URBANAS: (CELIANO MONGE A PISHILATA) Y PARROQUIAS RURALES: (HUACHI GRANDE A TOTORAS) - SALUD</t>
  </si>
  <si>
    <t>18D02</t>
  </si>
  <si>
    <t>TUNGURAHUA</t>
  </si>
  <si>
    <t>AMBATO</t>
  </si>
  <si>
    <t>A_LAS_COCINAS_COCINETAS_CALEFONES_Y_SISTEMAS_DE_CALENTAMIENTO_DE_AGUA_DE_USO_DOMESTICO_RECAUDADOS_POR_EL_SRI</t>
  </si>
  <si>
    <t>DIRECCIÓN DE PATROCINIO</t>
  </si>
  <si>
    <t>DIRECCION DISTRITAL 18D04 - PATATE-SAN PEDRO DE PELILEO - SALUD</t>
  </si>
  <si>
    <t>18D04</t>
  </si>
  <si>
    <t>SAN PEDRO DE PELILEO</t>
  </si>
  <si>
    <t>A_LAS_TELECOMUNICACIONES_RECAUDADOS_POR_EL_SRI</t>
  </si>
  <si>
    <t xml:space="preserve">COORDINACIÓN GENERAL ADMINISTRATIVA FINANCIERA </t>
  </si>
  <si>
    <t>HOSPITAL PROVINCIAL GENERAL DOCENTE DE AMBATO</t>
  </si>
  <si>
    <t>SERVICIO DE CORREO</t>
  </si>
  <si>
    <t>AL_CONSUMO_DE_CIGARRILLOS_RECAUDADOS_POR_EL_SENAE</t>
  </si>
  <si>
    <t>DIRECCIÓN FINANCIERA</t>
  </si>
  <si>
    <t>COORDINACION ZONAL 3 - SALUD</t>
  </si>
  <si>
    <t>TRANSPORTE DE PERSONAL</t>
  </si>
  <si>
    <t>GASTOS OPERATIVOS</t>
  </si>
  <si>
    <t>AL_CONSUMO_DE_CERVEZA_RECAUDADOS_POR_EL_SENAE</t>
  </si>
  <si>
    <t>DIRECCIÓN ADMINISTRATIVA</t>
  </si>
  <si>
    <t>1336</t>
  </si>
  <si>
    <t>DIRECCION DISTRITAL 13D02 - JARAMIJO-MANTA MONTECRISTI - SALUD</t>
  </si>
  <si>
    <t>13D02</t>
  </si>
  <si>
    <t>COORDINACIÓN ZONAL 4</t>
  </si>
  <si>
    <t>MANABI</t>
  </si>
  <si>
    <t>MANTA</t>
  </si>
  <si>
    <t>AL_CONSUMO_DE_BEBIDAS_GASEOSAS_CON_CONTENIDO_DE_AZUCAR_Y_ENERGIZANTES_RECAUDADOS_POR_EL_SENAE</t>
  </si>
  <si>
    <t>DIRECCIÓN DE ADMINISTRACIÓN DEL TALENTO HUMANO</t>
  </si>
  <si>
    <t>1337</t>
  </si>
  <si>
    <t>DIRECCION DISTRITAL 13D07 - CHONE-FLAVIO ALFARO - SALUD</t>
  </si>
  <si>
    <t>13D07</t>
  </si>
  <si>
    <t>CHONE</t>
  </si>
  <si>
    <t>AL_CONSUMO_DE_ALCOHOL_Y_PRODUCTOS_ALCOHOLICOS_RECAUDADOS_POR_EL_SENAE</t>
  </si>
  <si>
    <t>DIRECCIÓN DE CONTRATACIÓN PÚBLICA</t>
  </si>
  <si>
    <t>1338</t>
  </si>
  <si>
    <t>DIRECCION DISTRITAL 13D03 - JIPIJAPA-PUERTO LOPEZ - SALUD</t>
  </si>
  <si>
    <t>13D03</t>
  </si>
  <si>
    <t>PUERTO LOPEZ</t>
  </si>
  <si>
    <t>EDICIÓN IMPRESIÓN REPRODUCCIÓN PUBLICACIONES SUSCR</t>
  </si>
  <si>
    <t>A_LOS_VEHICULOS_RECAUDADOS_POR_EL_SENAE</t>
  </si>
  <si>
    <t>DIRECCIÓN DE GESTIÓN DOCUMENTAL Y ATENCIÓN AL USUARIO</t>
  </si>
  <si>
    <t>1339</t>
  </si>
  <si>
    <t>DIRECCION DISTRITAL 13D11 - SAN VICENTE-SUCRE - SALUD</t>
  </si>
  <si>
    <t>13D11</t>
  </si>
  <si>
    <t>SAN VICENTE</t>
  </si>
  <si>
    <t>ESPECTACULOS CULTURALES Y SOCIALES</t>
  </si>
  <si>
    <t>A_LOS_AVIONES_AVIONETAS_HELICOPTEROS_MOTOS_ACUATICAS_TRICARES_CUADRONES_YATES_Y_BARCOS_DE_RECREO_RECAUDADOS_POR_EL_SENAE</t>
  </si>
  <si>
    <t xml:space="preserve">DIRECCIÓN DE TECNOLOGÍAS DE LA INFORMACIÓN Y COMUNICACIÓN </t>
  </si>
  <si>
    <t>1340</t>
  </si>
  <si>
    <t>DIRECCION DISTRITAL 13D06 - JUNIN-BOLIVAR - SALUD</t>
  </si>
  <si>
    <t>13D06</t>
  </si>
  <si>
    <t>BOLIVAR</t>
  </si>
  <si>
    <t>DIFUSION INFORMACION Y PUBLICIDAD</t>
  </si>
  <si>
    <t>A_LOS_PERFUMES_Y_AGUAS_DE_TOCADOR_RECAUDADOS_POR_EL_SENAE</t>
  </si>
  <si>
    <t xml:space="preserve">DIRECCIÓN DE COOPERACIÓN Y RELACIONES INTERNACIONALES </t>
  </si>
  <si>
    <t>1341</t>
  </si>
  <si>
    <t>DIRECCION DISTRITAL 13D12 - ROCAFUERTE-TOSAGUA - SALUD</t>
  </si>
  <si>
    <t>13D12</t>
  </si>
  <si>
    <t>ROCAFUERTE</t>
  </si>
  <si>
    <t>EXTERNALIZADOS</t>
  </si>
  <si>
    <t>A_LOS_FOCOS_INCANDESCENTES_RECAUDADOS_POR_EL_SENAE</t>
  </si>
  <si>
    <t xml:space="preserve">DIRECCIÓN DE COMUNICACIÓN IMAGEN Y PRENSA </t>
  </si>
  <si>
    <t>1342</t>
  </si>
  <si>
    <t>DIRECCION DISTRITAL 13D05 - EL CARMEN - SALUD</t>
  </si>
  <si>
    <t>13D05</t>
  </si>
  <si>
    <t>EL CARMEN</t>
  </si>
  <si>
    <t>A_LAS_ARMAS_DE_FUEGO_RECAUDADOS_POR_EL_SENAE</t>
  </si>
  <si>
    <t>DIRECCIÓN DE AUDITORIA INTERNA</t>
  </si>
  <si>
    <t>1343</t>
  </si>
  <si>
    <t>DIRECCION DISTRITAL 13D09 - PAJAN - SALUD</t>
  </si>
  <si>
    <t>13D09</t>
  </si>
  <si>
    <t>PAJAN</t>
  </si>
  <si>
    <t>SERVICIO DE GUARDERIA</t>
  </si>
  <si>
    <t>A_LOS_VIDEOJUEGOS_RECAUDADOS_POR_EL_SENAE</t>
  </si>
  <si>
    <t>COORD_ZONAL_1</t>
  </si>
  <si>
    <t>COORDINACION ZONAL</t>
  </si>
  <si>
    <t>1344</t>
  </si>
  <si>
    <t>DIRECCION DISTRITAL 13D04 - 24 DE MAYO-SANTA ANA-OLMEDO - SALUD</t>
  </si>
  <si>
    <t>13D04</t>
  </si>
  <si>
    <t>24 DE MAYO</t>
  </si>
  <si>
    <t>SERVICIOS ESPECIALES PARA INTELIGENCIA Y CONTRAINT</t>
  </si>
  <si>
    <t>OTROS_IMPUESTOS_AL_CONSUMO_DE_BIENES_RECAUDADOS_POR_EL_SENAE</t>
  </si>
  <si>
    <t>COORD_ZONAL_2</t>
  </si>
  <si>
    <t>1330</t>
  </si>
  <si>
    <t>HOSPITAL PROVINCIAL DE PORTOVIEJO</t>
  </si>
  <si>
    <t>PORTOVIEJO</t>
  </si>
  <si>
    <t>SERVICIOS DE VOLUNTARIADO</t>
  </si>
  <si>
    <t>A_LAS_COCINAS_COCINETAS_CALEFONES_Y_SISTEMAS_DE_CALENTAMIENTO_DE_AGUA_DE_USO_DOMESTICO_RECAUDADOS_POR_EL_SENAE</t>
  </si>
  <si>
    <t>1331</t>
  </si>
  <si>
    <t>HOSPITAL GENERAL RODRIGUEZ ZAMBRANO DE MANTA</t>
  </si>
  <si>
    <t>SERVICIOS PARA ACTIVIDADES AGROPECUARIAS PESCA Y C</t>
  </si>
  <si>
    <t>OTROS_IMPUESTOS_AL_CONSUMO_DE_BIENES_Y_SERVICIOS</t>
  </si>
  <si>
    <t>COORD_ZONAL_4</t>
  </si>
  <si>
    <t>1332</t>
  </si>
  <si>
    <t>HOSPITAL GENERAL GENERAL MIGUEL ALCIVAR DE BAHIA</t>
  </si>
  <si>
    <t>SUCRE</t>
  </si>
  <si>
    <t>SERVICIOS PERSONALES EVENTUALES SIN RELACION DE DE</t>
  </si>
  <si>
    <t>AL_VALOR_AGREGADO</t>
  </si>
  <si>
    <t>COORD_ZONAL_5</t>
  </si>
  <si>
    <t>1333</t>
  </si>
  <si>
    <t>HOSPITAL GENERAL DE CHONE</t>
  </si>
  <si>
    <t>SERVICIOS Y DERECHOS EN PRODUCCION Y PROGRAMACION</t>
  </si>
  <si>
    <t>AL_VALOR_AGREGADO_DEBITOS_DEL_PERIODO</t>
  </si>
  <si>
    <t>COORD_ZONAL_6</t>
  </si>
  <si>
    <t>1334</t>
  </si>
  <si>
    <t>HOSPITAL GENERAL DE JIPIJAPA</t>
  </si>
  <si>
    <t>JIPIJAPA</t>
  </si>
  <si>
    <t>SERVICIO DE IMPLEMENTACION Y ADMINISTRACION DE BAN</t>
  </si>
  <si>
    <t>AL_VALOR_AGREGADO_CREDITOS_DEL_PERIODO_(-)</t>
  </si>
  <si>
    <t>COORD_ZONAL_7</t>
  </si>
  <si>
    <t>1347</t>
  </si>
  <si>
    <t>HOSPITAL SAN ANDRES</t>
  </si>
  <si>
    <t>FLAVIO ALFARO</t>
  </si>
  <si>
    <t>SERVICIO DE INCINERACIÓN DE DOCUMENTOS PÚBLICOS SU</t>
  </si>
  <si>
    <t>AL_VALOR_AGREGADO_RECAUDADO_POR_EL_SRI</t>
  </si>
  <si>
    <t>COORD_ZONAL_8</t>
  </si>
  <si>
    <t>1348</t>
  </si>
  <si>
    <t>HOSPITAL BASICO DEL CANTON PICHINCHA</t>
  </si>
  <si>
    <t>SERVICIOS MEDICOS HOSPITALARIOS Y COMPLEMENTARIOS</t>
  </si>
  <si>
    <t>RED PÚBLICA Y COMPLEMENTARIA</t>
  </si>
  <si>
    <t>AL_VALOR_AGREGADO_RECAUDADO_POR_EL_SENAE</t>
  </si>
  <si>
    <t>COORD_ZONAL_9</t>
  </si>
  <si>
    <t>9004</t>
  </si>
  <si>
    <t>HOSPITAL DE ESPECIALIDADES PORTOVIEJO</t>
  </si>
  <si>
    <t>SERVICIOS DE REPATRIACION DE CADAVERES DE ECUATORI</t>
  </si>
  <si>
    <t>SOBRE_EL_COMERCIO_INTERNACIONAL</t>
  </si>
  <si>
    <t xml:space="preserve">HOSPITAL PROVINCIAL </t>
  </si>
  <si>
    <t>1428</t>
  </si>
  <si>
    <t>HOSPITAL DR. GUSTAVO DOMINGUEZ Z.</t>
  </si>
  <si>
    <t>SANTO DOMINGO</t>
  </si>
  <si>
    <t>SERVICIOS DE PROVISION DE DISPOSITIVOS ELECTRONICO</t>
  </si>
  <si>
    <t>ARANCELARIOS_A_LA_IMPORTACION</t>
  </si>
  <si>
    <t>DIRECCION DISTRITAL</t>
  </si>
  <si>
    <t>1447</t>
  </si>
  <si>
    <t>DIRECCION DISTRITAL 23D01 - PARROQUIAS URBANAS: (RIO VERDE A CHIGUILPE) Y PARROQUIAS RURALES: (ALLURIQUIN A PERIFERIA) - SALUD</t>
  </si>
  <si>
    <t>23D01</t>
  </si>
  <si>
    <t>SOPORTE AL USUARIO A TRAVES DE CENTROS DE SERVICIO</t>
  </si>
  <si>
    <t>TARIFA_DE_SALVAGUARDIA</t>
  </si>
  <si>
    <t>1605</t>
  </si>
  <si>
    <t>HOSPITAL GENERAL SANTO DOMINGO</t>
  </si>
  <si>
    <t>DIGITALIZACION DE INFORMACION Y DATOS PUBLICOS</t>
  </si>
  <si>
    <t>0_7%_DE_EXPORTACIONES_DE_BANANO</t>
  </si>
  <si>
    <t>9009</t>
  </si>
  <si>
    <t>HOSPITAL BASICO DE PEDERNALES DR. FRANCISCO VASQUEZ BALDA</t>
  </si>
  <si>
    <t>PEDERNALES</t>
  </si>
  <si>
    <t>SERVICIOS DE PROTECCION Y ASISTENCIA TECNICA A VIC</t>
  </si>
  <si>
    <t>OTROS_IMPUESTOS_AL_COMERCIO_EXTERIOR</t>
  </si>
  <si>
    <t>0054</t>
  </si>
  <si>
    <t>BARRIDO PREDIAL PARA LA MODERNIZACION DEL SISTEMA</t>
  </si>
  <si>
    <t>A_LA_ACTIVIDAD_HIDROCARBURIFERA</t>
  </si>
  <si>
    <t>1031</t>
  </si>
  <si>
    <t>DIRECCION DISTRITAL 02D01 - GUARANDA-SALUD</t>
  </si>
  <si>
    <t>02D01</t>
  </si>
  <si>
    <t>COORDINACIÓN ZONAL 5</t>
  </si>
  <si>
    <t>GUARANDA</t>
  </si>
  <si>
    <t>SERVICIOS EN ACTIVIDADES MINERAS E HIDROCARBURIFER</t>
  </si>
  <si>
    <t>HOSPITAL DE ESPECIALIDADES</t>
  </si>
  <si>
    <t>1032</t>
  </si>
  <si>
    <t>DIRECCION DISTRITAL 02D03 - CHIMBO-SAN MIGUEL - SALUD</t>
  </si>
  <si>
    <t>02D03</t>
  </si>
  <si>
    <t>CHIMBO</t>
  </si>
  <si>
    <t>COMISIONES POR LA VENTA DE PRODUCTOS SERVICIOS POS</t>
  </si>
  <si>
    <t>A_LA_RENTA_DE_EMPRESAS_PETROLERAS_DE_PRESTACION_DE_SERVICIOS</t>
  </si>
  <si>
    <t>1034</t>
  </si>
  <si>
    <t>DIRECCION DISTRITAL 02D04 - CALUMA-ECHEANDIA-LAS NAVES- SALUD</t>
  </si>
  <si>
    <t>02D04</t>
  </si>
  <si>
    <t>ECHEANDIA</t>
  </si>
  <si>
    <t>SERVICIO DE ALIMENTACION</t>
  </si>
  <si>
    <t>A_LA_RENTA_DE_EMPRESAS_PETROLERAS_DE_CONTRATOS_DE_SERVICIOS_ESPECIFICOS</t>
  </si>
  <si>
    <t xml:space="preserve">HOSPITAL BASICO </t>
  </si>
  <si>
    <t>1228</t>
  </si>
  <si>
    <t>DIRECCION DISTRITAL 09D12 - BALAO-NARANJAL - SALUD</t>
  </si>
  <si>
    <t>09D12</t>
  </si>
  <si>
    <t>GUAYAS</t>
  </si>
  <si>
    <t>NARANJAL</t>
  </si>
  <si>
    <t>SERVICIOS EN PLANTACIONES FORESTALES</t>
  </si>
  <si>
    <t>A_LA_RENTA_POR_VENTAS_INTERNAS_DE_DERIVADOS_DEL_PETROLEO</t>
  </si>
  <si>
    <t>1220</t>
  </si>
  <si>
    <t>DIRECCION DISTRITAL 09D13 - BALZAR-COLIMES-PALESTINA - SALUD</t>
  </si>
  <si>
    <t>09D13</t>
  </si>
  <si>
    <t>COLIMES</t>
  </si>
  <si>
    <t>REMEDIACION RESTAURACION Y DESCONTAMINACION DE CUE</t>
  </si>
  <si>
    <t>ADICIONAL_POR_BARRIL_DE_CRUDO_EXPORTADO</t>
  </si>
  <si>
    <t>1223</t>
  </si>
  <si>
    <t>DIRECCION DISTRITAL 09D14 - ISIDRO AYORA-LOMAS DE SARGENTILLO-PEDRO CARBO - SALUD</t>
  </si>
  <si>
    <t>09D14</t>
  </si>
  <si>
    <t>PEDRO CARBO</t>
  </si>
  <si>
    <t>SERVICIO DE ADMINISTRACION DE PATIO DE CONTENEDORE</t>
  </si>
  <si>
    <t>GRAVAMEN_A_LA_TARIFA_DE_OLEODUCTO</t>
  </si>
  <si>
    <t>1219</t>
  </si>
  <si>
    <t>DIRECCION DISTRITAL 09D15 - EL EMPALME - SALUD</t>
  </si>
  <si>
    <t>09D15</t>
  </si>
  <si>
    <t>EL EMPALME</t>
  </si>
  <si>
    <t>MEMBRECIAS</t>
  </si>
  <si>
    <t>A_LA_FACTURACION_DE_LAS_EMPRESAS_NACIONALES_Y_EXTRANJERAS_DE_PRESTACION_DE_SERVICIOS_A_PETROECUADOR</t>
  </si>
  <si>
    <t>1222</t>
  </si>
  <si>
    <t>DIRECCION DISTRITAL 09D19 - DAULE-NOBOL-SANTA LUCIA - SALUD</t>
  </si>
  <si>
    <t>09D19</t>
  </si>
  <si>
    <t>DAULE</t>
  </si>
  <si>
    <t>SERVICIOS EXEQUIALES</t>
  </si>
  <si>
    <t>IMPUESTO_A_LOS_INGRESOS_EXTRAORDINARIOS_DE_CONTRATOS_DE_EXPLORACION_Y_EXPLOTACION_DE_RECURSOS_HIDROCARBURIFEROS_NO_RENOVABLES</t>
  </si>
  <si>
    <t>1224</t>
  </si>
  <si>
    <t>DIRECCION DISTRITAL 09D20 - SALITRE - SALUD</t>
  </si>
  <si>
    <t>09D20</t>
  </si>
  <si>
    <t>SALITRE</t>
  </si>
  <si>
    <t>SERVICIOS DE MONITOREO DE LA INFORMACION EN -TELEVISION - RADIO- PRENSA - MEDIOS ON LINE Y OTROS</t>
  </si>
  <si>
    <t>A_LA_RENTA_DE_LA_EMPRESA_NACIONAL_DE_PETROLEOS_ENAP_SIPEC_POR_CONTRATOS_DE_SERVICIOS_ESPECIFICOS</t>
  </si>
  <si>
    <t>1225</t>
  </si>
  <si>
    <t>DIRECCION DISTRITAL 09D21 - SAN JACINTO DE YAGUACHI - SALUD</t>
  </si>
  <si>
    <t>09D21</t>
  </si>
  <si>
    <t>SAN JACINTO DE YAGUACHI</t>
  </si>
  <si>
    <t>SERVICIOS DE ALMACENAMIENTO  CONTROL  CUSTODIA Y DISPENSACIÓN DE MEDICAMENTOS  MATERIALES E INSUMOS MÉDICOS Y OTROS</t>
  </si>
  <si>
    <t>A_LA_RENTA_DE_LA_EMPRESA_REPSOL_YPF_AREA_TIVACUNO_POR_CONTRATOS_DE_SERVICIOS_ESPECIFICOS</t>
  </si>
  <si>
    <t>1218</t>
  </si>
  <si>
    <t>DIRECCION DISTRITAL 09D22 - PLAYAS - SALUD</t>
  </si>
  <si>
    <t>09D22</t>
  </si>
  <si>
    <t>PLAYAS</t>
  </si>
  <si>
    <t xml:space="preserve">SERVICIO DE CONFECCION DE MENAJE DE HOGAR Y / O PRENDAS DE PROTECCION </t>
  </si>
  <si>
    <t>A_LA_RENTA_DE_LA_EMPRESA_RIO_NAPO_-_CAMPO_SACHA_POR_CONTRATO_DE_SERVICIOS_ESPECIFICOS</t>
  </si>
  <si>
    <t>1301</t>
  </si>
  <si>
    <t>DIRECCION DISTRITAL 12D01 - BABA-BABAHOYO-MONTALVO - SALUD</t>
  </si>
  <si>
    <t>12D01</t>
  </si>
  <si>
    <t>LOS RIOS</t>
  </si>
  <si>
    <t>MONTALVO</t>
  </si>
  <si>
    <t>SERVICIOS DE IDENTIFICACION- MARCACION- AUTENTIFICACION- RASTREO- MONITOREO- SEGUIMIENTO Y/O TRAZABILIDAD</t>
  </si>
  <si>
    <t>A_LA_RENTA_DE_LA_EMPRESA_PETROLERA_DE_PRESTACION_DE_SERVICIOS_AGIP_ECUADOR_OIL_B_V_BLOQUE_10</t>
  </si>
  <si>
    <t>1304</t>
  </si>
  <si>
    <t>DIRECCION DISTRITAL 12D02 - PUEBLO VIEJO-URDANETA - SALUD</t>
  </si>
  <si>
    <t>12D02</t>
  </si>
  <si>
    <t>URDANETA</t>
  </si>
  <si>
    <t>EVENTOS OFICIALES</t>
  </si>
  <si>
    <t>A_LA_RENTA_DE_LA_EMPRESA_PETROLERA_DE_PRESTACION_DE_SERVICIOS_ANDES_PETROLEUM_BLOQUE_TARAPOA</t>
  </si>
  <si>
    <t>1306</t>
  </si>
  <si>
    <t>DIRECCION DISTRITAL 12D04 - QUINSALOMA-VENTANAS - SALUD</t>
  </si>
  <si>
    <t>12D04</t>
  </si>
  <si>
    <t>VENTANAS</t>
  </si>
  <si>
    <t>EVENTOS PUBLICOS PROMOCIONALES</t>
  </si>
  <si>
    <t>A_LA_RENTA_DE_LA_EMPRESA_PETROLERA_DE_PRESTACION_DE_SERVICIOS_ENAP-SIPEC_BLOQUE_MAURO_DAVALOS_CORDERO_(MDC)</t>
  </si>
  <si>
    <t>5450</t>
  </si>
  <si>
    <t>DIRECCION DISTRITAL 12D03 - QUEVEDO-MOCACHE - SALUD</t>
  </si>
  <si>
    <t>12D03</t>
  </si>
  <si>
    <t>QUEVEDO</t>
  </si>
  <si>
    <t>A_LA_RENTA_DE_LA_EMPRESA_PETROLERA_DE_PRESTACION_DE_SERVICIOS_ENAP-SIPEC_BLOQUES_PARAISO_BIGUNO_HUACHITO_E_INTRACAMPOS(PBHI)</t>
  </si>
  <si>
    <t>5520</t>
  </si>
  <si>
    <t>DIRECCION DISTRITAL 12D05 - PALENQUE -VINCES - SALUD</t>
  </si>
  <si>
    <t>12D05</t>
  </si>
  <si>
    <t>VINCES</t>
  </si>
  <si>
    <t>PASAJES AL INTERIOR</t>
  </si>
  <si>
    <t>A_LA_RENTA_DE_LA_EMPRESA_PETROLERA_DE_PRESTACION_DE_SERVICIOS_PETRORIENTAL_BLOQUE_14</t>
  </si>
  <si>
    <t>1510</t>
  </si>
  <si>
    <t>DIRECCION DISTRITAL 20D01 - SAN CRISTOBAL-SANTA CRUZ-ISABELA - SALUD</t>
  </si>
  <si>
    <t>20D01</t>
  </si>
  <si>
    <t>GALAPAGOS</t>
  </si>
  <si>
    <t>SANTA CRUZ</t>
  </si>
  <si>
    <t>PASAJES AL EXTERIOR</t>
  </si>
  <si>
    <t>A_LA_RENTA_DE_LA_EMPRESA_PETROLERA_DE_PRESTACION_DE_SERVICIOS_PETRORIENTAL_BLOQUE_17</t>
  </si>
  <si>
    <t>1217</t>
  </si>
  <si>
    <t>DIRECCION DISTRITAL 24D02 - LA LIBERTAD-SALINAS - SALUD</t>
  </si>
  <si>
    <t>24D02</t>
  </si>
  <si>
    <t>SANTA ELENA</t>
  </si>
  <si>
    <t>SALINAS</t>
  </si>
  <si>
    <t>A_LA_RENTA_DE_LA_EMPRESA_PETROLERA_DE_PRESTACION_DE_SERVICIOS_REPSOL-YPF_BLOQUE_16_Y_BOGICAPIRON</t>
  </si>
  <si>
    <t>1235</t>
  </si>
  <si>
    <t>DIRECCION DISTRITAL 24D01 - SANTA ELENA - SALUD</t>
  </si>
  <si>
    <t>24D01</t>
  </si>
  <si>
    <t>VIATICOS Y SUBSISTENCIAS EN EL EXTERIOR</t>
  </si>
  <si>
    <t>A_LA_RENTA_DE_EMPRESAS_PETROLERAS_DE_PRESTACION_DE_SERVICIOS_PETROBELL_CAMPO_TIGUINO</t>
  </si>
  <si>
    <t>1030</t>
  </si>
  <si>
    <t>HOSPITAL PROVINCIAL DOCENTE ALFREDO NOBOA MONTENEGRO</t>
  </si>
  <si>
    <t>MUDANZAS E INSTALACIONES</t>
  </si>
  <si>
    <t>A_LA_RENTA_DE_EMPRESAS_PETROLERAS_DE_PRESTACION_DE_SERVICIOS_PACIFPETROL_CAMPO_GUSTAVO_GALINDO</t>
  </si>
  <si>
    <t>1226</t>
  </si>
  <si>
    <t>HOSPITAL LEON BECERRA DE MILAGRO</t>
  </si>
  <si>
    <t>MILAGRO</t>
  </si>
  <si>
    <t>VIATICOS POR GASTOS DE RESIDENCIA</t>
  </si>
  <si>
    <t>A_LA_RENTA_DE_EMPRESAS_PETROLERAS_DE_PRESTACION_DE_SERVICIOS_PEGASO_CAMPO_PUMA</t>
  </si>
  <si>
    <t>1236</t>
  </si>
  <si>
    <t>HOSPITAL GENERAL DR. LIBORIO PANCHANA SOTOMAYOR</t>
  </si>
  <si>
    <t>ATENCION A DELEGADOS EXTRANJEROS Y NACIONALES DEPO</t>
  </si>
  <si>
    <t>A_LA_RENTA_DE_EMPRESAS_PETROLERAS_DE_PRESTACION_DE_SERVICIOS_PETRO_SUDAMERICANOS_CAMPO_PALANDA-YUCA_SUR</t>
  </si>
  <si>
    <t>1300</t>
  </si>
  <si>
    <t>HOSPITAL PROVINCIAL GENERAL MARTIN ICAZA</t>
  </si>
  <si>
    <t>BABAHOYO</t>
  </si>
  <si>
    <t>RECARGOS POR CAMBIOS EN PASAJES AL INTERIOR Y AL E</t>
  </si>
  <si>
    <t>A_LA_RENTA_DE_EMPRESAS_PETROLERAS_DE_PRESTACION_DE_SERVICIOS_PETRO_SUDAMERICANOS_CAMPO_PINDO</t>
  </si>
  <si>
    <t>1511</t>
  </si>
  <si>
    <t>HOSPITAL REPUBLICA DEL ECUADOR</t>
  </si>
  <si>
    <t>GASTOS DE REPRESENTACION EN EL EXTERIOR</t>
  </si>
  <si>
    <t>A_LA_RENTA_DE_EMPRESAS_PETROLERAS_DE_PRESTACION_DE_SERVICIOS_TECPETROECUADOR_CAMPO_BERMEJO_–_RAYO</t>
  </si>
  <si>
    <t>1302</t>
  </si>
  <si>
    <t>HOSPITAL SAGRADO CORAZON DE JESUS</t>
  </si>
  <si>
    <t>TERRENOS (INSTALACION- MANTENIMIENTO Y REPARACIONES)</t>
  </si>
  <si>
    <t>MANTENIMIENTOS</t>
  </si>
  <si>
    <t>A_LA_RENTA_DE_EMPRESAS_PETROLERAS_DE_PRESTACION_DE_SERVICIOS_REPSOL_YPF_CAMPO_TIVACUNO</t>
  </si>
  <si>
    <t>1512</t>
  </si>
  <si>
    <t>HOSPITAL OSKAR JANDL</t>
  </si>
  <si>
    <t>SAN CRISTOBAL</t>
  </si>
  <si>
    <t>EDIFICIOS- LOCALES- RESIDENCIAS Y CABLEADO ESTRUCTURADO (INSTALACION- MANTENIMIENTO Y REPARACIONES)</t>
  </si>
  <si>
    <t>A_LA_RENTA_DE_EMPRESAS_PETROLERAS_DE_PRESTACION_DE_SERVICIOS_MARAÑON_-_CAMPO_ENO_RON-BLOQUE_54</t>
  </si>
  <si>
    <t>1303</t>
  </si>
  <si>
    <t>HOSPITAL NICOLAS COTTO INFANTE</t>
  </si>
  <si>
    <t>MOBILIARIOS (INSTALACION- MANTENIMIENTO Y REPARACIONES)</t>
  </si>
  <si>
    <t>A_LA_RENTA_DE_EMPRESAS_PETROLERAS_DE_PRESTACION_DE_SERVICIOS_INTERPEL_-_CAMPO_OCANO_PEÑA_BLANCA_–_BLOQUE_52</t>
  </si>
  <si>
    <t>0055</t>
  </si>
  <si>
    <t>COORDINACION ZONAL 5 - SALUD</t>
  </si>
  <si>
    <t>MAQUINARIAS Y EQUIPOS (INSTALACION- MANTENIMIENTO Y REPARACIONES)</t>
  </si>
  <si>
    <t>A_LA_RENTA_DE_EMPRESAS_PETROLERAS_DE_PRESTACION_DE_SERVICIOS_DGC_-_CAMPO_SINGUE_-_BLOQUE_53</t>
  </si>
  <si>
    <t>1009</t>
  </si>
  <si>
    <t>DIRECCION DISTRITAL 01D04 - CHORDELEG-GUALACEO - SALUD</t>
  </si>
  <si>
    <t>01D04</t>
  </si>
  <si>
    <t>COORDINACIÓN ZONAL 6</t>
  </si>
  <si>
    <t>AZUAY</t>
  </si>
  <si>
    <t>GUALACEO</t>
  </si>
  <si>
    <t>A_LA_RENTA_DE_EMPRESAS_PETROLERAS_DE_PRESTACION_DE_SERVICIOS_REPSOL_-_CAMPO_WATI</t>
  </si>
  <si>
    <t>1010</t>
  </si>
  <si>
    <t>DIRECCION DISTRITAL 01D06 - EL PAN A SEVILLA DE ORO - SALUD</t>
  </si>
  <si>
    <t>01D06</t>
  </si>
  <si>
    <t>PAUTE</t>
  </si>
  <si>
    <t>HERRAMIENTAS (INSTALACION- MANTENIMIENTO Y REPARACIONES)</t>
  </si>
  <si>
    <t>A_LA_RENTA_DE_ACTIVIDADES_HIDRACARBURIFERAS</t>
  </si>
  <si>
    <t>1011</t>
  </si>
  <si>
    <t>DIRECCION DISTRITAL 01D03 - GIRON A SANTA ISABEL - SALUD</t>
  </si>
  <si>
    <t>01D03</t>
  </si>
  <si>
    <t>PUCARA</t>
  </si>
  <si>
    <t>BIENES ARTISTICOS Y CULTURALES</t>
  </si>
  <si>
    <t>OTROS_IMPUESTOS_A_LA_ACTIVIDAD_HIDROCARBURIFERA</t>
  </si>
  <si>
    <t>1012</t>
  </si>
  <si>
    <t>DIRECCION DISTRITAL 01D08 - SIGSIG - SALUD</t>
  </si>
  <si>
    <t>01D08</t>
  </si>
  <si>
    <t>SIGSIG</t>
  </si>
  <si>
    <t>LIBROS Y COLECCIONES</t>
  </si>
  <si>
    <t>IMPUESTOS_DIVERSOS</t>
  </si>
  <si>
    <t>1051</t>
  </si>
  <si>
    <t>DIRECCION DISTRITAL 03D01 - AZOGUEZ-BIBLIAN-DELEG - SALUD</t>
  </si>
  <si>
    <t>03D01</t>
  </si>
  <si>
    <t>CANAR</t>
  </si>
  <si>
    <t>AZOGUES</t>
  </si>
  <si>
    <t>BIENES DE USO BELICO Y DE SEGURIDAD PUBLICA</t>
  </si>
  <si>
    <t>A_LAS_TARJETAS_DE_CREDITO</t>
  </si>
  <si>
    <t>1055</t>
  </si>
  <si>
    <t>DIRECCION DISTRITAL 03D03 - LA TRONCAL- SALUD</t>
  </si>
  <si>
    <t>03D03</t>
  </si>
  <si>
    <t>LA TRONCAL</t>
  </si>
  <si>
    <t>BIENES BIOLOGICOS</t>
  </si>
  <si>
    <t>A_LAS_OPERACIONES_DE_CREDITO</t>
  </si>
  <si>
    <t>6330</t>
  </si>
  <si>
    <t>DIRECCION DISTRITAL 03D02 - CAÑAR-EL TAMBO-SUSCAL - SALUD</t>
  </si>
  <si>
    <t>03D02</t>
  </si>
  <si>
    <t>CAÑAR</t>
  </si>
  <si>
    <t>INFRAESTRUCTURA</t>
  </si>
  <si>
    <t>PATENTES_COMERCIALES_INDUSTRIALES_FINANCIERAS_INMOBILIARIAS_PROFESIONALES_Y_DE_SERVICIOS</t>
  </si>
  <si>
    <t>1367</t>
  </si>
  <si>
    <t>DIRECCION DISTRITAL 14D01 - MORONA - SALUD</t>
  </si>
  <si>
    <t>14D01</t>
  </si>
  <si>
    <t>MORONA SANTIAGO</t>
  </si>
  <si>
    <t>MORONA</t>
  </si>
  <si>
    <t>GASTOS EN MANTENIMIENTO DE AREAS VERDES Y ARREGLO DE VIAS INTERNAS</t>
  </si>
  <si>
    <t>A_LA_SALIDA_DEL_PAIS</t>
  </si>
  <si>
    <t>1363</t>
  </si>
  <si>
    <t>DIRECCION DISTRITAL 14D02 - HUAMBOYA-PABLO SEXTO-PALORA - SALUD</t>
  </si>
  <si>
    <t>14D02</t>
  </si>
  <si>
    <t>HUAMBOYA/PABLO SEXTO/PALORA</t>
  </si>
  <si>
    <t>BIENES DEPORTIVOS (INSTALACION MANTENIMIENTO Y REP</t>
  </si>
  <si>
    <t>SOBRE_CONTRATOS_DE_CONSTRUCCION_O_ESTUDIOS_CELEBRADOS_CON_EL_SECTOR_PUBLICO</t>
  </si>
  <si>
    <t>1365</t>
  </si>
  <si>
    <t>DIRECCION DISTRITAL 14D03 - LOGRONO-SUCUA - SALUD</t>
  </si>
  <si>
    <t>14D03</t>
  </si>
  <si>
    <t>SUCUA</t>
  </si>
  <si>
    <t>TERRENOS (ARRENDAMIENTO)</t>
  </si>
  <si>
    <t>AL_DESPOSTE_DE_GANADO</t>
  </si>
  <si>
    <t>1361</t>
  </si>
  <si>
    <t>DIRECCION DISTRITAL 14D04 - GUALAQUIZA-SAN JUAN BOSCO - SALUD</t>
  </si>
  <si>
    <t>14D04</t>
  </si>
  <si>
    <t>GUALAQUIZA</t>
  </si>
  <si>
    <t>EDIFICIOS- LOCALES Y RESIDENCIAS- PARQUEADEROS- CASILLEROS JUDICIALES Y BANCARIOS (ARRENDAMIENTOS)</t>
  </si>
  <si>
    <t>SOBRE_REAJUSTE_DE_PRECIOS_EN_LA_CONTRATACION_PUBLICA</t>
  </si>
  <si>
    <t>1364</t>
  </si>
  <si>
    <t>DIRECCION DISTRITAL 14D06 - LIMON INDANZA-SANTIAGO TIWINZA - SALUD</t>
  </si>
  <si>
    <t>14D06</t>
  </si>
  <si>
    <t>LIMON INDANZA</t>
  </si>
  <si>
    <t>MOBILIARIOS (ARRENDAMIENTOS)</t>
  </si>
  <si>
    <t>AL_JUEGO</t>
  </si>
  <si>
    <t>1366</t>
  </si>
  <si>
    <t>DIRECCION DISTRITAL 14D05 - TAISHA - SALUD</t>
  </si>
  <si>
    <t>14D05</t>
  </si>
  <si>
    <t>TAISHA</t>
  </si>
  <si>
    <t>MAQUINARIAS Y EQUIPOS (ARRENDAMIENTOS)</t>
  </si>
  <si>
    <t>1%_A_LA_COMPRA_DE_VEHICULOS_USADOS</t>
  </si>
  <si>
    <t>1000</t>
  </si>
  <si>
    <t>HOSPITAL PROVINCIAL GENERAL DOCENTE VICENTE CORRAL MOSCOSO</t>
  </si>
  <si>
    <t>CUENCA</t>
  </si>
  <si>
    <t>VEHICULOS (ARRENDAMIENTOS)</t>
  </si>
  <si>
    <t>INGRESO_AL_PARQUE_NACIONAL_GALAPAGOS_Y_A_SU_RESERVA</t>
  </si>
  <si>
    <t>1020</t>
  </si>
  <si>
    <t>HOSPITAL CANTONAL DE GIRON AIDA LEON DE RODRIGUEZ LARA</t>
  </si>
  <si>
    <t>GIRON</t>
  </si>
  <si>
    <t>HERRAMIENTAS (ARRENDAMIENTO)</t>
  </si>
  <si>
    <t>IMPUESTO_A_LA_SALIDA_DE_DIVISAS</t>
  </si>
  <si>
    <t>1050</t>
  </si>
  <si>
    <t>HOSPITAL PROVINCIAL GENERAL HOMERO CASTANIER</t>
  </si>
  <si>
    <t>BIENES BIOLOGICOS (ALQUILER)</t>
  </si>
  <si>
    <t>IMPUESTO_A_LOS_INGRESOS_EXTRAORDINARIOS_DE_CONTRATOS_DE_EXPLORACION_Y_EXPLOTACION_DE_OTROS_RECURSOS_NO_RENOVABLES</t>
  </si>
  <si>
    <t>1054</t>
  </si>
  <si>
    <t>HOSPITAL LUIS F. MARTINEZ</t>
  </si>
  <si>
    <t>INDUMENTARIA PRENDAS DE PROTECCION ACCESORIOS Y OT</t>
  </si>
  <si>
    <t>REGIMEN_IMPOSITIVO_SIMPLIFICADO</t>
  </si>
  <si>
    <t>1360</t>
  </si>
  <si>
    <t>HOSPITAL GENERAL DE MACAS</t>
  </si>
  <si>
    <t>CONSULTORIA- ASESORIA E INVESTIGACION ESPECIALIZADA</t>
  </si>
  <si>
    <t>IMPUESTO_AMBIENTAL_POR_CONTAMINACION_VEHICULAR</t>
  </si>
  <si>
    <t>0056</t>
  </si>
  <si>
    <t>COORDINACION ZONAL 6 - SALUD</t>
  </si>
  <si>
    <t>SERVICIO DE AUDITORIA</t>
  </si>
  <si>
    <t>IMPUESTO_REDIMIBLE_A_LAS_BOTELLAS_PLASTICAS_NO_RETORNABLES</t>
  </si>
  <si>
    <t>1132</t>
  </si>
  <si>
    <t>DIRECCION DISTRITAL 07D02 - MACHALA - SALUD</t>
  </si>
  <si>
    <t>07D02</t>
  </si>
  <si>
    <t>EL ORO</t>
  </si>
  <si>
    <t>MACHALA</t>
  </si>
  <si>
    <t>FISCALIZACION E INSPECCIONES TECNICAS</t>
  </si>
  <si>
    <t>SANTA ROSA</t>
  </si>
  <si>
    <t>ESTUDIO Y DISENO DE PROYECTOS</t>
  </si>
  <si>
    <t>SOBRE_LAS_REMUNERACIONES</t>
  </si>
  <si>
    <t>1138</t>
  </si>
  <si>
    <t>DIRECCION DISTRITAL 07D05 - ARENILLAS-HUAQUILLAS-LAS LAJAS - SALUD</t>
  </si>
  <si>
    <t>07D05</t>
  </si>
  <si>
    <t>ARENILLAS</t>
  </si>
  <si>
    <t>OTROS_IMPUESTOS</t>
  </si>
  <si>
    <t>1139</t>
  </si>
  <si>
    <t>DIRECCION DISTRITAL 07D04 - BALSAS-MARCABELI-PINAS - SALUD</t>
  </si>
  <si>
    <t>07D04</t>
  </si>
  <si>
    <t>MARCABELI</t>
  </si>
  <si>
    <t xml:space="preserve">SERVICIOS TECNICOS ESPECIALIZADOS </t>
  </si>
  <si>
    <t>IMPUESTO_A_LA_RENTA_NETA</t>
  </si>
  <si>
    <t>1140</t>
  </si>
  <si>
    <t>DIRECCION DISTRITAL 07D03 - ATAHUALPA-PORTOVELO-ZARUMA - SALUD</t>
  </si>
  <si>
    <t>07D03</t>
  </si>
  <si>
    <t>ATAHUALPA</t>
  </si>
  <si>
    <t>REGISTRO INSCRIPCION Y OTROS EGRESOS PREVIOS A LA</t>
  </si>
  <si>
    <t>IMPUESTO_A_LA_RENTA_Y_ANTICIPOS</t>
  </si>
  <si>
    <t>7110</t>
  </si>
  <si>
    <t>DIRECCION DISTRITAL 07D01 - CHILLA-EL GUABO-PASAJE - SALUD</t>
  </si>
  <si>
    <t>07D01</t>
  </si>
  <si>
    <t>PASAJE</t>
  </si>
  <si>
    <t>INVESTIGACIONES PROFESIONALES Y ANÁLISIS DE LABORATORIO</t>
  </si>
  <si>
    <t>IMPUESTO_A_LA_RENTA_CREDITO_TRIBUTARIO_(-)</t>
  </si>
  <si>
    <t>1274</t>
  </si>
  <si>
    <t>DIRECCION DISTRITAL 11D02 - CATAMAYO-CHAGUARPAMBA-OLMEDO - SALUD</t>
  </si>
  <si>
    <t xml:space="preserve"> 11D02</t>
  </si>
  <si>
    <t>LOJA</t>
  </si>
  <si>
    <t>CONGRESOS SEMINARIOS Y CONVENCIONES</t>
  </si>
  <si>
    <t>IMPUESTO_A_LA_RENTA_DEVOLUCIONES_DE_EXCESOS_DE_COBROS_(-)</t>
  </si>
  <si>
    <t>1275</t>
  </si>
  <si>
    <t>DIRECCION DISTRITAL 11D06 - CALVAS-GONZANAMA-QUILANGA - SALUD</t>
  </si>
  <si>
    <t>11D06</t>
  </si>
  <si>
    <t>CALVAS</t>
  </si>
  <si>
    <t>CAPACITACION A SERVIDORES PUBLICOS</t>
  </si>
  <si>
    <t>SEGURIDAD_SOCIAL</t>
  </si>
  <si>
    <t>1276</t>
  </si>
  <si>
    <t>DIRECCION DISTRITAL 11D05 - ESPINDOLA - SALUD</t>
  </si>
  <si>
    <t>11D05</t>
  </si>
  <si>
    <t>ESPINDOLA</t>
  </si>
  <si>
    <t>CAPACITACION PARA LA CIUDADANIA EN GENERAL</t>
  </si>
  <si>
    <t>APORTES_A_LA_SEGURIDAD_SOCIAL</t>
  </si>
  <si>
    <t>1277</t>
  </si>
  <si>
    <t>DIRECCION DISTRITAL 11D07 - MACARA-SOZORANGA - SALUD</t>
  </si>
  <si>
    <t>11D07</t>
  </si>
  <si>
    <t>MACARA</t>
  </si>
  <si>
    <t>DESARROLLO- ACTUALIZACION- ASISTENCIA TECNICA Y SOPORTE DE SISTEMAS INFORMATICOS</t>
  </si>
  <si>
    <t>APORTES_AL_SEGURO_DE_PENSIONES</t>
  </si>
  <si>
    <t>1278</t>
  </si>
  <si>
    <t>DIRECCION DISTRITAL 11D03 - PALTAS - SALUD</t>
  </si>
  <si>
    <t>11D03</t>
  </si>
  <si>
    <t>PALTAS</t>
  </si>
  <si>
    <t>ARRENDAMIENTO Y LICENCIAS DE USO DE PAQUETES INFORMATICOS</t>
  </si>
  <si>
    <t>APORTES_AL_FONDO_DE_RESERVA</t>
  </si>
  <si>
    <t>1279</t>
  </si>
  <si>
    <t>DIRECCION DISTRITAL 11D04 - CELICA-PINDAL-PUYANGO - SALUD</t>
  </si>
  <si>
    <t>11D04</t>
  </si>
  <si>
    <t>PUYANGO</t>
  </si>
  <si>
    <t>ARRENDAMIENTO DE EQUIPOS INFORMATICOS</t>
  </si>
  <si>
    <t>APORTES_AL_SEGURO_DE_CESANTIA</t>
  </si>
  <si>
    <t>1280</t>
  </si>
  <si>
    <t>DIRECCION DISTRITAL 11D08 - SARAGURO - SALUD</t>
  </si>
  <si>
    <t>11D08</t>
  </si>
  <si>
    <t>SARAGURO</t>
  </si>
  <si>
    <t>MANTENIMIENTO Y REPARACION DE EQUIPOS Y SISTEMAS INFORMATICOS</t>
  </si>
  <si>
    <t>APORTES_AL_SEGURO_DE_RIESGOS_DEL_TRABAJO</t>
  </si>
  <si>
    <t>1283</t>
  </si>
  <si>
    <t>DIRECCION DISTRITAL 11D09 - ZAPOTILLO - SALUD</t>
  </si>
  <si>
    <t>11D09</t>
  </si>
  <si>
    <t>ZAPOTILLO</t>
  </si>
  <si>
    <t>02</t>
  </si>
  <si>
    <t>APORTES_AL_SEGURO_DE_MORTUORIA</t>
  </si>
  <si>
    <t>1491</t>
  </si>
  <si>
    <t>DIRECCION DISTRITAL 19D04 - EL PANGUI-YANTZAZA - SALUD</t>
  </si>
  <si>
    <t>19D04</t>
  </si>
  <si>
    <t>ZAMORA CHINCHIPE</t>
  </si>
  <si>
    <t>YANTZAZA</t>
  </si>
  <si>
    <t xml:space="preserve">VESTUARIO- LENCERIA- PRENDAS DE PROTECCION- Y- ACCESORIOS PARA UNIFORMES MILITARES Y POLICIALES- Y- CARPAS </t>
  </si>
  <si>
    <t>SUBSIDIO_POR_ENFERMEDAD</t>
  </si>
  <si>
    <t>1492</t>
  </si>
  <si>
    <t>DIRECCION DISTRITAL 19D03 - CHINCHIPE-PALANDA - SALUD</t>
  </si>
  <si>
    <t>19D03</t>
  </si>
  <si>
    <t>CHINCHIPE</t>
  </si>
  <si>
    <t xml:space="preserve">COMBUSTIBLES   </t>
  </si>
  <si>
    <t>APORTES_AL_SEGURO_SOCIAL_CAMPESINO</t>
  </si>
  <si>
    <t>7520</t>
  </si>
  <si>
    <t>DIRECCION DISTRITAL 19D01 - YACUAMBI-ZAMORA - SALUD</t>
  </si>
  <si>
    <t>19D01</t>
  </si>
  <si>
    <t>ZAMORA</t>
  </si>
  <si>
    <t>APORTES_ATRASADOS</t>
  </si>
  <si>
    <t>1130</t>
  </si>
  <si>
    <t>HOSPITAL PROVINCIAL GENERAL TEOFILO DAVILA</t>
  </si>
  <si>
    <t>APORTES_AL_SEGURO_DE_SALUD_INDIVIDUAL_Y_FAMILIAR</t>
  </si>
  <si>
    <t>1131</t>
  </si>
  <si>
    <t>HOSPITAL OBSTETRICO ANGELA LOAYZA DE OLLAGE</t>
  </si>
  <si>
    <t>MATERIALES DE IMPRESION- FOTOGRAFIA- REPRODUCCION Y PUBLICACIONES</t>
  </si>
  <si>
    <t>APORTES_AL_FONDO_DE_CONTINGENCIAS</t>
  </si>
  <si>
    <t>1134</t>
  </si>
  <si>
    <t>HOSPITAL MARIA LORENA SERRANO</t>
  </si>
  <si>
    <t>EL GUABO</t>
  </si>
  <si>
    <t>INSTRUMENTAL MEDICO QUIRURGICO</t>
  </si>
  <si>
    <t>MEDICAMENTOS Y DISPOSITIVOS MÉDICOS</t>
  </si>
  <si>
    <t>APORTES_PERSONALES</t>
  </si>
  <si>
    <t>1135</t>
  </si>
  <si>
    <t>HOSPITAL SAN VICENTE PAUL</t>
  </si>
  <si>
    <t>APORTES_PATRONALES</t>
  </si>
  <si>
    <t>1270</t>
  </si>
  <si>
    <t>HOSPITAL PROVINCIAL GENERAL ISIDRO AYORA</t>
  </si>
  <si>
    <t>DISPOSITIVOS MEDICOS PARA LABORATORIO CLINICO Y PATOLOGIA</t>
  </si>
  <si>
    <t>APORTES_DE_JEFES_DE_FAMILIA_DEL_SEGURO_SOCIAL_CAMPESINO</t>
  </si>
  <si>
    <t>1490</t>
  </si>
  <si>
    <t>HOSPITAL PROVINCIAL GENERAL JULUIS DOEPFNER</t>
  </si>
  <si>
    <t xml:space="preserve">INSUMOS- BIENES- MATERIALES Y SUMINISTROS PARA LA CONSTRUCCION- ELECTRICOS- PLOMERIA- CARPINTERIA- SENALIZACION VIAL- NAVEGACION Y CONTRA INCENDIOS </t>
  </si>
  <si>
    <t>APORTES_DE_JUBILADOS_Y_PENSIONISTAS</t>
  </si>
  <si>
    <t>9003</t>
  </si>
  <si>
    <t>HOSPITAL BASICO DE YANTZAZA</t>
  </si>
  <si>
    <t xml:space="preserve">YANTZAZA </t>
  </si>
  <si>
    <t>MATERIALES DIDACTICOS</t>
  </si>
  <si>
    <t>APORTE_ADICIONAL_DE_LOS_TRABAJADORES_GRAFICOS</t>
  </si>
  <si>
    <t>7531</t>
  </si>
  <si>
    <t>DIRECCION DISTRITAL 19D02 - CENTINELA DEL CONDOR-NANGARITZA-PAQUISHA - SALUD</t>
  </si>
  <si>
    <t>19D02</t>
  </si>
  <si>
    <t>NANGARITZA</t>
  </si>
  <si>
    <t>APORTE_ADICIONAL_DE_LOS_TRABAJADORES_DE_LA_CAÑA_DE_AZUCAR</t>
  </si>
  <si>
    <t>0057</t>
  </si>
  <si>
    <t>COORDINACION ZONAL 7 - SALUD</t>
  </si>
  <si>
    <t>SUMINISTROS PARA ACTIVIDADES AGROPECUARIAS- PESCA Y CAZA</t>
  </si>
  <si>
    <t>APORTE_PERSONAL_ADICIONAL_DEL_010%_LEY_DE_DISCAPACIDADES</t>
  </si>
  <si>
    <t>1198</t>
  </si>
  <si>
    <t>DIRECCION DISTRITAL 09D01 - XIMENA 1-PARROQUIA RURAL: PUNA-ESTUARIO DEL RIO GUAYAS - SALUD</t>
  </si>
  <si>
    <t>09D01</t>
  </si>
  <si>
    <t>COORDINACIÓN ZONAL 8</t>
  </si>
  <si>
    <t>GUAYAQUIL</t>
  </si>
  <si>
    <t>ACUÑACION DE MONEDAS</t>
  </si>
  <si>
    <t>APORTE_INDIVIDUAL_DE_LAS_PERSONAS_QUE_REALIZAN_TRABAJO_NO_REMUNERADO_DEL_HOGAR</t>
  </si>
  <si>
    <t>1204</t>
  </si>
  <si>
    <t>DIRECCION DISTRITAL 09D04 - FEBRES CORDERO - SALUD</t>
  </si>
  <si>
    <t>09D04</t>
  </si>
  <si>
    <t>DERIVADOS DE HIDROCARBUROS PARA LA COMERCIALIZACIO</t>
  </si>
  <si>
    <t>APORTE_PERSONAL_PARA_HIJOS_MENORES_DE_18_AÑOS</t>
  </si>
  <si>
    <t>8230</t>
  </si>
  <si>
    <t>DIRECCION DISTRITAL 09D08 - PASCUALES 2 - SALUD</t>
  </si>
  <si>
    <t>09D08</t>
  </si>
  <si>
    <t>PRODUCTOS AGRICOLAS</t>
  </si>
  <si>
    <t>APORTE_PERSONAL_Y_PATRONAL_PARA_FINANCIAR_EGRESOS_DE_ADMINISTRACION_DEL_IESS</t>
  </si>
  <si>
    <t>1232</t>
  </si>
  <si>
    <t>DIRECCION DISTRITAL 09D24 - DURAN - SALUD</t>
  </si>
  <si>
    <t>09D24</t>
  </si>
  <si>
    <t>DURAN</t>
  </si>
  <si>
    <t>ADQUISICION DE ACCESORIOS E INSUMOS QUIMICOS Y ORGANICOS</t>
  </si>
  <si>
    <t>APORTE_PERSONAL_ADICIONAL_PARA_EXTENSION_DE_COBERTURA_DE_SALUD</t>
  </si>
  <si>
    <t>1190</t>
  </si>
  <si>
    <t>HOSPITAL PEDIATRICO FRANCISCO ICAZA BUSTAMANTE</t>
  </si>
  <si>
    <t>MENAJE DE COCINA-DE HOGAR-ACCESORIOS DESCARTABLES Y ACCESORIOS DE OFICINA</t>
  </si>
  <si>
    <t>TASAS_Y_CONTRIBUCIONES</t>
  </si>
  <si>
    <t>1191</t>
  </si>
  <si>
    <t>HOSPITAL NEUMOLOGICO ALFREDO J. VALENZUELA</t>
  </si>
  <si>
    <t>GASTOS PARA SITUACIONES DE EMERGENCIA</t>
  </si>
  <si>
    <t>TASAS_GENERALES</t>
  </si>
  <si>
    <t>1192</t>
  </si>
  <si>
    <t>HOSPITAL DE ESPECIALIDADES GENERAL ABEL GILBERT PONTON</t>
  </si>
  <si>
    <t>CONDECORACIONES</t>
  </si>
  <si>
    <t>PEAJE</t>
  </si>
  <si>
    <t>1193</t>
  </si>
  <si>
    <t>HOSPITAL DE INFECTOLOGIA JOSE D RODRIGUEZ MARIDUENA</t>
  </si>
  <si>
    <t>EGRESOS PARA SANIDAD AGROPECUARIA</t>
  </si>
  <si>
    <t>ACCESO_A_LUGARES_PUBLICOS</t>
  </si>
  <si>
    <t>1194</t>
  </si>
  <si>
    <t>HOSPITAL MATILDE HIDALGO DE PRÓCEL</t>
  </si>
  <si>
    <t>INSUMOS BIENES Y MATERIALES PARA PRODUCCIÓN DE PRO</t>
  </si>
  <si>
    <t>OCUPACION_DE_LUGARES_PUBLICOS</t>
  </si>
  <si>
    <t>1195</t>
  </si>
  <si>
    <t>HOSPITAL GENERAL GUASMO SUR</t>
  </si>
  <si>
    <t>INSUMOS Y ACCESORIOS PARA COMPENSAR DISCAPACIDADES</t>
  </si>
  <si>
    <t>TASAS_ADUANERAS</t>
  </si>
  <si>
    <t>1202</t>
  </si>
  <si>
    <t>HOSPITAL MARIANA DE JESUS</t>
  </si>
  <si>
    <t>ESPECIES_FISCALES</t>
  </si>
  <si>
    <t>1601</t>
  </si>
  <si>
    <t>HOSPITAL MOVIL N 1</t>
  </si>
  <si>
    <t>UNIFORMES DEPORTIVOS</t>
  </si>
  <si>
    <t>VENTA_DE_BASES</t>
  </si>
  <si>
    <t>8001</t>
  </si>
  <si>
    <t>HOSPITAL UNIVERSITARIO DE GUAYAQUIL</t>
  </si>
  <si>
    <t>MATERIALES DE PELUQUERIA</t>
  </si>
  <si>
    <t>PRESTACION_DE_SERVICIOS</t>
  </si>
  <si>
    <t>9006</t>
  </si>
  <si>
    <t>HOSPITAL GENERAL MONTE SINAI</t>
  </si>
  <si>
    <t>RODAJE_DE_VEHICULOS_MOTORIZADOS</t>
  </si>
  <si>
    <t>9008</t>
  </si>
  <si>
    <t>HOSPITAL GENERAL DR. ENRIQUE ORTEGA MOREIRA</t>
  </si>
  <si>
    <t>DISPOSITIVOS MEDICOS PARA IMAGEN</t>
  </si>
  <si>
    <t>CONTROL_DE_ALIMENTOS_Y_DE_ESTABLECIMIENTOS_COMERCIALES_E_INDUSTRIALES</t>
  </si>
  <si>
    <t>0058</t>
  </si>
  <si>
    <t>COORDINACION ZONAL 8 - SALUD</t>
  </si>
  <si>
    <t>PROTESIS ENDOPROTESIS E IMPLANTES CORPORALES</t>
  </si>
  <si>
    <t>INSCRIPCIONES_REGISTROS_Y_MATRICULAS</t>
  </si>
  <si>
    <t>0128</t>
  </si>
  <si>
    <t>CENTRO MEDICO ASDRUBAL DE LA TORRE</t>
  </si>
  <si>
    <t>INSUMOS PARA MEDICINA ALTERNATIVA</t>
  </si>
  <si>
    <t>PERMISOS_LICENCIAS_Y_PATENTES</t>
  </si>
  <si>
    <t>1420</t>
  </si>
  <si>
    <t>HOSPITAL DE ESPECIALIDADES EUGENIO ESPEJO</t>
  </si>
  <si>
    <t>LOGISTICA</t>
  </si>
  <si>
    <t>REGISTRO_SANITARIO_Y_TOXICOLOGIA</t>
  </si>
  <si>
    <t>1421</t>
  </si>
  <si>
    <t>HOSPITAL PEDIATRICO BACA ORTIZ</t>
  </si>
  <si>
    <t>SUMINISTROS PARA LA DEFENSA Y SEGURIDAD PUBLICA</t>
  </si>
  <si>
    <t>SERVICIOS_DE_RASTRO</t>
  </si>
  <si>
    <t>1422</t>
  </si>
  <si>
    <t>HOSPITAL GINECO OBSTETRICO ISIDRO AYORA</t>
  </si>
  <si>
    <t>CONVENIOS DE ADHESIÓN PARA ADQUISICIÓN DE MEDICAMENTOS DE CONSULTA EXTERNA EN FARMACIAS EXTERNALIZADAS</t>
  </si>
  <si>
    <t>FISCALIZACION_DE_OBRAS</t>
  </si>
  <si>
    <t>RECOLECCION_DE_BASURA_Y_ASEO_PUBLICO</t>
  </si>
  <si>
    <t>1424</t>
  </si>
  <si>
    <t>HOSPITAL PSIQUIATRICO SAN LAZARO</t>
  </si>
  <si>
    <t>MAQUINARIAS Y EQUIPOS</t>
  </si>
  <si>
    <t>AFERICION_DE_PESAS_Y_MEDIDAS</t>
  </si>
  <si>
    <t>1426</t>
  </si>
  <si>
    <t>HOSPITAL PROVINCIAL GENERAL PABLO ARTURO SUAREZ</t>
  </si>
  <si>
    <t>HERRAMIENTAS Y EQUIPOS MENORES</t>
  </si>
  <si>
    <t>APROBACION_DE_PLANOS_E_INSPECCION_DE_CONSTRUCCIONES</t>
  </si>
  <si>
    <t>1427</t>
  </si>
  <si>
    <t>HOSPITAL PROVINCIAL GENERAL ENRIQUE GARCES</t>
  </si>
  <si>
    <t>CONEXION_Y_RECONEXION_DEL_SERVICIO_DE_ALCANTARILLADO_Y_CANALIZACION</t>
  </si>
  <si>
    <t>1429</t>
  </si>
  <si>
    <t>HOSPITAL DE ATENCION INTEGRAL DEL ADULTO MAYOR</t>
  </si>
  <si>
    <t>BIENES ARTISTICOS Y CULTURALES DEPORTIVOS Y SIMBOL</t>
  </si>
  <si>
    <t>CONEXION_Y_RECONEXION_DEL_SERVICIO_DE_AGUA_POTABLE</t>
  </si>
  <si>
    <t>1435</t>
  </si>
  <si>
    <t>DIRECCION DISTRITAL 17D06 - CHILIBULO A LLOA - SALUD</t>
  </si>
  <si>
    <t>17D06</t>
  </si>
  <si>
    <t>ALUMBRADO_PUBLICO</t>
  </si>
  <si>
    <t>1438</t>
  </si>
  <si>
    <t>DIRECCION DISTRITAL 17D03 - EL CONDADO A CALACALI - SALUD</t>
  </si>
  <si>
    <t>17D03</t>
  </si>
  <si>
    <t>PARTES Y REPUESTOS</t>
  </si>
  <si>
    <t>MATRICULAS_Y_OTROS_DERECHOS_EN_EDUCACION</t>
  </si>
  <si>
    <t>1602</t>
  </si>
  <si>
    <t>HOSPITAL MOVIL N 2</t>
  </si>
  <si>
    <t>SEMOVIENTES</t>
  </si>
  <si>
    <t>PATENTES_DE_CONSERVACION_MINERA</t>
  </si>
  <si>
    <t>9001</t>
  </si>
  <si>
    <t>HOSPITAL GENERAL DOCENTE DE CALDERON</t>
  </si>
  <si>
    <t>PLANTAS</t>
  </si>
  <si>
    <t>EMISION_DE_CERTIFICADOS_DE_ORIGEN</t>
  </si>
  <si>
    <t>9002</t>
  </si>
  <si>
    <t>HOSPITAL GINECO OBSTETRICO DE NUEVA AURORA LUZ ELENA ARISMENDI</t>
  </si>
  <si>
    <t>FONDOS DE REPOSICION CAJAS CHICAS</t>
  </si>
  <si>
    <t>COLOCAR</t>
  </si>
  <si>
    <t>TASAS_POR_SERVICIOS_NOTARIALES</t>
  </si>
  <si>
    <t>0059</t>
  </si>
  <si>
    <t>COORDINACION ZONAL 9 - SALUD</t>
  </si>
  <si>
    <t>FONDOS ROTATIVOS</t>
  </si>
  <si>
    <t>CONTRIBUCION_PREDIAL_A_FAVOR_DE_LOS_CUERPOS_DE_BOMBEROS</t>
  </si>
  <si>
    <t>9005</t>
  </si>
  <si>
    <t>CENTRO ESPECIALIZADO EN GENETICA MEDICA</t>
  </si>
  <si>
    <t>TRANSFERENCIAS A ENTIDADES DEL PRESUPUESTO GENERAL</t>
  </si>
  <si>
    <t>CONVENIOS</t>
  </si>
  <si>
    <t>07</t>
  </si>
  <si>
    <t>TASAS_DE_SERVICIOS_POR_EL_REGISTRO_DE_DATOS_PUBLICOS</t>
  </si>
  <si>
    <t>COSTOS FINANCIEROS Y OTROS GASTOS</t>
  </si>
  <si>
    <t>TASAS_DE_SERVICIOS_POR_LA_OCUPACION_DE_LA_ZONA_DE_PLAYA_Y_BAHIA_PARA_LA_CRIA_Y_CULTIVO_DE_ESPECIES_BIOACUATICAS</t>
  </si>
  <si>
    <t>TASAS PORTUARIAS Y AEROPORTUARIAS</t>
  </si>
  <si>
    <t>EMISION_DE_DOCUMENTOS_DE_CIUDADANIA_E_IDENTIFICACION</t>
  </si>
  <si>
    <t>CONTRIBUCIONES ESPECIALES Y DE MEJORA</t>
  </si>
  <si>
    <t>TASAS_POR_ADMINISTRACION</t>
  </si>
  <si>
    <t>OTROS IMPUESTOS TASAS Y CONTRIBUCIONES</t>
  </si>
  <si>
    <t>PRIMAS_POR_SEGURO_DE_SALDOS_Y_DESGRAVAMEN</t>
  </si>
  <si>
    <t>CONTRIBUCION_PARA_FUNCIONAMIENTO_DE_LAS_UNIDADES_MEDICAS</t>
  </si>
  <si>
    <t>COMISIONES BANCARIAS</t>
  </si>
  <si>
    <t>OTRAS_TASAS</t>
  </si>
  <si>
    <t>REAJUSTES DE INVERSIONES</t>
  </si>
  <si>
    <t>TASAS_PORTUARIAS_Y_AEROPORTUARIAS</t>
  </si>
  <si>
    <t>DIFERENCIAL CAMBIARIO</t>
  </si>
  <si>
    <t>RECEPCION_Y_DESPACHO_DE_NAVES</t>
  </si>
  <si>
    <t>COSTAS JUDICIALES TRAMITES NOTARIALES LEGALIZACION</t>
  </si>
  <si>
    <t>USO_DE_FONDEADERO</t>
  </si>
  <si>
    <t>COMISIONES Y PARTICIPACIONES POR DENUNCIAS</t>
  </si>
  <si>
    <t>USO_DE_INFRAESTRUCTURA_PORTUARIA_Y_AEROPORTUARIA</t>
  </si>
  <si>
    <t>PRIMA DE RIESGO DE INSTITUCIONES FINANCIERAS</t>
  </si>
  <si>
    <t>SERVICIOS_DE_CABOTAJE</t>
  </si>
  <si>
    <t>SERVICIOS_Y_SUMINISTROS_VARIOS</t>
  </si>
  <si>
    <t>OBLIGACIONES CON EL IESS POR RESPONSABILIDAD PATRO</t>
  </si>
  <si>
    <t>OTRAS_TASAS_PORTUARIAS_Y_AEROPORTUARIAS</t>
  </si>
  <si>
    <t>OBLIGACIONES POR COACTIVAS INTERPUESTAS POR EL IES</t>
  </si>
  <si>
    <t>TASAS_DIVERSAS</t>
  </si>
  <si>
    <t>INTERESES POR MORA PATRONAL AL IESS</t>
  </si>
  <si>
    <t>SECTOR_FINANCIERO</t>
  </si>
  <si>
    <t>DEVOLUCION DE MULTAS</t>
  </si>
  <si>
    <t>SECTOR_INDUSTRIAL_Y_COMERCIAL</t>
  </si>
  <si>
    <t>DIETAS</t>
  </si>
  <si>
    <t>SECTOR_AGROPECUARIO</t>
  </si>
  <si>
    <t>A EMPRESAS PUBLICAS</t>
  </si>
  <si>
    <t>SECTOR_TURISTICO_Y_HOTELERO</t>
  </si>
  <si>
    <t>A GOBIERNOS AUTONOMOS DESCENTRALIZADOS</t>
  </si>
  <si>
    <t xml:space="preserve">TRANSFERENCIAS </t>
  </si>
  <si>
    <t>SUPERFICIARIOS_HIDROCARBURIFEROS</t>
  </si>
  <si>
    <t>A ENTIDADES FINANCIERAS PUBLICAS</t>
  </si>
  <si>
    <t>REGALIAS_HIDROCARBURIFERAS</t>
  </si>
  <si>
    <t>A CUENTAS O FONDOS ESPECIALES</t>
  </si>
  <si>
    <t>SUPERFICIARIOS_MINEROS</t>
  </si>
  <si>
    <t>AL SECTOR PRIVADO FINANCIERO</t>
  </si>
  <si>
    <t>REGALIAS_MINERAS</t>
  </si>
  <si>
    <t>AL SECTOR PRIVADO NO FINANCIERO</t>
  </si>
  <si>
    <t>DERECHOS_CONSULARES</t>
  </si>
  <si>
    <t>INDEMNIZACIONES POR AFECTACIONES A LOS DERECHOS HU</t>
  </si>
  <si>
    <t>CONCESIONES_AEROPORTUARIAS</t>
  </si>
  <si>
    <t>BECAS Y AYUDAS ECONOMICAS</t>
  </si>
  <si>
    <t>CONCESIONES_PORTUARIAS</t>
  </si>
  <si>
    <t>JUBILACION PATRONAL</t>
  </si>
  <si>
    <t>CONCESIONES_EN_EL_SECTOR_DE_LAS_TELECOMUNICACIONES</t>
  </si>
  <si>
    <t>A ORGANISMOS MULTILATERALES</t>
  </si>
  <si>
    <t>CONCESIONES_EN_EL_SECTOR_ELECTRICO</t>
  </si>
  <si>
    <t>A GOBIERNOS Y ORGANISMOS GUBERNAMENTALES</t>
  </si>
  <si>
    <t>CONCESIONES_VIALES</t>
  </si>
  <si>
    <t>CONCESIONES_HIDROCARBURIFERAS</t>
  </si>
  <si>
    <t>CONTRIBUCION 0.5% DE LAS PLANILLAS DE PAGO AL IESS</t>
  </si>
  <si>
    <t>UTILIZACION_DE_AGUAS_Y_MATERIALES_DE_CONSTRUCCION</t>
  </si>
  <si>
    <t>POR APLICACION DE FONDOS AJENOS</t>
  </si>
  <si>
    <t>A_LA_EMISION_DE_PASAJES_AEREOS_POR_VIAJES_DESDE_EL_ECUADOR_AL_EXTRANJERO</t>
  </si>
  <si>
    <t>POR APLICACION DE CUENTAS Y FONDOS ESPECIALES</t>
  </si>
  <si>
    <t>OTRAS_CONCESIONES</t>
  </si>
  <si>
    <t>ENTREGA DE DEPOSITOS INMOVILIZADOS</t>
  </si>
  <si>
    <t>CONTRIBUCIONES</t>
  </si>
  <si>
    <t>A USUARIOS CON ENFERMEDADES CATASTRÓFICAS BENEFICIARIOS DE COBERTURA INTERNACIONAL</t>
  </si>
  <si>
    <t>SOBRE_NOMINAS_DE_EMPRESAS_PRIVADAS_Y_PUBLICAS</t>
  </si>
  <si>
    <t>CONVENIO DE COOPERACIÓN TÉCNICA INTERNACIONAL</t>
  </si>
  <si>
    <t xml:space="preserve">FONDOS DE SALUD </t>
  </si>
  <si>
    <t>CONTRIBUCIONES_DE_LAS_COMPAÑIAS_ENTIDADES_FINANCIERAS_Y_SEGUROS</t>
  </si>
  <si>
    <t>MOBILIARIOS</t>
  </si>
  <si>
    <t>MOBILIARIO Y EQUIPO</t>
  </si>
  <si>
    <t>UDAF</t>
  </si>
  <si>
    <t>CONTRIBUCION_EN_CONTRATOS_SUJETOS_A_LICITACIONES</t>
  </si>
  <si>
    <t>MEF</t>
  </si>
  <si>
    <t>SOBRE_CONTRATOS_DE_CONSULTORIA</t>
  </si>
  <si>
    <t>VEHICULOS</t>
  </si>
  <si>
    <t>APERTURA_PAVIMENTACION_ENSANCHE_Y_CONSTRUCCION_DE_VIAS_DE_TODA_CLASE</t>
  </si>
  <si>
    <t>HERRAMIENTAS</t>
  </si>
  <si>
    <t>BIENES DE LARGA DURACIÓN</t>
  </si>
  <si>
    <t>REPAVIMENTACION_URBANA</t>
  </si>
  <si>
    <t>ACERAS_BORDILLOS_Y_CERCAS</t>
  </si>
  <si>
    <t>OBRAS_DE_ALCANTARILLADO_Y_CANALIZACION</t>
  </si>
  <si>
    <t>OBRAS_DE_ALUMBRADO_PUBLICO</t>
  </si>
  <si>
    <t>CONSTRUCCION_Y_AMPLIACION_DE_OBRAS_Y_SISTEMAS_DE_AGUA_POTABLE</t>
  </si>
  <si>
    <t>BIENES DE SEGURIDAD NACIONAL ESTRATEGICA</t>
  </si>
  <si>
    <t>DESECACION_DE_PANTANOS_Y_RELLENOS_DE_QUEBRADAS</t>
  </si>
  <si>
    <t>EQUIPOS MEDICOS</t>
  </si>
  <si>
    <t xml:space="preserve">EQUIPO MÉDICO </t>
  </si>
  <si>
    <t>OBRAS_DE_REGENERACION_URBANA</t>
  </si>
  <si>
    <t>EQUIPOS ODONTOLOGICOS</t>
  </si>
  <si>
    <t>CONTRIBUCION_ADICIONAL_PARA_LOS_CUERPOS_DE_BOMBEROS_PROVENIENTE_DE_LOS_SERVICIOS_DE_ALUMBRADO_ELECTRICO</t>
  </si>
  <si>
    <t>TERRENOS (INMUEBLES)</t>
  </si>
  <si>
    <t>CONTRIBUCION_NO_REEMBOLSABLE_POR_APLICACION_DE_LA_LEY_DE_HIDROCARBUROS_</t>
  </si>
  <si>
    <t>EDIFICIOS LOCALES Y RESIDENCIAS (INMUEBLES)</t>
  </si>
  <si>
    <t>CONTRIBUCION_DE_LOS_ASESORES_PRODUCTORES_INTERMEDIARIOS_Y_PERITOS_DE_SEGUROS_Y_REASEGUROS_</t>
  </si>
  <si>
    <t>BIENES PREFABRICADOS (INMUEBLES)</t>
  </si>
  <si>
    <t>CONTRIBUCIONES_DE_LAS_INSTITUCIONES_QUE_PRESTAN_SERVICIOS_DE_MEDICINA_PREPAGADA</t>
  </si>
  <si>
    <t>TERRENOS (EXPROPIACION)</t>
  </si>
  <si>
    <t>CONTRIBUCIONES_DE_LAS_EMPRESAS_DE_SEGUROS_PRIVADOS</t>
  </si>
  <si>
    <t>EDIFICIOS LOCALES Y RESIDENCIAS (EXPROPIACION)</t>
  </si>
  <si>
    <t>CONCENTRACION_DE_MERCADOS_EN_EL_SECTOR_DE_LAS_TELECOMUNICACIONES</t>
  </si>
  <si>
    <t>PATENTES DERECHOS DE AUTOR MARCAS REGISTRADAS Y DE</t>
  </si>
  <si>
    <t>A_LA_EMISION_DE_PASAJES_AEREOS_POR_VIAJES_DEL_EXTRANJERO_AL_ECUADOR</t>
  </si>
  <si>
    <t>LICENCIAS COMPUTACIONALES</t>
  </si>
  <si>
    <t>CONTRIBUCION_POR_MANTENIMIENTO_Y_CONSERVACION_DE_LA_VIVIENDA_FISCAL</t>
  </si>
  <si>
    <t>OTRAS_CONTRIBUCIONES</t>
  </si>
  <si>
    <t>BOSQUES</t>
  </si>
  <si>
    <t>VENTAS_DE_BIENES_Y_SERVICIOS_DE_ENTIDADES_E_INGRESOS_OPERATIVOS_DE_EMPRESAS_PUBLICAS</t>
  </si>
  <si>
    <t>ACUATICOS</t>
  </si>
  <si>
    <t>VENTAS_DE_DERIVADOS_DE_PETROLEO</t>
  </si>
  <si>
    <t>EXPORTACIONES_DE_DERIVADOS_DEL_PETROLEO</t>
  </si>
  <si>
    <t>DEL PRESUPUESTO GENERAL DEL ESTADO</t>
  </si>
  <si>
    <t>VENTAS_INTERNAS_DE_DERIVADOS_DEL_PETROLEO</t>
  </si>
  <si>
    <t>A ENTIDADES DE EDUCACION SUPERIOR (TRANSFERENCIAS)</t>
  </si>
  <si>
    <t>TARIFA_DE_TRANSPORTE_DE_PETROLEO_POR_EL_SOTE</t>
  </si>
  <si>
    <t>OBLIGACIONES DE EJERCICIOS ANTERIORES POR EGRESOS</t>
  </si>
  <si>
    <t>PASIVO AÑOS ANTERIORES</t>
  </si>
  <si>
    <t>FONDO_DE_INVERSION_PETROLERA</t>
  </si>
  <si>
    <t>FONDO_DE_ESTABILIZACION_PETROLERA</t>
  </si>
  <si>
    <t>OBLIGACIONES DE EJERCICIOS ANTERIORES POR LAUDOS Y</t>
  </si>
  <si>
    <t>OTROS_NO_ESPECIFICADOS</t>
  </si>
  <si>
    <t>OTRAS OBLIGACIONES POR VENTAS ANTICIPADAS DE PETRO</t>
  </si>
  <si>
    <t>VENTAS_DE_PRODUCTOS_Y_MATERIALES</t>
  </si>
  <si>
    <t>PRODUCTOS_AGROPECUARIOS_Y_FORESTALES</t>
  </si>
  <si>
    <t>PRODUCTOS_INDUSTRIALES</t>
  </si>
  <si>
    <t>DE_PRODUCTOS_DEL_MAR_Y_ACUICOLAS</t>
  </si>
  <si>
    <t>DE_OFICINA_DIDACTICOS_Y_PUBLICACIONES</t>
  </si>
  <si>
    <t>MEDICINAS_INSUMOS_Y_PRODUCTOS_FARMACEUTICOS</t>
  </si>
  <si>
    <t>MATERIALES_Y_ACCESORIOS_DE_INSTALACIONES_DE_AGUA_POTABLE</t>
  </si>
  <si>
    <t>MATERIALES_Y_ACCESORIOS_DE_ALCANTARILLADO_Y_CANALIZACION</t>
  </si>
  <si>
    <t>MATERIALES_DE_CONSTRUCCION</t>
  </si>
  <si>
    <t>PRODUCTOS_MINEROS</t>
  </si>
  <si>
    <t>EQUIPO_E_INSTRUMENTAL_MEDICO</t>
  </si>
  <si>
    <t>OTRAS_VENTAS_DE_PRODUCTOS_Y_MATERIALES</t>
  </si>
  <si>
    <t>VENTAS_NO_INDUSTRIALES</t>
  </si>
  <si>
    <t>AGUA_POTABLE</t>
  </si>
  <si>
    <t>AGUA_DE_FUENTES_NATURALES</t>
  </si>
  <si>
    <t>ALCANTARILLADO</t>
  </si>
  <si>
    <t>ENERGIA_ELECTRICA</t>
  </si>
  <si>
    <t>DE_CORREOS</t>
  </si>
  <si>
    <t>TRANSPORTE_NACIONAL_DE_PASAJEROS_Y_CARGA</t>
  </si>
  <si>
    <t>TRANSPORTE_INTERNACIONAL_DE_PASAJEROS_Y_CARGA</t>
  </si>
  <si>
    <t>OPERACIONES_INTERLINEALES</t>
  </si>
  <si>
    <t>DE_ESPECTACULOS_PUBLICOS</t>
  </si>
  <si>
    <t>FINANCIEROS</t>
  </si>
  <si>
    <t>TARJETAS_VIP</t>
  </si>
  <si>
    <t>INGRESOS_POR_SERVICIOS_DE_CONTROL_RADIOLOGICO_Y_DE_APLICACIONES_TECNICAS_NUCLEARES</t>
  </si>
  <si>
    <t>OTROS_SERVICIOS_TECNICOS_Y_ESPECIALIZADOS</t>
  </si>
  <si>
    <t>VENTAS_DE_DESECHOS_Y_RESIDUOS</t>
  </si>
  <si>
    <t>AGROPECUARIOS_Y_FORESTALES</t>
  </si>
  <si>
    <t>INDUSTRIALES</t>
  </si>
  <si>
    <t>VENTA_DE_DESECHOS_MEDICOS</t>
  </si>
  <si>
    <t>PRESTACION_DE_SERVICIOS_DE_SALUD</t>
  </si>
  <si>
    <t>PRESTACION_DE_SERVICIOS_DE_SALUD_A_PARTICULARES</t>
  </si>
  <si>
    <t>PRESTACION_DE_SERVICIOS_DE_SALUD_A_LOS_AFILIADOS_DEL_SEGURO_SOCIAL_CAMPESINO</t>
  </si>
  <si>
    <t>PRESTACION_DE_SERVICIOS_DE_SALUD_POR_UNIDADES_MEDICAS</t>
  </si>
  <si>
    <t>PRESTACION_DE_SERVICIOS_DE_SALUD_POR_SEGUROS_PUBLICOS_Y_PRIVADOS</t>
  </si>
  <si>
    <t>DEBITOS_POR_IMPUESTO_AL_VALOR_AGREGADO</t>
  </si>
  <si>
    <t>DEBITO_FISCAL_POR_VENTAS</t>
  </si>
  <si>
    <t>APORTE_FISCAL_CORRIENTE</t>
  </si>
  <si>
    <t>DEL_PRESUPUESTO_GENERAL_DEL_ESTADO</t>
  </si>
  <si>
    <t>RENTAS_DE_INVERSIONES_Y_MULTAS</t>
  </si>
  <si>
    <t>RENTAS_DE_INVERSIONES</t>
  </si>
  <si>
    <t>INTERESES_POR_DEPOSITOS_A_LA_VISTA_Y_A_PLAZO</t>
  </si>
  <si>
    <t>INTERESES_Y_COMISIONES_DE_TITULOS_-_VALORES</t>
  </si>
  <si>
    <t>INTERESES_Y_COMISIONES_DE_RIESGO</t>
  </si>
  <si>
    <t>REAJUSTES_DE_INVERSIONES</t>
  </si>
  <si>
    <t>DIFERENCIAL_CAMBIARIO</t>
  </si>
  <si>
    <t>DIVIDENDOS_DE_SOCIEDADES_Y_EMPRESAS_PUBLICAS</t>
  </si>
  <si>
    <t>DIVIDENDOS_DE_SOCIEDADES_Y_EMPRESAS_PRIVADAS</t>
  </si>
  <si>
    <t>UTILIDADES_DE_EMPRESAS_Y_ENTIDADES_FINANCIERAS_PUBLICAS</t>
  </si>
  <si>
    <t>COMISIONES_POR_SERVICIOS_FINANCIEROS</t>
  </si>
  <si>
    <t>CARGOS_POR_OPERACIONES_FINANCIERAS</t>
  </si>
  <si>
    <t>PRIMAS_POR_SEGUROS_DE_DESGRAVAMEN_Y_SALDOS</t>
  </si>
  <si>
    <t>DESCUENTOS_OBTENIDOS_EN_INVERSIONES_FINANCIERAS</t>
  </si>
  <si>
    <t>INTERESES_POR_OPERACIONES_DE_MICROCREDITO</t>
  </si>
  <si>
    <t>INTERESES_POR_CONVENIO_DE_PAGO</t>
  </si>
  <si>
    <t>INTERESES_POR_PRESTAMOS_ADMINISTRADOS_POR_LA_SEGURIDAD_SOCIAL</t>
  </si>
  <si>
    <t>INTERESES_POR_OTRAS_OPERACIONES</t>
  </si>
  <si>
    <t>RENTAS_POR_ARRENDAMIENTOS_DE_BIENES</t>
  </si>
  <si>
    <t>TERRENOS</t>
  </si>
  <si>
    <t>EDIFICIOS_LOCALES_Y_RESIDENCIAS</t>
  </si>
  <si>
    <t>MAQUINARIAS_Y_EQUIPOS</t>
  </si>
  <si>
    <t>EQUIPOS_SISTEMAS_Y_PAQUETES_INFORMATICOS</t>
  </si>
  <si>
    <t>BIENES_BIOLOGICOS</t>
  </si>
  <si>
    <t>OTROS_ARRENDAMIENTOS</t>
  </si>
  <si>
    <t>INTERESES_POR_MORA</t>
  </si>
  <si>
    <t>TRIBUTARIA</t>
  </si>
  <si>
    <t>ORDENANZAS_MUNICIPALES</t>
  </si>
  <si>
    <t>ORDENANZAS_PROVINCIALES</t>
  </si>
  <si>
    <t>OBLIGACIONES_A_LA_SEGURIDAD_SOCIAL</t>
  </si>
  <si>
    <t>TRANSACCIONES_COMERCIALES</t>
  </si>
  <si>
    <t>INTERESES_POR_MORA_TRIBUTARIA_RECAUDADOS_POR_EL_SRI</t>
  </si>
  <si>
    <t>INTERESES_POR_MORA_TRIBUTARIA_RECAUDADOS_POR_EL_SENAE</t>
  </si>
  <si>
    <t>INTERESES_PAGADOS_POR_LAS_INSTITUCIONES_DE_SEGUROS_PRIVADOS</t>
  </si>
  <si>
    <t>INTERESES_PAGADOS_POR_LAS_INSTITUCIONES_QUE_PRESTAN_SERVICIOS_DE_MEDICINA_PREPAGADA</t>
  </si>
  <si>
    <t>INTERESES_PAGADOS_POR_PRIMAS_DE_SEGURO_DE_SALDOS_Y_DESGRAVAMEN</t>
  </si>
  <si>
    <t>INTERESES_POR_DEUDA_DEL_ESTADO</t>
  </si>
  <si>
    <t>OTROS_INTERESES_POR_MORA</t>
  </si>
  <si>
    <t>MULTAS</t>
  </si>
  <si>
    <t>TRIBUTARIAS</t>
  </si>
  <si>
    <t>INFRACCION_A_ORDENANZAS_MUNICIPALES</t>
  </si>
  <si>
    <t>INFRACCION_A_ORDENANZAS_PROVINCIALES</t>
  </si>
  <si>
    <t>INCUMPLIMIENTOS_DE_CONTRATOS</t>
  </si>
  <si>
    <t>INFRACCIONES_A_LA_SEGURIDAD_SOCIAL</t>
  </si>
  <si>
    <t>CHEQUES_PROTESTADOS</t>
  </si>
  <si>
    <t>INFRACCIONES_A_LA_LEY_ORGANICA_DE_DEFENSA_DEL_CONSUMIDOR</t>
  </si>
  <si>
    <t>MULTAS_LEY_DE_COMPAÑIAS</t>
  </si>
  <si>
    <t>INFRACCION_LEY_DE_ELECCIONES</t>
  </si>
  <si>
    <t>INFRACCION_LEY_DE_MINERIA</t>
  </si>
  <si>
    <t>INFRACCION_LEY_DE_SANIDAD_VEGETAL</t>
  </si>
  <si>
    <t>MULTAS_POR_INFRACCIONES_AL_CODIGO_DE_TRABAJO_Y_AL_MANDATO_CONSTITUYENTE_NRO_8</t>
  </si>
  <si>
    <t>INFRACCIONES_A_LA_LEY_DE_ABONO_TRIBUTARIO</t>
  </si>
  <si>
    <t>MULTAS_ADUANERAS</t>
  </si>
  <si>
    <t>INFRACCIONES_A_LA_LEY_ORGANICA_DE_TRANSPORTE_TERRESTRE_TRANSITO_Y_SEGURIDAD_VIAL</t>
  </si>
  <si>
    <t>INGRESOS_POR_RESPONSABILIDAD_PATRONAL</t>
  </si>
  <si>
    <t>MULTA_POR_INFRACCIONES_A_LA_LEY_ORGANICA_DE_SOLIDARIDAD_Y_DE_CORRESPONSABILIDAD_CIUDADANA</t>
  </si>
  <si>
    <t>OTRAS_MULTAS</t>
  </si>
  <si>
    <t>UTILIDADES_EN_VENTA_DE_BIENES</t>
  </si>
  <si>
    <t>UTILIDADES_EN_VENTA_DE_BIENES_MUEBLES</t>
  </si>
  <si>
    <t>UTILIDADES_EN_VENTA_DE_BIENES_INMUEBLES</t>
  </si>
  <si>
    <t>TRANSFERENCIAS_O_DONACIONES_CORRIENTES</t>
  </si>
  <si>
    <t>TRANSFERENCIAS_O_DONACIONES_CORRIENTES_DEL_SECTOR_PUBLICO</t>
  </si>
  <si>
    <t>DE_ENTIDADES_DESCENTRALIZADAS_Y_AUTONOMAS</t>
  </si>
  <si>
    <t>DE_EMPRESAS_PUBLICAS</t>
  </si>
  <si>
    <t>DE_GOBIERNOS_AUTONOMOS_DESCENTRALIZADOS</t>
  </si>
  <si>
    <t>DE_LA_SEGURIDAD_SOCIAL</t>
  </si>
  <si>
    <t>DE_ENTIDADES_FINANCIERAS_PUBLICAS</t>
  </si>
  <si>
    <t>DE_CUENTAS_O_FONDOS_ESPECIALES</t>
  </si>
  <si>
    <t>DE_FONDOS_DE_USO_RESERVADO</t>
  </si>
  <si>
    <t>DE_FONDOS_DE_CONTINGENCIA</t>
  </si>
  <si>
    <t>TRANSFERENCIAS_O_DONACIONES_CORRIENTES_DEL_SECTOR_PRIVADO_INTERNO</t>
  </si>
  <si>
    <t>DEL_SECTOR_PRIVADO_FINANCIERO</t>
  </si>
  <si>
    <t>DEL_SECTOR_PRIVADO_NO_FINANCIERO</t>
  </si>
  <si>
    <t>TRANSFERENCIAS_O_DONACIONES_CORRIENTES_DEL_SECTOR_EXTERNO</t>
  </si>
  <si>
    <t>DE_ORGANISMOS_MULTILATERALES</t>
  </si>
  <si>
    <t>DE_GOBIERNOS_Y_ORGANISMOS_GUBERNAMENTALES</t>
  </si>
  <si>
    <t>APORTES_Y_PARTICIPACIONES_CORRIENTES_DEL_SECTOR_PUBLICO</t>
  </si>
  <si>
    <t>DE_LA_ACTIVIDAD_HIDROCARBURIFERA_CON_EXCEPCION_DE_LAS_UNIVERSIDADES_Y_ESCUELAS_POLITECNICAS</t>
  </si>
  <si>
    <t>DE_IMPUESTOS_Y_EXPORTACIONES_DE_CRUDO_PARA_UNIVERSIDADES_Y_ESCUELAS_POLITECNICAS</t>
  </si>
  <si>
    <t>DE_LA_PARTICIPACION_EN_IMPUESTOS_NO_PETROLEROS</t>
  </si>
  <si>
    <t>DE_PLANILLAS_DE_TELECOMUNICACIONES</t>
  </si>
  <si>
    <t>DE_FONDOS_AJENOS</t>
  </si>
  <si>
    <t>DE_CUENTAS_Y_FONDOS_ESPECIALES</t>
  </si>
  <si>
    <t>RENDIMIENTOS_DE_LOS_SISTEMAS_CONTABLES_DEL_BANCO_CENTRAL_DEL_ECUADOR</t>
  </si>
  <si>
    <t>APORTES_SOBRE_DEPOSITOS_EN_INSTITUCIONES_FINANCIERAS</t>
  </si>
  <si>
    <t>DEPOSITOS_INMOVILIZADOS_EN_INSTITUCIONES_FINANCIERAS</t>
  </si>
  <si>
    <t>DE_EXCEDENTES_DE_EMPRESAS_PUBLICAS</t>
  </si>
  <si>
    <t>OTRAS_PARTICIPACIONES_Y_APORTES</t>
  </si>
  <si>
    <t>SUBSIDIOS</t>
  </si>
  <si>
    <t>DE_PRECIOS_DEL_SECTOR_PUBLICO</t>
  </si>
  <si>
    <t>DE_TARIFAS_DEL_SECTOR_PUBLICO</t>
  </si>
  <si>
    <t>SUBSIDIO_CONSUMO_INTERNO_DE_DERIVADOS_DE_PETROLEO</t>
  </si>
  <si>
    <t>APORTES_Y_PARTICIPACIONES_CORRIENTES_DE_GOBIERNOS_AUTONOMOS_DESCENTRALIZADOS_Y_REGIMENES_ESPECIALES</t>
  </si>
  <si>
    <t>DE_COMPENSACIONES_A_GOBIERNOS_AUTONOMOS_DESCENTRALIZADOS_MUNICIPALES_POR_LEYES_Y_DECRETOS</t>
  </si>
  <si>
    <t>DE_COMPENSACIONES_A_GOBIERNOS_AUTONOMOS_DESCENTRALIZADOS_PROVINCIALES_POR_LEYES_Y_DECRETOS</t>
  </si>
  <si>
    <t>DEL_FODESEC_A_MUNICIPIOS</t>
  </si>
  <si>
    <t>DEL_FODESEC_A_CONSEJOS_PROVINCIALES</t>
  </si>
  <si>
    <t>DEL_FODESEC_AL_INGALA</t>
  </si>
  <si>
    <t>DEL_FODESEC_AL_CONCOPE</t>
  </si>
  <si>
    <t>APORTES_A_LOS_GOBIERNOS_AUTONOMOS_DECENTRALIZADOS_PARROQUIALES_RURALES</t>
  </si>
  <si>
    <t>DEL_FONDEPRO_AL_CONCOPE</t>
  </si>
  <si>
    <t>DEL_FONDO_DE_DESCENTRALIZACION_A_MUNICIPIOS_Y_DISTRITOS_METROPOLITANOS</t>
  </si>
  <si>
    <t>DEL_FONDO_DE_DESCENTRALIZACION_A_GOBIERNOS_PROVINCIALES</t>
  </si>
  <si>
    <t>DEL_PRESUPUESTO_GENERAL_DEL_ESTADO_A_GOBIERNOS_AUTONOMOS_DESCENTRALIZADOS_PROVINCIALES_PARA_EL_EJERCICIO_DE_LA_COMPETENCIA_DE_RI</t>
  </si>
  <si>
    <t>DEL_PRESUPUESTO_GENERAL_DEL_ESTADO_A_LOS_GOBIERNOS_AUTONOMOS_DESCENTRALIZADOS_METROPOLITANOS_Y_MUNICIPALES_PARA_EL_EJERCICIO_DE</t>
  </si>
  <si>
    <t>PARTICIPACIONES_CORRIENTES_DE_LA_FUENTE_FISCAL_DEL_PRESUPUESTO_GENERAL_DEL_ESTADO_EN_LOS_INGRESOS_PETROLEROS</t>
  </si>
  <si>
    <t>DE_EXPORTACIONES_DE_DERIVADOS_DE_PETROLEO</t>
  </si>
  <si>
    <t>DE_LA_VENTA_INTERNA_DE_DERIVADOS_DE_PETROLEO</t>
  </si>
  <si>
    <t>DE_LA_TARIFA_DEL_OLEODUCTO_DE_EMPRESAS_PRIVADAS</t>
  </si>
  <si>
    <t>DEL_FONDO_DE_INVERSION_PETROLERA_10%_EXPORTACION_DIRECTA_DE_CRUDO_DERIVADOS_Y_TARIFA_TRANSPORTE_SOTE</t>
  </si>
  <si>
    <t>DEL_FONDO_DE_INVERSION_PETROLERA_DE_LA_VENTA_INTERNA_DE_DERIVADOS</t>
  </si>
  <si>
    <t>DE_COMPENSACION_OBLIGACIONES_TRIBUTARIAS_BLOQUE_15</t>
  </si>
  <si>
    <t>DEL_FONDO_DE_ESTABILIZACION_PETROLERA</t>
  </si>
  <si>
    <t>DE_LA_PARTICIPACION_POR_EXPORTACIONES_DE_CRUDO_EX-CONSORCIO</t>
  </si>
  <si>
    <t>DE_LA_VENTA_ANTICIPADA_DE_DERIVADOS_DE_PETROLEO</t>
  </si>
  <si>
    <t>PARTICIPACIONES_CORRIENTES_DE_LOS_ENTES_PUBLICOS_EN_LOS_INGRESOS_PETROLEROS</t>
  </si>
  <si>
    <t>PARTICIPACIONES_CORRIENTES_EN_LOS_INGRESOS_PETROLEROS</t>
  </si>
  <si>
    <t>PARTICIPACIONES_CORRIENTES_DEL_SECTOR_PUBLICO_EN_PREASIGNACIONES</t>
  </si>
  <si>
    <t>PARTICIPACIONES_CORRIENTES_EN_PREASIGNACIONES_ESTABLECIDAS_POR_LEY</t>
  </si>
  <si>
    <t>TRANSFERENCIAS_CORRIENTES_RECIBIDAS_POR_LA_SEGURIDAD_SOCIAL</t>
  </si>
  <si>
    <t>CONTRIBUCION_40%_PENSIONES_PAGADAS_POR_EL_SEGURO_GENERAL</t>
  </si>
  <si>
    <t>CONTRIBUCION_40%_PENSIONES_RIESGOS_DEL_TRABAJO</t>
  </si>
  <si>
    <t>CONTRIBUCION_SEGURO_SOCIAL_CAMPESINO_30%_DEL_1%_DE_SUELDOS_Y_SALARIOS</t>
  </si>
  <si>
    <t>CONTRIBUCION_40%_PENSIONES_SEGURO_SOCIAL_CAMPESINO</t>
  </si>
  <si>
    <t>APORTE_ANUAL_SEGURO_SOCIAL_CAMPESINO</t>
  </si>
  <si>
    <t>RESERVAS_MATEMATICAS</t>
  </si>
  <si>
    <t>CONTRIBUCION_DE_HASTA_EL_60%_PARA_PENSIONES_ISSFA</t>
  </si>
  <si>
    <t>PENSIONES_A_CARGO_DEL_ESTADO_PAGADAS_POR_EL_ISSFA</t>
  </si>
  <si>
    <t>CONTRIBUCION_60%_PARA_PENSIONES_ISSPOL</t>
  </si>
  <si>
    <t>PENSIONES_A_CARGO_DEL_ESTADO_PAGADAS_POR_EL_ISSPOL</t>
  </si>
  <si>
    <t>RECONOCIMIENTO_DE_PAGO_DE_PENSIONES_A_HEROES_Y_HEROINAS_NACIONALES</t>
  </si>
  <si>
    <t>INCREMENTO_PENSIONES_LEY_2004-39</t>
  </si>
  <si>
    <t>PENSIONES_DEL_SEGURO_ADICIONAL_MAGISTERIO_FISCAL</t>
  </si>
  <si>
    <t>DEL_PRESUPUESTO_GENERAL_DEL_ESTADO_A_LA_SEGURIDAD_SOCIAL_POR_SUBSIDIO_DEL_PORCENTAJE_DE_LA_APORTACION_INDIVIDUAL_DE_LAS_PERSONAS</t>
  </si>
  <si>
    <t>CONTRIBUCION_PARA_EGRESOS_DE_LAS_ADMINISTRADORAS</t>
  </si>
  <si>
    <t>CONTRIBUCION_PARA_EGRESOS_DE_ADMINISTRACION_SEGURO_SOCIAL_CAMPESINO</t>
  </si>
  <si>
    <t>CONTRIBUCION_PARA_EGRESOS_DE_ADMINISTRACION_DE_PENSIONES</t>
  </si>
  <si>
    <t>CONTRIBUCION_PARA_LA_ADMINISTRACION_DE_PENSIONES_DEL_SEGURO_ADICIONAL_CONTRATADO</t>
  </si>
  <si>
    <t>OTROS_INGRESOS</t>
  </si>
  <si>
    <t>GARANTIAS_Y_FIANZAS</t>
  </si>
  <si>
    <t>EJECUCION_DE_GARANTIAS</t>
  </si>
  <si>
    <t>INDEMNIZACIONES_Y_VALORES_NO_RECLAMADOS</t>
  </si>
  <si>
    <t>INDEMNIZACIONES_POR_SINIESTROS</t>
  </si>
  <si>
    <t>PREMIOS_NO_RECLAMADOS_DE_SORTEOS</t>
  </si>
  <si>
    <t>OTRAS_INDEMNIZACIONES_Y_VALORES_NO_RECLAMADOS</t>
  </si>
  <si>
    <t>REMATES_DE_BIENES_Y_ESPECIES</t>
  </si>
  <si>
    <t>BIENES_Y_ESPECIES_DECOMISADAS</t>
  </si>
  <si>
    <t>OTROS_NO_OPERACIONALES</t>
  </si>
  <si>
    <t>COMISIONES</t>
  </si>
  <si>
    <t>PRIMA_DE_RIESGO_DE_INSTITUCIONES_FINANCIERAS</t>
  </si>
  <si>
    <t>RECAUDACIONES_POR_OBLIGACIONES_DE_TERCEROS_CANCELADAS_A_LA_SEGURIDAD_SOCIAL</t>
  </si>
  <si>
    <t>INGRESOS_DE_BIENES_PROVENIENTES_DE_CHATARRIZACION</t>
  </si>
  <si>
    <t>UTILIDADES_NO_COBRADAS_SEGUN_EL_CODIGO_DE_TRABAJO</t>
  </si>
  <si>
    <t>DEVOLUCION_DE_DISPONIBILIDADES</t>
  </si>
  <si>
    <t>INGRESOS_DE_CAPITAL</t>
  </si>
  <si>
    <t>VENTA_DE_ACTIVOS_NO_FINANCIEROS</t>
  </si>
  <si>
    <t>BIENES_MUEBLES</t>
  </si>
  <si>
    <t>BIENES_ARTISTICOS_Y_CULTURALES</t>
  </si>
  <si>
    <t>LIBROS_Y_COLECCIONES</t>
  </si>
  <si>
    <t>GANANCIAS_POR_TENENCIA_DE_BIENES_MUEBLES</t>
  </si>
  <si>
    <t>BIENES_INMUEBLES</t>
  </si>
  <si>
    <t>GANANCIAS_POR_TENENCIA_DE_BIENES_INMUEBLES</t>
  </si>
  <si>
    <t>OTROS_BIENES_INMUEBLES</t>
  </si>
  <si>
    <t>GANANCIAS_POR_TENENCIA_DE_BIENES_BIOLOGICOS</t>
  </si>
  <si>
    <t>OTROS_BIENES_BIOLOGICOS</t>
  </si>
  <si>
    <t>INTANGIBLES</t>
  </si>
  <si>
    <t>GANANCIAS_POR_TENENCIA_DE_ACTIVOS_INTANGIBLES</t>
  </si>
  <si>
    <t>EXPORTACIONES_DE_PETROLEO_CRUDO</t>
  </si>
  <si>
    <t>EXPORTACIONES_DE_PETROLEO_DE_PETROECUADOR_EX-CONSORCIO</t>
  </si>
  <si>
    <t>EXPORTACIONES_DE_PETROLEO_DE_PETROECUADOR_DE_NORORIENTE</t>
  </si>
  <si>
    <t>EXPORTACIONES_DE_PETROLEO_DE_CONTRATOS_DE_PRESTACION_DE_SERVICIOS</t>
  </si>
  <si>
    <t>EXPORTACIONES_DE_PETROLEO_DE_REGALIAS</t>
  </si>
  <si>
    <t>EXPORTACIONES_DE_PETROLEO_DE_CONTRATOS_DE_PARTICIPACION</t>
  </si>
  <si>
    <t>EXPORTACIONES_DE_PETROLEO_DE_CONTRATOS_DE_CAMPOS_MARGINALES</t>
  </si>
  <si>
    <t>EXPORTACIONES_DE_PETROLEO_DE_CONTRATOS_DE_ALIANZAS_OPERATIVAS</t>
  </si>
  <si>
    <t>EXPORTACIONES_DE_PETROLEO_POR_DIFERENCIAL_DE_CALIDAD</t>
  </si>
  <si>
    <t>EXPORTACIONES_DE_PETROLEO_DE_CONTRATOS_DE_SERVICIOS_ESPECIFICOS</t>
  </si>
  <si>
    <t>EXPORTACIONES_DE_PETROLEO_DE_HASTA_23_GRADOS_API</t>
  </si>
  <si>
    <t>EXPORTACIONES_DE_PETROLEO_DEL_BLOQUE_15_Y_UNIFICADOS</t>
  </si>
  <si>
    <t>VENTAS_DE_PRODUCTOS_DE_LA_ACTIVIDAD_MINERA</t>
  </si>
  <si>
    <t>VENTA_DE_MINERALES_METALICOS_PROVENIENTES_DE_LA_ACTIVIDAD_MINERA</t>
  </si>
  <si>
    <t>VENTA_DE_MINERALES_NO_METALICOS_RESULTADO_DE_LA_ACTIVIDAD_MINERA</t>
  </si>
  <si>
    <t>GANANCIA_POR_TENENCIA_DE_MINERALES</t>
  </si>
  <si>
    <t>APORTE_FISCAL_DE_CAPITAL</t>
  </si>
  <si>
    <t>RECUPERACION_DE_INVERSIONES_Y_DE_RECURSOS_PUBLICOS</t>
  </si>
  <si>
    <t>RECUPERACION_DE_INVERSIONES_EN_TITULOS_–_VALORES</t>
  </si>
  <si>
    <t>CERTIFICADOS_DEL_TESORO_NACIONAL</t>
  </si>
  <si>
    <t>BONOS_DEL_ESTADO</t>
  </si>
  <si>
    <t>DEPOSITOS_A_PLAZO_EN_MONEDA_DE_CURSO_LEGAL</t>
  </si>
  <si>
    <t>VENTA_DE_ACCIONES</t>
  </si>
  <si>
    <t>DEPOSITOS_A_PLAZO_EN_MONEDA_EXTRANJERA</t>
  </si>
  <si>
    <t>VENTA_DE_PARTICIPACIONES_DE_CAPITAL</t>
  </si>
  <si>
    <t>RECUPERACION_DE_PARTICIPACIONES_FIDUCIARIAS</t>
  </si>
  <si>
    <t>RECUPERACION_DE_INVERSIONES_REALIZADAS_EN_EL_BIESS</t>
  </si>
  <si>
    <t>OTROS_TITULOS</t>
  </si>
  <si>
    <t>OTROS_VALORES</t>
  </si>
  <si>
    <t>RECUPERACION_DE_PRESTAMOS</t>
  </si>
  <si>
    <t>DE_ENTIDADES_DEL_PRESUPUESTO_GENERAL_DEL_ESTADO</t>
  </si>
  <si>
    <t>DE_ENTIDADES_DE_GOBIERNOS_AUTONOMOS_DESCENTRALIZADOS</t>
  </si>
  <si>
    <t>DEL_SECTOR_PRIVADO</t>
  </si>
  <si>
    <t>DE_SERVIDORES_PUBLICOS</t>
  </si>
  <si>
    <t>DE_CONTRATISTAS</t>
  </si>
  <si>
    <t>DE_ORGANISMOS_EXTERNOS_PARTICIPES_DEL_FONDO_ECUADOR_-_VENEZUELA_PARA_EL_DESARROLLO</t>
  </si>
  <si>
    <t>DE_RECUPERACION_DE_PRESTAMOS_QUIROGRAFARIOS_Y_ESPECIALES</t>
  </si>
  <si>
    <t>DE_RECUPERACION_DE_PRESTAMOS_HIPOTECARIOS_Y_CARTERA_DE_INSTITUCIONES_FINANCIERAS</t>
  </si>
  <si>
    <t>RECUPERACION_DE_INVERSIONES_EN_TITULOS_-_VALORES</t>
  </si>
  <si>
    <t>PARTICIPACIONES_FIDUCIARIAS</t>
  </si>
  <si>
    <t>RECUPERACION_POR_PERDIDA_DE_RECURSOS_PUBLICOS_A_SERVIDORES</t>
  </si>
  <si>
    <t>RECUPERACION_POR_PERDIDA_DE_RECURSOS_PUBLICOS_DE_ASEGURADORAS_Y_OTROS</t>
  </si>
  <si>
    <t>TRANSFERENCIAS_O_DONACIONES_DE_CAPITAL_E_INVERSION</t>
  </si>
  <si>
    <t>TRANSFERENCIAS_O_DONACIONES_DE_CAPITAL_E_INVERSION_DEL_SECTOR_PUBLICO</t>
  </si>
  <si>
    <t>DE_FONDOS_DE_CONTINGENCIAS</t>
  </si>
  <si>
    <t>DE_CONVENIOS_LEGALMENTE_SUSCRITOS</t>
  </si>
  <si>
    <t>TRANSFERENCIAS_O_DONACIONES_DE_CAPITAL_E_INVERSION_DEL_SECTOR_PRIVADO_INTERNO</t>
  </si>
  <si>
    <t>DONACIONES_DE_CAPITAL_DEL_SECTOR_PRIVADO_FINANCIERO</t>
  </si>
  <si>
    <t>DONACIONES_DE_CAPITAL_DEL_SECTOR_PRIVADO_NO_FINANCIERO</t>
  </si>
  <si>
    <t>DE_LAS_UTILIDADES_DE_CONCESIONARIOS_MINEROS</t>
  </si>
  <si>
    <t>TRANSFERENCIAS_DEL_SECTOR_PRIVADO_NO_FINANCIERO</t>
  </si>
  <si>
    <t>DONACIONES_DE_CAPITAL_DEL_EXTERIOR</t>
  </si>
  <si>
    <t>APORTES_Y_PARTICIPACIONES_DEL_SECTOR_PUBLICO</t>
  </si>
  <si>
    <t>DEL_FONDO_DE_INVERSION_PETROLERA</t>
  </si>
  <si>
    <t>DE_EXPORTACION_DE_HIDROCARBUROS_Y_DERIVADOS</t>
  </si>
  <si>
    <t>APORTES_Y_PARTICIPACIONES_DE_NO_PERMANENTE_E_INVERSION_A_LOS_GOBIERNOS_AUTONOMOS_DESCENTRALIZADOS_Y_REGIMENES_ESPECIALES</t>
  </si>
  <si>
    <t>DEL_FODESEC_AL_FONDO_DE_INVERSIONES_MUNICIPALES</t>
  </si>
  <si>
    <t>APORTE_A_JUNTAS_PARROQUIALES_RURALES</t>
  </si>
  <si>
    <t>APORTE_SEGUN_LEY_47_Y_SU_REFORMA</t>
  </si>
  <si>
    <t>DEL_FONDEPRO_APORTE_A_CONSEJOS_PROVINCIALES</t>
  </si>
  <si>
    <t>DEL_FONDEPRO_APORTE_AL_INGALA</t>
  </si>
  <si>
    <t>DEL_FONDEPRO_A_CONSEJOS_PROVINCIALES_A_TRAVES_DEL_BANCO_DEL_ESTADO</t>
  </si>
  <si>
    <t>DEL_FONDEPRO_AL_INGALA_A_TRAVES_DEL_BANCO_DEL_ESTADO</t>
  </si>
  <si>
    <t>DEL_FONDO_DE_DESCENTRALIZACION_A_MUNICIPIOS</t>
  </si>
  <si>
    <t>DEL_FONDO_DE_DESCENTRALIZACION_A_CONSEJOS_PROVINCIALES</t>
  </si>
  <si>
    <t>DEL_PRESUPUESTO_GENERAL_DEL_ESTADO_A_GOBIERNOS_AUTONOMOS_DESCENTRALIZADOS_PROVINCIALES_POR_EL_EJERCICIO_DE_LA_COMPETENCIA_DE_RIE</t>
  </si>
  <si>
    <t>PARTICIPACIONES_DE_CAPITAL_DE_LA_FUENTE_FISCAL_DEL_PRESUPUESTO_GENERAL_DEL_ESTADO_EN_LOS_INGRESOS_PETROLEROS</t>
  </si>
  <si>
    <t>DE_REGALIAS_DE_PETROECUADOR</t>
  </si>
  <si>
    <t>DE_REGALIAS_DE_PARTICIPACION_DEL_ESTADO</t>
  </si>
  <si>
    <t>DE_REGALIAS_DE_CAMPOS_MARGINALES</t>
  </si>
  <si>
    <t>DE_REGALIAS_DE_ALIANZAS_OPERATIVAS</t>
  </si>
  <si>
    <t>DE_EXPORTACIONES_DIRECTAS_DE_PETROECUADOR_EX-CONSORCIO</t>
  </si>
  <si>
    <t>DE_EXPORTACIONES_DIRECTAS_DE_PETROECUADOR_NORORIENTE</t>
  </si>
  <si>
    <t>DE_EXPORTACIONES_DE_CRUDO_PARTICIPACION_CON_CITY_ORIENTE_BLOQUE_27</t>
  </si>
  <si>
    <t>DE_EXPORTACIONES_DE_CRUDO_PARTICIPACION_CON_YPF_BLOQUE_16_Y_CAPIRON</t>
  </si>
  <si>
    <t>DE_EXPORTACIONES_DE_CRUDO_PARTICIPACION_CON_CANADA_GRANDE_BLOQUE_1</t>
  </si>
  <si>
    <t>DE_EXPORTACIONES_DE_CRUDO_PARTICIPACION_CON_PERENCO_CAMPO_PAYAMINO_Y_BLOQUES_7_Y_21</t>
  </si>
  <si>
    <t>DE_EXPORTACIONES_DE_CRUDO_PARTICIPACION_CON_OCCIDENTAL_LIM_Y_BLOQUE_15_Y_EDEN_YUTURI</t>
  </si>
  <si>
    <t>DE_EXPORTACIONES_DE_CRUDO_PARTICIPACION_PETRORIENTAL_(EX-ENCANA)_BLOQUES_14_Y_17</t>
  </si>
  <si>
    <t>DE_EXPORTACIONES_DE_CRUDO_PARTICIPACION_CON_ECUADOR_TLC_BLOQUE_18_Y_CAMPO_COMPARTIDO_PALO_AZUL</t>
  </si>
  <si>
    <t>DE_EXPORTACIONES_DE_CRUDO_PARTICIPACION_CON_CNPC_BLOQUE_11_CRISTAL_RUBI</t>
  </si>
  <si>
    <t>DE_EXPORTACIONES_DIRECTAS_DE_CAMPOS_MARGINALES</t>
  </si>
  <si>
    <t>DE_EXPORTACIONES_DIRECTAS_DE_ALIANZAS_OPERATIVAS</t>
  </si>
  <si>
    <t>DE_EXPORTACIONES_DIRECTAS_DIFERENCIAL_DE_CALIDAD</t>
  </si>
  <si>
    <t>DE_EXPORTACIONES_DIRECTAS_DE_COMPAÑIAS_DE_PRESTACION_DE_SERVICIOS</t>
  </si>
  <si>
    <t>DE_EXPORTACIONES_DIRECTAS_DE_COMPAÑIAS_DE_PRESTACION_DE_SERVICIOS_ESPECIFICOS_ENAP</t>
  </si>
  <si>
    <t>DE_EXPORTACIONES_DIRECTAS_DE_COMPAÑIAS_DE_PRESTACION_DE_SERVICIOS_ESPECIFICOS_TIVACUNO</t>
  </si>
  <si>
    <t>DE_PARTICIPACION_DE_EXCEDENTES_DE_PRECIOS_DE_CONTRATOS_PETROLEROS_CON_ANDES_PETROLEUM_–_TARAPOA</t>
  </si>
  <si>
    <t>DE_PARTICIPACION_DE_EXCEDENTES_DE_PRECIOS_DE_CONTRATOS_PETROLEROS_CON_CITY_ORIENTE_27</t>
  </si>
  <si>
    <t>DE_PARTICIPACION_DE_EXCEDENTES_DE_PRECIOS_DE_CONTRATOS_PETROLEROS_CON_PERENCO_7_Y_21</t>
  </si>
  <si>
    <t>DE_PARTICIPACION_DE_EXCEDENTES_DE_PRECIOS_DE_CONTRATOS_PETROLEROS_CON_PETRORIENTAL_14_Y_17</t>
  </si>
  <si>
    <t>DE_PARTICIPACION_DE_EXCEDENTES_DE_PRECIOS_DE_CONTRATOS_PETROLEROS_CON_REPSOL_YPF_16</t>
  </si>
  <si>
    <t>DE_PARTICIPACION_DE_EXCEDENTES_DE_PRECIOS_DE_CONTRATOS_PETROLEROS_CON_ECUADOR_TLC_SA_18</t>
  </si>
  <si>
    <t>DE_PARTICIPACION_DE_EXCEDENTES_DE_PRECIOS_DE_CONTRATOS_PETROLEROS_CON_CANADA_GRANDE_LIMIT_</t>
  </si>
  <si>
    <t>DE_EXPORTACIONES_DE_CRUDO_BLOQUE_15_Y_UNIFICADOS</t>
  </si>
  <si>
    <t>DE_EXPORTACIONES_DE_CRUDO_PARTICIPACION_CON_ANDES_PETROLEUM_BLOQUE_18_B_-_TARAPOA</t>
  </si>
  <si>
    <t>POR_REGALIAS_PETROAMAZONAS_BLOQUE_15</t>
  </si>
  <si>
    <t>POR_REGALIAS_PETROECUADOR_BLOQUE_27</t>
  </si>
  <si>
    <t>DE_EXPORTACIONES_DE_PETROLEO_BLOQUE_27</t>
  </si>
  <si>
    <t>DE_EXPORTACIONES_DE_PETROLEO_DEL_CONTRATO_DE_SERVICIOS_ESPECIFICOS_DE_LA_EMPRESA_RIO_NAPO_-_CAMPO_SACHA</t>
  </si>
  <si>
    <t>DE_LA_EXPLOTACION_DE_GAS_NATURAL</t>
  </si>
  <si>
    <t>DE_LA_VENTA_ANTICIPADA_DE_PETROLEO</t>
  </si>
  <si>
    <t>DE_EXPORTACIONES_DIRECTAS_DE_COMPAÑIAS_DE_PRESTACION_DE_SERVICIOS_MARGEN_DE_SOBERANIA_PETROLERA_</t>
  </si>
  <si>
    <t>DE_EXPORTACIONES_DIRECTAS_DE_CRUDO_DE_PETROAMAZONAS_EP_BLOQUE_7</t>
  </si>
  <si>
    <t>DE_EXPORTACIONES_DIRECTAS_DE_CRUDO_DE_PETROAMAZONAS_EP_BLOQUE_21</t>
  </si>
  <si>
    <t>DE_REGALIAS_DE_PETROAMAZONAS_EP_BLOQUE_7</t>
  </si>
  <si>
    <t>DE_REGALIAS_DE_PETROAMAZONAS_EP_BLOQUE_21</t>
  </si>
  <si>
    <t>DE_REGALIAS_DE_PETROAMAZONAS_EP_PAÑACOCHA</t>
  </si>
  <si>
    <t>DE_EXPORTACIONES_DIRECTAS_DE_CRUDO_DE_PETROAMAZONAS_EP_PAÑACOCHA</t>
  </si>
  <si>
    <t>MARGEN_DE_SOBERANIA_DE_EXPORTACIONES_DIRECTAS_SECRETARIA_DE_HIDROCARBUROS_-_AGIP_ECUADOR_OIL_B_V_BLOQUE_10</t>
  </si>
  <si>
    <t>MARGEN_DE_SOBERANIA_DE_EXPORTACIONES_DIRECTAS_SECRETARIA_DE_HIDROCARBUROS_-_ANDES_PETROLEUM_BLOQUE_TARAPOA</t>
  </si>
  <si>
    <t>MARGEN_DE_SOBERANIA_DE_EXPORTACIONES_DIRECTAS_SECRETARIA_DE_HIDROCARBUROS_–_ENAP_-_S_IPEC_BLOQUE_MAURO_DAVALOS_CORDERO_(MDC)</t>
  </si>
  <si>
    <t>MARGEN_DE_SOBERANIA_DE_EXPORTACIONES_DIRECTAS_SECRETARIA_DE_HIDROCARBUROS_–_ENAP_-_SIPEC_BLOQUES_PARAISO_BIGUNO_HUACHITO_E_I</t>
  </si>
  <si>
    <t>MARGEN_DE_SOBERANIA_DE_EXPORTACIONES_DIRECTAS_SECRETARIA_DE_HIDROCARBUROS_-_PETRORIENTAL_BLOQUE_14</t>
  </si>
  <si>
    <t>MARGEN_DE_SOBERANIA_DE_EXPORTACIONES_DIRECTAS_SECRETARIA_DE_HIDROCARBUROS_-_PETRORIENTAL_BLOQUE_17</t>
  </si>
  <si>
    <t>MARGEN_DE_SOBERANIA_DE_EXPORTACIONES_DIRECTAS_SECRETARIA_DE_HIDROCARBUROS_-_REPSOL-YPF_BLOQUE_16_Y_BOGICAPIRON</t>
  </si>
  <si>
    <t>SALDO_DEL_INGRESO_DISPONIBLE_DE_EXPORTACIONES_DIRECTAS_DE_PETROLEO_SECRETARIA_DE_HIDROCARBUROS_-_AGIP_ECUADOR_OIL_B_V_BLOQUE_10</t>
  </si>
  <si>
    <t>SALDO_DEL_INGRESO_DISPONIBLE_DE_EXPORTACIONES_DIRECTAS_DE_PETROLEO_SECRETARIA_DE_HIDROCARBUROS_-_ANDES_PETROLEUM_BLOQUE_TARAPOA</t>
  </si>
  <si>
    <t>SALDO_DEL_INGRESO_DISPONIBLE_DE_EXPORTACIONES_DIRECTAS_DE_PETROLEO_SECRETARIA_DE_HIDROCARBUROS_-_ENAP-SIPEC_BLOQUE_MAURO_DAVALO</t>
  </si>
  <si>
    <t>SALDO_DEL_INGRESO_DISPONIBLE_DE_EXPORTACIONES_DIRECTAS_DE_PETROLEO_SECRETARIA_DE_HIDROCARBUROS_-_ENAP-SIPEC_BLOQUES_PARAISO_BI</t>
  </si>
  <si>
    <t>SALDO_DEL_INGRESO_DISPONIBLE_DE_EXPORTACIONES_DIRECTAS_DE_PETROLEO_SECRETARIA_DE_HIDROCARBUROS_-_PETRORIENTAL_BLOQUE_14</t>
  </si>
  <si>
    <t>SALDO_DEL_INGRESO_DISPONIBLE_DE_EXPORTACIONES_DIRECTAS_DE_PETROLEO_SECRETARIA_DE_HIDROCARBUROS_-_PETRORIENTAL_BLOQUE_17</t>
  </si>
  <si>
    <t>SALDO_DEL_INGRESO_DISPONIBLE_DE_EXPORTACIONES_DIRECTAS_DE_PETROLEO_SECRETARIA_DE_HIDROCARBUROS_-_REPSOL-_YPF_BLOQUE_16_Y_BOGICA</t>
  </si>
  <si>
    <t>DE_EXPORTACIONES_DIRECTAS_DE_PETROLEO_EP_PETROECUADOR-_PENINSULA</t>
  </si>
  <si>
    <t>DE_EXPORTACIONES_DIRECTAS_DE_PETROLEO_EP_PETROECUADOR_-BLOQUE_1</t>
  </si>
  <si>
    <t>DE_EXPORTACIONES_DE_REGALIAS_DE_PETROLEO_EP_PETROECUADOR-_PENINSULA</t>
  </si>
  <si>
    <t>DE_EXPORTACIONES_DE_REGALIAS_DE_PETROLEO_EP_PETROECUADOR_-BLOQUE_1</t>
  </si>
  <si>
    <t>DE_EXPORTACIONES_DE_REGALIAS_DE_PETROLEO_DE_PETROAMAZONAS_EP_-_BLOQUE_18</t>
  </si>
  <si>
    <t>DE_EXPORTACIONES_DIRECTAS_DE_PETROLEO_DE_PETROAMAZONAS_EP_-_BLOQUE_18</t>
  </si>
  <si>
    <t>MARGEN_DE_SOBERANIA_DE_EXPORTACIONES_DIRECTAS_SECRETARIA_DE_HIDROCARBUROS_-_PETROBELL_CAMPO_TIGUINO</t>
  </si>
  <si>
    <t>MARGEN_DE_SOBERANIA_DE_EXPORTACIONES_DIRECTAS_SECRETARIA_DE_HIDROCARBUROS_-_PACIFPETROL_CAMPO_GUSTAVO_GALINDO</t>
  </si>
  <si>
    <t>MARGEN_DE_SOBERANIA_DE_EXPORTACIONES_DIRECTAS_SECRETARIA_DE_HIDROCARBUROS_-_PEGASO_CAMPO_PUMA</t>
  </si>
  <si>
    <t>MARGEN_DE_SOBERANIA_DE_EXPORTACIONES_DIRECTAS_SECRETARIA_DE_HIDROCARBUROS_–_PETRO_SUDAMERICANOS_CAMPO_PALANDA-YUCA_SUR</t>
  </si>
  <si>
    <t>MARGEN_DE_SOBERANIA_DE_EXPORTACIONES_DIRECTAS_SECRETARIA_DE_HIDROCARBUROS_–_PETRO_SUDAMERICANOS_CAMPO_PINDO</t>
  </si>
  <si>
    <t>MARGEN_DE_SOBERANIA_DE_EXPORTACIONES_DIRECTAS_SECRETARIA_DE_HIDROCARBUROS_-_TECPETROECUADOR_CAMPO_BERMEJO_-_RAYO</t>
  </si>
  <si>
    <t>MARGEN_DE_SOBERANIA_DE_EXPORTACIONES_DIRECTAS_SECRETARIA_DE_HIDROCARBUROS_-_REPSOL_YPF_CAMPO_TIVACUNO</t>
  </si>
  <si>
    <t>SALDO_DEL_INGRESO_DISPONIBLE_DE_EXPORTACIONES_DIRECTAS_DE_PETROLEO_SECRETARIA_DE_HIDROCARBUROS_-_PETROBELL_CAMPO_TIGUINO</t>
  </si>
  <si>
    <t>SALDO_DEL_INGRESO_DISPONIBLE_DE_EXPORTACIONES_DIRECTAS_DE_PETROLEO_SECRETARIA_DE_HIDROCARBUROS_-_PACIFPETROL_CAMPO_GUSTAVO_GALI</t>
  </si>
  <si>
    <t>SALDO_DEL_INGRESO_DISPONIBLE_DE_EXPORTACIONES_DIRECTAS_DE_PETROLEO_SECRETARIA_DE_HIDROCARBUROS_-_PEGASO_CAMPO_PUMA</t>
  </si>
  <si>
    <t>SALDO_DEL_INGRESO_DISPONIBLE_DE_EXPORTACIONES_DIRECTAS_DE_PETROLEO_SECRETARIA_DE_HIDROCARBUROS_-_PETRO_SUDAMERICANOS_CAMPO_PALA</t>
  </si>
  <si>
    <t>SALDO_DEL_INGRESO_DISPONIBLE_DE_EXPORTACIONES_DIRECTAS_DE_PETROLEO_SECRETARIA_DE_HIDROCARBUROS_-_PETRO_SUDAMERICANOS_CAMPO_PINDO</t>
  </si>
  <si>
    <t>SALDO_DEL_INGRESO_DISPONIBLE_DE_EXPORTACIONES_DIRECTAS_DE_PETROLEO_SECRETARIA_DE_HIDROCARBUROS_-_TECPETROECUADOR_CAMPO_BERMEJO</t>
  </si>
  <si>
    <t>SALDO_DEL_INGRESO_DISPONIBLE_DE_EXPORTACIONES_DIRECTAS_DE_PETROLEO_SECRETARIA_DE_HIDROCARBUROS_-_REPSOL_YPF_CAMPO_TIVACUNO</t>
  </si>
  <si>
    <t>DE_EXPORTACIONES_DIRECTAS_DE_PETROLEO_EP_PETROECUADOR_-_CAMPO_PUCUNA</t>
  </si>
  <si>
    <t>DE_EXPORTACIONES_DE_REGALIAS_DE_PETROLEO_EP_PETROECUADOR_-_CAMPO_PUCUNA</t>
  </si>
  <si>
    <t>DE_EXPORTACIONES_DIRECTAS_DE_PETROLEO_EP_PETROECUADOR</t>
  </si>
  <si>
    <t>DE_EXPORTACIONES_DE_REGALIAS_DE_PETROLEO_EP_PETROECUADOR</t>
  </si>
  <si>
    <t>DE_EXPORTACIONES_DE_REGALIAS_DEL_PETROLEO_DEL_CONTRATO_DE_ALIANZAS_OPERATIVAS_EN_LOS_CAMPOS:_CULEBRA_YULEBRA_ANACONDA</t>
  </si>
  <si>
    <t>DE_EXPORTACIONES_DIRECTAS_DEL_PETROLEO_DEL_CONTRATO_DE_ALIANZAS_OPERATIVAS_EN_LOS_CAMPOS:_CULEBRA_YULEBRA_Y_ANACONDA</t>
  </si>
  <si>
    <t>DE_EXPORTACIONES_DE_REGALIAS_DEL_PETROLEO_DE_PETROAMAZONAS_EP_BLOQUE_31</t>
  </si>
  <si>
    <t>DE_EXPORTACIONES_DIRECTAS_DEL_PETROLEO_DE_PETROAMAZONAS_EP_BLOQUE_31</t>
  </si>
  <si>
    <t>DE_EXPORTACIONES_DE_REGALIAS_DE_PETROLEO_DEL_CONTRATO_PARA_LA_PROVISION_DE_SERVICIOS_INTEGRADOS_EN_EL_CAMPO_MADURO_SHUSHUFINDI</t>
  </si>
  <si>
    <t>DE_EXPORTACIONES_DIRECTAS_DE_PETROLEO_DEL_CONTRATO_PARA_LA_PROVISION_DE_SERVICIOS_INTEGRADOS_EN_EL_CAMPO_MADURO_SHUSHUFINDI_-</t>
  </si>
  <si>
    <t>DE_EXPORTACIONES_DE_REGALIAS_DE_PETROLEO_DEL_CONTRATO_PARA_LA_PROVISION_DE_SERVICIOS_INTEGRADOS_EN_EL_CAMPO_MADURO_LIBERTAD_-</t>
  </si>
  <si>
    <t>DE_EXPORTACIONES_DIRECTAS_DE_PETROLEO_DEL_CONTRATO_PARA_LA_PROVISION_DE_SERVICIOS_INTEGRADOS_EN_EL_CAMPO_MADURO_LIBERTAD_-_ATA</t>
  </si>
  <si>
    <t>PARTICIPACIONES_DE_CAPITAL_DE_LOS_ENTES_PUBLICOS_EN_LOS_INGRESOS_PETROLEROS</t>
  </si>
  <si>
    <t>PARTICIPACIONES_DE_CAPITAL_EN_LOS_INGRESOS_PETROLEROS</t>
  </si>
  <si>
    <t>PARTICIPACIONES_DE_CAPITAL_DEL_SECTOR_PUBLICO_EN_PREASIGNACIONES</t>
  </si>
  <si>
    <t>PARTICIPACIONES_DE_CAPITAL_EN_PREASIGNACIONES_ESTABLECIDAS_POR_LEY</t>
  </si>
  <si>
    <t>ASIGNACION_PRESUPUESTARIA_DE_VALORES_EQUIVALENTES_AL_IMPUESTO_AL_VALOR_AGREGADO_(IVA)</t>
  </si>
  <si>
    <t>DEL_PRESUPUESTO_GENERAL_DE_ESTADO_A_GOBIERNOS_AUTONOMOS_DESCENTRALIZADOS_PROVINCIALES_</t>
  </si>
  <si>
    <t>DEL_PRESUPUESTO_GENERAL_DE_ESTADO_A_GOBIERNOS_AUTONOMOS_DESCENTRALIZADOS_MUNICIPALES_</t>
  </si>
  <si>
    <t>DEL_PRESUPUESTO_GENERAL_DE_ESTADO_A_GOBIERNOS_AUTONOMOS_DESCENTRALIZADOS_PARROQUIALES_RURALES_</t>
  </si>
  <si>
    <t>DEL_PRESUPUESTO_GENERAL_DE_ESTADO_A_EMPRESAS_PUBLICAS_DE_GOBIERNOS_AUTONOMOS_DESCENTRALIZADOS_</t>
  </si>
  <si>
    <t>DEL_PRESUPUESTO_GENERAL_DE_ESTADO_A_EMPRESAS_PUBLICAS_NACIONALES_</t>
  </si>
  <si>
    <t>DEL_PRESUPUESTO_GENERAL_DEL_ESTADO_A_ENTIDADES_FINANCIERAS_PUBLICAS_</t>
  </si>
  <si>
    <t>DEL_PRESUPUESTO_GENERAL_DE_ESTADO_A_ENTIDADES_DE_LA_SEGURIDAD_SOCIAL</t>
  </si>
  <si>
    <t>A_UNIVERSIDADES_Y_ESCUELAS_POLITECNICAS_PUBLICAS</t>
  </si>
  <si>
    <t>PARTICIPACIONES_DE_LOS_INGRESOS_DE_CAPITAL_DE_LA_FUENTE_FISCAL_DEL_PRESUPUESTO_GENERAL_DEL_ESTADO_EN_LA_EXTRACCION_Y_COMERCIALIZ</t>
  </si>
  <si>
    <t>DE_REGALIAS_DE_PETROLEO_PETROAMAZONAS_EP_-_CAMPOS_REGION_AMAZONICA</t>
  </si>
  <si>
    <t>DE_REGALIAS_DE_PETROLEO_DEL_CONTRATO_DE_ALIANZAS_OPERATIVAS_PETROAMAZONAS_EP_–_CAMPOS:_CULEBRA_YULEBRA_Y_ANACONDA</t>
  </si>
  <si>
    <t>DE_REGALIAS_DE_PETROLEO_PETROAMAZONAS_EP_-_PENINSULA_-_BLOQUE_1_PACOA</t>
  </si>
  <si>
    <t>DE_REGALIAS_DE_PETROLEO_PETROAMAZONAS_EP_-_BLOQUES_15_Y_12</t>
  </si>
  <si>
    <t>DE_REGALIAS_DE_PETROLEO_PETROAMAZONAS_EP_-_CAMPO_PANACOCHA</t>
  </si>
  <si>
    <t>DE_REGALIAS_DE_PETROLEO_PETROAMAZONAS_EP_-_BLOQUE_7</t>
  </si>
  <si>
    <t>DE_REGALIAS_DE_PETROLEO_PETROAMAZONAS_EP_-_BLOQUE_21</t>
  </si>
  <si>
    <t>DE_REGALIAS_DE_PETROLEO_PETROAMAZONAS_EP_-_BLOQUE_18</t>
  </si>
  <si>
    <t>DE_REGALIAS_DE_PETROLEO_PETROAMAZONAS_EP_-_BLOQUE_31</t>
  </si>
  <si>
    <t>DE_REGALIAS_DE_PETROLEO_DEL_CONTRATO_PARA_LA_PROVISION_DE_SERVICIOS_INTEGRADOS_PETROAMAZONAS_EP_-_CAMPO_MADURO_-_SHUSHUFINDI_-_A</t>
  </si>
  <si>
    <t>DE_REGALIAS_DE_PETROLEO_DEL_CONTRATO_PARA_LA_PROVISION_DE_SERVICIOS_INTEGRADOS_PETROAMAZONAS_EP_-_CAMPO_MADURO_-_LIBERTAD_-_ATAC</t>
  </si>
  <si>
    <t>DE_REGALIAS_DE_PETROLEO_PETROAMAZONAS_EP_-_ACTIVO_AUCA</t>
  </si>
  <si>
    <t>DE_REGALIAS_DE_PETROLEO_DEL_CONTRATO_PARA_LA_PROVISION_DE_SERVICIOS_INTEGRADOS_PETROAMAZONAS_EP-CAMPO_MADURO-LAGO_AGRIO</t>
  </si>
  <si>
    <t>DE_REGALIAS_DE_PETROLEO_DEL_CONTRATO_PARA_LA_PROVISION_DE_SERVICIOS_INTEGRADOS_PETROAMAZONAS_EP-CAMPO_MADURO-PALO_AZUL</t>
  </si>
  <si>
    <t>DE_REGALIAS_DE_PETROLEO_DEL_CONTRATO_PARA_LA_PROVISION_DE_SERVICIOS_INTEGRADOS_PETROAMAZONAS_EP-CAMPO_MADURO-EDEN_YUTURI</t>
  </si>
  <si>
    <t>DE_REGALIAS_DE_PETROLEO_PETROAMAZONAS_EP-CAMPO_ITT</t>
  </si>
  <si>
    <t>DE_REGALIAS_DE_PETROLEO_DEL_CONTRATO_PARA_LA_PROVISION_DE_SERVICIOS_INTEGRADOS_PETROAMAZONAS_EP-CAMPO_MADURO-LIMONCOCHA</t>
  </si>
  <si>
    <t>DE_REGALIAS_DE_PETROLEO_DEL_CONTRATO_PARA_LA_PROVISION_DE_SERVICIOS_INTEGRADOS_PETROAMAZONAS_EP-CAMPO_MADURO-INDILLANA</t>
  </si>
  <si>
    <t>DE_REGALIAS_DE_PETROLEO_DEL_CONTRATO_PARA_LA_PROVISION_DE_SERVICIOS_INTEGRADOS_PETROAMAZONAS_EP-CAMPO_MADURO-YANANQUINCHA</t>
  </si>
  <si>
    <t>DE_REGALIAS_DE_PETROLEO</t>
  </si>
  <si>
    <t>DE_EXPORTACIONES_DIRECTAS_DE_PETROLEO_PETROAMAZONAS_EP_-_CAMPOS_REGION_AMAZONICA</t>
  </si>
  <si>
    <t>DE_EXPORTACIONES_DIRECTAS_DE_PETROLEO_CONTRATO_DE_ALIANZAS_OPERATIVAS_PETROAMAZONAS_EP_-_CAMPOS_CULEBRA_YULEBRA_Y_ANACONDA</t>
  </si>
  <si>
    <t>DE_EXPORTACIONES_DIRECTAS_DE_PETROLEO_CONTRATO_-_PENINSULA_-_BLOQUE_1</t>
  </si>
  <si>
    <t>DE_EXPORTACIONES_DIRECTAS_DE_PETROLEO_CONTRATO_DE_SERVICIOS_ESPECIFICOS_DE_LA_EMPRESA_RIO_NAPO_PETROAMAZONAS_EP_-_CAMPO_SACHA</t>
  </si>
  <si>
    <t>DE_EXPORTACIONES_DIRECTAS_DE_PETROLEO_PETROAMAZONAS_EP_BLOQUES_15_Y_12</t>
  </si>
  <si>
    <t>DE_EXPORTACIONES_DIRECTAS_DE_PETROLEO_PETROAMAZONAS_EP_-_CAMPO_PANACOCHA</t>
  </si>
  <si>
    <t>DE_EXPORTACIONES_DIRECTAS_DE_PETROLEO_PETROAMAZONAS_EP_-_BLOQUE_7</t>
  </si>
  <si>
    <t>DE_EXPORTACIONES_DIRECTAS_DE_PETROLEO_PETROAMAZONAS_EP_-_BLOQUE_21</t>
  </si>
  <si>
    <t>DE_EXPORTACIONES_DIRECTAS_DE_PETROLEO_PETROAMAZONAS_EP_-_BLOQUE_18</t>
  </si>
  <si>
    <t>DE_EXPORTACIONES_DIRECTAS_DE_PETROLEO_PETROAMAZONAS_EP_-_BLOQUE_31</t>
  </si>
  <si>
    <t>DE_EXPLOTACION_Y_COMERCIALIZACION_INTERNA_DE_GAS_NATURAL_PETROAMAZONAS_EP</t>
  </si>
  <si>
    <t>DE_EXPORTACIONES_DIRECTAS_DE_PETROLEO_DEL_CONTRATO_PARA_LA_PROVISION_DE_SERVICIOS_INTEGRADOS_PETROAMAZONAS_EP_-_CAMPO_MADURO_-_S</t>
  </si>
  <si>
    <t>DE_EXPORTACIONES_DIRECTAS_DE_PETROLEO_DEL_CONTRATO_PARA_LA_PROVISION_DE_SERVICIOS_INTEGRADOS_PETROAMAZONAS_EP_-_CAMPO_MADURO_-_L</t>
  </si>
  <si>
    <t>DE_EXPORTACIONES_DIRECTAS_DE_PETROLEO_PETROAMAZONAS_EP_-_ACTIVO_AUCA</t>
  </si>
  <si>
    <t>DE_EXPORTACIONES_DIRECTAS_DE_CRUDO_REDUCIDO_REFINERIA_AMAZONAS_-_CRRA</t>
  </si>
  <si>
    <t>DE_EXPORTACIONES_DIRECTAS_DEL_CONTRATO_PARA_LA_PROVISION_DE_SERVICIOS_INTEGRADOS_PETROAMAZONAS_EP-CAMPO_MADURO-LAGO_AGRIO</t>
  </si>
  <si>
    <t>DE_EXPORTACIONES_DIRECTAS_DEL_CONTRATO_PARA_LA_PROVISION_DE_SERVICIOS_INTEGRADOS_PETROAMAZONAS_EP-CAMPO_MADURO-PALO_AZUL</t>
  </si>
  <si>
    <t>DE_EXPORTACIONES_DIRECTAS_DEL_CONTRATO_PARA_LA_PROVISION_DE_SERVICIOS_INTEGRADOS_PETROAMAZONAS_EP-CAMPO_MADURO-EDEN_YUTURI</t>
  </si>
  <si>
    <t>DE_EXPORTACIONES_DIRECTAS_DE_PETROLEO_PETROAMAZONAS_EP-CAMPO_ITT</t>
  </si>
  <si>
    <t>DE_EXPORTACIONES_DIRECTAS_DEL_CONTRATO_PARA_LA_PROVICION_DE_SERVICIOS_INTEGRADOS_PETROAMAZONAS_EP-CAMPO_MADURO-LIMONCOCHA</t>
  </si>
  <si>
    <t>DE_EXPORTACIONES_DIRECTAS_DE_PETROLEO</t>
  </si>
  <si>
    <t>MARGEN_DE_SOBERANIA_DE_EXPORTACIONES_DIRECTAS_SECRETARIA_DE_HIDROCARBUROS_-_ANDES_-_PETROLEUM_-_ECUADOR</t>
  </si>
  <si>
    <t>MARGEN_DE_SOBERANIA_DE_EXPORTACIONES_DIRECTAS_SECRETARIA_DE_HIDROCARBUROS_-_REPSOL_-_YPF_BLOQUE_16_Y_BOGICAPIRON</t>
  </si>
  <si>
    <t>MARGEN_DE_SOBERANIA_DE_EXPORTACIONES_DIRECTAS_SECRETARIA_DE_HIDROCARBUROS_-_REPSOL_-_YPF_CAMPO_TIVACUNO_-_67</t>
  </si>
  <si>
    <t>MARGEN_DE_SOBERANIA_DE_EXPORTACIONES_DIRECTAS_SECRETARIA_DE_HIDROCARBUROS_-_PETRORIENTAL_S_A_BLOQUE_14</t>
  </si>
  <si>
    <t>MARGEN_DE_SOBERANIA_DE_EXPORTACIONES_DIRECTAS_SECRETARIA_DE_HIDROCARBUROS_-PETRORIENTAL_S_A__BLOQUE_17</t>
  </si>
  <si>
    <t>MARGEN_DE_SOBERANIA_DE_EXPORTACIONES_DIRECTAS_SECRETARIA_DE_HIDROCARBUROS_-_ENAP_-_SIPEC_BLOQUE_MAURO_DAVALOS_CORDERO_(MDC)_BLOQ</t>
  </si>
  <si>
    <t>MARGEN_DE_SOBERANIA_DE_EXPORTACIONES_DIRECTAS_SECRETARIA_DE_HIDROCARBUROS_-_ENAP_-_SIPEC_-_BLOQUES_PARAISO_BIGUNO_HUACHITO_E_I</t>
  </si>
  <si>
    <t>MARGEN_DE_SOBERANIA_DE_EXPORTACIONES_DIRECTAS_SECRETARIA_DE_HIDROCARBUROS_-PETROSUDAMERICANOS_CAMPO_PALANDA_-_YUCA_SUR_-_BLOQUE</t>
  </si>
  <si>
    <t>MARGEN_DE_SOBERANIA_DE_EXPORTACIONES_DIRECTAS_SECRETARIA_DE_HIDROCARBUROS_-_PETRO_SUDAMERICANOS_CAMPO_PINDO_-_BLOQUE_65</t>
  </si>
  <si>
    <t>MARGEN_DE_SOBERANIA_DE_EXPORTACIONES_DIRECTAS_SECRETARIA_DE_HIDROCARBUROS_-TECPETROECUADOR_CAMPO_BERMEJO_-_BLOQUE_49</t>
  </si>
  <si>
    <t>MARGEN_DE_SOBERANIA_DE_EXPORTACIONES_DIRECTAS_SECRETARIA_DE_HIDROCARBUROS_-PETROBELL_CAMPO_TIGUINO_-_BLOQUE_66</t>
  </si>
  <si>
    <t>MARGEN_DE_SOBERANIA_DE_EXPORTACIONES_DIRECTAS_SECRETARIA_DE_HIDROCARBUROS_-PACIFPETROL_CAMPO_GUSTAVO_GALINDO_-_BLOQUE_2</t>
  </si>
  <si>
    <t>MARGEN_DE_SOBERANIA_DE_EXPORTACIONES_DIRECTAS_SECRETARIA_DE_HIDROCARBUROS_-_PEGASO_CAMPO_PUMA_-_BLOQUE_45</t>
  </si>
  <si>
    <t>MARGEN_DE_SOBERANIA_DE_EXPORTACIONES_DIRECTAS_SECRETARIA_DE_HIDROCARBUROS_-MARAÑON_CAMPO_ENO_RON_-_BLOQUE_54</t>
  </si>
  <si>
    <t>MARGEN_DE_SOBERANIA_DE_EXPORTACIONES_DIRECTAS_SECRETARIA_DE_HIDROCARBUROS_-INTERPEL_-_CAMPO_OCANO_PEÑA_BLANCA_-_BLOQUE_52</t>
  </si>
  <si>
    <t>MARGEN_DE_SOBERANIA_DE_EXPORTACIONES_DIRECTAS_SECRETARIA_DE_HIDROCARBUROS_-_DGC_CAMPO_SINGUE_-_BLOQUE_53</t>
  </si>
  <si>
    <t>MARGEN_DE_SOBERANIA_DE_EXPORTACIONES_DIRECTAS_SECRETARIA_DE_HIDROCARBUROS_-_CAMPO_WATI</t>
  </si>
  <si>
    <t>MARGEN_DE_SOBERANIA_DE_EXPORTACIONES_DIRECTAS_DE_PETROLEO</t>
  </si>
  <si>
    <t>SALDO_DEL_INGRESO_DISPONIBLE_DE_EXPORTACIONES_DIRECTAS_DE_PETROLEO_SECRETARIA_DE_HIDROCARBUROS_-_ANDES_-_PETROLEUM_-_ECUADOR</t>
  </si>
  <si>
    <t>SALDO_DEL_INGRESO_DISPONIBLE_DE_EXPORTACIONES_DIRECTAS_DE_PETROLEO_SECRETARIA_DE_HIDROCARBUROS_-_REPSOL_-_YPF_BLOQUE_16_Y_BOGIC</t>
  </si>
  <si>
    <t>SALDO_DEL_INGRESO_DISPONIBLE_DE_EXPORTACIONES_DIRECTAS_DE_PETROLEO_SECRETARIA_DE_HIDROCARBUROS_-_REPSOL_-_YPF_CAMPO_TIVACUNO_-_6</t>
  </si>
  <si>
    <t>SALDO_DEL_INGRESO_DISPONIBLE_DE_EXPORTACIONES_DIRECTAS_DE_PETROLEO_SECRETARIA_DE_HIDROCARBUROS_-_PETRORIENTAL_S_A_BLOQUE_14</t>
  </si>
  <si>
    <t>SALDO_DEL_INGRESO_DISPONIBLE_DE_EXPORTACIONES_DIRECTAS_DE_PETROLEO_SECRETARIA_DE_HIDROCARBUROS_-_PETRORIENTAL_S_A_BLOQUE_17</t>
  </si>
  <si>
    <t>SALDO_DEL_INGRESO_DISPONIBLE_DE_EXPORTACIONES_DIRECTAS_DE_PETROLEO_SECRETARIA_DE_HIDROCARBUROS_-_SIPEC_-_ENAP_CAMPO_MAURO_DAVALO</t>
  </si>
  <si>
    <t>SALDO_DEL_INGRESO_DISPONIBLE_DE_EXPORTACIONES_DIRECTAS_DE_PETROLEO_SECRETARIA_DE_HIDROCARBUROS_-_SIPEC_-_ENAP_-_BLOQUES_PARAISO</t>
  </si>
  <si>
    <t>SALDO_DEL_INGRESO_DISPONIBLE_DE_EXPORTACIONES_DIRECTAS_DE_PETROLEO_SECRETARIA_DE_HIDROCARBUROS_-_PETROSUDAMERICANOS_CAMPO_PALAN</t>
  </si>
  <si>
    <t>SALDO_DEL_INGRESO_DISPONIBLE_DE_EXPORTACIONES_DIRECTAS_DE_PETROLEO_SECRETARIA_DE_HIDROCARBUROS_-_PETRO_SUDAMERICANOS_CAMPO_PIND</t>
  </si>
  <si>
    <t>SALDO_DEL_INGRESO_DISPONIBLE_DE_EXPORTACIONES_DIRECTAS_DE_PETROLEO_SECRETARIA_DE_HIDROCARBUROS_-_PETROBELL_CAMPO_TIGUINO_BLOQUE</t>
  </si>
  <si>
    <t>SALDO_DEL_INGRESO_DISPONIBLE_DE_EXPORTACIONES_DIRECTAS_DE_PETROLEO_SECRETARIA_DE_HIDROCARBUROS_-_PEGASO_PUMA_BLOQUE_45</t>
  </si>
  <si>
    <t>SALDO_DEL_INGRESO_DISPONIBLE_DE_EXPORTACIONES_DIRECTAS_DE_PETROLEO_SECRETARIA_DE_HIDROCARBUROS_-_MARAÑON_CAMPO_ENO_RON_-_BLOQU</t>
  </si>
  <si>
    <t>SALDO_DEL_INGRESO_DISPONIBLE_DE_EXPORTACIONES_DIRECTAS_DE_PETROLEO_SECRETARIA_DE_HIDROCARBUROS_-_INTERPEL_CAMPO_OCANO_PEÑA_BLAN</t>
  </si>
  <si>
    <t>SALDO_DEL_INGRESO_DISPONIBLE_DE_EXPORTACIONES_DIRECTAS_DE_PETROLEO_SECRETARIA_DE_HIDROCARBUROS_-_DGC_-_CAMPO_SINGUE_BLOQUE_53</t>
  </si>
  <si>
    <t>SALDO_DEL_INGRESO_DISPONIBLE_DE_EXPORTACIONES_DIRECTAS_DE_PETROLEO_SECRETARIA_DE_HIDROCARBUROS_-_CAMPO_WATI</t>
  </si>
  <si>
    <t>SALDO_DEL_INGRESO_DISPONIBLE_DE_EXPORTACIONES_DIRECTAS_DE_PETROLEO</t>
  </si>
  <si>
    <t>PARTICIPACIONES_SOBRE_AJUSTES_A_CONTRATOS_DE_EXPLOTACION_DE_RECURSOS_NATURALES_NO_RENOVABLES</t>
  </si>
  <si>
    <t>PARTICIPACIONES_SOBRE_AJUSTES_SOBERANOS_A_LOS_CONTRATOS_DE_EXPLOTACION_MINERA</t>
  </si>
  <si>
    <t>INGRESOS_DE_FINANCIAMIENTO</t>
  </si>
  <si>
    <t>FINANCIAMIENTO_PUBLICO</t>
  </si>
  <si>
    <t>COLOCACION_DE_TITULOS_VALORES</t>
  </si>
  <si>
    <t>BONOS_DEL_ESTADO_COLOCADOS_EN_EL_MERCADO_NACIONAL</t>
  </si>
  <si>
    <t>BONOS_DEL_ESTADO_COLOCADOS_EN_EL_MERCADO_INTERNACIONAL</t>
  </si>
  <si>
    <t>FINANCIAMIENTO_PUBLICO_INTERNO</t>
  </si>
  <si>
    <t>DEL_SECTOR_PUBLICO_FINANCIERO</t>
  </si>
  <si>
    <t>DEL_SECTOR_PUBLICO_NO_FINANCIERO</t>
  </si>
  <si>
    <t>FINANCIAMIENTO_PUBLICO_EXTERNO</t>
  </si>
  <si>
    <t>DESCUENTOS_EN_TITULOS_VALORES</t>
  </si>
  <si>
    <t>DESCUENTOS_EN_CERTIFICADOS_DE_TESORERIA</t>
  </si>
  <si>
    <t>DESCUENTOS_EN_BONOS_DEL_ESTADO</t>
  </si>
  <si>
    <t>CREDITOS_DE_PROVEEDORES_INTERNOS</t>
  </si>
  <si>
    <t>CREDITOS_DE_PROVEEDORES_EXTERNOS</t>
  </si>
  <si>
    <t>OTROS_PASIVOS_EXTERNOS</t>
  </si>
  <si>
    <t>DERECHOS_ESPECIALES_DE_GIRO_ASIGNADOS_POR_EL_FONDO_MONETARIO_INTERNACIONAL</t>
  </si>
  <si>
    <t>SALDOS_DISPONIBLES</t>
  </si>
  <si>
    <t>SALDOS_EN_CAJA_Y_BANCOS</t>
  </si>
  <si>
    <t>DE_FONDOS_DEL_PRESUPUESTO_GENERAL_DEL_ESTADO</t>
  </si>
  <si>
    <t>DE_FONDOS_DE_AUTOGESTION</t>
  </si>
  <si>
    <t>DE_FONDOS_PREASIGNADOS</t>
  </si>
  <si>
    <t>DE_PRESTAMOS</t>
  </si>
  <si>
    <t>DE_DONACIONES</t>
  </si>
  <si>
    <t>OTROS_SALDOS</t>
  </si>
  <si>
    <t>CUENTAS_PENDIENTES_POR_COBRAR</t>
  </si>
  <si>
    <t>DE_CUENTAS_POR_COBRAR</t>
  </si>
  <si>
    <t>DE_ANTICIPOS_DE_FONDOS_POR_DEVENGAR_DE_EJERCICIOS_ANTERIORES_DE_ENTIDADES_QUE_CONFORMAN_EL_PRESUPUESTO_GENERAL_DEL_ESTADO</t>
  </si>
  <si>
    <t>DE_ANTICIPOS_POR_DEVENGAR_DE_EJERCICIOS_ANTERIORES_-_CONSTRUCCION_DE_OBRAS</t>
  </si>
  <si>
    <t>DE_CARTAS_DE_CREDITO_POR_DEVENGAR_DE_EJERCICIOS_ANTERIORES</t>
  </si>
  <si>
    <t>ANTICIPOS_POR_DEVENGAR_DE_EJERCICIOS_ANTERIORES_-_COMPRA_DE_BIENES_Y/O_SERVICIOS</t>
  </si>
  <si>
    <t>DE_CARTAS_DE_CREDITO_POR_DEVENGAR_DE_EJERCICIOS_ANTERIORES_DE_GOBIERNOS_AUTONOMOS_DESCENTRALIZADOS_Y_EMPRESAS_PUBLICAS_</t>
  </si>
  <si>
    <t>DE_ANTICIPOS_POR_DEVENGAR_DE_EJERCICIOS_ANTERIORES_DE_GOBIERNOS_AUTONOMOS_DESCENTRALIZADOS_Y_EMPRESAS_PUBLICAS-COMPRA_DE_BIENES</t>
  </si>
  <si>
    <t>DE_ANTICIPOS_POR_DEVENGAR_DE_EJERCICIOS_ANTERIORES_DE_GOBIERNOS_AUTONOMOS_DESCENTRALIZADOS_Y_EMPRESAS_PUBLICAS_-_CONSTRUCCION_DE</t>
  </si>
  <si>
    <t>VENTAS_ANTICIPADAS_DE_PETROLEO_DERIVADOS_Y_POR_CONVENIOS_CON_ENTIDADES_DEL_SECTOR_PUBLICO_NO_FINANCIERO</t>
  </si>
  <si>
    <t>VENTAS_ANTICIPADAS</t>
  </si>
  <si>
    <t>VENTAS_ANTICIPADAS_DE_DERIVADOS_DE_PETROLEO</t>
  </si>
  <si>
    <t>POR_CONVENIOS_CON_ENTIDADES_DEL_SECTOR_PUBLICO_NO_FINANCIERO</t>
  </si>
  <si>
    <t>POR_CONVENIOS_DE_COOPERACION_INTERINSTITUCIONAL</t>
  </si>
  <si>
    <t>MODIFICACIONES PRESUPUESTARIAS</t>
  </si>
  <si>
    <t>1</t>
  </si>
  <si>
    <t>2</t>
  </si>
  <si>
    <t>MSP-CGAF-2020-1924-M</t>
  </si>
  <si>
    <t>3</t>
  </si>
  <si>
    <t>5</t>
  </si>
  <si>
    <t>6</t>
  </si>
  <si>
    <t>7</t>
  </si>
  <si>
    <t>11</t>
  </si>
  <si>
    <t>12</t>
  </si>
  <si>
    <t>13</t>
  </si>
  <si>
    <t>14</t>
  </si>
  <si>
    <t>16</t>
  </si>
  <si>
    <t>17</t>
  </si>
  <si>
    <t>18</t>
  </si>
  <si>
    <t>19</t>
  </si>
  <si>
    <t>21</t>
  </si>
  <si>
    <t>22</t>
  </si>
  <si>
    <t>23</t>
  </si>
  <si>
    <t>24</t>
  </si>
  <si>
    <t>25</t>
  </si>
  <si>
    <t>26</t>
  </si>
  <si>
    <t>27</t>
  </si>
  <si>
    <t>28</t>
  </si>
  <si>
    <t>29</t>
  </si>
  <si>
    <t>31</t>
  </si>
  <si>
    <t>32</t>
  </si>
  <si>
    <t>45</t>
  </si>
  <si>
    <t>NÚMERO DE REFORMA</t>
  </si>
  <si>
    <t>No. LINEA POA</t>
  </si>
  <si>
    <t>MEMORANDO SOLICITUD</t>
  </si>
  <si>
    <t>FECHA SOLICITUD</t>
  </si>
  <si>
    <t>AUTORIZACION DNPI EN DOCUMENTO No.</t>
  </si>
  <si>
    <t>FECHA AUTORIZACIÓN REFORMA</t>
  </si>
  <si>
    <t>SUBACTIVIDAD
TAREA (PROCESO O CONTRATO)</t>
  </si>
  <si>
    <t xml:space="preserve"> PROGRAMA</t>
  </si>
  <si>
    <t>CODIGO PROYECTO</t>
  </si>
  <si>
    <t>CODIGO ACTIVIDAD</t>
  </si>
  <si>
    <t>ITEM</t>
  </si>
  <si>
    <t>CODIGO ORGANISMO</t>
  </si>
  <si>
    <t>CODIGO CORRELATIVO</t>
  </si>
  <si>
    <t>AUMENTA</t>
  </si>
  <si>
    <t>DISMINUYE</t>
  </si>
  <si>
    <t>AUMENTA BASE IMPONIBLE
USD</t>
  </si>
  <si>
    <t>AUMENTA IVA USD</t>
  </si>
  <si>
    <t>DISMINUYE BASE IMPONIBLE
USD</t>
  </si>
  <si>
    <t>DISMINUYE IVA USD</t>
  </si>
  <si>
    <t>APROBACION ESIGEF</t>
  </si>
  <si>
    <t>Nro. Documento (CUR MODIFICACIÓN)</t>
  </si>
  <si>
    <t>OBSERVACION</t>
  </si>
  <si>
    <t>RESPONSABLE MODIFICACIÓN</t>
  </si>
  <si>
    <t>TOTAL MONTO DISPONIBLE b.i.</t>
  </si>
  <si>
    <t>TOTAL MONTO DISPONIBLE FISCAL</t>
  </si>
  <si>
    <t>TOTAL MONTO DISPONIBLE</t>
  </si>
  <si>
    <t>DIRECCION/SUBSECRETARIA/COORDINACION/ ESTRATEGIA</t>
  </si>
  <si>
    <t>INFORMES FAVORABLES PAPP CORRIENTE (CORRESPONDE A LA EXISTENCIA DE LA ACTIVIDAD DENTRO DE LA PAPP)</t>
  </si>
  <si>
    <t>DIRECCIÓN NACIONAL DE PLANIFICACIÓN</t>
  </si>
  <si>
    <t>INDICE</t>
  </si>
  <si>
    <t>No. INFORME CERTIFICACIÓN ACTIVIDAD POA</t>
  </si>
  <si>
    <t>ESTADO</t>
  </si>
  <si>
    <t>PROGRAMA</t>
  </si>
  <si>
    <t>SUBACTIVIDAD NUEVA O DE ARRASTE</t>
  </si>
  <si>
    <t>TOTAL NUEVO CODIFICADO REAL (considera +/- reformas en tránsito)</t>
  </si>
  <si>
    <t>BASE IMPONIBLE</t>
  </si>
  <si>
    <t>IVA</t>
  </si>
  <si>
    <t>RESPONSABLE CERTIFICACIÓN</t>
  </si>
  <si>
    <t>AÑO 2029</t>
  </si>
  <si>
    <t>SALDO DE RECURSOS DE ACTIVIDAD POA</t>
  </si>
  <si>
    <t>NOMBRE DEL ÍTEM</t>
  </si>
  <si>
    <t>SUBSECRETARIA/COORDINACION/ ESTRATEGIA</t>
  </si>
  <si>
    <t>Dirección / Estrategia /Gerencia Institucional</t>
  </si>
  <si>
    <t xml:space="preserve">VALOR DE LA LIQUIDACIÓN TOTAL O PARCIAL DE CERTIFICACIÓN POA </t>
  </si>
  <si>
    <t>VALOR FINAL DE LA CERTIFICACIÓN SI SE REALIZARON CAMBIOS A LINEAS POA CERTIFICADAS</t>
  </si>
  <si>
    <t>MEMORANDO DE LIQUIDACIÓN</t>
  </si>
  <si>
    <t>FECHA MEM. LIQUIDACION</t>
  </si>
  <si>
    <t>APROBADO</t>
  </si>
  <si>
    <t>SEGUIMIENTO</t>
  </si>
  <si>
    <t>LÍNEA POA</t>
  </si>
  <si>
    <t>NOMBRE DEL PROGRAMA</t>
  </si>
  <si>
    <t>CÓDIGO DEL PROGRAMA</t>
  </si>
  <si>
    <t>UNIDAD ORGANICA</t>
  </si>
  <si>
    <t>DIFERENCIA ENTRE CODIFICADO REAL Y CERTIFICADO</t>
  </si>
  <si>
    <t xml:space="preserve">FECHA </t>
  </si>
  <si>
    <t>NÚMERO DE CERTIFICACIÓN</t>
  </si>
  <si>
    <t>CERTIF_PRESUPUESTARIA</t>
  </si>
  <si>
    <t>FINANCIADO (SI / NO)</t>
  </si>
  <si>
    <t>COMPROMETIDO</t>
  </si>
  <si>
    <t>DEVENGADO</t>
  </si>
  <si>
    <t>MES DE DEVENGACIÓN</t>
  </si>
  <si>
    <t>RESPONSABLE DIRECCIÓN DE PLANIFICACIÓN</t>
  </si>
  <si>
    <t>Fecha asignación recursos</t>
  </si>
  <si>
    <t>FECHA ACTUAL</t>
  </si>
  <si>
    <t>CERTIFICACIÓN MAYOR A 45 DÍAS</t>
  </si>
  <si>
    <t>NÚMERO COMPROMISO</t>
  </si>
  <si>
    <t>PGR</t>
  </si>
  <si>
    <t>ACT</t>
  </si>
  <si>
    <t>Certificado por Comprometer</t>
  </si>
  <si>
    <t>Comprometido por Devengar</t>
  </si>
  <si>
    <t>FASE</t>
  </si>
  <si>
    <t xml:space="preserve">DETALLE </t>
  </si>
  <si>
    <t>Presupuesto Referencial (SIN IVA)</t>
  </si>
  <si>
    <t>Valor Adjudicado (SIN IVA)</t>
  </si>
  <si>
    <t>TIPO PROCESO CONTRACTIAL</t>
  </si>
  <si>
    <t>N° Proceso o N° Orden de compra</t>
  </si>
  <si>
    <t>Fecha de Publicación o Fecha de Emisión de Orden de compra</t>
  </si>
  <si>
    <t xml:space="preserve">Fecha de  Adjudicación o  Fecha de  Aceptación  </t>
  </si>
  <si>
    <t>Fecha de Suscripción de Contrato</t>
  </si>
  <si>
    <t>PLAZO</t>
  </si>
  <si>
    <t>Fecha Limte o Maxima de Entrega</t>
  </si>
  <si>
    <t>Fecha estimada Compromiso</t>
  </si>
  <si>
    <t>Fecha estimada Devengado</t>
  </si>
  <si>
    <t>NUDOS CRITICOS</t>
  </si>
  <si>
    <t>ACCIONES CORRECTIVAS</t>
  </si>
  <si>
    <t>DIRECCIÓN ZONAL DE PLANIFICACIÓN E INVERSIÓN</t>
  </si>
  <si>
    <t xml:space="preserve">INFORME TÉCNICO DE CERTIFICACIÓN ACTIVIDADES POA - GASTO DE PERMANENTE
</t>
  </si>
  <si>
    <t>NORMATIVA:</t>
  </si>
  <si>
    <t>Código Orgánico de Planificación y Finanzas Públicas</t>
  </si>
  <si>
    <t>Art. 5.- 1. Sujeción a la planificación.- La programación, formulación, aprobación, asignación, ejecución, seguimiento y evaluación del Presupuesto General del Estado, los demás presupuestos de las entidades públicas y todos los recursos públicos, se sujetarán a los lineamientos de la planificación del desarrollo de todos los niveles de gobierno, en observancia a lo dispuesto en los artículos 280 y 293 de la Constitución de la República.
PROGRAMACIÓN PRESUPUESTARIA.-  Art. 97.- Contenido y finalidad.- Fase del ciclo presupuestario en la que, en base de los objetivos determinados por la planificación y las disponibilidades presupuestarias coherentes con el escenario fiscal esperado  se definen los programas, proyectos y actividades a incorporar en el presupuesto, con la identificación de las metas, los recursos necesarios, los impactos o resultados esperados de su entrega a la sociedad; y los plazos para su ejecución.
El ente rector de las finanzas públicas establecerá, sobre la base de la programación cuatrianual, los límites máximos de recursos a certificar y comprometer para las entidades y organismos que conforman el Presupuesto General del Estado.</t>
  </si>
  <si>
    <t>MEF - Normas Técnicas de Presupuesto</t>
  </si>
  <si>
    <t>NORMAS TÉCNICAS DE PRESUPUESTO (codificación al 5 de abril de 2018), numeral 2.4.1: "(...) Los planes operativos anuales constituirán el nexo que permitirá vincular los objetivos y metas de los planes plurianuales con las metas y resultados de los programas incorporados en el presupuesto (....)"; numeral 2.4.2 "PROGRAMACIÓN DE LA EJECUCIÓN PRESUPUESTARIA: "La programación de la ejecución del presupuesto consiste en proyectar la distribución temporal, en los subperíodos que se definan dentro del ejercicio fiscal anual, de la producción de bienes servicios que las instituciones entregarán a la sociedad y los requerimientos financieros necesarios para ese propósito. En el primer caso se definirá como programación física y, en el segundo, como programación financiera";y, Numeral 2.4.2.1: "La programación de la ejecución física de las metas de producción de bienes y servicios es responsabilidad de las instituciones a cargo de la ejecución de los programas contenidos en el presupuesto."</t>
  </si>
  <si>
    <t>Estatuto MSP</t>
  </si>
  <si>
    <t>El Estatuto Orgánico Sustitutivo de Gestión Organizacional por Procesos del Ministerio de Salud Pública, emitido mediante Acuerdo Ministerial 00023-2022, y publicado en el Registro Oficial Nro. 160 del 30 de septiembre de 2022, establece como atribuciones y responsabilidades de la Dirección de Planificación e Inversión, “d. Gestionar y asesorar en la viabilidad de las modificaciones y certificaciones del Plan Operativo Anual;”.</t>
  </si>
  <si>
    <t>Directrices</t>
  </si>
  <si>
    <t>El Despacho Ministerial, en el marco de sus atribuciones, emite el documento denominado "Operatividad de la Planificación Institucional en el MSP"</t>
  </si>
  <si>
    <t>DATOS GENERALES:</t>
  </si>
  <si>
    <t>Fecha de elaboración</t>
  </si>
  <si>
    <t>No. Memorando de Solicitud de Certificación POA</t>
  </si>
  <si>
    <t>Fecha de solicitud</t>
  </si>
  <si>
    <t>Subsecretaría / Coordinación General</t>
  </si>
  <si>
    <t>ESTRATEGIA /GERENCIA INSTITUCIONAL</t>
  </si>
  <si>
    <t>REQUERIMIENTO Y VALIDACIÓN :</t>
  </si>
  <si>
    <t>Nro. de Certificación de Actividad POA</t>
  </si>
  <si>
    <t>GC-CER-2026-</t>
  </si>
  <si>
    <t>REVISIÓN</t>
  </si>
  <si>
    <t>No. Línea POA</t>
  </si>
  <si>
    <t>Atribución o responsabilidad</t>
  </si>
  <si>
    <t>Producto (Estatuto)</t>
  </si>
  <si>
    <t>Subactividad tarea (proceso o contrato)</t>
  </si>
  <si>
    <t>Monto Solicitud</t>
  </si>
  <si>
    <t>IVA Solicitud</t>
  </si>
  <si>
    <t>TOTAL SOLICITUD</t>
  </si>
  <si>
    <t>Tipo de Proceso (Nuevo o Arrastre)</t>
  </si>
  <si>
    <t>Saldo Línea POA</t>
  </si>
  <si>
    <t>¿Consta en POA de Gasto Permanente?</t>
  </si>
  <si>
    <t>Financiamiento</t>
  </si>
  <si>
    <t xml:space="preserve">SI </t>
  </si>
  <si>
    <t>ESTRUCTURA PROGRAMATICA</t>
  </si>
  <si>
    <t>Programación Plurianual</t>
  </si>
  <si>
    <t>UNIDAD EJECUTORA</t>
  </si>
  <si>
    <t>PROYECTO</t>
  </si>
  <si>
    <t>ACTIVIDAD</t>
  </si>
  <si>
    <t>MONTO AÑO 2025</t>
  </si>
  <si>
    <t>TOTAL PLURIANUAL</t>
  </si>
  <si>
    <t>MONTO TOTAL</t>
  </si>
  <si>
    <t>ANÁLISIS Y CONCLUSIÓN</t>
  </si>
  <si>
    <t>CONCLUSIÓN:</t>
  </si>
  <si>
    <t>La Dirección de Planificación e Inversión, de acuerdo a sus atribuciones y responsabilidades, procedió a revisar la MATRIZ POA de:</t>
  </si>
  <si>
    <t>CERTIFICA:  la existencia de la programación de la actividad, de acuerdo a los datos detallados en el Requerimiento y Validación de este Informe.</t>
  </si>
  <si>
    <t>NOTA</t>
  </si>
  <si>
    <r>
      <rPr>
        <sz val="12"/>
        <rFont val="Calibri"/>
        <family val="2"/>
        <scheme val="minor"/>
      </rPr>
      <t>*</t>
    </r>
    <r>
      <rPr>
        <b/>
        <sz val="12"/>
        <rFont val="Calibri"/>
        <family val="2"/>
        <scheme val="minor"/>
      </rPr>
      <t xml:space="preserve"> De conformidad con los lineamientos, la presente certificación perderá su validez si en el plazo de 15 días no se ha obtenido la certificación presupuestaria correspondiente.                                                                                                                                                                                                                                          </t>
    </r>
  </si>
  <si>
    <t>FUNCIONARIO</t>
  </si>
  <si>
    <t>CARGO</t>
  </si>
  <si>
    <t>FIRMA</t>
  </si>
  <si>
    <t>FECHA</t>
  </si>
  <si>
    <t>Elaborado y Aprobado por:</t>
  </si>
  <si>
    <t>Ing. Jessica E. Tenorio E.</t>
  </si>
  <si>
    <t>RESPONSABLE ZONAL DE PLANIFICACIÓN</t>
  </si>
  <si>
    <t>Gestión Zonal de Tecnologías de la Información y Comunicaciones</t>
  </si>
  <si>
    <t>HERRAMIENTAS (BIENES MUEBLES NO DEPRECIABLES)</t>
  </si>
  <si>
    <t>Z3005300141</t>
  </si>
  <si>
    <t>MSP-CZ3-GZAF-GIZA-2024-1486-M</t>
  </si>
  <si>
    <t>Z3005300140</t>
  </si>
  <si>
    <t>Maquinarias y Equipos (Instalacion Mantenimiento 
y Reparacion)</t>
  </si>
  <si>
    <t>(Varios elementos)</t>
  </si>
  <si>
    <t xml:space="preserve"> TOTAL NUEVO CODIFICADO (NO considera las reformas en transito)</t>
  </si>
  <si>
    <t>Total general</t>
  </si>
  <si>
    <t>COORDINACIÓN GENERAL DE PLANIFICACIÓN Y GESTIÓN ESTRATEGICA</t>
  </si>
  <si>
    <t>DIRECCIÓN DE PLANIFICACIÓN E INVERSIÓN</t>
  </si>
  <si>
    <t>INFORME TÉCNICO DE VIABILIDAD DE MODIFICACIONES PRESUPUESTARIAS - GASTO PERMANENTE</t>
  </si>
  <si>
    <t>CÓDIGO ORGÁNICO DE PLANIFICACIÓN Y FINANZAS PÚBLICAS</t>
  </si>
  <si>
    <t>Art. 118.- MODIFICACIONES DEL PRESUPUESTO.- (2do. párrafo) En todos los casos y sin excepción alguna, todo incremento de los presupuestos aprobados deberá contar con el respectivo financiamiento.  ( 5to párrafo) En los demás casos, las modificaciones serán realizadas directamente por cada entidad ejecutora.</t>
  </si>
  <si>
    <t>NORMAS TÉCNICAS DE PRESUPUESTO (MEF)</t>
  </si>
  <si>
    <r>
      <rPr>
        <sz val="11"/>
        <rFont val="Calibri"/>
        <family val="2"/>
      </rPr>
      <t xml:space="preserve">NORMAS TÉCNICAS DE PRESUPUESTO (actualizadas 05/04/2018), numeral 2.4.1: </t>
    </r>
    <r>
      <rPr>
        <i/>
        <sz val="11"/>
        <rFont val="Calibri"/>
        <family val="2"/>
      </rPr>
      <t>"(...) Los planes operativos anuales constituirán el nexo que permitirá vincular los objetivos y metas de los planes plurianuales con las metas y resultados de los programas incorporados en el presupuesto (....)"</t>
    </r>
    <r>
      <rPr>
        <sz val="11"/>
        <rFont val="Calibri"/>
        <family val="2"/>
      </rPr>
      <t xml:space="preserve"> y nuemral 2.4.2.1: </t>
    </r>
    <r>
      <rPr>
        <i/>
        <sz val="11"/>
        <rFont val="Calibri"/>
        <family val="2"/>
      </rPr>
      <t>"(...) Durante la ejecución presupuestaria, la programación física podrá ser modificada por los entes responsables dentro de cada institución en función del análisis del grado de cumplimiento y de las recomendaciones que surjan del mismo(...)"</t>
    </r>
  </si>
  <si>
    <r>
      <rPr>
        <sz val="11"/>
        <rFont val="Calibri"/>
        <family val="2"/>
      </rPr>
      <t xml:space="preserve">El Estatuto Orgánico Sustitutivo de Gestión Organizacional por Procesos del Ministerio de Salud Pública, emitido mediante Acuerdo Ministerial 00023-2022, y publicado en el Registro Oficial Nro. 160 del 30 de septiembre de 2022, establece como atribuciones y responsabilidades de la Dirección de Planificación e Inversión, </t>
    </r>
    <r>
      <rPr>
        <i/>
        <sz val="11"/>
        <rFont val="Calibri"/>
        <family val="2"/>
      </rPr>
      <t>“d. Gestionar y asesorar en la viabilidad de las modificaciones y certificaciones del Plan Operativo Anual;”.</t>
    </r>
  </si>
  <si>
    <t>Directices MSP</t>
  </si>
  <si>
    <t>Fecha de elaboración:</t>
  </si>
  <si>
    <t>Nro. de Solicitud</t>
  </si>
  <si>
    <t>Subsecretaría Nacional / Dirección Nacional:</t>
  </si>
  <si>
    <t>No. Memorando de Solicitud</t>
  </si>
  <si>
    <t>Fecha Requerimiento</t>
  </si>
  <si>
    <t>Dirección / Gerencia Institucional:</t>
  </si>
  <si>
    <t>Estrategia o Programa Adicional:</t>
  </si>
  <si>
    <t>Clase Reforma DNPI</t>
  </si>
  <si>
    <t>Nro. Reforma DNPI</t>
  </si>
  <si>
    <t>GC-REF-2025-</t>
  </si>
  <si>
    <t xml:space="preserve">REQUERIMIENTO </t>
  </si>
  <si>
    <t>NO. LÍNEA POA</t>
  </si>
  <si>
    <t>COD. UNIDAD EJECUTORA</t>
  </si>
  <si>
    <t>CÓD. PROGRAMA</t>
  </si>
  <si>
    <t>CÓD. PROYECTO</t>
  </si>
  <si>
    <t>CÓD. ACTIVIDAD</t>
  </si>
  <si>
    <t>ÍTEM</t>
  </si>
  <si>
    <t>GEOG</t>
  </si>
  <si>
    <t>ORG.</t>
  </si>
  <si>
    <t>CORR.</t>
  </si>
  <si>
    <t>AUMENTA IVA
USD</t>
  </si>
  <si>
    <t>TOTAL AUMENTA</t>
  </si>
  <si>
    <t>DISMINUYE IVA 
USD</t>
  </si>
  <si>
    <t>TOTAL DISMINUYE</t>
  </si>
  <si>
    <t>ANÁLISIS Y CONCLUSIÓN:</t>
  </si>
  <si>
    <t>DESCRIBA CÓMO LA MODIFICACIÓN IMPACTA EN EL CUMPLIMIENTO DE LOS OBJETIVOS Y METAS DEL PROYECTO:</t>
  </si>
  <si>
    <t>LA MODIFICACIÓN IMPLICA INCREMENTO DEL TECHO PRESUPUESTARIO</t>
  </si>
  <si>
    <t xml:space="preserve">SI     </t>
  </si>
  <si>
    <t>LA MODIFICACIÓN SE AJUSTA A LOS OBJETIVOS INSTITUCIONALES</t>
  </si>
  <si>
    <t xml:space="preserve">   X</t>
  </si>
  <si>
    <t>X</t>
  </si>
  <si>
    <t>Una vez confirmada la información de la planificación de las actividades detalladas en "Requerimiento y Validación" del presente informe, se aprueba la reforma al POA solicitada.</t>
  </si>
  <si>
    <t>DETALLE</t>
  </si>
  <si>
    <t>Elaborado  por:</t>
  </si>
  <si>
    <t xml:space="preserve">Analista </t>
  </si>
  <si>
    <t>Revisado por:</t>
  </si>
  <si>
    <t>13300200001</t>
  </si>
  <si>
    <t>13300200002</t>
  </si>
  <si>
    <t>13300200003</t>
  </si>
  <si>
    <t>13300200004</t>
  </si>
  <si>
    <t>11200100001</t>
  </si>
  <si>
    <t>11200100002</t>
  </si>
  <si>
    <t>12300200001</t>
  </si>
  <si>
    <t>12300200002</t>
  </si>
  <si>
    <t>12300200003</t>
  </si>
  <si>
    <t>12300200004</t>
  </si>
  <si>
    <t>12300200005</t>
  </si>
  <si>
    <t>12300200006</t>
  </si>
  <si>
    <t>12300200007</t>
  </si>
  <si>
    <t>12300200008</t>
  </si>
  <si>
    <t>12300200009</t>
  </si>
  <si>
    <t>12300200010</t>
  </si>
  <si>
    <t>12300200011</t>
  </si>
  <si>
    <t>12300200012</t>
  </si>
  <si>
    <t>12300200013</t>
  </si>
  <si>
    <t>12300200014</t>
  </si>
  <si>
    <t>12300200015</t>
  </si>
  <si>
    <t>12300200016</t>
  </si>
  <si>
    <t>12300200017</t>
  </si>
  <si>
    <t>12300200018</t>
  </si>
  <si>
    <t>12300200019</t>
  </si>
  <si>
    <t>12300200020</t>
  </si>
  <si>
    <t>12300200021</t>
  </si>
  <si>
    <t>12300200022</t>
  </si>
  <si>
    <t>12300200023</t>
  </si>
  <si>
    <t>12300200024</t>
  </si>
  <si>
    <t>12300200025</t>
  </si>
  <si>
    <t>12300200026</t>
  </si>
  <si>
    <t>12300200027</t>
  </si>
  <si>
    <t>12300200028</t>
  </si>
  <si>
    <t>12300200029</t>
  </si>
  <si>
    <t>12300200030</t>
  </si>
  <si>
    <t>12300200031</t>
  </si>
  <si>
    <t>12300200032</t>
  </si>
  <si>
    <t>12300200033</t>
  </si>
  <si>
    <t>12300200034</t>
  </si>
  <si>
    <t>12300200035</t>
  </si>
  <si>
    <t>12300200036</t>
  </si>
  <si>
    <t>12300200037</t>
  </si>
  <si>
    <t>12300200038</t>
  </si>
  <si>
    <t>12300200039</t>
  </si>
  <si>
    <t>12300200040</t>
  </si>
  <si>
    <t>998</t>
  </si>
  <si>
    <t>012</t>
  </si>
  <si>
    <t>20000003</t>
  </si>
  <si>
    <t>TOTAL AÑO 2026</t>
  </si>
  <si>
    <t>INFIMA CUANTIA</t>
  </si>
  <si>
    <t>ZONA 4</t>
  </si>
  <si>
    <t>PAGO A JUBILADOS PATRONALES</t>
  </si>
  <si>
    <t>PAGO DE TELECOMUNICACIONES</t>
  </si>
  <si>
    <t>PAGO DE REMUNERACIONES UNIFICADAS</t>
  </si>
  <si>
    <t>PAGO DE SALARIOS UNIFICADOS</t>
  </si>
  <si>
    <t>PAGO DE DECIMO TERCER SUELDO</t>
  </si>
  <si>
    <t>PAGO DE DECIMO CUARTO SUELDO</t>
  </si>
  <si>
    <t>PAGO DE COMPENSACION POR TRANSPORTE</t>
  </si>
  <si>
    <t>PAGO DE HORAS EXTRAORDINARIAS Y SUPLEMENTARIAS</t>
  </si>
  <si>
    <t>PAGO DE SERVICIOS PERSONALES POR CONTRATO</t>
  </si>
  <si>
    <t>PAGO DE APORTE PATRONAL</t>
  </si>
  <si>
    <t>PAGO DE FONDOS DE RESERVA</t>
  </si>
  <si>
    <t>ADQUISICION DE REPUESTOS Y ACCESORIOS</t>
  </si>
  <si>
    <t>YOATOALASA</t>
  </si>
  <si>
    <t>METORRESJ</t>
  </si>
  <si>
    <t>MSP-CZ4-2026-1389-M</t>
  </si>
  <si>
    <t>GFSALAZARC</t>
  </si>
  <si>
    <t>009</t>
  </si>
  <si>
    <t>017</t>
  </si>
  <si>
    <t>018</t>
  </si>
  <si>
    <t>019</t>
  </si>
  <si>
    <t>020</t>
  </si>
  <si>
    <t>021</t>
  </si>
  <si>
    <t>022</t>
  </si>
  <si>
    <t>023</t>
  </si>
  <si>
    <t>026</t>
  </si>
  <si>
    <t>027</t>
  </si>
  <si>
    <t>032</t>
  </si>
  <si>
    <t>033</t>
  </si>
  <si>
    <t>034</t>
  </si>
  <si>
    <t>028</t>
  </si>
  <si>
    <t>037</t>
  </si>
  <si>
    <t>MSP-CZ4S-2026-2044-M</t>
  </si>
  <si>
    <t/>
  </si>
  <si>
    <t>GC-CER-2026-011</t>
  </si>
  <si>
    <t>GC-CER-2026-039</t>
  </si>
  <si>
    <t>GC-CER-2026-040</t>
  </si>
  <si>
    <t>GC-CER-2026-041</t>
  </si>
  <si>
    <t>GC-CER-2026-042</t>
  </si>
  <si>
    <t>GC-CER-2026-043</t>
  </si>
  <si>
    <t>GC-CER-2026-044</t>
  </si>
  <si>
    <t>PREPARATORIA</t>
  </si>
  <si>
    <t>SUBASTA INVERSA ELECTRONICA</t>
  </si>
  <si>
    <t>CATALOGO ELECTRONICO</t>
  </si>
  <si>
    <t>PROVEEDOR</t>
  </si>
  <si>
    <t>CÓDIGO</t>
  </si>
  <si>
    <t>RUC</t>
  </si>
  <si>
    <t>FECHA DE EMISIÓN</t>
  </si>
  <si>
    <t>FECHA DE ACEPTACIÓN</t>
  </si>
  <si>
    <t>SUBTOTAL</t>
  </si>
  <si>
    <t>CANTIDAD</t>
  </si>
  <si>
    <t>PANTANEROCIA. LTDA</t>
  </si>
  <si>
    <t>CE-20260003014972</t>
  </si>
  <si>
    <t>BOTÍN CUERO GRASO</t>
  </si>
  <si>
    <t>$7,904.64</t>
  </si>
  <si>
    <t>CALZADOANDINO,ANDICALZADOS.A.</t>
  </si>
  <si>
    <t>CE-20260003014973</t>
  </si>
  <si>
    <t>BOTÍN DIELÉCTRICO RESISTENTE A HIDROCARBUROS</t>
  </si>
  <si>
    <t>$209.08</t>
  </si>
  <si>
    <t>COGECOMSA S. A.</t>
  </si>
  <si>
    <t>CE-20260003014974</t>
  </si>
  <si>
    <t>GUANTES DE CAUCHO NO 7 BICOLOR</t>
  </si>
  <si>
    <t>$210.21</t>
  </si>
  <si>
    <t>CE-20260003014975</t>
  </si>
  <si>
    <t>GUANTES DE CAUCHO NO 8 BICOLOR</t>
  </si>
  <si>
    <t>$214.50</t>
  </si>
  <si>
    <t>CE-20260003014976</t>
  </si>
  <si>
    <t>GUANTES DE CAUCHO NO 9 BICOLOR</t>
  </si>
  <si>
    <t>$211.68</t>
  </si>
  <si>
    <t>PROGRAMAR, DIRIGIR, CONTROLAR LA GESTIÒN DE LOS RECURSOS ASIGNADOS A SU CARGO Y EVALUAR SU ADECUADA UTILIZACIÒN PARA PROVEER SU CARTERA DE SERVICIOS, MEDIANTE EL PLAN OPERATIVO ANUAL Y EL COMPROMISO DE GESTION EN FUNCIÒN DE RESULTADOS DE IMPACTO SOCIAL</t>
  </si>
  <si>
    <t>INFORME CONSOLIDADO DE PAGOS DE SERVICIOS BASICOS</t>
  </si>
  <si>
    <t>APROBAR Y GARANTIZAR LA EJECUCION DEL PLAN ANUAL DE COMPRAS DE INSUMOS MEDICOS, MEDICAMENTOS, EQUIPAMIENTO DEL HOSPITAL, ACTIVOS FIJOS EN GENERAL, CONSTRUCCIONES, INVERSIONES Y DEMAS SUMINISTROS ASEGURANDO EL CUMPLIMIENTO DE LA LEY ORGANICA DEL SISTEMA NACIONAL DE CONTRATACION PUBLCA</t>
  </si>
  <si>
    <t>SISTEMA DE INFORMACION DE SERVICIOS HOTELEROS Y GENERALES, LIMPIEZA, CARPINTERIA, ELECTRICIDAD, CONSEJERIA, ENTRE OTRAS</t>
  </si>
  <si>
    <t>APROBAR Y GARANTIZAR LA EJECUCION DEL PLAN ANUAL DE COMPRAS DE INSUMOS MEDICOS, MEDICAMENTOS, EQUIPAMIENTO DEL HOSPITAL, ACTIVOS FIJOS EN GENERAL, CONSTRUCCIONES, INVERSIONES Y DEMAS SUMINISTROS ASEGURANDO EL CUMPLIMIENTO DE LA LEY ORGANICA DEL SISTEMA NACIONAL DE CONTRATACION PUBLICA</t>
  </si>
  <si>
    <t>SOLICITUD DE PAGO POR UTILIZACION DE COMBUSTIBLE, LUBRICANTES Y COMPRA DE PIEZAS O ACCESORIOS DE VEHICULOS</t>
  </si>
  <si>
    <t>APROBAR Y GARANTIZAR LA EJECUCION DEL PLAN ANUAL DE COMPRAS DE INSUMOS MEDICOS, MEDICAMENTOS, EQUIPAMIENTO DEL HOSPITAL, ACTIVOS FIJOS EN GENERAL, CONSTRUCCIONES, INVERSIONES Y DEMAS SUMINISTROS ASEGURANDO EL CUMPLIMIENTO DE LA LEY ORGANICA DEL SISTEMA NACIONAL</t>
  </si>
  <si>
    <t>ACTA DE ENTREGA RECEPCION DE DISPOSITIVOS MEDICOS PARA LABORATORIO CLINICO Y PÀTOLOGIA ADQUIRIDOS, COMPROBANDO SUS CANTIDADES, CALIDAD Y CARACTERISTICAS DE ACUERDO A LO SOLICITADO</t>
  </si>
  <si>
    <t>REPRESENTAR LEGALMENTE Y EXTRAJUDICIALMENTE A LA INSTITUCION</t>
  </si>
  <si>
    <t>PROCESOS PRECONTRACTUALES Y DE CONTRATACION (INCLUSO DE SEGUROS) CONTEMPLADOS EN LA LEY ORGANICA DEL SISTEMA NACIONAL DE CONTRATACION Y ADMINISTRACION DEL PORTAL DE COMPRAS PUBLICAS</t>
  </si>
  <si>
    <t>COORDINAR LA ELABORACION DEL PRESUPUESTO INSTITUCIONAL, SU TRAMITE, EJECUCION Y REVISION Y CORRECTIVOS, GESTIONAR FONDOS, PREPARAR PROYECTOS ESPECIALES Y ADMINISTRAR LA POLITICA SALARIAL Y DE CONTRATACION INSTITUCIONAL DE ACUERDO A LA NORMATIVA VIGENTE</t>
  </si>
  <si>
    <t>PAGO DE OBLIGACIONES ECONOMICAS DE LA INSTITUCION PREVIA AUTORIZACION EXPRESA DE LA AUTORIDAD COMPETENTE</t>
  </si>
  <si>
    <t>DISTRIBUTIVOS DE SUELDOS Y SALARIOS DEL PERSONAL</t>
  </si>
  <si>
    <t xml:space="preserve">ELABORAR EL LISTADO DE REQUERIMIENTOS Y NECESIDADES OPERATIVAS PROPIAS DE SU AREA </t>
  </si>
  <si>
    <t xml:space="preserve">SISTEMA DE INFORMACION DE DISTRIBUTIVO PARA ADQUISICION DE UNIFORMES DE LOS TRABAJADORES </t>
  </si>
  <si>
    <t>PUBLICACIONES, INFORMES, PRODUCCION DEL HOSPITAL Y TODO LO REFERENTE A HECHOS TRASCENDENTALES DE LA INSTITUCION, PARA CONOCIMIENTO DE LA POBLACION</t>
  </si>
  <si>
    <t>SALVOCONDUCTOS Y DOCUMENTOS QUE SOPORTEN LA LEGALIDAD Y CUMPLIMIENTO DEL SERVICIO DEL TRANSPORTE PRESTADO</t>
  </si>
  <si>
    <t>PLAN DE MANTENIMIENTO PREVENTIVO Y CORRECTIVO DE LOS BIENES MUEBLES, INMUEBLES, EQUIPOS DE ELECTROMEDICINA Y VEHICULOS A CARGO DEL HOSPITAL</t>
  </si>
  <si>
    <t>013</t>
  </si>
  <si>
    <t>014</t>
  </si>
  <si>
    <t>015</t>
  </si>
  <si>
    <t>016</t>
  </si>
  <si>
    <t>024</t>
  </si>
  <si>
    <t>025</t>
  </si>
  <si>
    <t>030</t>
  </si>
  <si>
    <t>031</t>
  </si>
  <si>
    <t>029</t>
  </si>
  <si>
    <t>036</t>
  </si>
  <si>
    <t>039</t>
  </si>
  <si>
    <t>040</t>
  </si>
  <si>
    <t>041</t>
  </si>
  <si>
    <t>043</t>
  </si>
  <si>
    <t>035</t>
  </si>
  <si>
    <t>038</t>
  </si>
  <si>
    <t>042</t>
  </si>
  <si>
    <t>044</t>
  </si>
  <si>
    <t>045</t>
  </si>
  <si>
    <t>046</t>
  </si>
  <si>
    <t>047</t>
  </si>
  <si>
    <t>048</t>
  </si>
  <si>
    <t>049</t>
  </si>
  <si>
    <t>050</t>
  </si>
  <si>
    <t>051</t>
  </si>
  <si>
    <t>GC-CER-2026-045</t>
  </si>
  <si>
    <t>GC-CER-2026-046</t>
  </si>
  <si>
    <t>GC-CER-2026-047</t>
  </si>
  <si>
    <t>DP131333001</t>
  </si>
  <si>
    <t>CONTRATACION SERVICIO DE MANTENIMIENTO DE MAQUINARIAS Y EQUIPOS (BIOMEDICOS)</t>
  </si>
  <si>
    <t>IC-HGNDC-2026-0005</t>
  </si>
  <si>
    <t>DP131333002</t>
  </si>
  <si>
    <t>ADQUISICION DE REPUESTOS Y ACCESORIOS PLAN DE MANTENIMIENTO PREVENTIVO Y CORRECTIVO DE LOS BIENES MUEBLES, INMUEBLES, EQUIPOS DE ELECTROMEDICINA Y VEHICULOS A CARGO DEL HOSPITAL</t>
  </si>
  <si>
    <t>DP131333003</t>
  </si>
  <si>
    <t>CONTRATACION DEL SERVICIO DE MANTENIMIENTO DE MAQUINARIAS Y EQUIPOS</t>
  </si>
  <si>
    <t>IC-HGNDC-2026-0010</t>
  </si>
  <si>
    <t>DP131333004</t>
  </si>
  <si>
    <t>ADQUISICION DE MATERIALES DE  CONSTRUCCION, ELECTRICOS, PLOMERIA, CARPINTERIA Y SEÑALIZACION VIAL</t>
  </si>
  <si>
    <t>DP131333005</t>
  </si>
  <si>
    <t>DP131333006</t>
  </si>
  <si>
    <t xml:space="preserve"> PAGO DE DECIMO CUARTO SUELDO</t>
  </si>
  <si>
    <t>DP131333007</t>
  </si>
  <si>
    <t>PAGO DECONTRATOS OCASIONALES PARA EL CUMPLIMIENTO DEL SERVICIO RURAL</t>
  </si>
  <si>
    <t>DP131333008</t>
  </si>
  <si>
    <t xml:space="preserve"> PAGO DE SERVICIOS PERSONALES POR DEVENGAMIENTO DE BECAS PROFESIONALES DE LA SALUD</t>
  </si>
  <si>
    <t>DP131333009</t>
  </si>
  <si>
    <t>PAGO DESERVICIOS PERSONALES POR CONTRATO A PROFESIONALES DE LA SALUD</t>
  </si>
  <si>
    <t>INFORMES DE CONTRATOS DE SERVICIOS OCASIONALES Y PROFESIONALES</t>
  </si>
  <si>
    <t>DP131333010</t>
  </si>
  <si>
    <t>DP131333011</t>
  </si>
  <si>
    <t>DP131333012</t>
  </si>
  <si>
    <t>CONTRATACION  DEL SERVICIO MANTENIMIENTO DE VEHICULOS(Ambulancias)</t>
  </si>
  <si>
    <t>DP131333013</t>
  </si>
  <si>
    <t>ADQUISICION DE VESTUARIO, LENCERIA Y PRENDAS DE PROTECCION</t>
  </si>
  <si>
    <t>DP131333014</t>
  </si>
  <si>
    <t xml:space="preserve">ADQUISICION DE MEDICAMENTOS </t>
  </si>
  <si>
    <t>ACTA DE ENTREGA RECEPCION DE MEDICAMENTOS ADQUIRIDOS, COMPROBANDO SUS CANTIDADES, CALIDAD Y CARACTERISTICAS DE ACUERDO A LO SOLICITADO</t>
  </si>
  <si>
    <t>CE-20230002421038</t>
  </si>
  <si>
    <t>DP131333015</t>
  </si>
  <si>
    <t>ADQUISICION DE COMBUSTIBLES</t>
  </si>
  <si>
    <t>DP131333016</t>
  </si>
  <si>
    <t>DP131333017</t>
  </si>
  <si>
    <t>DP131333018</t>
  </si>
  <si>
    <t xml:space="preserve"> PAGO DE REMUNERACIONES UNIFICADAS A PROFESIONALES DE LA SALUD</t>
  </si>
  <si>
    <t>DP131333019</t>
  </si>
  <si>
    <t>DP131333020</t>
  </si>
  <si>
    <t>DP131333021</t>
  </si>
  <si>
    <t>DP131333022</t>
  </si>
  <si>
    <t>PAGO DE ALIMENTACION A LOS TRABAJADORES AMPARADOS EN EL CODIGO DE TRABAJO</t>
  </si>
  <si>
    <t>DP131333023</t>
  </si>
  <si>
    <t>PAGO DE POR CARGAS FAMILIARES A LOS TRABAJADORES AMPARADOS EN EL CODIGO DE TRABAJO</t>
  </si>
  <si>
    <t>DP131333024</t>
  </si>
  <si>
    <t>PAGO DE ANTIGÜEDAD A LOS TRABAJADORES AMPARADOS EN EL CODIGO DE TRABAJO</t>
  </si>
  <si>
    <t>DP131333025</t>
  </si>
  <si>
    <t>PAGO DE BENEFICIOS SOCIALES  A LOS TRABAJADORES AMPARADOS EN EL CODIGO DE TRABAJO</t>
  </si>
  <si>
    <t>DP131333026</t>
  </si>
  <si>
    <t>DP131333027</t>
  </si>
  <si>
    <t>DP131333028</t>
  </si>
  <si>
    <t>PAGO DE SUBROGACION</t>
  </si>
  <si>
    <t>SUSCRIBIR LOS ACTOS ADMINISTRATIVOS EN EL AMBITO DE SU JURISDICCION, CON ESTRICTO APEGO A LAS DISPOSICIONES LEGALES Y REGLAMENTARIAS VIGENTES</t>
  </si>
  <si>
    <t>DP131333029</t>
  </si>
  <si>
    <t>DP131333030</t>
  </si>
  <si>
    <t>DP131333031</t>
  </si>
  <si>
    <t>DP131333032</t>
  </si>
  <si>
    <t xml:space="preserve">PAGO DE VACACIONES NO GOZADAS </t>
  </si>
  <si>
    <t>DP131333033</t>
  </si>
  <si>
    <t>PAGO DE  AGUA POTABLE</t>
  </si>
  <si>
    <t>DP131333034</t>
  </si>
  <si>
    <t>PAGO SERVICIO DE ENERGIA ELECTRICA</t>
  </si>
  <si>
    <t>DP131333035</t>
  </si>
  <si>
    <t>DP131333036</t>
  </si>
  <si>
    <t>PAGO DE TELECOMUNICACIONES-PAGINA WEB</t>
  </si>
  <si>
    <t>IC-HGNDC-2026-0002</t>
  </si>
  <si>
    <t>DP131333037</t>
  </si>
  <si>
    <t>ADQUISICION DE  EDICION, IMPRESION, REPRODUCCION, PUBLICACION,SUSCRIPCION, FOTOCOPIADO, TRADUCCION, EMPASTADO, ENMARCACION, SERIGRAFIA, FOTOGRAFIA, CARNETIZACION, FILMACION E IMÁGENES SATELITALES</t>
  </si>
  <si>
    <t>DP131333038</t>
  </si>
  <si>
    <t>IC-HGNDC-2026-0011</t>
  </si>
  <si>
    <t>DP131333039</t>
  </si>
  <si>
    <t>CONVENIO DE PAGO</t>
  </si>
  <si>
    <t>DP131333040</t>
  </si>
  <si>
    <t>IC-HGNDC-2025-0027</t>
  </si>
  <si>
    <t>DP131333041</t>
  </si>
  <si>
    <t>ADQUISICION DEL SERVICIO DE  SEGURIDAD Y VIGILANCIA</t>
  </si>
  <si>
    <t>CE-20250002959676</t>
  </si>
  <si>
    <t>PLURIANUAL</t>
  </si>
  <si>
    <t>DP131333042</t>
  </si>
  <si>
    <t>CE-20240002755225</t>
  </si>
  <si>
    <t>DP131333043</t>
  </si>
  <si>
    <t>CE-20250002941164</t>
  </si>
  <si>
    <t>DP131333044</t>
  </si>
  <si>
    <t>ADQUISICIÓN DEL SERVICIO DE LIMPIEZA DE LAS INSTALACIONES HOSPITALARIAS</t>
  </si>
  <si>
    <t>SIE-HGNDC-2025-0013</t>
  </si>
  <si>
    <t>DP131333045</t>
  </si>
  <si>
    <t xml:space="preserve">CE-20250002947737 </t>
  </si>
  <si>
    <t>DP131333046</t>
  </si>
  <si>
    <t>SIE-HGNDC-2024-0051</t>
  </si>
  <si>
    <t>DP131333047</t>
  </si>
  <si>
    <t>CE-20250002937188</t>
  </si>
  <si>
    <t>DP131333048</t>
  </si>
  <si>
    <t>ADQUISICIÓN DEL SERVICIO DE LAVADO DE LENCERIA Y VESTIMENTA DE TRABAJO</t>
  </si>
  <si>
    <t>SIE-HGNDC-2025-0008</t>
  </si>
  <si>
    <t>DP131333049</t>
  </si>
  <si>
    <t>IC-HGNDC-2025-0020</t>
  </si>
  <si>
    <t>DP131333050</t>
  </si>
  <si>
    <t>ADQUISICION DE SERVICIO EXTERNALIZADO DE ALIMENTACION</t>
  </si>
  <si>
    <t>CE-20250002961867</t>
  </si>
  <si>
    <t>DP131333051</t>
  </si>
  <si>
    <t>DP131333052</t>
  </si>
  <si>
    <t>CE-20240002754022</t>
  </si>
  <si>
    <t>DP131333053</t>
  </si>
  <si>
    <t>CE-20250002937586</t>
  </si>
  <si>
    <t>DP131333054</t>
  </si>
  <si>
    <t>IC-HGNDC-2026-0001</t>
  </si>
  <si>
    <t>DP131333055</t>
  </si>
  <si>
    <t>PAGO DE  PASAJES AL INTERIOR</t>
  </si>
  <si>
    <t>DP131333056</t>
  </si>
  <si>
    <t>PAGO DE VIATICOS Y SUBSISTENCIAS</t>
  </si>
  <si>
    <t>SALVOCONDUCTOS Y DOCUMENTOS QUE SOPORTEN LA LEGALIDAD Y CUMPLIMIENTOP DEL SERVICIO DEL TRANSPORTE PRESTADO</t>
  </si>
  <si>
    <t>DP131333057</t>
  </si>
  <si>
    <t>IC-HGNDC-2024-0026</t>
  </si>
  <si>
    <t>DP131333058</t>
  </si>
  <si>
    <t>ACTUALIZACION DE SISTEMAS INFORMATICOS</t>
  </si>
  <si>
    <t>SISTEMAS DE INFORMACION EN LAS DIFERENTES AREAS Y PAGINAS WEB DEL HOSPITAL ACTUALIZADAS</t>
  </si>
  <si>
    <t>DP131333059</t>
  </si>
  <si>
    <t>PAGO DE ARENDAMIENTO Y LICENCIAS DE USO DE PAQUETES INFORMATICOS</t>
  </si>
  <si>
    <t>DP131333060</t>
  </si>
  <si>
    <t>DP131333061</t>
  </si>
  <si>
    <t>DP131333062</t>
  </si>
  <si>
    <t>ADQUISICION DE MATERIALES DE OFICINA</t>
  </si>
  <si>
    <t>APROBAR Y GARANTIZAR LA EJECUCION DEL PLAN ANUAL DE COMPRAS DE INSUMOS MEDICOS, MEDICAMENTOS, EQUIPAMIENTO DEL HOSPITAL, ACTIVOS FIJOS EN GENERAL, CONSTRUCCIONES, INVERSIONES Y DEMAS SUMINISTROS ASEGURANDO EL CUMPLIMIENTO DE LA LEY ORGANICA DEL SISTEMA NACIONAL DE CONTRATACION PUBLiCA</t>
  </si>
  <si>
    <t>INFORME  DE INGRESOS Y EGRESOS DE SUMINISTROS Y MATERIALES</t>
  </si>
  <si>
    <t>DP131333063</t>
  </si>
  <si>
    <t>CE-20250002955468</t>
  </si>
  <si>
    <t>DP131333064</t>
  </si>
  <si>
    <t>ADQUISICION DE MATERIALES DE ASEO</t>
  </si>
  <si>
    <t>CE-20250002944102 /CE-20250002944103</t>
  </si>
  <si>
    <t>DP131333065</t>
  </si>
  <si>
    <t>SIE-HGNDC-2025-0010</t>
  </si>
  <si>
    <t>DP131333066</t>
  </si>
  <si>
    <t>DP131333067</t>
  </si>
  <si>
    <t>CE-20240002557056 CE-20240002557057 CE-20240002557055</t>
  </si>
  <si>
    <t>DP131333068</t>
  </si>
  <si>
    <t>CE-20240002759405</t>
  </si>
  <si>
    <t>DP131333069</t>
  </si>
  <si>
    <t>CE-20230002403466</t>
  </si>
  <si>
    <t>DP131333070</t>
  </si>
  <si>
    <t>CE-20230002490322</t>
  </si>
  <si>
    <t>DP131333071</t>
  </si>
  <si>
    <t>CE-20250002878685</t>
  </si>
  <si>
    <t>DP131333072</t>
  </si>
  <si>
    <t>IC-HGNDC-2025-0030</t>
  </si>
  <si>
    <t>OXIGENO</t>
  </si>
  <si>
    <t>DP131333073</t>
  </si>
  <si>
    <t>SIE-HGNDC-2025-0005</t>
  </si>
  <si>
    <t>DP131333074</t>
  </si>
  <si>
    <t>IC-HGNDC-2025-0009</t>
  </si>
  <si>
    <t>DP131333075</t>
  </si>
  <si>
    <t>IC-HGNDC-2026-0003</t>
  </si>
  <si>
    <t>DP131333076</t>
  </si>
  <si>
    <t>CE-20230002452045</t>
  </si>
  <si>
    <t>DP131333077</t>
  </si>
  <si>
    <t>ADQUISICION DE DISPOSITIVOS PARA LABORATORIO CLINICO Y PATOLOGIA</t>
  </si>
  <si>
    <t>SIE-HGNDC-2024-011</t>
  </si>
  <si>
    <t>DP131333078</t>
  </si>
  <si>
    <t>SIE-HGNDC-2024-012</t>
  </si>
  <si>
    <t>DP131333079</t>
  </si>
  <si>
    <t>DP131333080</t>
  </si>
  <si>
    <t>DP131333081</t>
  </si>
  <si>
    <t>DP131333082</t>
  </si>
  <si>
    <t>DP131333083</t>
  </si>
  <si>
    <t>DP131333084</t>
  </si>
  <si>
    <t>DP131333085</t>
  </si>
  <si>
    <t>DP131333086</t>
  </si>
  <si>
    <t>ADQUISICION DE DISPOSITIVOS MEDICOS DE USO GENERAL</t>
  </si>
  <si>
    <t>ACTA DE ENTREGA RECEPCION DE DISPOSITIVOS MEDICOS DE USO GENERAL ADQUIRIDOS, COMPROBANDO SUS CANTIDADES, CALIDAD Y CARACTERISTICAS DE ACUERDO A LO SOLICITADO</t>
  </si>
  <si>
    <t>SIE-HGNDC-2026-0001</t>
  </si>
  <si>
    <t>DP131333087</t>
  </si>
  <si>
    <t>SIE-HGNDC-2026-0002</t>
  </si>
  <si>
    <t>DP131333088</t>
  </si>
  <si>
    <t>IC-HGNDC-2026-0008</t>
  </si>
  <si>
    <t>DP131333089</t>
  </si>
  <si>
    <t>IC-HGNDC-2026-0007</t>
  </si>
  <si>
    <t>DP131333090</t>
  </si>
  <si>
    <t>IC-HGNDC-2026-0006</t>
  </si>
  <si>
    <t>DP131333091</t>
  </si>
  <si>
    <t>SIE-HGNDC-2026-0004</t>
  </si>
  <si>
    <t>DP131333092</t>
  </si>
  <si>
    <t>DP131333093</t>
  </si>
  <si>
    <t>ADQUISICION DE DISPOSITIVOS PARA ODONTOLOGIA</t>
  </si>
  <si>
    <t>ACTA DE ENTREGA RECEPCION DE DISPOSITIVOS MEDICOS PARA ODONTOLOGIA ADQUIRIDOS, COMPROBANDO SUS CANTIDADES, CALIDAD Y CARACTERISTICAS DE ACUERDO A LO SOLICITADO</t>
  </si>
  <si>
    <t>DP131333094</t>
  </si>
  <si>
    <t>ADQUISICION DE DISPOSITIVOS PARA TRAUMATOLOGIA</t>
  </si>
  <si>
    <t>SISTEMA DE INVENTARIOS DE MED Y DISPOSITIVOS</t>
  </si>
  <si>
    <t>ACTA DE ENTREGA RECEPCION DE DISPOSITIVOS MEDICOS PARA TRAUMATOLOGIA ADQUIRIDOS, COMPROBANDO SUS CANTIDADES, CALIDAD Y CARACTERISTICAS DE ACUERDO A LO SOLICITADO</t>
  </si>
  <si>
    <t>DP131333095</t>
  </si>
  <si>
    <t>ADQUISICION DE PARTES Y RESPUESTOS</t>
  </si>
  <si>
    <t>DP131333096</t>
  </si>
  <si>
    <t>ARRENDAMIENTOS, ALICUOTAS, IMPUESTOS, OBLIGACIONES PATRONALES</t>
  </si>
  <si>
    <t>DP131333097</t>
  </si>
  <si>
    <t>DP131333098</t>
  </si>
  <si>
    <t>CONTRATACION DE POLIZAS DE LOS BIENES MUEBLES E INMUEBLES DEL HGNDC</t>
  </si>
  <si>
    <t>LICS-HGNDC-2023-001</t>
  </si>
  <si>
    <t>DP131333099</t>
  </si>
  <si>
    <t>IC-HGNDC-2026-0004</t>
  </si>
  <si>
    <t>DP131333100</t>
  </si>
  <si>
    <t>CONTRATACION DE POLIZAS DE LOS SERVIDORES DEL HGNDC</t>
  </si>
  <si>
    <t>DP131333101</t>
  </si>
  <si>
    <t>DP131333102</t>
  </si>
  <si>
    <t>IC-HGNDC-2025-0018</t>
  </si>
  <si>
    <t>DP131333103</t>
  </si>
  <si>
    <t>DP131333104</t>
  </si>
  <si>
    <t>DP131333105</t>
  </si>
  <si>
    <t>IC-HGNDC-2026-0009</t>
  </si>
  <si>
    <t>DP131333106</t>
  </si>
  <si>
    <t>CONTRATACION  DEL SERVICIO MANTENIMIENTO DE INFRAESTRUCTURA</t>
  </si>
  <si>
    <t>DP131333107</t>
  </si>
  <si>
    <t>SIE-HGNDC-2026-0003</t>
  </si>
  <si>
    <t>DP131333108</t>
  </si>
  <si>
    <t>DP131333109</t>
  </si>
  <si>
    <t>DP131333110</t>
  </si>
  <si>
    <t>DP131333111</t>
  </si>
  <si>
    <t>DP131333112</t>
  </si>
  <si>
    <t>DP131333113</t>
  </si>
  <si>
    <t>DP131333114</t>
  </si>
  <si>
    <t>DP131333115</t>
  </si>
  <si>
    <t>DP131333116</t>
  </si>
  <si>
    <t>IC-HGNDC-2026-0012</t>
  </si>
  <si>
    <t>DP131333117</t>
  </si>
  <si>
    <t>DP131333118</t>
  </si>
  <si>
    <t>DP131333119</t>
  </si>
  <si>
    <t>DP131333120</t>
  </si>
  <si>
    <t>DP131333121</t>
  </si>
  <si>
    <t>DP131333122</t>
  </si>
  <si>
    <t>DP131333123</t>
  </si>
  <si>
    <t>DP131333124</t>
  </si>
  <si>
    <t>DP131333125</t>
  </si>
  <si>
    <t>DP131333126</t>
  </si>
  <si>
    <t>DP131333127</t>
  </si>
  <si>
    <t>DP131333128</t>
  </si>
  <si>
    <t>DP131333129</t>
  </si>
  <si>
    <t>DP131333130</t>
  </si>
  <si>
    <t>DP131333131</t>
  </si>
  <si>
    <t>DP131333132</t>
  </si>
  <si>
    <t>DP131333133</t>
  </si>
  <si>
    <t>DP131333134</t>
  </si>
  <si>
    <t>DP131333135</t>
  </si>
  <si>
    <t>DP131333136</t>
  </si>
  <si>
    <t>DP131333137</t>
  </si>
  <si>
    <t>DP131333138</t>
  </si>
  <si>
    <t>DP131333139</t>
  </si>
  <si>
    <t>DP131333140</t>
  </si>
  <si>
    <t>DP131333141</t>
  </si>
  <si>
    <t>DP131333142</t>
  </si>
  <si>
    <t>DP131333143</t>
  </si>
  <si>
    <t>DP131333144</t>
  </si>
  <si>
    <t>DP131333145</t>
  </si>
  <si>
    <t>DP131333146</t>
  </si>
  <si>
    <t>DP131333147</t>
  </si>
  <si>
    <t>DP131333148</t>
  </si>
  <si>
    <t>DP131333149</t>
  </si>
  <si>
    <t>DP131333150</t>
  </si>
  <si>
    <t>DP131333151</t>
  </si>
  <si>
    <t>DP131333152</t>
  </si>
  <si>
    <t>DP131333153</t>
  </si>
  <si>
    <t>DP131333154</t>
  </si>
  <si>
    <t>DP131333155</t>
  </si>
  <si>
    <t>DP131333156</t>
  </si>
  <si>
    <t>DP131333157</t>
  </si>
  <si>
    <t>DP131333158</t>
  </si>
  <si>
    <t>ADQUISICION DE RECAGAS DE EXTINTORES</t>
  </si>
  <si>
    <t>DP131333159</t>
  </si>
  <si>
    <t>DP131333160</t>
  </si>
  <si>
    <t>DP131333161</t>
  </si>
  <si>
    <t>MSP-DPI-2026-0576-M</t>
  </si>
  <si>
    <t>GC-REF-2026-232</t>
  </si>
  <si>
    <t>MIJCHIMAAROV</t>
  </si>
  <si>
    <t>YOATOLASA</t>
  </si>
  <si>
    <t>PEFUSTILLOSC</t>
  </si>
  <si>
    <t xml:space="preserve"> MSP-CZ4-HGNDC-GERENCIA-2026-0485-M</t>
  </si>
  <si>
    <t>RIAGARCIADA</t>
  </si>
  <si>
    <t>MSP-CZ4-HGNDC-GERENCIA-2026-0488-M</t>
  </si>
  <si>
    <t>QMQL</t>
  </si>
  <si>
    <t xml:space="preserve"> MSP-CZ4-HGNDC-GERENCIA-2026-0838-M</t>
  </si>
  <si>
    <t>JAMENDOZAP</t>
  </si>
  <si>
    <t>MSP-DATH-GIFD-2026-239</t>
  </si>
  <si>
    <t>SP-CZ4-GZPPE-2026-0060-M</t>
  </si>
  <si>
    <t>MSP-CZ4-HGNDC-PLANF-2026-0047-M</t>
  </si>
  <si>
    <t>MSP-CZ4-HGNDC-GERENCIA-2026-1128-M</t>
  </si>
  <si>
    <t>MSP-CZ4-HGNDC-GF-2026-0291-M</t>
  </si>
  <si>
    <t>OMPACOSTAA</t>
  </si>
  <si>
    <t>MSP-CZ4-HGNDC-PLANF-2026-0060-M</t>
  </si>
  <si>
    <t>MSP-CZ4-HGNDC-GERENCIA-2026-1576-M</t>
  </si>
  <si>
    <t>MSP-CZ4-HGNDC-MA-2026-0214-M</t>
  </si>
  <si>
    <t>MSP-CZ4-HGNDC-PLANF-2026-0059-M</t>
  </si>
  <si>
    <t>MSP-CZ4-HGNDC-GAFC-2026-0312-M</t>
  </si>
  <si>
    <t>MSP-DP13-HGNDC-PLANF-2026-0081-M</t>
  </si>
  <si>
    <t>MSP-DP13-HGNDC-2026-2114-M</t>
  </si>
  <si>
    <t>MSP-DP13-HGNDC-2026-2315-M</t>
  </si>
  <si>
    <t>SP-DP13-HGNDC-GAFC-2026-0484-M</t>
  </si>
  <si>
    <t>MSP-DP13-HGNDC-2026-2287-M</t>
  </si>
  <si>
    <t>AUTORIZADO POR LA DIRECTORA PROVINCIAL DE MANABI</t>
  </si>
  <si>
    <t>YALTOALAS</t>
  </si>
  <si>
    <t>GC-REF-2026-019</t>
  </si>
  <si>
    <t>MSP-DP13-HGNDC-GF-2026-0647-M</t>
  </si>
  <si>
    <t xml:space="preserve"> GC-REF-2026-215</t>
  </si>
  <si>
    <t>JAMAFLACH</t>
  </si>
  <si>
    <t>MSP-DPI-2026-1104-M</t>
  </si>
  <si>
    <t>MSP-DP13-HGNDC-GAFC-2026-0594-M</t>
  </si>
  <si>
    <t>MSP-DP13-HGNDC-2026-2688-M</t>
  </si>
  <si>
    <t>MSP-DP13-HGNDC-GAFC-2026-0630-M</t>
  </si>
  <si>
    <t>MSP-DP13-HGNDC-GTH-2026-1220-M</t>
  </si>
  <si>
    <t>MSP-DP13-HGNDC-PLANF-2026-0114-M</t>
  </si>
  <si>
    <t>MSP-DP13-HGNDC-SI-2026-0037-M</t>
  </si>
  <si>
    <t>MSP-DP13-HGNDC-PLANF-2026-0115-M</t>
  </si>
  <si>
    <t>MSP-DP13-HGNDC-GF-2026-0875-M</t>
  </si>
  <si>
    <t>MSP-DP13-HGNDC-2026-2857-M</t>
  </si>
  <si>
    <t>MSP-DP13-HGNDC-2026-2694-M</t>
  </si>
  <si>
    <t>NOMINA PERIODO 2026</t>
  </si>
  <si>
    <t>JUBILADOS PERIODO 2026</t>
  </si>
  <si>
    <t>SERVICIO DE CNT TELECOMUNICACIONES DEL HOSPITAL GENERAL DR. NAPOLEÓN DÁVILA CÓRDOVA</t>
  </si>
  <si>
    <t>CONTRATACION DEL SERVICIO DE LAVANDERIA HOSPITALARIA: LAVADO, DESINFECCION, DESMANCHADO, DOBLADO, PLANCHADO, REPARACION DE PRENDAS, RECOLECCION Y DISTRIBUCION DE LENCERIA DEL HGNDC_PLURIANUALES 2026_ 7 MESES</t>
  </si>
  <si>
    <t>CONTRATACIÓN PLURIANUAL DE LIMPIEZA DE INTERIORES Y EXTERIORES TIPO III CATALOGADO PARA EL HOSPITAL GENERAL DR. NAPOLEON DAVILA CORDOVA_PLURIANUALES 2026_7 MESES</t>
  </si>
  <si>
    <t>CONTRATACIÓN DEL SERVICIO DE ALIMENTACIÓN PERMANENTE SIN EQUIPAMIENTO – PARA PACIENTES Y PERSONAL DEL HGNDC DE CHONE PLURIANUAL 2026_10 MESES</t>
  </si>
  <si>
    <t>CONTRATACIÓN DE LOS SERVICIOS DEVIGILANCIA Y SEGURIDAD PRIVADA FIJA DEL HGNDC PLURIANUAL 2025_9 MESES</t>
  </si>
  <si>
    <t>SERVICIO DE ALIMENTACIÓN PERMANENTE SIN EQUIPAMIENTO – PARA PACIENTES Y PERSONAL DEL HGNDC PLURIANUAL 2025_9 MESES</t>
  </si>
  <si>
    <t>CONTRATACIÓN DEL SERVICIO DE ALIMENTACIÓN PERMANENTE SIN EQUIPAMIENTO – PARA PACIENTES Y PERSONAL DEL HOSPITAL DR. NAPOLEÓN DAVILA CORDOVA DE CHONE  PARA FINALIZAR EL AÑO 2025</t>
  </si>
  <si>
    <t>CONTRATACIÓN DE LIMPIEZA DE INTERIORES Y EXTERIORES TIPO III CATALOGADO PARA EL HOSPITAL GENERAL DR. NAPOLEON DAVILA CORDOVA</t>
  </si>
  <si>
    <t>CONTRATACION DEL SERVICIO DE LAVANDERIA HOSPITALARIA: LAVADO, DESINFECCION, DESMANCHADO, DOBLADO, PLANCHADO, REPARACION DE PRENDAS, RECOLECCION Y DISTRIBUCION DE LENCERIA DEL HOSPITAL GENERAL DR. NAPOLEÓN DÁVILA CÓRDOVA</t>
  </si>
  <si>
    <t>CONTRATACIÓN DE PUNTO DE SERVICIO INSTITUCIONAL DE 24 HORAS DE LUNES A DOMINGO PERMANENTE [MENSUAL] CON ARMA DE FUEGO LETAL PARA EL HOSPITAL GENERAL DR. NAPOLEON DAVILA CORDOVA</t>
  </si>
  <si>
    <t>PAGO DE PREDIOS Y CONTRIBUCIÓN DE MEJORAS 2026 DEL HOSPITAL GENERAL DR. NAPOLEÓN DÁVILA</t>
  </si>
  <si>
    <t>SEGUROS DEL HOSPITAL GENERAL DR. NAPOLEON DAVILA CORDOVA DE CHONE</t>
  </si>
  <si>
    <t>ADQUISICION DE 4000 GLS DE DIÉSEL 2 INDUSTRIAL PARA EL CUARTO DE MÁQUINAS DEL HGNDC</t>
  </si>
  <si>
    <t>CONTRATACIÓN DEL SERVICIO HOSTING DE LA PÁGINA WEB INSTITUCIONAL PARA EL HOSPITAL GENERAL DR. NAPOLEONDAVILA CORDOVA DE CHONE</t>
  </si>
  <si>
    <t>ADQUISICION DE COMBUSTIBLE PARA EL PARQUE AUTOMOTOR DEL HGNDC</t>
  </si>
  <si>
    <t>SERVICIO DE LIMPIEZA HOSPITALARIA, DESINFECCIÓN DEÁREAS CRÍTICAS, SEMI CRÍTICAS, NO CRÍTICAS Y AREAS ADMINISTRATIVAS, RECOLECCIÓNCLASIFICACIÓN DE DESECHOS SANITARIOS PARA LAS INSTALACIONES DEL HGNDC PLURIANUALES 2025_9 MESES</t>
  </si>
  <si>
    <t>ADQUISICIÓN PARA INSUMOS DE MEDICINA TRANSFUSIONAL CON APOYO TECNOLOGICO PARA LABORATORIO CLINICO DEL HGNDC_PLURIANUAL 2026_6 MESES</t>
  </si>
  <si>
    <t>ADQUISICIÓN PARA DETERMINACIONES E INSUMOS DE LABORATORIO CLÍNICO CON APOYO TECNOLOGICO PARA EL HOSPITAL GENERAL DE CHONE “DR. NAPOLEÓN DÁVILA CÓRDOVA_ PLURIANUAL 2026_5</t>
  </si>
  <si>
    <t>ADQUISICIÓN DE MEDICAMENTOS VITALES, ESENCIALES Y NO ESENCIALES CATALOGADOS, SEGÚN DISPONIBILIDAD PRESUPUESTARIA PARA EL HGNDC</t>
  </si>
  <si>
    <t>ADQUISICION DE MEDICAMENTOS  CATALOGADOS PARA EL HGNDC PLURIANUAL 2025_6 MESES</t>
  </si>
  <si>
    <t>ADQUISICION DE MEDICAMENTOS CATALOGADO PARA EL HOSPITAL GENERAL DR. NAPOLEÓN DÁVILA CÓRDOVA</t>
  </si>
  <si>
    <t>ADQUISICIÓN DE MEDICAMENTOS VITALES, ESENCIALES Y NO ESENCIALES CATALOGADOS PARA EL HGNDC</t>
  </si>
  <si>
    <t>ADQUISICIÓN DE MEDICAMENTOS CATALOGADOS, PARA EL HGNDC</t>
  </si>
  <si>
    <t>ADQUISICIÓN DE MEDICAMENTO OXÌGENO LÍQUIDO PARA EL ABASTECIMIENTO DE DOS MESES PARA EL HGNDC</t>
  </si>
  <si>
    <t>ADQUISICIÓN DE MEDICAMENTO OXÌGENO LÍQUIDO Y GASEOSO, DIOXIDO DE CARBONO GAS PARA INHALACIÓN CON APOYO TECNOLOGICO PARA EL ABASTECIMIENTO DEL HGNDC</t>
  </si>
  <si>
    <t>ADQUISICIÓN DE MEDICAMENTOS NO CATALOGADOS FENTANILO LÍQUIDO PARENTERAL 0,05 MG/ML, PARA EL HGNDC</t>
  </si>
  <si>
    <t>ADQUISICIÓN DE MEDICAMENTOS CATALOGADO, PARA SER UTILIZADOS EN PACIENTES DEL SERVICIO DE HEMODIALISIS DEL HGNDC DE CHONE</t>
  </si>
  <si>
    <t>CONTRATACIÓN DE SEGURO DE VEHICULO TIPO AMBULANCIA IVECO DEL HOSPITAL DR. NAPOLEÓN DÁVILA CÓRDOVA</t>
  </si>
  <si>
    <t>ADQUISICION DE MEDICAMENTO OXÍGENO LÍQUIDO Y GASEOSO, DIOXIDO DE CARBONO GAS PARA INHALACIÓN CON APOYO TECNOLOGICO PARA EL HOSPITAL GENERAL DR. NAPOLEÓN DÁVILA CÓRDOVA</t>
  </si>
  <si>
    <t>ADQUISICIÓN DE INSUMOS MEDICOS PARA HEMODIALISIS CON APOYO TECNOLOGICO ANUAL PARA EL AÑO 2026 PARA EL HOSPITAL GENERAL " DR NAPOLEON DAVILA CORDOVA"</t>
  </si>
  <si>
    <t>MSP-DP13-HGNDC-2026-1746-M</t>
  </si>
  <si>
    <t>ADQUISICION DE MEDICAMENTOS Y DISPOSITIVOS MEDICOS EN EL MARCO DE LAS EXCEPCIONALIDADES</t>
  </si>
  <si>
    <t>MSP-DP13-HGNDC-FRM-2026-0175-M</t>
  </si>
  <si>
    <t>MSP-DP13-HGNDC-PLANF-2026-0084-M</t>
  </si>
  <si>
    <t>ADQUISICIÓN DE INSUMOS MEDICOS PARA DIALISIS PERITONEAL CON APOYO TECNOLOGICO PARA EL HOSPITAL GENERAL " DR NAPOLEON DAVILA CORDOVA” CHONE PARA UN ABASTECIMIENTO DE 6 MESES</t>
  </si>
  <si>
    <t>MSP-DP13-HGNDC-FRM-2026-0171-M</t>
  </si>
  <si>
    <t>MSP-DP13-HGNDC-PLANF-2026-0082-M</t>
  </si>
  <si>
    <t>ADQUISICIÓN DE INSUMOS MEDICOS PARA HEMODIALISIS CON APOYO TECNOLOGICO PARA EL HOSPITAL GENERAL " DR NAPOLEON DAVILA CORDOVA” CHONE PARA UN ABASTECIMIENTO DE 6 MESES</t>
  </si>
  <si>
    <t>MSP-DP13-HGNDC-FRM-2026-0172-M</t>
  </si>
  <si>
    <t>MSP-DP13-HGNDC-PLANF-2026-0083-M</t>
  </si>
  <si>
    <t>ADQUISION DE INSUMOS MÉDICOS PARA DIAGNÓSTICO HISTOLOGICO DE PATOLOGÍAS RENALES PARA EL HOSPITAL GENERAL " DR NAPOLEON DAVILA CORDOVA” CHONE CON APOYO TECNOLOGICO PARA UN ABASTECIMIENTO DE 6 MESES</t>
  </si>
  <si>
    <t>MSP-DP13-HGNDC-FRM-2026-0178-M</t>
  </si>
  <si>
    <t>MSP-DP13-HGNDC-PLANF-2026-0085-M</t>
  </si>
  <si>
    <t>ADQUISIÓN DE CONECTOR DE SEGURIDAD TRANSPARENTE PARA ABASTECIMIENTO DEL HOSPITAL EL HOSPITAL GENERAL "DR NAPOLEON DAVILA CORDOVA” CHONE, PARA UN ABASTECIMIENTO DE 6 MESES</t>
  </si>
  <si>
    <t>MSP-DP13-HGNDC-FRM-2026-0176-M</t>
  </si>
  <si>
    <t>MSP-DP13-HGNDC-PLANF-2026-0086-M</t>
  </si>
  <si>
    <t>ADQUISICIÓN DE DETERGENTE ENZIMÁTICO PARA ABASTECIMIENTO DEL HOSPITAL GENERAL "DR NAPOLEÓN DÁVILA CÓRDOVA” CHONE, PARA UN ABASTECIMIENTO DE 6 MESES</t>
  </si>
  <si>
    <t>MSP-DP13-HGNDC-FRM-2026-0177-M</t>
  </si>
  <si>
    <t>MSP-DP13-HGNDC-PLANF-2026-0087-M</t>
  </si>
  <si>
    <t>ADQUISICIÓN DE SOLUCIONES DESINFECTANTES (ALCOHOL – CLORHEXIDINA) PARA ABASTECIMIENTO DEL HGNDC POR 6 MESES</t>
  </si>
  <si>
    <t>MSP-DP13-HGNDC-MA-2026-0335-M</t>
  </si>
  <si>
    <t>MSP-DP13-HGNDC-PLANF-2026-0096-M</t>
  </si>
  <si>
    <t>ADQUISICION DE 1976 GLS DE DIÉSEL 2 INDUSTRIAL PARA EL CUARTO DE MÁQUINAS DEL HGNDC</t>
  </si>
  <si>
    <t>ADQUISICION DE RESMA DE PAPEL BOND A4 DE 75 G CATALOGADO PARA EL HOSPITAL GENERAL DR. NAPOLEON DAVILA CORDOVA</t>
  </si>
  <si>
    <t>ADQUSICION DE MATERIALES DE ASEO CATALOGADO PARA EL HGNDC</t>
  </si>
  <si>
    <t>PAGO DE AGUA POTABLE DEUDAS DE AÑOS ANTERIORES HOSPITAL GENERAL DR. NAPOLEÓN DÁVILA</t>
  </si>
  <si>
    <t>PAGO DEL SERVICIO DE MANTENIMIENTO PREVENTIVO Y CORRECTIVO DEL VEHÍCULO ADMINISTRATIVO CHEVROLET DMAX DEL HOSPITAL DR NAPOLEÓN DÁVILA CÓRDOVA DEUDAS AÑOS ANTERIORES</t>
  </si>
  <si>
    <t>MSP-DP13-HGNDC-FRM-2026-0204-M</t>
  </si>
  <si>
    <t>MSP-DP13-HGNDC-PLANF-2026-0097-M</t>
  </si>
  <si>
    <t>ADQUISICIÓN DE BLOCK DE RECETAS ESPECIALES PARA LA DISPENSACIÓN DE MEDICAMENTOS PSICOTRÓPICOS DEL HOSPITAL</t>
  </si>
  <si>
    <t>CONTRATACION DEL SERVICIO DE FOTOCOPIADO Y ESCANEO DE,DOCUMENTOS ADMINISTRATIVOS Y OTROS PARA TODOS LOS PROCESOS HOSPITALARIOS DEL HGNDC</t>
  </si>
  <si>
    <t>CONTRATACION DEL SERVICIO DE IMPRESIÓN DEL HOSPITAL GENERAL DR. NAPOLEÓN DÁVILA CÓRDOVA</t>
  </si>
  <si>
    <t>MSP-DP13-HGNDC-MA-2026-0352-M</t>
  </si>
  <si>
    <t>MSP-DP13-HGNDC-PLANF-2026-0098-M</t>
  </si>
  <si>
    <t>CONTRATACIÓN DE ADECENTAMIENTO DE LOS GRUPOS ELECTRÓGENOS, QUE INCLUYE EL CAMBIO DE BATERÍA PARA EL HOSPITAL GENERAL DR. NAPOLEÓN DÁVILA CÓRDOVA</t>
  </si>
  <si>
    <t>MSP-DP13-HGNDC-2026-2509-M</t>
  </si>
  <si>
    <t>Contratacion del Servicio De Limpieza, Desinfección Hospitalaria Para El Hospital General De Chone “Dr. Napoleón Dávila Córdova, contribuyendo al bienestar de pacientes, personal y visitantes, y al cumplimiento de los estándares de calidad establecidos por el Ministerio de Salud Pública_PLURIANUALES 2026_7 MESES</t>
  </si>
  <si>
    <t>HGND MSP-DP13-HGNDC-2026-2552-M</t>
  </si>
  <si>
    <t>CONTRATACIÓN DEL SERVICIO DE SEGURIDAD Y VIGILANCIA DE PUNTO DE SERVICIO INSTITUCIONAL DE 24 HORAS DE LUNES A DOMINGO PERMANENTE [MENSUAL] CON ARMA DE FUEGO LETAL PARA EL HGNDC_PLURIANUAL  2026_6 MESES</t>
  </si>
  <si>
    <t>HGND MSP-DP13-HGNDC-2026-2570-M</t>
  </si>
  <si>
    <t>052</t>
  </si>
  <si>
    <t>HGND MSP-DP13-HGNDC-2026-2573-M</t>
  </si>
  <si>
    <t>053</t>
  </si>
  <si>
    <t>MSP-DP13-HGNDC-FRM-2026-0223-M</t>
  </si>
  <si>
    <t>MSP-DP13-HGNDC-PLANF-2026-0102-M</t>
  </si>
  <si>
    <t>ADQUISICIÓN DE SUTURAS PARA ABASTECIMIENTO DEL HOSPITAL GENERAL "DR NAPOLEÓN DÁVILA CÓRDOVA” CHONE, PARA UN ABASTECIMIENTO DE 4,5 MESES</t>
  </si>
  <si>
    <t>054</t>
  </si>
  <si>
    <t>MSP-DP13-HGNDC-GTICS-2026-0097-M</t>
  </si>
  <si>
    <t>MSP-DP13-HGNDC-PLANF-2026-0103-M</t>
  </si>
  <si>
    <t>055</t>
  </si>
  <si>
    <t>ADQUISICION DE MATERIALES DE ASEO NO CATALOGADOS PARA EL HGNDC_PLURANUALES 2026_7 MESES</t>
  </si>
  <si>
    <t>056</t>
  </si>
  <si>
    <t>MSP-DP13-HGNDC-MA-2026-0397-M</t>
  </si>
  <si>
    <t>MSP-DP13-HGNDC-PLANF-2026-0113-M</t>
  </si>
  <si>
    <t>CONTRATACIÓN DE SERVICIO DE ADECENTAMIENTO PARA EL SISTEMA DE 5 LAVACHATAS Y VERTEDERO CLINICO DEL HOSPITAL GENERAL DR. NAPOLEON DAVILA CORDOVA</t>
  </si>
  <si>
    <t>057</t>
  </si>
  <si>
    <t>MSP-DP13-HGNDC-MA-2026-0390-M</t>
  </si>
  <si>
    <t>058</t>
  </si>
  <si>
    <t>059</t>
  </si>
  <si>
    <t>Contratación de Póliza para caución del personal del Hospital General Dr. Napoleón Dávila Córdova</t>
  </si>
  <si>
    <t>060</t>
  </si>
  <si>
    <t>CONTRATACIÓN PARA CINCO MESES DE LIMPIEZA DE INTERIORES Y EXTERIORES TIPO III CATALOGADO PARA EL HOSPITAL GENERAL DR. NAPOLEON DAVILA CORDOVA</t>
  </si>
  <si>
    <t>061</t>
  </si>
  <si>
    <t>062</t>
  </si>
  <si>
    <t>MSP-DP13-HGNDC-GAFC-2026-0697-M</t>
  </si>
  <si>
    <t>EN EJECUCION</t>
  </si>
  <si>
    <t xml:space="preserve">CONTRATACION DEL SERVICIO DE REVISIÓN Y DIAGNÓSTIVO TÉCNICO DEL EQUIPO DE TOMOGRAFÍA MARCA CANON MODELO ALQUILION LIGHTNING TSX-035A/7C </t>
  </si>
  <si>
    <t>EJECUTADO</t>
  </si>
  <si>
    <t>CE-20230002421038//CE-20230002421035//CE-20230002421031//CE-20230002421068//CE-20230002421451//CE-20230002421442//CE-20230002421443//CE-20230002421468//CE-20230002421922//CE-20230002421923//CE-20230002421891//CE-20230002421903</t>
  </si>
  <si>
    <t>PAGOS MENSUALES-SERVICIO BASICO</t>
  </si>
  <si>
    <t>CONTRATACIÓN DEL SERVICIO HOSTING DE LA PÁGINA WEB INSTITUCIONAL PARA EL HGNDC</t>
  </si>
  <si>
    <t>FALTA DE FINANCIAMIENTO</t>
  </si>
  <si>
    <t>CONTRATACIÓN DE LOS SERVICIOS DE VIGILANCIA Y SEGURIDAD PRIVADA FIJA DEL HGNDC PLURIANUAL 2025_9 MESES</t>
  </si>
  <si>
    <t>CONTRATACIÓN DE PUNTO DE SERVICIO INSTITUCIONAL DE 24 HORAS DE LUNES A DOMINGO PERMANENTE [MENSUAL] CON ARMA DE FUEGO LETAL PARA EL HGNDC</t>
  </si>
  <si>
    <t>Contratacion del Servicios De Limpieza, Desinfección Hospitalaria Para El Hospital General De Chone “Dr. Napoleón Dávila Córdova, contribuyendo al bienestar de pacientes, personal y visitantes, y al cumplimiento de los estándares de calidad establecidos por el Ministerio de Salud Pública_PLURIANUALES 2026_7 MESES</t>
  </si>
  <si>
    <t>CONTRATACION PLURIANUAL DEL SERVICIO DE LIMPIEZA HOSPITALARIA, DESINFECCIÓN DEÁREAS CRÍTICAS, SEMI CRÍTICAS, NO CRÍTICAS Y AREAS ADMINISTRATIVAS, RECOLECCIÓNCLASIFICACIÓN DE DESECHOS SANITARIOS PARA LAS INSTALACIONES DEL HGNDC PLURIANUALES 2025_9 MESES</t>
  </si>
  <si>
    <t>ADQUISICIÓN DE MATERIALES DE OFICINA CATALOGADOS  (RESMA DE PAPEL A4) PARA EL HGNDC</t>
  </si>
  <si>
    <t>ADQUISICION DE MATERIALES DE ASEO CATALOGADOS PARA EL HGNDC_PLURANUALES 2026</t>
  </si>
  <si>
    <t>CE-20240002557057</t>
  </si>
  <si>
    <t>CE-20230002403469</t>
  </si>
  <si>
    <t>CE-20230002490322//CE-20230002490141//CE-20230002490214</t>
  </si>
  <si>
    <t>ADQUISICIÓN DE MEDICAMENTOS CATALOGADOS, PARA EL HOSPITAL GENERAL DR. NAPOLEÓN DÁVILA CÓRDOVA</t>
  </si>
  <si>
    <t>SIE-HGNDC-2025-0012</t>
  </si>
  <si>
    <t>ADQUISICIÓN PARA DETERMINACIONES E INSUMOS DE LABORATORIO CLÍNICO CON APOYO TECNOLOGICO PARA EL HOSPITAL GENERAL DE CHONE “DR. NAPOLEÓN DÁVILA CÓRDOVA_ PLURIANUAL 2026_6 MESES</t>
  </si>
  <si>
    <t>SIE-HGNDC-2025-0011</t>
  </si>
  <si>
    <t>DEDUCIBLE POR INDEMNIZACIÓN DE SINIESTRO POR INUNDACIÓN (21 DE FEBRERO DE 2024)</t>
  </si>
  <si>
    <t>LICITACION</t>
  </si>
  <si>
    <t>CONTRATACION DEL SERVICIO DE MANTENIMIENTO PREVENTIVO Y CORRECTIVO DE LAS AMBULANCIAS  NISSAN URVAN Y MERCEDES BENZ DEL HOSPITAL DR NAPOLEON DAVILA  CORDOVA</t>
  </si>
  <si>
    <t>VALIDADO</t>
  </si>
  <si>
    <t>COD UNIDAD EJECUTORA</t>
  </si>
  <si>
    <t>NOMBRE UNIDAD APIT</t>
  </si>
  <si>
    <t>NOMBRE UNIDAD EJECUTORA APIT</t>
  </si>
  <si>
    <t>COD ESIGEF</t>
  </si>
  <si>
    <t>UNIDAD EJECUTORA APIT</t>
  </si>
  <si>
    <t>DIRECCIÓN PROVINCIAL</t>
  </si>
  <si>
    <t>DIRECCIÓN PROVINCIAL DE SALUD DE CARCHI</t>
  </si>
  <si>
    <t>DIRECCIÓN PROVINCIAL DE SALUD DE ESMERALDAS</t>
  </si>
  <si>
    <t xml:space="preserve">DIRECCIÓN PROVINCIAL DE SALUD DE IMBABURA </t>
  </si>
  <si>
    <t>DIRECCIÓN PROVINCIAL DE SALUD DE SUCUMBÍOS</t>
  </si>
  <si>
    <t xml:space="preserve">DIRECCIÓN PROVINCIAL DE SALUD DE NAPO </t>
  </si>
  <si>
    <t xml:space="preserve">DIRECCIÓN PROVINCIAL DE SALUD DE PICHINCHA </t>
  </si>
  <si>
    <t>DIRECCIÓN PROVINCIAL DE SALUD DE ORELLANA</t>
  </si>
  <si>
    <t>DIRECCIÓN PROVINCIAL DE SALUD DE COTOPAXI</t>
  </si>
  <si>
    <t>DIRECCIÓN PROVINCIAL DE SALUD DE CHIMBORAZO</t>
  </si>
  <si>
    <t>DIRECCIÓN PROVINCIAL DE SALUD DE EL ORO</t>
  </si>
  <si>
    <t>DIRECCIÓN PROVINCIAL DE SALUD DE PASTAZA</t>
  </si>
  <si>
    <t>DIRECCIÓN PROVINCIAL DE SALUD DE TUNGURAHUA</t>
  </si>
  <si>
    <t xml:space="preserve">DIRECCIÓN PROVINCIAL DE SALUD DE MANABÍ </t>
  </si>
  <si>
    <t>DIRECCIÓN PROVINCIAL DE SALUD DE SANTO DOMINGO DE LOS TSÁCHILAS</t>
  </si>
  <si>
    <t>DIRECCIÓN PROVINCIAL DE SALUD DE BOLÍVAR</t>
  </si>
  <si>
    <t xml:space="preserve">DIRECCIÓN PROVINCIAL DE SALUD DEL GUAYAS </t>
  </si>
  <si>
    <t xml:space="preserve">DIRECCIÓN PROVINCIAL DE SALUD DE GUAYAS </t>
  </si>
  <si>
    <t>DIRECCIÓN PROVINCIAL DE SALUD DE LOS RÍOS</t>
  </si>
  <si>
    <t>DIRECCIÓN PROVINCIAL DE SALUD DE GALÁPAGOS</t>
  </si>
  <si>
    <t>DIRECCIÓN PROVINCIAL DE SALUD DE SANTA ELENA</t>
  </si>
  <si>
    <t xml:space="preserve">DIRECCIÓN PROVINCIAL DE SALUD DE AZUAY </t>
  </si>
  <si>
    <t>DIRECCIÓN PROVINCIAL DE SALUD DE CAÑAR</t>
  </si>
  <si>
    <t>DIRECCIÓN PROVINCIAL DE SALUD DE MORONA SANTIAGO</t>
  </si>
  <si>
    <t>DIRECCIÓN PROVINCIAL DE SALUD DE LOJA</t>
  </si>
  <si>
    <t>DIRECCIÓN PROVINCIAL DE SALUD DE ZAMORA CHINCHIPE</t>
  </si>
  <si>
    <t>COORDINACION ZONAL 4 - SALUD</t>
  </si>
  <si>
    <t>DIRECCION DISTRITAL 05D02 - LA MANA - SALUD</t>
  </si>
  <si>
    <t>05D02</t>
  </si>
  <si>
    <t>ZONA 3</t>
  </si>
  <si>
    <t>LA MANÁ</t>
  </si>
  <si>
    <t>DIRECCION DISTRITAL 05D05 - SIGCHOS - SALUD</t>
  </si>
  <si>
    <t>05D05</t>
  </si>
  <si>
    <t>SIGCHOS</t>
  </si>
  <si>
    <t>DIRECCION DISTRITAL 06D01 - CHAMBO-RIOBAMBA - SALUD</t>
  </si>
  <si>
    <t>06D01</t>
  </si>
  <si>
    <t>CHAMBO</t>
  </si>
  <si>
    <t>DIRECCION DISTRITAL 06D05 - GUANO-PENIPE - SALUD</t>
  </si>
  <si>
    <t>06D05</t>
  </si>
  <si>
    <t>GUANO</t>
  </si>
  <si>
    <t>DIRECCION DISTRITAL 06D03 - CUMANDA-PALLATANGA - SALUD</t>
  </si>
  <si>
    <t>06D03</t>
  </si>
  <si>
    <t>DIRECCION DISTRITAL 18D01 - PARROQUIAS URBANAS (LA PENINSULA A SAN FRANCISCO) Y PARROQUIAS RURALES: (AUGUSTO N MARTINEZ A ATAHUALPA) - SALUD</t>
  </si>
  <si>
    <t>18D01</t>
  </si>
  <si>
    <t>DIRECCION DISTRITAL 18D03 - BANOS DE AGUA SANTA - SALUD</t>
  </si>
  <si>
    <t>18D03</t>
  </si>
  <si>
    <t>BAÑOS</t>
  </si>
  <si>
    <t>DIRECCION DISTRITAL 18D05 - SANTIAGO DE PILLARO - SALUD</t>
  </si>
  <si>
    <t>18D05</t>
  </si>
  <si>
    <t>PILLARO</t>
  </si>
  <si>
    <t>DIRECCION DISTRITAL 18D06 - CEVALLOS A TISALEO - SALUD</t>
  </si>
  <si>
    <t>18D06</t>
  </si>
  <si>
    <t>CEVALLOS</t>
  </si>
  <si>
    <t>DIRECCION DISTRITAL 13D01 - PORTOVIEJO - SALUD</t>
  </si>
  <si>
    <t>13D01</t>
  </si>
  <si>
    <t>DIRECCION DISTRITAL 13D08 - PICHINCHA - SALUD</t>
  </si>
  <si>
    <t>13D08</t>
  </si>
  <si>
    <t>13D10</t>
  </si>
  <si>
    <t>DIRECCION DISTRITAL 23D02 - PARROQUIAS URBANAS (ABRAHAN CALAZACON-BOMBOLI) Y PARROQUIAS RURALES:(SAN JACINTO DEL BUA A PERIFERIA 2) - SALUD</t>
  </si>
  <si>
    <t>23D02</t>
  </si>
  <si>
    <t>DIRECCION DISTRITAL 23D03 - LA CONCORDIA - SALUD</t>
  </si>
  <si>
    <t>23D03</t>
  </si>
  <si>
    <t>DIRECCION DISTRITAL 01D01 - PARROQUIAS URBANAS: (MACHANGARA A BELLAVISTA) Y PARROQUIAS RURALES: (NULTI A SAYAUSI) - SALUD</t>
  </si>
  <si>
    <t>01D01</t>
  </si>
  <si>
    <t>ZONA 6</t>
  </si>
  <si>
    <t>DIRECCION DISTRITAL 01D02 - PARROQUIAS URBANAS: (SAN SEBASTIAN A MONAY) Y PARROQUIAS RURALES: (BANOS A SANTA ANA) - SALUD</t>
  </si>
  <si>
    <t>01D02</t>
  </si>
  <si>
    <t>DIRECCION DISTRITAL 01D05 - NABON-ONA - SALUD</t>
  </si>
  <si>
    <t>01D05</t>
  </si>
  <si>
    <t>DIRECCION DISTRITAL 01D07 - CAMILO PONCE ENRIQUEZ - SALUD</t>
  </si>
  <si>
    <t>01D07</t>
  </si>
  <si>
    <t>DIRECCION DISTRITAL 11D01 - LOJA - SALUD</t>
  </si>
  <si>
    <t>11D01</t>
  </si>
  <si>
    <t>ZONA 7</t>
  </si>
  <si>
    <t>DIRECCION DISTRITAL 09D02 - XIMENA 2 - SALUD</t>
  </si>
  <si>
    <t>09D02</t>
  </si>
  <si>
    <t>ZONA 8</t>
  </si>
  <si>
    <t>DIRECCION DISTRITAL 09D03 - GARCIA MORENO A ROCA - SALUD</t>
  </si>
  <si>
    <t>09D03</t>
  </si>
  <si>
    <t>DIRECCION DISTRITAL 09D05 - TARQUI 1-TENGUEL - SALUD</t>
  </si>
  <si>
    <t>09D05</t>
  </si>
  <si>
    <t>DIRECCION DISTRITAL 09D06 - TARQUI 2 - SALUD</t>
  </si>
  <si>
    <t>09D06</t>
  </si>
  <si>
    <t>DIRECCION DISTRITAL 09D07 - PASCUALES 1 - SALUD</t>
  </si>
  <si>
    <t>09D07</t>
  </si>
  <si>
    <t>DIRECCION DISTRITAL 09D09 - TARQUI 3 - SALUD</t>
  </si>
  <si>
    <t>09D09</t>
  </si>
  <si>
    <t>DIRECCION DISTRITAL 09D10 - PROGRESO-EL MORRO-POSORJA - SALUD</t>
  </si>
  <si>
    <t>09D10</t>
  </si>
  <si>
    <t>DIRECCION DISTRITAL 09D23 - SAMBORONDON - SALUD</t>
  </si>
  <si>
    <t>09D23</t>
  </si>
  <si>
    <t>DIRECCION DISTRITAL 17D05 - LA CONCEPCION A ZAMBIZA - SALUD</t>
  </si>
  <si>
    <t>17D05</t>
  </si>
  <si>
    <t>ZONA 9</t>
  </si>
  <si>
    <t>DIRECCION DISTRITAL 17D04 - PUENGASÍ A ITCHIMBÍA - SALUD</t>
  </si>
  <si>
    <t>17D04</t>
  </si>
  <si>
    <t>DIRECCION DISTRITAL 17D09 - TUMBACO A TABABELA - SALUD</t>
  </si>
  <si>
    <t>17D09</t>
  </si>
  <si>
    <t>DIRECCION DISTRITAL 17D01 - NANEGAL A GUALEA - SALUD</t>
  </si>
  <si>
    <t>17D01</t>
  </si>
  <si>
    <t>DIRECCION DISTRITAL 17D07 - PARROQUIAS URBANAS (CHILLOGALLO A LA ECUATORIANA) - SALUD</t>
  </si>
  <si>
    <t>17D07</t>
  </si>
  <si>
    <t>DIRECCION DISTRITAL 17D02 - PARROQUIAS RURALES: (CALDERON-LLANO CHICO-GUAYLLABAMBA) - SALUD</t>
  </si>
  <si>
    <t>17D02</t>
  </si>
  <si>
    <t>DIRECCION DISTRITAL 17D08 - CONOCOTO A LA MERCED - SALUD</t>
  </si>
  <si>
    <t>17D08</t>
  </si>
  <si>
    <t>NOMBRE DE LA UNIDAD EJECUTORA</t>
  </si>
  <si>
    <t>CÓDIGO UNIDAD EJECUTORA APIT</t>
  </si>
  <si>
    <t>DP131333162</t>
  </si>
  <si>
    <t>DP131333163</t>
  </si>
  <si>
    <t>IC-HGNDC-2026-0013</t>
  </si>
  <si>
    <t>MSP-DPI-2026-1328-M</t>
  </si>
  <si>
    <t>MSP-DATH-GIFD-2026-0943</t>
  </si>
  <si>
    <t>MSP-CZ4-HGNDC-GTH-2026-0635-M</t>
  </si>
  <si>
    <t>MSP-CZ4-HGNDC-PLANF-2026-0014-M</t>
  </si>
  <si>
    <t>MSP-CZ4-HGNDC-PLANF-2026-0015-M</t>
  </si>
  <si>
    <t>MSP-CZ4-HGNDC-GA-2026-0037-M</t>
  </si>
  <si>
    <t>MSP-CZ4-HGNDC-PLANF-2026-0010-M</t>
  </si>
  <si>
    <t>MSP-CZ4-HGNDC-PLANF-2026-0016-M</t>
  </si>
  <si>
    <t>MSP-CZ4-HGNDC-PLANF-2026-0013-M</t>
  </si>
  <si>
    <t>MSP-CZ4-HGNDC-MA-2026-0091-M</t>
  </si>
  <si>
    <t>MSP-CZ4-HGNDC-PLANF-2026-0026-M</t>
  </si>
  <si>
    <t>MSP-CZ4-HGNDC-GTICS-2026-0037-M</t>
  </si>
  <si>
    <t>MSP-CZ4-HGNDC-PLANF-2026-0027-M</t>
  </si>
  <si>
    <t>MSP-CZ4-HGNDC-FRM-2026-0092-M</t>
  </si>
  <si>
    <t>MSP-CZ4-HGNDC-PLANF-2026-0061-M</t>
  </si>
  <si>
    <t>MSP-CZ4-HGNDC-MA-2026-0225-M</t>
  </si>
  <si>
    <t>MSP-CZ4-HGNDC-PLANF-2026-0066-M</t>
  </si>
  <si>
    <t>MSP-DP13-HGNDC-2026-3227-M</t>
  </si>
  <si>
    <t>MSP-DP13-HGNDC-BL-2026-0098-M</t>
  </si>
  <si>
    <t>ADQUISICIÓN DE REACTIVOS PARA PASTEURIZACION DE LECHE HUMANA DEL HGNDC</t>
  </si>
  <si>
    <t>MSP-DP13-HGNDC-PLANF-2026-0135-M</t>
  </si>
  <si>
    <t>063</t>
  </si>
  <si>
    <t>MSP-DP13-HGNDC-GF-2026-1061-M</t>
  </si>
  <si>
    <t>MSP-DP13-HGNDC-SI-2026-0062-M</t>
  </si>
  <si>
    <t>MSP-DP13-HGNDC-GDA-2026-0665-M</t>
  </si>
  <si>
    <t>LMCG</t>
  </si>
  <si>
    <t>JSLEONVE</t>
  </si>
  <si>
    <t>MSP-DPI-2026-1730-M</t>
  </si>
  <si>
    <t>064</t>
  </si>
  <si>
    <t>065</t>
  </si>
  <si>
    <t>IC-HGNDC-2026-0014</t>
  </si>
  <si>
    <t>CE-20260003086338</t>
  </si>
  <si>
    <t>24-77-2026</t>
  </si>
  <si>
    <t>MSP-DP13-HGNDC-GF-2026-1126-M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</si>
</sst>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41" formatCode="_ * #,##0_ ;_ * \-#,##0_ ;_ * &quot;-&quot;_ ;_ @_ "/>
    <numFmt numFmtId="44" formatCode="_ &quot;$&quot;* #,##0.00_ ;_ &quot;$&quot;* \-#,##0.00_ ;_ &quot;$&quot;* &quot;-&quot;??_ ;_ @_ "/>
    <numFmt numFmtId="43" formatCode="_ * #,##0.00_ ;_ * \-#,##0.00_ ;_ * &quot;-&quot;??_ ;_ @_ "/>
    <numFmt numFmtId="164" formatCode="_-* #,##0.00\ &quot;€&quot;_-;\-* #,##0.00\ &quot;€&quot;_-;_-* &quot;-&quot;??\ &quot;€&quot;_-;_-@_-"/>
    <numFmt numFmtId="165" formatCode="_-* #,##0.00\ _€_-;\-* #,##0.00\ _€_-;_-* &quot;-&quot;??\ _€_-;_-@_-"/>
    <numFmt numFmtId="166" formatCode="_(* #,##0_);_(* \(#,##0\);_(* &quot;-&quot;_);_(@_)"/>
    <numFmt numFmtId="167" formatCode="_(* #,##0.00_);_(* \(#,##0.00\);_(* &quot;-&quot;??_);_(@_)"/>
    <numFmt numFmtId="168" formatCode="_(&quot;$&quot;* #,##0.00_);_(&quot;$&quot;* \(#,##0.00\);_(&quot;$&quot;* &quot;-&quot;??_);_(@_)"/>
    <numFmt numFmtId="169" formatCode="_(* #,##0.00_);_(* \(#,##0.00\);_(* \-??_);_(@_)"/>
    <numFmt numFmtId="170" formatCode="_ * #,##0.00_ ;_ * \-#,##0.00_ ;_ * \-??_ ;_ @_ "/>
    <numFmt numFmtId="171" formatCode="_ * #,##0_ ;_ * \-#,##0_ ;_ * \-_ ;_ @_ "/>
    <numFmt numFmtId="172" formatCode="_(* #,##0_);_(* \(#,##0\);_(* \-_);_(@_)"/>
    <numFmt numFmtId="173" formatCode="_(&quot;$&quot;\ * #,##0.00_);_(&quot;$&quot;\ * \(#,##0.00\);_(&quot;$&quot;\ * &quot;-&quot;??_);_(@_)"/>
    <numFmt numFmtId="174" formatCode="_(&quot;$ &quot;* #,##0.00_);_(&quot;$ &quot;* \(#,##0.00\);_(&quot;$ &quot;* \-??_);_(@_)"/>
    <numFmt numFmtId="175" formatCode="_(&quot;$&quot;\ * #,##0_);_(&quot;$&quot;\ * \(#,##0\);_(&quot;$&quot;\ * &quot;-&quot;_);_(@_)"/>
    <numFmt numFmtId="176" formatCode="_(&quot;$ &quot;* #,##0_);_(&quot;$ &quot;* \(#,##0\);_(&quot;$ &quot;* \-_);_(@_)"/>
    <numFmt numFmtId="177" formatCode="_-* #,##0.00\ _€_-;\-* #,##0.00\ _€_-;_-* \-??\ _€_-;_-@_-"/>
    <numFmt numFmtId="178" formatCode="_-* #,##0.00_-;\-* #,##0.00_-;_-* &quot;-&quot;??_-;_-@_-"/>
    <numFmt numFmtId="179" formatCode="_-* #,##0.00_-;\-* #,##0.00_-;_-* \-??_-;_-@_-"/>
    <numFmt numFmtId="180" formatCode="_-* #,##0.00&quot; €&quot;_-;\-* #,##0.00&quot; €&quot;_-;_-* \-??&quot; €&quot;_-;_-@_-"/>
    <numFmt numFmtId="181" formatCode="_ &quot;$&quot;* #,##0.00_ ;_ &quot;$&quot;* \-#,##0.00_ ;_ &quot;$&quot;* \-??_ ;_ @_ "/>
    <numFmt numFmtId="182" formatCode="0&quot; &quot;%"/>
    <numFmt numFmtId="183" formatCode="[$-F800]dddd\,\ mmmm\ dd\,\ yyyy"/>
    <numFmt numFmtId="184" formatCode="0.000"/>
    <numFmt numFmtId="185" formatCode="m/d/yyyy;@"/>
    <numFmt numFmtId="186" formatCode="d/mm/yyyy;@"/>
    <numFmt numFmtId="187" formatCode="d\-mm\-yyyy"/>
    <numFmt numFmtId="188" formatCode="#,##0.00_ ;\-#,##0.00\ "/>
    <numFmt numFmtId="189" formatCode="0.000000000000"/>
    <numFmt numFmtId="190" formatCode="_-* #,##0.00_-;\-* #,##0.00_-;_-* &quot;-&quot;??_-;_-@"/>
    <numFmt numFmtId="191" formatCode="_-* #,##0.00\ _€_-;\-* #,##0.00\ _€_-;_-* &quot;-&quot;??\ _€_-;_-@"/>
    <numFmt numFmtId="192" formatCode="&quot;$&quot;\ #,##0.00"/>
    <numFmt numFmtId="193" formatCode="_ * #,##0_ ;_ * \-#,##0_ ;_ * &quot;-&quot;??_ ;_ @_ "/>
  </numFmts>
  <fonts count="124">
    <font>
      <sz val="11"/>
      <color theme="1"/>
      <name val="Calibri"/>
      <charset val="134"/>
      <scheme val="minor"/>
    </font>
    <font>
      <sz val="11"/>
      <color theme="1"/>
      <name val="Calibri"/>
      <family val="2"/>
      <scheme val="minor"/>
    </font>
    <font>
      <b/>
      <sz val="7"/>
      <color theme="0"/>
      <name val="Calibri"/>
      <family val="2"/>
    </font>
    <font>
      <b/>
      <sz val="8"/>
      <color theme="0"/>
      <name val="Calibri"/>
      <family val="2"/>
    </font>
    <font>
      <sz val="8"/>
      <name val="Calibri"/>
      <family val="2"/>
    </font>
    <font>
      <sz val="8"/>
      <color theme="1"/>
      <name val="Calibri"/>
      <family val="2"/>
    </font>
    <font>
      <sz val="8"/>
      <color theme="1"/>
      <name val="Calibri"/>
      <family val="2"/>
      <scheme val="minor"/>
    </font>
    <font>
      <sz val="10"/>
      <color rgb="FFFF0000"/>
      <name val="Calibri"/>
      <family val="2"/>
      <scheme val="minor"/>
    </font>
    <font>
      <b/>
      <sz val="11"/>
      <name val="Calibri"/>
      <family val="2"/>
      <scheme val="minor"/>
    </font>
    <font>
      <sz val="11"/>
      <color rgb="FF000000"/>
      <name val="Calibri"/>
      <family val="2"/>
    </font>
    <font>
      <sz val="11"/>
      <name val="Calibri"/>
      <family val="2"/>
    </font>
    <font>
      <sz val="11"/>
      <name val="Calibri"/>
      <family val="2"/>
      <scheme val="minor"/>
    </font>
    <font>
      <b/>
      <sz val="16"/>
      <name val="Calibri"/>
      <family val="2"/>
      <scheme val="minor"/>
    </font>
    <font>
      <b/>
      <sz val="8"/>
      <name val="Calibri"/>
      <family val="2"/>
      <scheme val="minor"/>
    </font>
    <font>
      <sz val="10"/>
      <name val="Calibri"/>
      <family val="2"/>
      <scheme val="minor"/>
    </font>
    <font>
      <sz val="10"/>
      <color indexed="63"/>
      <name val="Calibri"/>
      <family val="2"/>
    </font>
    <font>
      <sz val="9"/>
      <name val="Calibri"/>
      <family val="2"/>
    </font>
    <font>
      <sz val="9"/>
      <color rgb="FFFF0000"/>
      <name val="Calibri"/>
      <family val="2"/>
      <scheme val="minor"/>
    </font>
    <font>
      <b/>
      <sz val="11"/>
      <color theme="1"/>
      <name val="Calibri"/>
      <family val="2"/>
      <scheme val="minor"/>
    </font>
    <font>
      <sz val="8"/>
      <color theme="0" tint="-0.14996795556505021"/>
      <name val="Calibri"/>
      <family val="2"/>
    </font>
    <font>
      <sz val="8"/>
      <color theme="0"/>
      <name val="Calibri"/>
      <family val="2"/>
      <scheme val="minor"/>
    </font>
    <font>
      <b/>
      <sz val="8"/>
      <color theme="1"/>
      <name val="Calibri"/>
      <family val="2"/>
      <scheme val="minor"/>
    </font>
    <font>
      <sz val="9"/>
      <color theme="1"/>
      <name val="Calibri"/>
      <family val="2"/>
      <scheme val="minor"/>
    </font>
    <font>
      <sz val="10"/>
      <color theme="1"/>
      <name val="Calibri"/>
      <family val="2"/>
      <scheme val="minor"/>
    </font>
    <font>
      <b/>
      <sz val="10"/>
      <name val="Calibri"/>
      <family val="2"/>
      <scheme val="minor"/>
    </font>
    <font>
      <b/>
      <sz val="9"/>
      <name val="Calibri"/>
      <family val="2"/>
    </font>
    <font>
      <sz val="9"/>
      <name val="Calibri"/>
      <family val="2"/>
      <scheme val="minor"/>
    </font>
    <font>
      <b/>
      <sz val="7"/>
      <name val="Calibri"/>
      <family val="2"/>
    </font>
    <font>
      <b/>
      <sz val="8"/>
      <name val="Calibri"/>
      <family val="2"/>
    </font>
    <font>
      <b/>
      <sz val="20"/>
      <color indexed="8"/>
      <name val="Calibri"/>
      <family val="2"/>
    </font>
    <font>
      <b/>
      <sz val="20"/>
      <color theme="1"/>
      <name val="Calibri"/>
      <family val="2"/>
      <scheme val="minor"/>
    </font>
    <font>
      <sz val="9"/>
      <color rgb="FF000000"/>
      <name val="Calibri"/>
      <family val="2"/>
      <scheme val="minor"/>
    </font>
    <font>
      <sz val="14"/>
      <name val="Calibri"/>
      <family val="2"/>
      <scheme val="minor"/>
    </font>
    <font>
      <b/>
      <sz val="12"/>
      <name val="Calibri"/>
      <family val="2"/>
      <scheme val="minor"/>
    </font>
    <font>
      <sz val="12"/>
      <name val="Calibri"/>
      <family val="2"/>
      <scheme val="minor"/>
    </font>
    <font>
      <b/>
      <sz val="11"/>
      <name val="Calibri"/>
      <family val="2"/>
    </font>
    <font>
      <sz val="9"/>
      <color rgb="FF000000"/>
      <name val="Calibri"/>
      <family val="2"/>
    </font>
    <font>
      <b/>
      <sz val="12"/>
      <name val="Calibri"/>
      <family val="2"/>
    </font>
    <font>
      <b/>
      <sz val="9"/>
      <name val="Calibri"/>
      <family val="2"/>
      <scheme val="minor"/>
    </font>
    <font>
      <b/>
      <sz val="10"/>
      <name val="Calibri"/>
      <family val="2"/>
    </font>
    <font>
      <b/>
      <sz val="9"/>
      <name val="Arial"/>
      <family val="2"/>
    </font>
    <font>
      <sz val="8"/>
      <name val="Calibri"/>
      <family val="2"/>
      <scheme val="minor"/>
    </font>
    <font>
      <sz val="6"/>
      <name val="Calibri"/>
      <family val="2"/>
      <scheme val="minor"/>
    </font>
    <font>
      <b/>
      <sz val="6"/>
      <name val="Calibri"/>
      <family val="2"/>
    </font>
    <font>
      <b/>
      <sz val="6"/>
      <name val="Calibri"/>
      <family val="2"/>
      <scheme val="minor"/>
    </font>
    <font>
      <sz val="8"/>
      <color rgb="FF1F3864"/>
      <name val="Calibri"/>
      <family val="2"/>
    </font>
    <font>
      <sz val="6"/>
      <name val="Calibri"/>
      <family val="2"/>
    </font>
    <font>
      <b/>
      <sz val="20"/>
      <name val="Calibri"/>
      <family val="2"/>
    </font>
    <font>
      <sz val="8"/>
      <color rgb="FFFF0000"/>
      <name val="Calibri"/>
      <family val="2"/>
    </font>
    <font>
      <sz val="11"/>
      <color theme="0"/>
      <name val="Calibri"/>
      <family val="2"/>
      <scheme val="minor"/>
    </font>
    <font>
      <sz val="8"/>
      <color theme="1"/>
      <name val="Calibri"/>
      <family val="2"/>
      <scheme val="major"/>
    </font>
    <font>
      <sz val="8"/>
      <color rgb="FF000000"/>
      <name val="Calibri"/>
      <family val="2"/>
      <scheme val="major"/>
    </font>
    <font>
      <b/>
      <sz val="8"/>
      <name val="Calibri"/>
      <family val="2"/>
      <scheme val="major"/>
    </font>
    <font>
      <b/>
      <sz val="8"/>
      <color rgb="FF000000"/>
      <name val="Calibri"/>
      <family val="2"/>
      <scheme val="major"/>
    </font>
    <font>
      <b/>
      <sz val="8"/>
      <color theme="0"/>
      <name val="Calibri"/>
      <family val="2"/>
      <scheme val="major"/>
    </font>
    <font>
      <b/>
      <sz val="8"/>
      <color theme="1"/>
      <name val="Calibri"/>
      <family val="2"/>
      <scheme val="major"/>
    </font>
    <font>
      <b/>
      <sz val="9"/>
      <color theme="1"/>
      <name val="Calibri"/>
      <family val="2"/>
      <scheme val="major"/>
    </font>
    <font>
      <b/>
      <sz val="10"/>
      <color theme="1"/>
      <name val="Calibri"/>
      <family val="2"/>
      <scheme val="major"/>
    </font>
    <font>
      <b/>
      <sz val="9"/>
      <color theme="4" tint="0.39963988158818325"/>
      <name val="Calibri"/>
      <family val="2"/>
      <scheme val="major"/>
    </font>
    <font>
      <b/>
      <sz val="8"/>
      <color theme="4" tint="0.39963988158818325"/>
      <name val="Calibri"/>
      <family val="2"/>
      <scheme val="major"/>
    </font>
    <font>
      <b/>
      <sz val="10"/>
      <color theme="4" tint="0.39963988158818325"/>
      <name val="Calibri"/>
      <family val="2"/>
      <scheme val="major"/>
    </font>
    <font>
      <b/>
      <sz val="9"/>
      <name val="Calibri"/>
      <family val="2"/>
      <scheme val="major"/>
    </font>
    <font>
      <b/>
      <sz val="10"/>
      <name val="Calibri"/>
      <family val="2"/>
      <scheme val="major"/>
    </font>
    <font>
      <sz val="10"/>
      <color rgb="FF000000"/>
      <name val="Calibri"/>
      <family val="2"/>
    </font>
    <font>
      <sz val="8"/>
      <name val="Calibri"/>
      <family val="2"/>
      <scheme val="major"/>
    </font>
    <font>
      <sz val="9"/>
      <color theme="1"/>
      <name val="Calibri"/>
      <family val="2"/>
    </font>
    <font>
      <b/>
      <sz val="9"/>
      <color theme="1"/>
      <name val="Calibri"/>
      <family val="2"/>
    </font>
    <font>
      <sz val="9"/>
      <color theme="1"/>
      <name val="Arial"/>
      <family val="2"/>
    </font>
    <font>
      <b/>
      <sz val="9"/>
      <color theme="0"/>
      <name val="Calibri"/>
      <family val="2"/>
    </font>
    <font>
      <sz val="9"/>
      <color theme="0"/>
      <name val="Calibri"/>
      <family val="2"/>
    </font>
    <font>
      <b/>
      <sz val="9"/>
      <color rgb="FFFFFFFF"/>
      <name val="Calibri"/>
      <family val="2"/>
    </font>
    <font>
      <sz val="11"/>
      <color rgb="FF000000"/>
      <name val="Calibri"/>
      <family val="2"/>
    </font>
    <font>
      <sz val="11"/>
      <color rgb="FF5E1CD6"/>
      <name val="Calibri"/>
      <family val="2"/>
      <scheme val="minor"/>
    </font>
    <font>
      <sz val="7"/>
      <color theme="1"/>
      <name val="Calibri"/>
      <family val="2"/>
      <scheme val="minor"/>
    </font>
    <font>
      <b/>
      <sz val="14"/>
      <color rgb="FF5E1CD6"/>
      <name val="Calibri"/>
      <family val="2"/>
    </font>
    <font>
      <sz val="12"/>
      <color rgb="FF5E1CD6"/>
      <name val="Calibri"/>
      <family val="2"/>
      <scheme val="minor"/>
    </font>
    <font>
      <b/>
      <sz val="8"/>
      <color theme="1"/>
      <name val="Calibri"/>
      <family val="2"/>
    </font>
    <font>
      <sz val="11"/>
      <color rgb="FFFF0000"/>
      <name val="Calibri"/>
      <family val="2"/>
    </font>
    <font>
      <sz val="8"/>
      <color rgb="FF5E1CD6"/>
      <name val="Calibri"/>
      <family val="2"/>
    </font>
    <font>
      <b/>
      <sz val="8"/>
      <color rgb="FF5E1CD6"/>
      <name val="Calibri"/>
      <family val="2"/>
    </font>
    <font>
      <b/>
      <sz val="14"/>
      <color theme="1"/>
      <name val="Calibri"/>
      <family val="2"/>
    </font>
    <font>
      <b/>
      <sz val="12"/>
      <color theme="1"/>
      <name val="Calibri"/>
      <family val="2"/>
    </font>
    <font>
      <b/>
      <sz val="7"/>
      <color theme="1"/>
      <name val="Calibri"/>
      <family val="2"/>
    </font>
    <font>
      <sz val="12"/>
      <name val="Calibri"/>
      <family val="2"/>
    </font>
    <font>
      <b/>
      <sz val="7"/>
      <color rgb="FFFF0000"/>
      <name val="Calibri"/>
      <family val="2"/>
    </font>
    <font>
      <sz val="11"/>
      <color rgb="FF5E1CD6"/>
      <name val="Calibri"/>
      <family val="2"/>
    </font>
    <font>
      <sz val="11"/>
      <color theme="1"/>
      <name val="Calibri"/>
      <family val="2"/>
    </font>
    <font>
      <b/>
      <sz val="20"/>
      <color rgb="FF5E1CD6"/>
      <name val="Calibri"/>
      <family val="2"/>
    </font>
    <font>
      <b/>
      <sz val="12"/>
      <color rgb="FF5E1CD6"/>
      <name val="Calibri"/>
      <family val="2"/>
    </font>
    <font>
      <b/>
      <sz val="11"/>
      <color rgb="FF5E1CD6"/>
      <name val="Calibri"/>
      <family val="2"/>
    </font>
    <font>
      <b/>
      <sz val="11"/>
      <color theme="1"/>
      <name val="Calibri"/>
      <family val="2"/>
    </font>
    <font>
      <b/>
      <sz val="18"/>
      <color theme="1"/>
      <name val="Calibri"/>
      <family val="2"/>
    </font>
    <font>
      <b/>
      <sz val="16"/>
      <color theme="1"/>
      <name val="Calibri"/>
      <family val="2"/>
    </font>
    <font>
      <b/>
      <sz val="11"/>
      <color theme="0"/>
      <name val="Calibri"/>
      <family val="2"/>
    </font>
    <font>
      <sz val="11"/>
      <color rgb="FFFFFFFF"/>
      <name val="Calibri"/>
      <family val="2"/>
    </font>
    <font>
      <b/>
      <sz val="11"/>
      <color rgb="FFFA7D00"/>
      <name val="Calibri"/>
      <family val="2"/>
    </font>
    <font>
      <b/>
      <sz val="11"/>
      <color rgb="FFFFFFFF"/>
      <name val="Calibri"/>
      <family val="2"/>
    </font>
    <font>
      <sz val="11"/>
      <color rgb="FFFA7D00"/>
      <name val="Calibri"/>
      <family val="2"/>
    </font>
    <font>
      <sz val="11"/>
      <color indexed="8"/>
      <name val="Calibri"/>
      <family val="2"/>
    </font>
    <font>
      <sz val="10"/>
      <name val="Arial"/>
      <family val="2"/>
    </font>
    <font>
      <b/>
      <sz val="15"/>
      <color rgb="FF000000"/>
      <name val="Calibri"/>
      <family val="2"/>
    </font>
    <font>
      <b/>
      <sz val="11"/>
      <color rgb="FF000000"/>
      <name val="Calibri"/>
      <family val="2"/>
    </font>
    <font>
      <sz val="11"/>
      <color rgb="FF3F3F76"/>
      <name val="Calibri"/>
      <family val="2"/>
    </font>
    <font>
      <sz val="11"/>
      <color rgb="FF9C0006"/>
      <name val="Calibri"/>
      <family val="2"/>
    </font>
    <font>
      <sz val="12"/>
      <color indexed="8"/>
      <name val="Calibri"/>
      <family val="2"/>
    </font>
    <font>
      <sz val="12"/>
      <color indexed="63"/>
      <name val="Calibri"/>
      <family val="2"/>
      <scheme val="minor"/>
    </font>
    <font>
      <sz val="12"/>
      <color rgb="FF333333"/>
      <name val="Calibri"/>
      <family val="2"/>
    </font>
    <font>
      <sz val="11"/>
      <color rgb="FF9C6500"/>
      <name val="Calibri"/>
      <family val="2"/>
    </font>
    <font>
      <sz val="10"/>
      <name val="Arial"/>
      <family val="2"/>
    </font>
    <font>
      <sz val="12"/>
      <color theme="1"/>
      <name val="Calibri"/>
      <family val="2"/>
      <scheme val="minor"/>
    </font>
    <font>
      <sz val="12"/>
      <color rgb="FF000000"/>
      <name val="Calibri"/>
      <family val="2"/>
    </font>
    <font>
      <sz val="11"/>
      <color rgb="FF000000"/>
      <name val="Calibri"/>
      <family val="2"/>
      <scheme val="minor"/>
    </font>
    <font>
      <sz val="11"/>
      <color indexed="8"/>
      <name val="Calibri"/>
      <family val="2"/>
      <scheme val="minor"/>
    </font>
    <font>
      <b/>
      <sz val="11"/>
      <color rgb="FF3F3F3F"/>
      <name val="Calibri"/>
      <family val="2"/>
    </font>
    <font>
      <sz val="11"/>
      <color rgb="FFFF0000"/>
      <name val="Calibri"/>
      <family val="2"/>
    </font>
    <font>
      <i/>
      <sz val="11"/>
      <color rgb="FF7F7F7F"/>
      <name val="Calibri"/>
      <family val="2"/>
    </font>
    <font>
      <i/>
      <sz val="11"/>
      <name val="Calibri"/>
      <family val="2"/>
    </font>
    <font>
      <b/>
      <sz val="9"/>
      <color indexed="8"/>
      <name val="Tahoma"/>
      <family val="2"/>
    </font>
    <font>
      <sz val="11"/>
      <color theme="1"/>
      <name val="Calibri"/>
      <family val="2"/>
      <scheme val="minor"/>
    </font>
    <font>
      <sz val="8"/>
      <name val="Calibri"/>
      <family val="2"/>
      <charset val="1"/>
    </font>
    <font>
      <b/>
      <sz val="8"/>
      <color rgb="FF000000"/>
      <name val="Calibri"/>
      <family val="2"/>
      <charset val="1"/>
    </font>
    <font>
      <sz val="8"/>
      <color rgb="FF000000"/>
      <name val="Calibri"/>
      <family val="2"/>
      <charset val="1"/>
    </font>
    <font>
      <b/>
      <sz val="8"/>
      <color rgb="FFFF0000"/>
      <name val="Calibri"/>
      <family val="2"/>
      <scheme val="major"/>
    </font>
    <font>
      <b/>
      <sz val="8"/>
      <color rgb="FFFF0000"/>
      <name val="Calibri"/>
      <family val="2"/>
      <scheme val="minor"/>
    </font>
  </fonts>
  <fills count="126">
    <fill>
      <patternFill patternType="none"/>
    </fill>
    <fill>
      <patternFill patternType="gray125"/>
    </fill>
    <fill>
      <patternFill patternType="solid">
        <fgColor rgb="FF5E1CD6"/>
        <bgColor rgb="FF44546A"/>
      </patternFill>
    </fill>
    <fill>
      <patternFill patternType="solid">
        <fgColor rgb="FF44546A"/>
        <bgColor rgb="FF44546A"/>
      </patternFill>
    </fill>
    <fill>
      <patternFill patternType="solid">
        <fgColor theme="4" tint="0.79995117038483843"/>
        <bgColor theme="4" tint="0.79995117038483843"/>
      </patternFill>
    </fill>
    <fill>
      <patternFill patternType="solid">
        <fgColor rgb="FFFFFF00"/>
        <bgColor indexed="64"/>
      </patternFill>
    </fill>
    <fill>
      <patternFill patternType="solid">
        <fgColor theme="0"/>
        <bgColor indexed="64"/>
      </patternFill>
    </fill>
    <fill>
      <patternFill patternType="solid">
        <fgColor rgb="FFFFFFCC"/>
        <bgColor indexed="9"/>
      </patternFill>
    </fill>
    <fill>
      <patternFill patternType="solid">
        <fgColor theme="0" tint="-0.14996795556505021"/>
        <bgColor indexed="64"/>
      </patternFill>
    </fill>
    <fill>
      <patternFill patternType="solid">
        <fgColor theme="0" tint="-0.14996795556505021"/>
        <bgColor indexed="9"/>
      </patternFill>
    </fill>
    <fill>
      <patternFill patternType="solid">
        <fgColor theme="0" tint="-4.9989318521683403E-2"/>
        <bgColor indexed="64"/>
      </patternFill>
    </fill>
    <fill>
      <patternFill patternType="solid">
        <fgColor rgb="FF7030A0"/>
        <bgColor indexed="64"/>
      </patternFill>
    </fill>
    <fill>
      <patternFill patternType="solid">
        <fgColor theme="5" tint="0.79979857783745845"/>
        <bgColor indexed="9"/>
      </patternFill>
    </fill>
    <fill>
      <patternFill patternType="solid">
        <fgColor theme="0" tint="-0.14963225196081423"/>
        <bgColor indexed="64"/>
      </patternFill>
    </fill>
    <fill>
      <patternFill patternType="solid">
        <fgColor indexed="22"/>
        <bgColor indexed="64"/>
      </patternFill>
    </fill>
    <fill>
      <patternFill patternType="solid">
        <fgColor indexed="9"/>
        <bgColor indexed="64"/>
      </patternFill>
    </fill>
    <fill>
      <patternFill patternType="solid">
        <fgColor theme="7" tint="0.79961546678060247"/>
        <bgColor indexed="64"/>
      </patternFill>
    </fill>
    <fill>
      <patternFill patternType="solid">
        <fgColor theme="5" tint="0.79982909634693444"/>
        <bgColor indexed="9"/>
      </patternFill>
    </fill>
    <fill>
      <patternFill patternType="solid">
        <fgColor theme="0"/>
        <bgColor indexed="9"/>
      </patternFill>
    </fill>
    <fill>
      <patternFill patternType="solid">
        <fgColor theme="4" tint="0.79961546678060247"/>
        <bgColor indexed="64"/>
      </patternFill>
    </fill>
    <fill>
      <patternFill patternType="solid">
        <fgColor theme="4" tint="0.79961546678060247"/>
        <bgColor indexed="22"/>
      </patternFill>
    </fill>
    <fill>
      <patternFill patternType="solid">
        <fgColor theme="7" tint="0.39979247413556324"/>
        <bgColor indexed="64"/>
      </patternFill>
    </fill>
    <fill>
      <patternFill patternType="solid">
        <fgColor theme="5" tint="0.79982909634693444"/>
        <bgColor indexed="64"/>
      </patternFill>
    </fill>
    <fill>
      <patternFill patternType="solid">
        <fgColor theme="9"/>
        <bgColor theme="9"/>
      </patternFill>
    </fill>
    <fill>
      <patternFill patternType="solid">
        <fgColor theme="2" tint="-9.9978637043366805E-2"/>
        <bgColor indexed="64"/>
      </patternFill>
    </fill>
    <fill>
      <patternFill patternType="solid">
        <fgColor theme="0" tint="-0.14963225196081423"/>
        <bgColor rgb="FFD0CECE"/>
      </patternFill>
    </fill>
    <fill>
      <patternFill patternType="solid">
        <fgColor rgb="FFFF0F0F"/>
        <bgColor indexed="64"/>
      </patternFill>
    </fill>
    <fill>
      <patternFill patternType="solid">
        <fgColor theme="9" tint="0.59999389629810485"/>
        <bgColor indexed="64"/>
      </patternFill>
    </fill>
    <fill>
      <patternFill patternType="solid">
        <fgColor theme="5"/>
        <bgColor indexed="64"/>
      </patternFill>
    </fill>
    <fill>
      <patternFill patternType="solid">
        <fgColor theme="0" tint="-0.14966277047029022"/>
        <bgColor indexed="64"/>
      </patternFill>
    </fill>
    <fill>
      <patternFill patternType="solid">
        <fgColor theme="5" tint="0.79961546678060247"/>
        <bgColor indexed="64"/>
      </patternFill>
    </fill>
    <fill>
      <patternFill patternType="solid">
        <fgColor theme="9"/>
        <bgColor indexed="64"/>
      </patternFill>
    </fill>
    <fill>
      <patternFill patternType="solid">
        <fgColor rgb="FFC00000"/>
        <bgColor indexed="64"/>
      </patternFill>
    </fill>
    <fill>
      <patternFill patternType="solid">
        <fgColor theme="7" tint="0.59999389629810485"/>
        <bgColor indexed="64"/>
      </patternFill>
    </fill>
    <fill>
      <patternFill patternType="solid">
        <fgColor theme="7" tint="0.79964598529007846"/>
        <bgColor indexed="64"/>
      </patternFill>
    </fill>
    <fill>
      <patternFill patternType="solid">
        <fgColor theme="3"/>
        <bgColor indexed="64"/>
      </patternFill>
    </fill>
    <fill>
      <patternFill patternType="solid">
        <fgColor theme="0" tint="-0.14966277047029022"/>
        <bgColor rgb="FFD6DCE5"/>
      </patternFill>
    </fill>
    <fill>
      <patternFill patternType="solid">
        <fgColor theme="4" tint="0.59999389629810485"/>
        <bgColor indexed="64"/>
      </patternFill>
    </fill>
    <fill>
      <patternFill patternType="solid">
        <fgColor rgb="FFCCFF33"/>
        <bgColor indexed="64"/>
      </patternFill>
    </fill>
    <fill>
      <patternFill patternType="solid">
        <fgColor theme="4" tint="0.39963988158818325"/>
        <bgColor indexed="64"/>
      </patternFill>
    </fill>
    <fill>
      <patternFill patternType="solid">
        <fgColor theme="0" tint="-0.249977111117893"/>
        <bgColor indexed="64"/>
      </patternFill>
    </fill>
    <fill>
      <patternFill patternType="solid">
        <fgColor theme="4" tint="0.79964598529007846"/>
        <bgColor indexed="64"/>
      </patternFill>
    </fill>
    <fill>
      <patternFill patternType="solid">
        <fgColor rgb="FFFBE4D5"/>
        <bgColor rgb="FFFBE4D5"/>
      </patternFill>
    </fill>
    <fill>
      <patternFill patternType="solid">
        <fgColor rgb="FFC5E0B3"/>
        <bgColor rgb="FFC5E0B3"/>
      </patternFill>
    </fill>
    <fill>
      <patternFill patternType="solid">
        <fgColor rgb="FFCCFF33"/>
        <bgColor rgb="FFC5E0B3"/>
      </patternFill>
    </fill>
    <fill>
      <patternFill patternType="solid">
        <fgColor rgb="FFBF9000"/>
        <bgColor rgb="FFBF9000"/>
      </patternFill>
    </fill>
    <fill>
      <patternFill patternType="solid">
        <fgColor rgb="FFFF9933"/>
        <bgColor rgb="FFBF9000"/>
      </patternFill>
    </fill>
    <fill>
      <patternFill patternType="solid">
        <fgColor theme="4" tint="-0.249977111117893"/>
        <bgColor rgb="FF0070C0"/>
      </patternFill>
    </fill>
    <fill>
      <patternFill patternType="solid">
        <fgColor theme="4" tint="-0.249977111117893"/>
        <bgColor rgb="FF99CC00"/>
      </patternFill>
    </fill>
    <fill>
      <patternFill patternType="solid">
        <fgColor rgb="FF0066CB"/>
        <bgColor rgb="FF333399"/>
      </patternFill>
    </fill>
    <fill>
      <patternFill patternType="solid">
        <fgColor theme="8" tint="-0.499984740745262"/>
        <bgColor rgb="FF99CC00"/>
      </patternFill>
    </fill>
    <fill>
      <patternFill patternType="solid">
        <fgColor rgb="FF666699"/>
        <bgColor rgb="FF666699"/>
      </patternFill>
    </fill>
    <fill>
      <patternFill patternType="solid">
        <fgColor rgb="FFFFCC99"/>
        <bgColor rgb="FFFFCC99"/>
      </patternFill>
    </fill>
    <fill>
      <patternFill patternType="solid">
        <fgColor rgb="FF99CC00"/>
        <bgColor rgb="FF99CC00"/>
      </patternFill>
    </fill>
    <fill>
      <patternFill patternType="solid">
        <fgColor rgb="FFFEF2CB"/>
        <bgColor rgb="FFFEF2CB"/>
      </patternFill>
    </fill>
    <fill>
      <patternFill patternType="solid">
        <fgColor rgb="FFD8D8D8"/>
        <bgColor rgb="FFD8D8D8"/>
      </patternFill>
    </fill>
    <fill>
      <patternFill patternType="solid">
        <fgColor rgb="FFFF9933"/>
        <bgColor rgb="FFFF0000"/>
      </patternFill>
    </fill>
    <fill>
      <patternFill patternType="solid">
        <fgColor theme="7" tint="0.79995117038483843"/>
        <bgColor rgb="FFFEF2CB"/>
      </patternFill>
    </fill>
    <fill>
      <patternFill patternType="solid">
        <fgColor theme="0"/>
        <bgColor theme="0"/>
      </patternFill>
    </fill>
    <fill>
      <patternFill patternType="solid">
        <fgColor rgb="FF5E1CD6"/>
        <bgColor rgb="FF548135"/>
      </patternFill>
    </fill>
    <fill>
      <patternFill patternType="solid">
        <fgColor rgb="FFD0CECE"/>
        <bgColor rgb="FFD0CECE"/>
      </patternFill>
    </fill>
    <fill>
      <patternFill patternType="solid">
        <fgColor theme="7" tint="0.39994506668294322"/>
        <bgColor indexed="64"/>
      </patternFill>
    </fill>
    <fill>
      <patternFill patternType="solid">
        <fgColor rgb="FFFF0000"/>
        <bgColor rgb="FFFF0000"/>
      </patternFill>
    </fill>
    <fill>
      <patternFill patternType="solid">
        <fgColor theme="7" tint="0.79995117038483843"/>
        <bgColor indexed="64"/>
      </patternFill>
    </fill>
    <fill>
      <patternFill patternType="solid">
        <fgColor theme="4" tint="0.79995117038483843"/>
        <bgColor rgb="FFFFFF00"/>
      </patternFill>
    </fill>
    <fill>
      <patternFill patternType="solid">
        <fgColor theme="8" tint="0.79995117038483843"/>
        <bgColor rgb="FFDEEAF6"/>
      </patternFill>
    </fill>
    <fill>
      <patternFill patternType="solid">
        <fgColor rgb="FFFFFF00"/>
        <bgColor theme="0"/>
      </patternFill>
    </fill>
    <fill>
      <patternFill patternType="solid">
        <fgColor rgb="FFDEEAF6"/>
        <bgColor rgb="FFDEEAF6"/>
      </patternFill>
    </fill>
    <fill>
      <patternFill patternType="solid">
        <fgColor theme="4" tint="0.79995117038483843"/>
        <bgColor indexed="64"/>
      </patternFill>
    </fill>
    <fill>
      <patternFill patternType="solid">
        <fgColor theme="8" tint="0.79995117038483843"/>
        <bgColor indexed="64"/>
      </patternFill>
    </fill>
    <fill>
      <patternFill patternType="solid">
        <fgColor theme="9" tint="0.59999389629810485"/>
        <bgColor rgb="FFE2EFD9"/>
      </patternFill>
    </fill>
    <fill>
      <patternFill patternType="solid">
        <fgColor rgb="FFBFBFBF"/>
        <bgColor rgb="FFBFBFBF"/>
      </patternFill>
    </fill>
    <fill>
      <patternFill patternType="solid">
        <fgColor rgb="FFF7CAAC"/>
        <bgColor rgb="FFF7CAAC"/>
      </patternFill>
    </fill>
    <fill>
      <patternFill patternType="solid">
        <fgColor rgb="FF7030A0"/>
        <bgColor rgb="FFF7CAAC"/>
      </patternFill>
    </fill>
    <fill>
      <patternFill patternType="solid">
        <fgColor theme="4" tint="0.59999389629810485"/>
        <bgColor rgb="FFBFBFBF"/>
      </patternFill>
    </fill>
    <fill>
      <patternFill patternType="solid">
        <fgColor rgb="FFFFFF00"/>
        <bgColor rgb="FF44546A"/>
      </patternFill>
    </fill>
    <fill>
      <patternFill patternType="solid">
        <fgColor rgb="FF92D050"/>
        <bgColor rgb="FF44546A"/>
      </patternFill>
    </fill>
    <fill>
      <patternFill patternType="solid">
        <fgColor rgb="FFB4C6E7"/>
        <bgColor rgb="FFB4C6E7"/>
      </patternFill>
    </fill>
    <fill>
      <patternFill patternType="solid">
        <fgColor rgb="FF00B050"/>
        <bgColor indexed="64"/>
      </patternFill>
    </fill>
    <fill>
      <patternFill patternType="solid">
        <fgColor theme="0" tint="-0.14996795556505021"/>
        <bgColor rgb="FFFEF2CB"/>
      </patternFill>
    </fill>
    <fill>
      <patternFill patternType="solid">
        <fgColor rgb="FF00B0F0"/>
        <bgColor indexed="64"/>
      </patternFill>
    </fill>
    <fill>
      <patternFill patternType="solid">
        <fgColor rgb="FF548135"/>
        <bgColor rgb="FF548135"/>
      </patternFill>
    </fill>
    <fill>
      <patternFill patternType="solid">
        <fgColor rgb="FF5E1CD6"/>
        <bgColor theme="8"/>
      </patternFill>
    </fill>
    <fill>
      <patternFill patternType="solid">
        <fgColor rgb="FFFF0000"/>
        <bgColor theme="8"/>
      </patternFill>
    </fill>
    <fill>
      <patternFill patternType="solid">
        <fgColor theme="0" tint="-0.249977111117893"/>
        <bgColor theme="0"/>
      </patternFill>
    </fill>
    <fill>
      <patternFill patternType="solid">
        <fgColor theme="2" tint="-0.249977111117893"/>
        <bgColor theme="0"/>
      </patternFill>
    </fill>
    <fill>
      <patternFill patternType="solid">
        <fgColor rgb="FF1E4E79"/>
        <bgColor rgb="FF1E4E79"/>
      </patternFill>
    </fill>
    <fill>
      <patternFill patternType="solid">
        <fgColor rgb="FFFFFF00"/>
        <bgColor rgb="FFFFFF00"/>
      </patternFill>
    </fill>
    <fill>
      <patternFill patternType="solid">
        <fgColor rgb="FFD9E2F3"/>
        <bgColor rgb="FFD9E2F3"/>
      </patternFill>
    </fill>
    <fill>
      <patternFill patternType="solid">
        <fgColor rgb="FFDEEBF7"/>
        <bgColor rgb="FFDEEAF6"/>
      </patternFill>
    </fill>
    <fill>
      <patternFill patternType="solid">
        <fgColor rgb="FFFBE5D5"/>
        <bgColor rgb="FFFFF2CC"/>
      </patternFill>
    </fill>
    <fill>
      <patternFill patternType="darkGray">
        <fgColor rgb="FFF2F2F2"/>
        <bgColor rgb="FFDEEBF7"/>
      </patternFill>
    </fill>
    <fill>
      <patternFill patternType="solid">
        <fgColor rgb="FFFFF2CC"/>
        <bgColor rgb="FFFEF2CB"/>
      </patternFill>
    </fill>
    <fill>
      <patternFill patternType="solid">
        <fgColor rgb="FFDAE3F3"/>
        <bgColor rgb="FFD9E2F3"/>
      </patternFill>
    </fill>
    <fill>
      <patternFill patternType="solid">
        <fgColor rgb="FFE2F0D9"/>
        <bgColor rgb="FFE2EFD9"/>
      </patternFill>
    </fill>
    <fill>
      <patternFill patternType="darkGray">
        <fgColor rgb="FFB6CCEA"/>
        <bgColor rgb="FFD0CECE"/>
      </patternFill>
    </fill>
    <fill>
      <patternFill patternType="solid">
        <fgColor rgb="FFF8CBAD"/>
        <bgColor rgb="FFF7CAAC"/>
      </patternFill>
    </fill>
    <fill>
      <patternFill patternType="solid">
        <fgColor rgb="FFDBDBDB"/>
        <bgColor rgb="FFDADADA"/>
      </patternFill>
    </fill>
    <fill>
      <patternFill patternType="solid">
        <fgColor rgb="FFFFEA9B"/>
        <bgColor rgb="FFFEF2CB"/>
      </patternFill>
    </fill>
    <fill>
      <patternFill patternType="darkGray">
        <fgColor rgb="FFB6CCEA"/>
        <bgColor rgb="FF9CC3E8"/>
      </patternFill>
    </fill>
    <fill>
      <patternFill patternType="solid">
        <fgColor rgb="FFC5E0B4"/>
        <bgColor rgb="FFC4E0B0"/>
      </patternFill>
    </fill>
    <fill>
      <patternFill patternType="solid">
        <fgColor rgb="FF9CC3E8"/>
        <bgColor rgb="FFB6CCEA"/>
      </patternFill>
    </fill>
    <fill>
      <patternFill patternType="solid">
        <fgColor rgb="FFF4B183"/>
        <bgColor rgb="FFFFCC99"/>
      </patternFill>
    </fill>
    <fill>
      <patternFill patternType="darkGray">
        <fgColor rgb="FFD0CECE"/>
        <bgColor rgb="FFBFBFBF"/>
      </patternFill>
    </fill>
    <fill>
      <patternFill patternType="mediumGray">
        <fgColor rgb="FFFFCC99"/>
        <bgColor rgb="FFFFEA9B"/>
      </patternFill>
    </fill>
    <fill>
      <patternFill patternType="mediumGray">
        <fgColor rgb="FF9CC3E8"/>
        <bgColor rgb="FFA7A7A7"/>
      </patternFill>
    </fill>
    <fill>
      <patternFill patternType="solid">
        <fgColor rgb="FFC4E0B0"/>
        <bgColor rgb="FFC5E0B4"/>
      </patternFill>
    </fill>
    <fill>
      <patternFill patternType="solid">
        <fgColor rgb="FFF2F2F2"/>
        <bgColor rgb="FFE2F0D9"/>
      </patternFill>
    </fill>
    <fill>
      <patternFill patternType="solid">
        <fgColor rgb="FFA7A7A7"/>
        <bgColor rgb="FFBFBFBF"/>
      </patternFill>
    </fill>
    <fill>
      <patternFill patternType="solid">
        <fgColor rgb="FF4B7ECC"/>
        <bgColor rgb="FF2E75B5"/>
      </patternFill>
    </fill>
    <fill>
      <patternFill patternType="darkGray">
        <fgColor rgb="FFF8821A"/>
        <bgColor rgb="FFC97400"/>
      </patternFill>
    </fill>
    <fill>
      <patternFill patternType="solid">
        <fgColor rgb="FFFFD422"/>
        <bgColor rgb="FFF4B183"/>
      </patternFill>
    </fill>
    <fill>
      <patternFill patternType="darkGray">
        <fgColor rgb="FF4B7ECC"/>
        <bgColor rgb="FF2E75B5"/>
      </patternFill>
    </fill>
    <fill>
      <patternFill patternType="solid">
        <fgColor rgb="FF70AD47"/>
        <bgColor rgb="FF94CF1B"/>
      </patternFill>
    </fill>
    <fill>
      <patternFill patternType="solid">
        <fgColor rgb="FFFFCC99"/>
        <bgColor rgb="FFF8CBAD"/>
      </patternFill>
    </fill>
    <fill>
      <patternFill patternType="mediumGray">
        <fgColor rgb="FFFFC9E7"/>
        <bgColor rgb="FFF8CBAD"/>
      </patternFill>
    </fill>
    <fill>
      <patternFill patternType="solid">
        <fgColor rgb="FFFFFFCC"/>
        <bgColor rgb="FFFFF2CC"/>
      </patternFill>
    </fill>
    <fill>
      <patternFill patternType="solid">
        <fgColor theme="7" tint="0.39997558519241921"/>
        <bgColor indexed="64"/>
      </patternFill>
    </fill>
    <fill>
      <patternFill patternType="solid">
        <fgColor theme="8" tint="0.59999389629810485"/>
        <bgColor indexed="64"/>
      </patternFill>
    </fill>
    <fill>
      <patternFill patternType="solid">
        <fgColor theme="9" tint="-0.249977111117893"/>
        <bgColor indexed="64"/>
      </patternFill>
    </fill>
    <fill>
      <patternFill patternType="solid">
        <fgColor theme="0" tint="-0.14999847407452621"/>
        <bgColor rgb="FFD8D8D8"/>
      </patternFill>
    </fill>
    <fill>
      <patternFill patternType="solid">
        <fgColor rgb="FFFF99CC"/>
        <bgColor rgb="FFFF0000"/>
      </patternFill>
    </fill>
    <fill>
      <patternFill patternType="solid">
        <fgColor rgb="FFE393F9"/>
        <bgColor rgb="FFFFEB9C"/>
      </patternFill>
    </fill>
    <fill>
      <patternFill patternType="solid">
        <fgColor rgb="FF00FF00"/>
        <bgColor rgb="FF15C8E1"/>
      </patternFill>
    </fill>
    <fill>
      <patternFill patternType="solid">
        <fgColor theme="4" tint="-0.249977111117893"/>
        <bgColor indexed="64"/>
      </patternFill>
    </fill>
    <fill>
      <patternFill patternType="solid">
        <fgColor theme="8" tint="-0.249977111117893"/>
        <bgColor indexed="64"/>
      </patternFill>
    </fill>
  </fills>
  <borders count="89">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thin">
        <color auto="1"/>
      </left>
      <right/>
      <top/>
      <bottom/>
      <diagonal/>
    </border>
    <border>
      <left/>
      <right style="medium">
        <color auto="1"/>
      </right>
      <top/>
      <bottom/>
      <diagonal/>
    </border>
    <border>
      <left style="medium">
        <color auto="1"/>
      </left>
      <right style="medium">
        <color auto="1"/>
      </right>
      <top/>
      <bottom style="medium">
        <color auto="1"/>
      </bottom>
      <diagonal/>
    </border>
    <border>
      <left style="medium">
        <color auto="1"/>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medium">
        <color auto="1"/>
      </left>
      <right style="thin">
        <color auto="1"/>
      </right>
      <top style="medium">
        <color auto="1"/>
      </top>
      <bottom/>
      <diagonal/>
    </border>
    <border>
      <left/>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bottom style="medium">
        <color auto="1"/>
      </bottom>
      <diagonal/>
    </border>
    <border>
      <left style="thin">
        <color auto="1"/>
      </left>
      <right/>
      <top style="medium">
        <color auto="1"/>
      </top>
      <bottom/>
      <diagonal/>
    </border>
    <border>
      <left/>
      <right style="thin">
        <color auto="1"/>
      </right>
      <top style="medium">
        <color auto="1"/>
      </top>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right style="medium">
        <color auto="1"/>
      </right>
      <top/>
      <bottom style="medium">
        <color auto="1"/>
      </bottom>
      <diagonal/>
    </border>
    <border>
      <left style="thin">
        <color auto="1"/>
      </left>
      <right style="thin">
        <color auto="1"/>
      </right>
      <top style="thin">
        <color auto="1"/>
      </top>
      <bottom/>
      <diagonal/>
    </border>
    <border>
      <left style="medium">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medium">
        <color auto="1"/>
      </bottom>
      <diagonal/>
    </border>
    <border>
      <left style="thin">
        <color rgb="FF000000"/>
      </left>
      <right style="thin">
        <color rgb="FF000000"/>
      </right>
      <top style="thin">
        <color rgb="FF000000"/>
      </top>
      <bottom style="medium">
        <color auto="1"/>
      </bottom>
      <diagonal/>
    </border>
    <border>
      <left style="thin">
        <color rgb="FF000000"/>
      </left>
      <right style="thin">
        <color rgb="FF000000"/>
      </right>
      <top/>
      <bottom style="medium">
        <color auto="1"/>
      </bottom>
      <diagonal/>
    </border>
    <border>
      <left/>
      <right style="medium">
        <color rgb="FF000000"/>
      </right>
      <top style="medium">
        <color rgb="FF000000"/>
      </top>
      <bottom/>
      <diagonal/>
    </border>
    <border>
      <left/>
      <right style="medium">
        <color rgb="FF000000"/>
      </right>
      <top/>
      <bottom/>
      <diagonal/>
    </border>
    <border>
      <left style="thin">
        <color rgb="FF000000"/>
      </left>
      <right/>
      <top/>
      <bottom style="thin">
        <color rgb="FF000000"/>
      </bottom>
      <diagonal/>
    </border>
    <border>
      <left style="medium">
        <color auto="1"/>
      </left>
      <right style="thin">
        <color rgb="FF000000"/>
      </right>
      <top/>
      <bottom style="thin">
        <color rgb="FF000000"/>
      </bottom>
      <diagonal/>
    </border>
    <border>
      <left style="thin">
        <color rgb="FF000000"/>
      </left>
      <right/>
      <top style="thin">
        <color rgb="FF000000"/>
      </top>
      <bottom style="thin">
        <color rgb="FF000000"/>
      </bottom>
      <diagonal/>
    </border>
    <border>
      <left style="medium">
        <color auto="1"/>
      </left>
      <right style="thin">
        <color rgb="FF000000"/>
      </right>
      <top style="thin">
        <color rgb="FF000000"/>
      </top>
      <bottom style="thin">
        <color rgb="FF000000"/>
      </bottom>
      <diagonal/>
    </border>
    <border>
      <left style="thin">
        <color rgb="FF000000"/>
      </left>
      <right/>
      <top style="thin">
        <color rgb="FF000000"/>
      </top>
      <bottom/>
      <diagonal/>
    </border>
    <border>
      <left style="medium">
        <color auto="1"/>
      </left>
      <right style="thin">
        <color rgb="FF000000"/>
      </right>
      <top style="thin">
        <color rgb="FF000000"/>
      </top>
      <bottom style="medium">
        <color auto="1"/>
      </bottom>
      <diagonal/>
    </border>
    <border>
      <left style="medium">
        <color auto="1"/>
      </left>
      <right style="medium">
        <color auto="1"/>
      </right>
      <top style="medium">
        <color auto="1"/>
      </top>
      <bottom style="thin">
        <color auto="1"/>
      </bottom>
      <diagonal/>
    </border>
    <border>
      <left/>
      <right style="medium">
        <color auto="1"/>
      </right>
      <top/>
      <bottom style="thin">
        <color rgb="FF000000"/>
      </bottom>
      <diagonal/>
    </border>
    <border>
      <left style="medium">
        <color auto="1"/>
      </left>
      <right style="medium">
        <color auto="1"/>
      </right>
      <top style="thin">
        <color auto="1"/>
      </top>
      <bottom style="thin">
        <color auto="1"/>
      </bottom>
      <diagonal/>
    </border>
    <border>
      <left style="thin">
        <color rgb="FF000000"/>
      </left>
      <right style="medium">
        <color auto="1"/>
      </right>
      <top/>
      <bottom style="thin">
        <color rgb="FF000000"/>
      </bottom>
      <diagonal/>
    </border>
    <border>
      <left style="medium">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thin">
        <color rgb="FF000000"/>
      </top>
      <bottom style="thin">
        <color rgb="FF000000"/>
      </bottom>
      <diagonal/>
    </border>
    <border>
      <left style="thin">
        <color rgb="FF000000"/>
      </left>
      <right/>
      <top/>
      <bottom/>
      <diagonal/>
    </border>
    <border>
      <left/>
      <right/>
      <top/>
      <bottom style="thin">
        <color rgb="FF000000"/>
      </bottom>
      <diagonal/>
    </border>
    <border>
      <left style="thin">
        <color rgb="FF74748A"/>
      </left>
      <right style="thin">
        <color rgb="FF74748A"/>
      </right>
      <top style="thin">
        <color rgb="FF74748A"/>
      </top>
      <bottom style="thin">
        <color rgb="FF74748A"/>
      </bottom>
      <diagonal/>
    </border>
    <border>
      <left style="double">
        <color rgb="FF383838"/>
      </left>
      <right style="double">
        <color rgb="FF383838"/>
      </right>
      <top style="double">
        <color rgb="FF383838"/>
      </top>
      <bottom style="double">
        <color rgb="FF383838"/>
      </bottom>
      <diagonal/>
    </border>
    <border>
      <left/>
      <right/>
      <top/>
      <bottom style="double">
        <color rgb="FFF8821A"/>
      </bottom>
      <diagonal/>
    </border>
    <border>
      <left/>
      <right/>
      <top/>
      <bottom style="thick">
        <color rgb="FF4B7ECC"/>
      </bottom>
      <diagonal/>
    </border>
    <border>
      <left style="thin">
        <color rgb="FFA7A7A7"/>
      </left>
      <right style="thin">
        <color rgb="FFA7A7A7"/>
      </right>
      <top style="thin">
        <color rgb="FFA7A7A7"/>
      </top>
      <bottom style="thin">
        <color rgb="FFA7A7A7"/>
      </bottom>
      <diagonal/>
    </border>
    <border>
      <left style="thin">
        <color rgb="FF383838"/>
      </left>
      <right style="thin">
        <color rgb="FF383838"/>
      </right>
      <top style="thin">
        <color rgb="FF383838"/>
      </top>
      <bottom style="thin">
        <color rgb="FF383838"/>
      </bottom>
      <diagonal/>
    </border>
    <border>
      <left/>
      <right/>
      <top/>
      <bottom style="medium">
        <color rgb="FF9CC3E8"/>
      </bottom>
      <diagonal/>
    </border>
    <border>
      <left/>
      <right/>
      <top style="thin">
        <color rgb="FF4B7ECC"/>
      </top>
      <bottom style="double">
        <color rgb="FF4B7ECC"/>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s>
  <cellStyleXfs count="110">
    <xf numFmtId="0" fontId="0" fillId="0" borderId="0"/>
    <xf numFmtId="43" fontId="118" fillId="0" borderId="0" applyFont="0" applyFill="0" applyBorder="0" applyAlignment="0" applyProtection="0"/>
    <xf numFmtId="168" fontId="118" fillId="0" borderId="0" applyFont="0" applyFill="0" applyBorder="0" applyAlignment="0" applyProtection="0">
      <alignment vertical="center"/>
    </xf>
    <xf numFmtId="0" fontId="9" fillId="89" borderId="0" applyBorder="0" applyProtection="0"/>
    <xf numFmtId="0" fontId="9" fillId="90" borderId="0" applyBorder="0" applyProtection="0"/>
    <xf numFmtId="0" fontId="9" fillId="91" borderId="0" applyBorder="0" applyProtection="0"/>
    <xf numFmtId="0" fontId="9" fillId="92" borderId="0" applyBorder="0" applyProtection="0"/>
    <xf numFmtId="0" fontId="9" fillId="93" borderId="0" applyBorder="0" applyProtection="0"/>
    <xf numFmtId="0" fontId="9" fillId="94" borderId="0" applyBorder="0" applyProtection="0"/>
    <xf numFmtId="0" fontId="9" fillId="95" borderId="0" applyBorder="0" applyProtection="0"/>
    <xf numFmtId="0" fontId="9" fillId="96" borderId="0" applyBorder="0" applyProtection="0"/>
    <xf numFmtId="0" fontId="9" fillId="97" borderId="0" applyBorder="0" applyProtection="0"/>
    <xf numFmtId="0" fontId="9" fillId="98" borderId="0" applyBorder="0" applyProtection="0"/>
    <xf numFmtId="0" fontId="9" fillId="99" borderId="0" applyBorder="0" applyProtection="0"/>
    <xf numFmtId="0" fontId="9" fillId="100" borderId="0" applyBorder="0" applyProtection="0"/>
    <xf numFmtId="0" fontId="94" fillId="101" borderId="0" applyBorder="0" applyProtection="0"/>
    <xf numFmtId="0" fontId="94" fillId="102" borderId="0" applyBorder="0" applyProtection="0"/>
    <xf numFmtId="0" fontId="94" fillId="103" borderId="0" applyBorder="0" applyProtection="0"/>
    <xf numFmtId="0" fontId="94" fillId="104" borderId="0" applyBorder="0" applyProtection="0"/>
    <xf numFmtId="0" fontId="94" fillId="105" borderId="0" applyBorder="0" applyProtection="0"/>
    <xf numFmtId="0" fontId="94" fillId="106" borderId="0" applyBorder="0" applyProtection="0"/>
    <xf numFmtId="0" fontId="95" fillId="107" borderId="79" applyProtection="0"/>
    <xf numFmtId="0" fontId="96" fillId="108" borderId="80" applyProtection="0"/>
    <xf numFmtId="0" fontId="97" fillId="0" borderId="81" applyProtection="0"/>
    <xf numFmtId="167" fontId="118" fillId="0" borderId="0" applyFont="0" applyFill="0" applyBorder="0" applyAlignment="0" applyProtection="0"/>
    <xf numFmtId="167" fontId="98" fillId="0" borderId="0" applyFont="0" applyFill="0" applyBorder="0" applyAlignment="0" applyProtection="0"/>
    <xf numFmtId="169" fontId="9" fillId="0" borderId="0" applyBorder="0" applyProtection="0"/>
    <xf numFmtId="43" fontId="98" fillId="0" borderId="0" applyFont="0" applyFill="0" applyBorder="0" applyAlignment="0" applyProtection="0"/>
    <xf numFmtId="170" fontId="9" fillId="0" borderId="0" applyBorder="0" applyProtection="0"/>
    <xf numFmtId="169" fontId="98" fillId="0" borderId="0" applyFill="0" applyBorder="0" applyAlignment="0" applyProtection="0"/>
    <xf numFmtId="169" fontId="71" fillId="0" borderId="0" applyBorder="0" applyProtection="0"/>
    <xf numFmtId="166" fontId="99" fillId="0" borderId="0" applyFont="0" applyFill="0" applyBorder="0" applyAlignment="0" applyProtection="0">
      <alignment vertical="center"/>
    </xf>
    <xf numFmtId="41" fontId="99" fillId="0" borderId="0" applyFont="0" applyFill="0" applyBorder="0" applyAlignment="0" applyProtection="0">
      <alignment vertical="center"/>
    </xf>
    <xf numFmtId="171" fontId="9" fillId="0" borderId="0" applyBorder="0" applyProtection="0"/>
    <xf numFmtId="172" fontId="98" fillId="0" borderId="0" applyFill="0" applyBorder="0" applyAlignment="0" applyProtection="0"/>
    <xf numFmtId="172" fontId="71" fillId="0" borderId="0" applyBorder="0" applyProtection="0"/>
    <xf numFmtId="172" fontId="9" fillId="0" borderId="0" applyBorder="0" applyProtection="0"/>
    <xf numFmtId="44" fontId="118" fillId="0" borderId="0" applyFont="0" applyFill="0" applyBorder="0" applyAlignment="0" applyProtection="0"/>
    <xf numFmtId="173" fontId="98" fillId="0" borderId="0" applyFont="0" applyFill="0" applyBorder="0" applyAlignment="0" applyProtection="0"/>
    <xf numFmtId="174" fontId="9" fillId="0" borderId="0" applyBorder="0" applyProtection="0"/>
    <xf numFmtId="174" fontId="98" fillId="0" borderId="0" applyFill="0" applyBorder="0" applyAlignment="0" applyProtection="0"/>
    <xf numFmtId="174" fontId="71" fillId="0" borderId="0" applyBorder="0" applyProtection="0"/>
    <xf numFmtId="175" fontId="99" fillId="0" borderId="0" applyFont="0" applyFill="0" applyBorder="0" applyAlignment="0" applyProtection="0">
      <alignment vertical="center"/>
    </xf>
    <xf numFmtId="176" fontId="9" fillId="0" borderId="0" applyBorder="0" applyProtection="0"/>
    <xf numFmtId="176" fontId="98" fillId="0" borderId="0" applyFill="0" applyBorder="0" applyAlignment="0" applyProtection="0"/>
    <xf numFmtId="176" fontId="71" fillId="0" borderId="0" applyBorder="0" applyProtection="0"/>
    <xf numFmtId="0" fontId="100" fillId="0" borderId="82" applyProtection="0"/>
    <xf numFmtId="0" fontId="101" fillId="0" borderId="0" applyBorder="0" applyProtection="0"/>
    <xf numFmtId="0" fontId="94" fillId="109" borderId="0" applyBorder="0" applyProtection="0"/>
    <xf numFmtId="0" fontId="94" fillId="110" borderId="0" applyBorder="0" applyProtection="0"/>
    <xf numFmtId="0" fontId="94" fillId="108" borderId="0" applyBorder="0" applyProtection="0"/>
    <xf numFmtId="0" fontId="94" fillId="111" borderId="0" applyBorder="0" applyProtection="0"/>
    <xf numFmtId="0" fontId="94" fillId="112" borderId="0" applyBorder="0" applyProtection="0"/>
    <xf numFmtId="0" fontId="94" fillId="113" borderId="0" applyBorder="0" applyProtection="0"/>
    <xf numFmtId="0" fontId="102" fillId="114" borderId="79" applyProtection="0"/>
    <xf numFmtId="0" fontId="98" fillId="0" borderId="0"/>
    <xf numFmtId="0" fontId="103" fillId="115" borderId="0" applyBorder="0" applyProtection="0"/>
    <xf numFmtId="170" fontId="98" fillId="0" borderId="0" applyFill="0" applyBorder="0" applyAlignment="0" applyProtection="0"/>
    <xf numFmtId="170" fontId="71" fillId="0" borderId="0" applyBorder="0" applyProtection="0"/>
    <xf numFmtId="177" fontId="98" fillId="0" borderId="0" applyFill="0" applyBorder="0" applyAlignment="0" applyProtection="0"/>
    <xf numFmtId="177" fontId="71" fillId="0" borderId="0" applyBorder="0" applyProtection="0"/>
    <xf numFmtId="178" fontId="104" fillId="0" borderId="0" applyFont="0" applyFill="0" applyBorder="0" applyAlignment="0" applyProtection="0"/>
    <xf numFmtId="165" fontId="98" fillId="0" borderId="0" applyFont="0" applyFill="0" applyBorder="0" applyAlignment="0" applyProtection="0"/>
    <xf numFmtId="177" fontId="9" fillId="0" borderId="0" applyBorder="0" applyProtection="0"/>
    <xf numFmtId="178" fontId="105" fillId="0" borderId="0" applyFont="0" applyFill="0" applyBorder="0" applyAlignment="0" applyProtection="0"/>
    <xf numFmtId="179" fontId="98" fillId="0" borderId="0" applyFill="0" applyBorder="0" applyAlignment="0" applyProtection="0"/>
    <xf numFmtId="179" fontId="71" fillId="0" borderId="0" applyBorder="0" applyProtection="0"/>
    <xf numFmtId="179" fontId="106" fillId="0" borderId="0" applyBorder="0" applyProtection="0"/>
    <xf numFmtId="179" fontId="9" fillId="0" borderId="0" applyBorder="0" applyProtection="0"/>
    <xf numFmtId="167" fontId="99" fillId="0" borderId="0" applyFont="0" applyFill="0" applyBorder="0" applyAlignment="0" applyProtection="0"/>
    <xf numFmtId="43" fontId="99" fillId="0" borderId="0" applyFont="0" applyFill="0" applyBorder="0" applyAlignment="0" applyProtection="0"/>
    <xf numFmtId="164" fontId="98" fillId="0" borderId="0" applyFont="0" applyFill="0" applyBorder="0" applyAlignment="0" applyProtection="0"/>
    <xf numFmtId="180" fontId="9" fillId="0" borderId="0" applyBorder="0" applyProtection="0"/>
    <xf numFmtId="180" fontId="98" fillId="0" borderId="0" applyFill="0" applyBorder="0" applyAlignment="0" applyProtection="0"/>
    <xf numFmtId="180" fontId="71" fillId="0" borderId="0" applyBorder="0" applyProtection="0"/>
    <xf numFmtId="181" fontId="98" fillId="0" borderId="0" applyFill="0" applyBorder="0" applyAlignment="0" applyProtection="0"/>
    <xf numFmtId="181" fontId="71" fillId="0" borderId="0" applyBorder="0" applyProtection="0"/>
    <xf numFmtId="181" fontId="9" fillId="0" borderId="0" applyBorder="0" applyProtection="0"/>
    <xf numFmtId="0" fontId="107" fillId="98" borderId="0" applyBorder="0" applyProtection="0"/>
    <xf numFmtId="0" fontId="118" fillId="0" borderId="0"/>
    <xf numFmtId="0" fontId="9" fillId="0" borderId="0"/>
    <xf numFmtId="0" fontId="71" fillId="0" borderId="0"/>
    <xf numFmtId="0" fontId="99" fillId="0" borderId="0"/>
    <xf numFmtId="0" fontId="108" fillId="0" borderId="0"/>
    <xf numFmtId="0" fontId="109" fillId="0" borderId="0"/>
    <xf numFmtId="0" fontId="104" fillId="0" borderId="0"/>
    <xf numFmtId="0" fontId="110" fillId="0" borderId="0"/>
    <xf numFmtId="0" fontId="111" fillId="0" borderId="0"/>
    <xf numFmtId="0" fontId="112" fillId="0" borderId="0"/>
    <xf numFmtId="0" fontId="9" fillId="116" borderId="83" applyProtection="0"/>
    <xf numFmtId="9" fontId="98" fillId="0" borderId="0" applyFont="0" applyFill="0" applyBorder="0" applyAlignment="0" applyProtection="0"/>
    <xf numFmtId="182" fontId="9" fillId="0" borderId="0" applyBorder="0" applyProtection="0"/>
    <xf numFmtId="182" fontId="98" fillId="0" borderId="0" applyFill="0" applyBorder="0" applyAlignment="0" applyProtection="0"/>
    <xf numFmtId="182" fontId="71" fillId="0" borderId="0" applyBorder="0" applyProtection="0"/>
    <xf numFmtId="9" fontId="104" fillId="0" borderId="0" applyFont="0" applyFill="0" applyBorder="0" applyAlignment="0" applyProtection="0"/>
    <xf numFmtId="9" fontId="105" fillId="0" borderId="0" applyFont="0" applyFill="0" applyBorder="0" applyAlignment="0" applyProtection="0"/>
    <xf numFmtId="182" fontId="106" fillId="0" borderId="0" applyBorder="0" applyProtection="0"/>
    <xf numFmtId="9" fontId="99" fillId="0" borderId="0" applyFont="0" applyFill="0" applyBorder="0" applyAlignment="0" applyProtection="0"/>
    <xf numFmtId="0" fontId="113" fillId="107" borderId="84" applyProtection="0"/>
    <xf numFmtId="0" fontId="114" fillId="0" borderId="0" applyBorder="0" applyProtection="0"/>
    <xf numFmtId="0" fontId="115" fillId="0" borderId="0" applyBorder="0" applyProtection="0"/>
    <xf numFmtId="0" fontId="101" fillId="0" borderId="85" applyProtection="0"/>
    <xf numFmtId="0" fontId="101" fillId="0" borderId="86" applyProtection="0"/>
    <xf numFmtId="167" fontId="118" fillId="0" borderId="0" applyFont="0" applyFill="0" applyBorder="0" applyAlignment="0" applyProtection="0"/>
    <xf numFmtId="165" fontId="98" fillId="0" borderId="0" applyFont="0" applyFill="0" applyBorder="0" applyAlignment="0" applyProtection="0"/>
    <xf numFmtId="0" fontId="118" fillId="0" borderId="0"/>
    <xf numFmtId="0" fontId="118" fillId="0" borderId="0"/>
    <xf numFmtId="173" fontId="118" fillId="0" borderId="0" applyFont="0" applyFill="0" applyBorder="0" applyAlignment="0" applyProtection="0"/>
    <xf numFmtId="167" fontId="98" fillId="0" borderId="0" applyFont="0" applyFill="0" applyBorder="0" applyAlignment="0" applyProtection="0"/>
    <xf numFmtId="0" fontId="1" fillId="0" borderId="0"/>
  </cellStyleXfs>
  <cellXfs count="730">
    <xf numFmtId="0" fontId="0" fillId="0" borderId="0" xfId="0"/>
    <xf numFmtId="0" fontId="2" fillId="2" borderId="1" xfId="0" applyFont="1" applyFill="1" applyBorder="1" applyAlignment="1">
      <alignment horizontal="center" vertical="center" wrapText="1"/>
    </xf>
    <xf numFmtId="168" fontId="3" fillId="3" borderId="2" xfId="0" applyNumberFormat="1" applyFont="1" applyFill="1" applyBorder="1" applyAlignment="1">
      <alignment horizontal="center" vertical="center" wrapText="1"/>
    </xf>
    <xf numFmtId="0" fontId="4" fillId="0" borderId="2" xfId="0" applyFont="1" applyBorder="1" applyAlignment="1">
      <alignment horizontal="center" vertical="center"/>
    </xf>
    <xf numFmtId="0" fontId="4" fillId="4" borderId="2" xfId="0" applyFont="1" applyFill="1" applyBorder="1" applyAlignment="1">
      <alignment horizontal="center" vertical="center"/>
    </xf>
    <xf numFmtId="49" fontId="0" fillId="0" borderId="0" xfId="0" applyNumberFormat="1"/>
    <xf numFmtId="0" fontId="5" fillId="4" borderId="2" xfId="0" applyFont="1" applyFill="1" applyBorder="1" applyAlignment="1">
      <alignment horizontal="center" vertical="center"/>
    </xf>
    <xf numFmtId="0" fontId="5" fillId="0" borderId="2" xfId="0" applyFont="1" applyBorder="1" applyAlignment="1">
      <alignment horizontal="center" vertical="center"/>
    </xf>
    <xf numFmtId="0" fontId="4" fillId="5" borderId="2" xfId="0" applyFont="1" applyFill="1" applyBorder="1" applyAlignment="1">
      <alignment horizontal="center" vertical="center"/>
    </xf>
    <xf numFmtId="0" fontId="6" fillId="0" borderId="0" xfId="0" applyFont="1"/>
    <xf numFmtId="0" fontId="7" fillId="0" borderId="0" xfId="0" applyFont="1"/>
    <xf numFmtId="167" fontId="0" fillId="0" borderId="0" xfId="24" applyFont="1"/>
    <xf numFmtId="0" fontId="8" fillId="6" borderId="0" xfId="0" applyFont="1" applyFill="1" applyAlignment="1">
      <alignment horizontal="center" vertical="center"/>
    </xf>
    <xf numFmtId="0" fontId="8" fillId="6" borderId="0" xfId="0" applyFont="1" applyFill="1" applyAlignment="1">
      <alignment horizontal="left" vertical="center"/>
    </xf>
    <xf numFmtId="0" fontId="9" fillId="6" borderId="0" xfId="0" applyFont="1" applyFill="1"/>
    <xf numFmtId="0" fontId="8" fillId="7" borderId="1" xfId="0" applyFont="1" applyFill="1" applyBorder="1" applyAlignment="1">
      <alignment horizontal="center" vertical="center" wrapText="1"/>
    </xf>
    <xf numFmtId="0" fontId="12" fillId="8" borderId="5" xfId="0" applyFont="1" applyFill="1" applyBorder="1" applyAlignment="1">
      <alignment horizontal="left" vertical="center"/>
    </xf>
    <xf numFmtId="0" fontId="13" fillId="7" borderId="1" xfId="0" applyFont="1" applyFill="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5" fillId="0" borderId="1" xfId="62" applyNumberFormat="1" applyFont="1" applyFill="1" applyBorder="1" applyAlignment="1" applyProtection="1">
      <alignment horizontal="center" vertical="center"/>
      <protection hidden="1"/>
    </xf>
    <xf numFmtId="0" fontId="8" fillId="6" borderId="0" xfId="0" applyFont="1" applyFill="1" applyAlignment="1" applyProtection="1">
      <alignment vertical="center"/>
      <protection locked="0"/>
    </xf>
    <xf numFmtId="0" fontId="11" fillId="6" borderId="0" xfId="0" applyFont="1" applyFill="1" applyAlignment="1" applyProtection="1">
      <alignment vertical="center"/>
      <protection locked="0"/>
    </xf>
    <xf numFmtId="14" fontId="11" fillId="8" borderId="1" xfId="0" applyNumberFormat="1" applyFont="1" applyFill="1" applyBorder="1" applyAlignment="1">
      <alignment horizontal="center" vertical="center" wrapText="1"/>
    </xf>
    <xf numFmtId="167" fontId="9" fillId="6" borderId="0" xfId="24" applyFont="1" applyFill="1"/>
    <xf numFmtId="167" fontId="14" fillId="6" borderId="1" xfId="24" applyFont="1" applyFill="1" applyBorder="1" applyAlignment="1" applyProtection="1">
      <alignment vertical="center" wrapText="1"/>
      <protection hidden="1"/>
    </xf>
    <xf numFmtId="167" fontId="14" fillId="8" borderId="1" xfId="24" applyFont="1" applyFill="1" applyBorder="1" applyAlignment="1">
      <alignment horizontal="center" vertical="center" wrapText="1"/>
    </xf>
    <xf numFmtId="167" fontId="8" fillId="7" borderId="1" xfId="24" applyFont="1" applyFill="1" applyBorder="1" applyAlignment="1">
      <alignment horizontal="center" vertical="center" wrapText="1"/>
    </xf>
    <xf numFmtId="167" fontId="8" fillId="9" borderId="1" xfId="24" applyFont="1" applyFill="1" applyBorder="1" applyAlignment="1">
      <alignment horizontal="center" vertical="center" wrapText="1"/>
    </xf>
    <xf numFmtId="0" fontId="18" fillId="0" borderId="1" xfId="0" applyFont="1" applyBorder="1" applyAlignment="1" applyProtection="1">
      <alignment horizontal="center" vertical="center"/>
      <protection locked="0"/>
    </xf>
    <xf numFmtId="167" fontId="6" fillId="0" borderId="0" xfId="24" applyFont="1"/>
    <xf numFmtId="0" fontId="19" fillId="0" borderId="0" xfId="0" applyFont="1" applyAlignment="1">
      <alignment vertical="center"/>
    </xf>
    <xf numFmtId="167" fontId="7" fillId="0" borderId="0" xfId="24" applyFont="1"/>
    <xf numFmtId="0" fontId="20" fillId="11" borderId="0" xfId="0" applyFont="1" applyFill="1" applyAlignment="1">
      <alignment horizontal="center" vertical="center" wrapText="1"/>
    </xf>
    <xf numFmtId="4" fontId="21" fillId="0" borderId="0" xfId="0" applyNumberFormat="1" applyFont="1"/>
    <xf numFmtId="43" fontId="6" fillId="0" borderId="0" xfId="1" applyFont="1"/>
    <xf numFmtId="43" fontId="6" fillId="0" borderId="0" xfId="0" applyNumberFormat="1" applyFont="1"/>
    <xf numFmtId="0" fontId="6" fillId="0" borderId="0" xfId="0" applyFont="1" applyAlignment="1">
      <alignment wrapText="1"/>
    </xf>
    <xf numFmtId="0" fontId="0" fillId="0" borderId="0" xfId="0" applyAlignment="1">
      <alignment wrapText="1"/>
    </xf>
    <xf numFmtId="0" fontId="11" fillId="0" borderId="0" xfId="0" applyFont="1"/>
    <xf numFmtId="0" fontId="22" fillId="0" borderId="0" xfId="0" applyFont="1"/>
    <xf numFmtId="0" fontId="23" fillId="0" borderId="0" xfId="0" applyFont="1"/>
    <xf numFmtId="0" fontId="24" fillId="0" borderId="0" xfId="0" applyFont="1" applyAlignment="1">
      <alignment vertical="center"/>
    </xf>
    <xf numFmtId="0" fontId="14" fillId="6" borderId="0" xfId="0" applyFont="1" applyFill="1" applyAlignment="1">
      <alignment horizontal="center" vertical="center"/>
    </xf>
    <xf numFmtId="0" fontId="25" fillId="12" borderId="1" xfId="0" applyFont="1" applyFill="1" applyBorder="1" applyAlignment="1">
      <alignment horizontal="center" vertical="center" wrapText="1"/>
    </xf>
    <xf numFmtId="0" fontId="8" fillId="0" borderId="0" xfId="0" applyFont="1" applyAlignment="1">
      <alignment vertical="center"/>
    </xf>
    <xf numFmtId="0" fontId="11" fillId="6" borderId="0" xfId="0" applyFont="1" applyFill="1" applyAlignment="1">
      <alignment horizontal="center" vertical="center"/>
    </xf>
    <xf numFmtId="0" fontId="8" fillId="0" borderId="0" xfId="0" applyFont="1" applyAlignment="1">
      <alignment horizontal="left" vertical="center"/>
    </xf>
    <xf numFmtId="0" fontId="30" fillId="15" borderId="12" xfId="0" applyFont="1" applyFill="1" applyBorder="1" applyAlignment="1">
      <alignment horizontal="left" vertical="center"/>
    </xf>
    <xf numFmtId="0" fontId="25" fillId="12" borderId="1" xfId="0" applyFont="1" applyFill="1" applyBorder="1" applyAlignment="1">
      <alignment vertical="center" wrapText="1"/>
    </xf>
    <xf numFmtId="0" fontId="16" fillId="0" borderId="1" xfId="106" applyFont="1" applyBorder="1" applyAlignment="1" applyProtection="1">
      <alignment vertical="center" wrapText="1"/>
      <protection hidden="1"/>
    </xf>
    <xf numFmtId="173" fontId="31" fillId="0" borderId="1" xfId="107" applyFont="1" applyFill="1" applyBorder="1" applyAlignment="1" applyProtection="1">
      <alignment horizontal="center" vertical="center" wrapText="1"/>
      <protection hidden="1"/>
    </xf>
    <xf numFmtId="173" fontId="31" fillId="13" borderId="1" xfId="107" applyFont="1" applyFill="1" applyBorder="1" applyAlignment="1" applyProtection="1">
      <alignment horizontal="center" vertical="center" wrapText="1"/>
      <protection hidden="1"/>
    </xf>
    <xf numFmtId="0" fontId="26" fillId="16" borderId="1" xfId="0" applyFont="1" applyFill="1" applyBorder="1" applyAlignment="1" applyProtection="1">
      <alignment vertical="center" wrapText="1"/>
      <protection hidden="1"/>
    </xf>
    <xf numFmtId="167" fontId="25" fillId="17" borderId="15" xfId="108" applyFont="1" applyFill="1" applyBorder="1" applyAlignment="1">
      <alignment horizontal="center" vertical="center"/>
    </xf>
    <xf numFmtId="0" fontId="32" fillId="6" borderId="0" xfId="0" applyFont="1" applyFill="1" applyAlignment="1">
      <alignment horizontal="center" vertical="center"/>
    </xf>
    <xf numFmtId="0" fontId="33" fillId="18" borderId="16" xfId="0" applyFont="1" applyFill="1" applyBorder="1" applyAlignment="1">
      <alignment vertical="center"/>
    </xf>
    <xf numFmtId="0" fontId="33" fillId="18" borderId="0" xfId="0" applyFont="1" applyFill="1" applyAlignment="1">
      <alignment horizontal="center" vertical="center"/>
    </xf>
    <xf numFmtId="177" fontId="33" fillId="18" borderId="0" xfId="0" applyNumberFormat="1" applyFont="1" applyFill="1" applyAlignment="1">
      <alignment vertical="center"/>
    </xf>
    <xf numFmtId="0" fontId="34" fillId="6" borderId="0" xfId="0" applyFont="1" applyFill="1" applyAlignment="1">
      <alignment horizontal="center" vertical="center"/>
    </xf>
    <xf numFmtId="0" fontId="35" fillId="17" borderId="17" xfId="0" applyFont="1" applyFill="1" applyBorder="1" applyAlignment="1">
      <alignment vertical="center"/>
    </xf>
    <xf numFmtId="0" fontId="35" fillId="17" borderId="18" xfId="0" applyFont="1" applyFill="1" applyBorder="1" applyAlignment="1">
      <alignment horizontal="center" vertical="center"/>
    </xf>
    <xf numFmtId="0" fontId="25" fillId="17" borderId="1" xfId="0" applyFont="1" applyFill="1" applyBorder="1" applyAlignment="1">
      <alignment horizontal="center" vertical="center" wrapText="1"/>
    </xf>
    <xf numFmtId="0" fontId="36" fillId="0" borderId="1" xfId="106" applyFont="1" applyBorder="1" applyAlignment="1" applyProtection="1">
      <alignment horizontal="center" vertical="center" wrapText="1"/>
      <protection hidden="1"/>
    </xf>
    <xf numFmtId="0" fontId="37" fillId="17" borderId="19" xfId="0" applyFont="1" applyFill="1" applyBorder="1" applyAlignment="1">
      <alignment vertical="center"/>
    </xf>
    <xf numFmtId="0" fontId="37" fillId="17" borderId="20" xfId="0" applyFont="1" applyFill="1" applyBorder="1" applyAlignment="1">
      <alignment horizontal="center" vertical="center"/>
    </xf>
    <xf numFmtId="0" fontId="34" fillId="6" borderId="0" xfId="0" applyFont="1" applyFill="1" applyAlignment="1">
      <alignment vertical="center"/>
    </xf>
    <xf numFmtId="0" fontId="33" fillId="6" borderId="0" xfId="0" applyFont="1" applyFill="1" applyAlignment="1">
      <alignment vertical="center"/>
    </xf>
    <xf numFmtId="0" fontId="34" fillId="6" borderId="0" xfId="0" applyFont="1" applyFill="1" applyAlignment="1">
      <alignment horizontal="left" vertical="center"/>
    </xf>
    <xf numFmtId="0" fontId="25" fillId="17" borderId="17" xfId="0" applyFont="1" applyFill="1" applyBorder="1" applyAlignment="1">
      <alignment vertical="center"/>
    </xf>
    <xf numFmtId="0" fontId="33" fillId="6" borderId="0" xfId="0" applyFont="1" applyFill="1" applyAlignment="1">
      <alignment horizontal="center" vertical="center"/>
    </xf>
    <xf numFmtId="165" fontId="33" fillId="6" borderId="0" xfId="0" applyNumberFormat="1" applyFont="1" applyFill="1" applyAlignment="1">
      <alignment horizontal="center" vertical="center"/>
    </xf>
    <xf numFmtId="0" fontId="40" fillId="20" borderId="3" xfId="0" applyFont="1" applyFill="1" applyBorder="1" applyAlignment="1">
      <alignment horizontal="center" vertical="center"/>
    </xf>
    <xf numFmtId="0" fontId="40" fillId="20" borderId="5" xfId="0" applyFont="1" applyFill="1" applyBorder="1" applyAlignment="1">
      <alignment horizontal="center" vertical="center"/>
    </xf>
    <xf numFmtId="0" fontId="28" fillId="17" borderId="1" xfId="0" applyFont="1" applyFill="1" applyBorder="1" applyAlignment="1">
      <alignment horizontal="center" vertical="center" wrapText="1"/>
    </xf>
    <xf numFmtId="167" fontId="25" fillId="17" borderId="10" xfId="108" applyFont="1" applyFill="1" applyBorder="1" applyAlignment="1">
      <alignment vertical="center"/>
    </xf>
    <xf numFmtId="0" fontId="37" fillId="17" borderId="1" xfId="0" applyFont="1" applyFill="1" applyBorder="1" applyAlignment="1">
      <alignment horizontal="center" vertical="center"/>
    </xf>
    <xf numFmtId="167" fontId="25" fillId="17" borderId="1" xfId="108" applyFont="1" applyFill="1" applyBorder="1" applyAlignment="1">
      <alignment vertical="center"/>
    </xf>
    <xf numFmtId="167" fontId="0" fillId="22" borderId="1" xfId="0" applyNumberFormat="1" applyFill="1" applyBorder="1"/>
    <xf numFmtId="14" fontId="0" fillId="0" borderId="0" xfId="0" applyNumberFormat="1"/>
    <xf numFmtId="184" fontId="34" fillId="0" borderId="1" xfId="0" applyNumberFormat="1" applyFont="1" applyBorder="1" applyAlignment="1">
      <alignment vertical="center" wrapText="1"/>
    </xf>
    <xf numFmtId="0" fontId="16" fillId="0" borderId="0" xfId="0" applyFont="1"/>
    <xf numFmtId="0" fontId="16" fillId="0" borderId="0" xfId="0" applyFont="1" applyAlignment="1">
      <alignment wrapText="1"/>
    </xf>
    <xf numFmtId="0" fontId="41" fillId="0" borderId="0" xfId="0" applyFont="1"/>
    <xf numFmtId="0" fontId="26" fillId="0" borderId="0" xfId="0" applyFont="1"/>
    <xf numFmtId="167" fontId="26" fillId="0" borderId="0" xfId="1" applyNumberFormat="1" applyFont="1" applyFill="1" applyBorder="1" applyAlignment="1" applyProtection="1"/>
    <xf numFmtId="167" fontId="26" fillId="0" borderId="0" xfId="1" applyNumberFormat="1" applyFont="1" applyFill="1" applyBorder="1"/>
    <xf numFmtId="0" fontId="26" fillId="0" borderId="0" xfId="0" applyFont="1" applyAlignment="1">
      <alignment horizontal="left"/>
    </xf>
    <xf numFmtId="0" fontId="42" fillId="0" borderId="0" xfId="0" applyFont="1"/>
    <xf numFmtId="0" fontId="26" fillId="0" borderId="0" xfId="0" applyFont="1" applyAlignment="1">
      <alignment horizontal="center"/>
    </xf>
    <xf numFmtId="0" fontId="25" fillId="0" borderId="0" xfId="0" applyFont="1"/>
    <xf numFmtId="0" fontId="38" fillId="0" borderId="0" xfId="0" applyFont="1"/>
    <xf numFmtId="0" fontId="25" fillId="0" borderId="1" xfId="0" applyFont="1" applyBorder="1"/>
    <xf numFmtId="0" fontId="16" fillId="0" borderId="1" xfId="0" applyFont="1" applyBorder="1"/>
    <xf numFmtId="49" fontId="38" fillId="0" borderId="1" xfId="0" applyNumberFormat="1" applyFont="1" applyBorder="1" applyAlignment="1">
      <alignment horizontal="center" vertical="center"/>
    </xf>
    <xf numFmtId="0" fontId="43" fillId="0" borderId="1" xfId="0" applyFont="1" applyBorder="1" applyAlignment="1">
      <alignment horizontal="center" vertical="center" wrapText="1"/>
    </xf>
    <xf numFmtId="0" fontId="44" fillId="0" borderId="1" xfId="0" applyFont="1" applyBorder="1" applyAlignment="1">
      <alignment horizontal="center" vertical="center" wrapText="1"/>
    </xf>
    <xf numFmtId="167" fontId="43" fillId="0" borderId="1" xfId="1" applyNumberFormat="1" applyFont="1" applyFill="1" applyBorder="1" applyAlignment="1" applyProtection="1">
      <alignment horizontal="center" vertical="center" wrapText="1"/>
    </xf>
    <xf numFmtId="2" fontId="43" fillId="0" borderId="1" xfId="0" applyNumberFormat="1" applyFont="1" applyBorder="1" applyAlignment="1">
      <alignment horizontal="center" vertical="center" wrapText="1"/>
    </xf>
    <xf numFmtId="49" fontId="45" fillId="23" borderId="1" xfId="0" applyNumberFormat="1" applyFont="1" applyFill="1" applyBorder="1" applyAlignment="1">
      <alignment horizontal="center" vertical="center"/>
    </xf>
    <xf numFmtId="0" fontId="4" fillId="24" borderId="1" xfId="0" applyFont="1" applyFill="1" applyBorder="1" applyAlignment="1" applyProtection="1">
      <alignment horizontal="left" vertical="center"/>
      <protection locked="0"/>
    </xf>
    <xf numFmtId="167" fontId="4" fillId="24" borderId="1" xfId="1" applyNumberFormat="1" applyFont="1" applyFill="1" applyBorder="1" applyAlignment="1" applyProtection="1">
      <alignment horizontal="left" vertical="center"/>
      <protection locked="0"/>
    </xf>
    <xf numFmtId="167" fontId="26" fillId="0" borderId="0" xfId="1" applyNumberFormat="1" applyFont="1" applyBorder="1" applyAlignment="1" applyProtection="1"/>
    <xf numFmtId="0" fontId="25" fillId="0" borderId="0" xfId="0" applyFont="1" applyAlignment="1">
      <alignment horizontal="center"/>
    </xf>
    <xf numFmtId="49" fontId="25" fillId="0" borderId="0" xfId="0" applyNumberFormat="1" applyFont="1" applyAlignment="1">
      <alignment horizontal="center" vertical="center"/>
    </xf>
    <xf numFmtId="2" fontId="16" fillId="0" borderId="0" xfId="0" applyNumberFormat="1" applyFont="1"/>
    <xf numFmtId="167" fontId="16" fillId="0" borderId="0" xfId="1" applyNumberFormat="1" applyFont="1" applyFill="1" applyAlignment="1">
      <alignment wrapText="1"/>
    </xf>
    <xf numFmtId="167" fontId="16" fillId="0" borderId="0" xfId="1" applyNumberFormat="1" applyFont="1" applyAlignment="1">
      <alignment wrapText="1"/>
    </xf>
    <xf numFmtId="0" fontId="25" fillId="0" borderId="1" xfId="0" applyFont="1" applyBorder="1" applyAlignment="1">
      <alignment horizontal="center"/>
    </xf>
    <xf numFmtId="0" fontId="25" fillId="0" borderId="1" xfId="0" applyFont="1" applyBorder="1" applyAlignment="1">
      <alignment horizontal="center" vertical="center"/>
    </xf>
    <xf numFmtId="2" fontId="16" fillId="0" borderId="41" xfId="0" applyNumberFormat="1" applyFont="1" applyBorder="1"/>
    <xf numFmtId="167" fontId="16" fillId="0" borderId="1" xfId="1" applyNumberFormat="1" applyFont="1" applyFill="1" applyBorder="1" applyAlignment="1">
      <alignment wrapText="1"/>
    </xf>
    <xf numFmtId="167" fontId="16" fillId="0" borderId="1" xfId="1" applyNumberFormat="1" applyFont="1" applyBorder="1" applyAlignment="1">
      <alignment wrapText="1"/>
    </xf>
    <xf numFmtId="167" fontId="44" fillId="0" borderId="1" xfId="1" applyNumberFormat="1" applyFont="1" applyFill="1" applyBorder="1" applyAlignment="1" applyProtection="1">
      <alignment horizontal="center" vertical="center" wrapText="1"/>
      <protection locked="0"/>
    </xf>
    <xf numFmtId="49" fontId="43" fillId="5" borderId="3" xfId="0" applyNumberFormat="1" applyFont="1" applyFill="1" applyBorder="1" applyAlignment="1">
      <alignment horizontal="center" vertical="center" wrapText="1"/>
    </xf>
    <xf numFmtId="167" fontId="44" fillId="0" borderId="5" xfId="1" applyNumberFormat="1" applyFont="1" applyFill="1" applyBorder="1" applyAlignment="1" applyProtection="1">
      <alignment horizontal="center" vertical="center" wrapText="1"/>
      <protection locked="0"/>
    </xf>
    <xf numFmtId="0" fontId="26" fillId="0" borderId="1" xfId="0" applyFont="1" applyBorder="1"/>
    <xf numFmtId="167" fontId="26" fillId="0" borderId="43" xfId="1" applyNumberFormat="1" applyFont="1" applyBorder="1"/>
    <xf numFmtId="167" fontId="4" fillId="25" borderId="1" xfId="1" applyNumberFormat="1" applyFont="1" applyFill="1" applyBorder="1" applyAlignment="1" applyProtection="1">
      <alignment horizontal="center" vertical="center"/>
    </xf>
    <xf numFmtId="186" fontId="4" fillId="0" borderId="1" xfId="1" applyNumberFormat="1" applyFont="1" applyFill="1" applyBorder="1" applyAlignment="1" applyProtection="1">
      <alignment horizontal="right"/>
    </xf>
    <xf numFmtId="0" fontId="41" fillId="0" borderId="1" xfId="0" applyFont="1" applyBorder="1"/>
    <xf numFmtId="167" fontId="4" fillId="0" borderId="1" xfId="1" applyNumberFormat="1" applyFont="1" applyBorder="1" applyAlignment="1">
      <alignment horizontal="right" vertical="center"/>
    </xf>
    <xf numFmtId="167" fontId="22" fillId="0" borderId="1" xfId="1" applyNumberFormat="1" applyFont="1" applyBorder="1"/>
    <xf numFmtId="186" fontId="4" fillId="0" borderId="41" xfId="1" applyNumberFormat="1" applyFont="1" applyFill="1" applyBorder="1" applyAlignment="1" applyProtection="1">
      <alignment horizontal="right"/>
    </xf>
    <xf numFmtId="0" fontId="25" fillId="0" borderId="0" xfId="0" applyFont="1" applyAlignment="1">
      <alignment horizontal="left"/>
    </xf>
    <xf numFmtId="0" fontId="46" fillId="0" borderId="0" xfId="0" applyFont="1"/>
    <xf numFmtId="0" fontId="16" fillId="0" borderId="0" xfId="0" applyFont="1" applyAlignment="1">
      <alignment horizontal="center"/>
    </xf>
    <xf numFmtId="0" fontId="25" fillId="0" borderId="1" xfId="0" applyFont="1" applyBorder="1" applyAlignment="1">
      <alignment horizontal="left"/>
    </xf>
    <xf numFmtId="0" fontId="16" fillId="0" borderId="1" xfId="0" applyFont="1" applyBorder="1" applyAlignment="1">
      <alignment wrapText="1"/>
    </xf>
    <xf numFmtId="0" fontId="43" fillId="5" borderId="1" xfId="0" applyFont="1" applyFill="1" applyBorder="1" applyAlignment="1">
      <alignment horizontal="left" vertical="center" wrapText="1"/>
    </xf>
    <xf numFmtId="4" fontId="43" fillId="0" borderId="1" xfId="1" applyNumberFormat="1" applyFont="1" applyFill="1" applyBorder="1" applyAlignment="1" applyProtection="1">
      <alignment horizontal="center" vertical="center" wrapText="1"/>
    </xf>
    <xf numFmtId="0" fontId="38" fillId="27" borderId="1" xfId="0" applyFont="1" applyFill="1" applyBorder="1" applyAlignment="1">
      <alignment horizontal="center" vertical="center" wrapText="1"/>
    </xf>
    <xf numFmtId="0" fontId="44" fillId="28" borderId="1" xfId="0" applyFont="1" applyFill="1" applyBorder="1" applyAlignment="1">
      <alignment horizontal="center" vertical="center" wrapText="1"/>
    </xf>
    <xf numFmtId="0" fontId="38" fillId="28" borderId="1" xfId="0" applyFont="1" applyFill="1" applyBorder="1" applyAlignment="1">
      <alignment horizontal="center" vertical="center" wrapText="1"/>
    </xf>
    <xf numFmtId="0" fontId="38" fillId="27" borderId="1" xfId="105" applyFont="1" applyFill="1" applyBorder="1" applyAlignment="1" applyProtection="1">
      <alignment horizontal="center" vertical="center" wrapText="1" readingOrder="1"/>
      <protection locked="0"/>
    </xf>
    <xf numFmtId="187" fontId="4" fillId="29" borderId="1" xfId="1" applyNumberFormat="1" applyFont="1" applyFill="1" applyBorder="1" applyAlignment="1" applyProtection="1">
      <alignment horizontal="right"/>
    </xf>
    <xf numFmtId="0" fontId="4" fillId="6" borderId="1" xfId="0" applyFont="1" applyFill="1" applyBorder="1" applyAlignment="1">
      <alignment horizontal="center"/>
    </xf>
    <xf numFmtId="0" fontId="41" fillId="0" borderId="1" xfId="0" applyFont="1" applyBorder="1" applyAlignment="1">
      <alignment vertical="center"/>
    </xf>
    <xf numFmtId="14" fontId="41" fillId="0" borderId="1" xfId="0" applyNumberFormat="1" applyFont="1" applyBorder="1" applyAlignment="1" applyProtection="1">
      <alignment horizontal="left" vertical="center"/>
      <protection locked="0"/>
    </xf>
    <xf numFmtId="0" fontId="38" fillId="30" borderId="1" xfId="105" applyFont="1" applyFill="1" applyBorder="1" applyAlignment="1" applyProtection="1">
      <alignment horizontal="center" vertical="center" wrapText="1" readingOrder="1"/>
      <protection locked="0"/>
    </xf>
    <xf numFmtId="0" fontId="26" fillId="0" borderId="3" xfId="0" applyFont="1" applyBorder="1"/>
    <xf numFmtId="0" fontId="13" fillId="31" borderId="1" xfId="105" applyFont="1" applyFill="1" applyBorder="1" applyAlignment="1" applyProtection="1">
      <alignment horizontal="center" vertical="center" wrapText="1" readingOrder="1"/>
      <protection locked="0"/>
    </xf>
    <xf numFmtId="0" fontId="26" fillId="0" borderId="1" xfId="0" applyFont="1" applyBorder="1" applyAlignment="1">
      <alignment horizontal="center"/>
    </xf>
    <xf numFmtId="0" fontId="13" fillId="31" borderId="1" xfId="0" applyFont="1" applyFill="1" applyBorder="1" applyAlignment="1">
      <alignment horizontal="center" vertical="center" wrapText="1"/>
    </xf>
    <xf numFmtId="49" fontId="4" fillId="23" borderId="2" xfId="0" applyNumberFormat="1" applyFont="1" applyFill="1" applyBorder="1" applyAlignment="1">
      <alignment horizontal="center" vertical="center"/>
    </xf>
    <xf numFmtId="0" fontId="0" fillId="0" borderId="1" xfId="0" applyBorder="1"/>
    <xf numFmtId="0" fontId="49" fillId="0" borderId="0" xfId="0" applyFont="1"/>
    <xf numFmtId="0" fontId="50" fillId="0" borderId="0" xfId="0" applyFont="1" applyAlignment="1">
      <alignment vertical="center"/>
    </xf>
    <xf numFmtId="0" fontId="50" fillId="0" borderId="0" xfId="0" applyFont="1" applyAlignment="1">
      <alignment horizontal="center" vertical="center"/>
    </xf>
    <xf numFmtId="0" fontId="14" fillId="5" borderId="0" xfId="0" applyFont="1" applyFill="1" applyAlignment="1">
      <alignment horizontal="center"/>
    </xf>
    <xf numFmtId="0" fontId="49" fillId="32" borderId="0" xfId="0" applyFont="1" applyFill="1" applyAlignment="1">
      <alignment horizontal="center" vertical="center" textRotation="90"/>
    </xf>
    <xf numFmtId="49" fontId="52" fillId="33" borderId="1" xfId="0" applyNumberFormat="1" applyFont="1" applyFill="1" applyBorder="1" applyAlignment="1">
      <alignment horizontal="center" vertical="center" wrapText="1"/>
    </xf>
    <xf numFmtId="49" fontId="53" fillId="33" borderId="1" xfId="0" applyNumberFormat="1" applyFont="1" applyFill="1" applyBorder="1" applyAlignment="1">
      <alignment horizontal="center" vertical="center" wrapText="1"/>
    </xf>
    <xf numFmtId="0" fontId="52" fillId="33" borderId="1" xfId="0" applyFont="1" applyFill="1" applyBorder="1" applyAlignment="1">
      <alignment horizontal="center" vertical="center" wrapText="1"/>
    </xf>
    <xf numFmtId="14" fontId="52" fillId="33" borderId="1" xfId="0" applyNumberFormat="1" applyFont="1" applyFill="1" applyBorder="1" applyAlignment="1">
      <alignment horizontal="center" vertical="center" wrapText="1"/>
    </xf>
    <xf numFmtId="0" fontId="16" fillId="0" borderId="1" xfId="0" applyFont="1" applyBorder="1" applyAlignment="1">
      <alignment horizontal="left" vertical="center"/>
    </xf>
    <xf numFmtId="14" fontId="16" fillId="0" borderId="1" xfId="0" applyNumberFormat="1" applyFont="1" applyBorder="1" applyAlignment="1">
      <alignment horizontal="right" vertical="center"/>
    </xf>
    <xf numFmtId="0" fontId="16" fillId="34" borderId="1" xfId="0" applyFont="1" applyFill="1" applyBorder="1" applyAlignment="1">
      <alignment horizontal="left" vertical="center"/>
    </xf>
    <xf numFmtId="0" fontId="16" fillId="0" borderId="1" xfId="0" applyFont="1" applyBorder="1" applyAlignment="1">
      <alignment horizontal="left"/>
    </xf>
    <xf numFmtId="0" fontId="16" fillId="29" borderId="1" xfId="0" applyFont="1" applyFill="1" applyBorder="1" applyAlignment="1">
      <alignment horizontal="left" vertical="center"/>
    </xf>
    <xf numFmtId="188" fontId="16" fillId="36" borderId="1" xfId="1" applyNumberFormat="1" applyFont="1" applyFill="1" applyBorder="1" applyAlignment="1" applyProtection="1">
      <alignment horizontal="left" vertical="center"/>
    </xf>
    <xf numFmtId="0" fontId="16" fillId="36" borderId="1" xfId="0" applyFont="1" applyFill="1" applyBorder="1" applyAlignment="1">
      <alignment horizontal="left" vertical="center"/>
    </xf>
    <xf numFmtId="14" fontId="16" fillId="0" borderId="1" xfId="0" applyNumberFormat="1" applyFont="1" applyBorder="1" applyAlignment="1">
      <alignment horizontal="left" vertical="center" wrapText="1"/>
    </xf>
    <xf numFmtId="0" fontId="55" fillId="0" borderId="0" xfId="0" applyFont="1" applyAlignment="1">
      <alignment vertical="center"/>
    </xf>
    <xf numFmtId="49" fontId="54" fillId="35" borderId="1" xfId="2" applyNumberFormat="1" applyFont="1" applyFill="1" applyBorder="1" applyAlignment="1" applyProtection="1">
      <alignment horizontal="center" vertical="center" wrapText="1"/>
    </xf>
    <xf numFmtId="167" fontId="16" fillId="29" borderId="1" xfId="1" applyNumberFormat="1" applyFont="1" applyFill="1" applyBorder="1" applyAlignment="1">
      <alignment horizontal="left" vertical="center" wrapText="1"/>
    </xf>
    <xf numFmtId="167" fontId="55" fillId="0" borderId="0" xfId="0" applyNumberFormat="1" applyFont="1" applyAlignment="1">
      <alignment vertical="center"/>
    </xf>
    <xf numFmtId="0" fontId="52" fillId="37" borderId="1" xfId="0" applyFont="1" applyFill="1" applyBorder="1" applyAlignment="1">
      <alignment horizontal="center" vertical="center" wrapText="1"/>
    </xf>
    <xf numFmtId="167" fontId="16" fillId="0" borderId="1" xfId="1" applyNumberFormat="1" applyFont="1" applyBorder="1" applyAlignment="1" applyProtection="1">
      <alignment horizontal="left" vertical="center"/>
    </xf>
    <xf numFmtId="167" fontId="16" fillId="0" borderId="1" xfId="1" applyNumberFormat="1" applyFont="1" applyFill="1" applyBorder="1" applyAlignment="1" applyProtection="1">
      <alignment horizontal="left" vertical="center"/>
    </xf>
    <xf numFmtId="4" fontId="52" fillId="27" borderId="41" xfId="1" applyNumberFormat="1" applyFont="1" applyFill="1" applyBorder="1" applyAlignment="1" applyProtection="1">
      <alignment horizontal="center" vertical="center" wrapText="1"/>
    </xf>
    <xf numFmtId="0" fontId="28" fillId="38" borderId="1" xfId="0" applyFont="1" applyFill="1" applyBorder="1" applyAlignment="1">
      <alignment horizontal="center" vertical="center" wrapText="1"/>
    </xf>
    <xf numFmtId="167" fontId="16" fillId="29" borderId="1" xfId="61" applyNumberFormat="1" applyFont="1" applyFill="1" applyBorder="1" applyAlignment="1">
      <alignment horizontal="left" vertical="center" wrapText="1"/>
    </xf>
    <xf numFmtId="167" fontId="16" fillId="24" borderId="1" xfId="0" applyNumberFormat="1" applyFont="1" applyFill="1" applyBorder="1" applyAlignment="1">
      <alignment horizontal="left"/>
    </xf>
    <xf numFmtId="14" fontId="16" fillId="0" borderId="1" xfId="0" applyNumberFormat="1" applyFont="1" applyBorder="1" applyAlignment="1">
      <alignment horizontal="center" vertical="center"/>
    </xf>
    <xf numFmtId="0" fontId="11" fillId="0" borderId="1" xfId="0" applyFont="1" applyBorder="1"/>
    <xf numFmtId="49" fontId="55" fillId="39" borderId="0" xfId="0" applyNumberFormat="1" applyFont="1" applyFill="1" applyAlignment="1">
      <alignment horizontal="center" vertical="center"/>
    </xf>
    <xf numFmtId="49" fontId="55" fillId="39" borderId="0" xfId="0" applyNumberFormat="1" applyFont="1" applyFill="1" applyAlignment="1">
      <alignment vertical="center"/>
    </xf>
    <xf numFmtId="49" fontId="56" fillId="39" borderId="0" xfId="0" applyNumberFormat="1" applyFont="1" applyFill="1" applyAlignment="1">
      <alignment horizontal="center" vertical="center"/>
    </xf>
    <xf numFmtId="49" fontId="59" fillId="39" borderId="1" xfId="0" applyNumberFormat="1" applyFont="1" applyFill="1" applyBorder="1" applyAlignment="1">
      <alignment horizontal="center" vertical="center"/>
    </xf>
    <xf numFmtId="49" fontId="59" fillId="39" borderId="1" xfId="0" applyNumberFormat="1" applyFont="1" applyFill="1" applyBorder="1" applyAlignment="1">
      <alignment vertical="center"/>
    </xf>
    <xf numFmtId="49" fontId="61" fillId="33" borderId="1" xfId="0" applyNumberFormat="1" applyFont="1" applyFill="1" applyBorder="1" applyAlignment="1">
      <alignment horizontal="center" vertical="center" wrapText="1"/>
    </xf>
    <xf numFmtId="0" fontId="16" fillId="40" borderId="1" xfId="0" applyFont="1" applyFill="1" applyBorder="1" applyAlignment="1">
      <alignment horizontal="left" vertical="center"/>
    </xf>
    <xf numFmtId="0" fontId="16" fillId="40" borderId="43" xfId="0" applyFont="1" applyFill="1" applyBorder="1" applyAlignment="1">
      <alignment horizontal="left" vertical="center"/>
    </xf>
    <xf numFmtId="188" fontId="16" fillId="40" borderId="43" xfId="1" applyNumberFormat="1" applyFont="1" applyFill="1" applyBorder="1" applyAlignment="1" applyProtection="1">
      <alignment horizontal="left" vertical="center"/>
    </xf>
    <xf numFmtId="0" fontId="16" fillId="40" borderId="43" xfId="1" applyNumberFormat="1" applyFont="1" applyFill="1" applyBorder="1" applyAlignment="1" applyProtection="1">
      <alignment horizontal="left" vertical="center"/>
    </xf>
    <xf numFmtId="167" fontId="55" fillId="39" borderId="0" xfId="1" applyNumberFormat="1" applyFont="1" applyFill="1" applyAlignment="1">
      <alignment vertical="center"/>
    </xf>
    <xf numFmtId="167" fontId="59" fillId="39" borderId="1" xfId="1" applyNumberFormat="1" applyFont="1" applyFill="1" applyBorder="1" applyAlignment="1">
      <alignment vertical="center"/>
    </xf>
    <xf numFmtId="167" fontId="52" fillId="41" borderId="1" xfId="1" applyNumberFormat="1" applyFont="1" applyFill="1" applyBorder="1" applyAlignment="1" applyProtection="1">
      <alignment horizontal="center" vertical="center" wrapText="1"/>
    </xf>
    <xf numFmtId="177" fontId="16" fillId="40" borderId="43" xfId="0" applyNumberFormat="1" applyFont="1" applyFill="1" applyBorder="1" applyAlignment="1">
      <alignment horizontal="left" vertical="center"/>
    </xf>
    <xf numFmtId="0" fontId="51" fillId="0" borderId="0" xfId="0" applyFont="1" applyAlignment="1">
      <alignment vertical="center"/>
    </xf>
    <xf numFmtId="49" fontId="59" fillId="39" borderId="41" xfId="0" applyNumberFormat="1" applyFont="1" applyFill="1" applyBorder="1" applyAlignment="1">
      <alignment vertical="center"/>
    </xf>
    <xf numFmtId="2" fontId="52" fillId="41" borderId="1" xfId="1" applyNumberFormat="1" applyFont="1" applyFill="1" applyBorder="1" applyAlignment="1" applyProtection="1">
      <alignment horizontal="center" vertical="center" wrapText="1"/>
    </xf>
    <xf numFmtId="4" fontId="52" fillId="41" borderId="1" xfId="1" applyNumberFormat="1" applyFont="1" applyFill="1" applyBorder="1" applyAlignment="1" applyProtection="1">
      <alignment horizontal="center" vertical="center" wrapText="1"/>
    </xf>
    <xf numFmtId="4" fontId="52" fillId="27" borderId="3" xfId="1" applyNumberFormat="1" applyFont="1" applyFill="1" applyBorder="1" applyAlignment="1" applyProtection="1">
      <alignment horizontal="center" vertical="center" wrapText="1"/>
    </xf>
    <xf numFmtId="167" fontId="52" fillId="27" borderId="1" xfId="1" applyNumberFormat="1" applyFont="1" applyFill="1" applyBorder="1" applyAlignment="1" applyProtection="1">
      <alignment horizontal="center" vertical="center" wrapText="1"/>
      <protection locked="0"/>
    </xf>
    <xf numFmtId="167" fontId="16" fillId="0" borderId="1" xfId="1" applyNumberFormat="1" applyFont="1" applyFill="1" applyBorder="1" applyAlignment="1" applyProtection="1">
      <alignment horizontal="left" vertical="center"/>
      <protection locked="0"/>
    </xf>
    <xf numFmtId="167" fontId="16" fillId="25" borderId="1" xfId="1" applyNumberFormat="1" applyFont="1" applyFill="1" applyBorder="1" applyAlignment="1" applyProtection="1">
      <alignment horizontal="left" vertical="center"/>
      <protection locked="0"/>
    </xf>
    <xf numFmtId="43" fontId="63" fillId="0" borderId="1" xfId="1" applyFont="1" applyFill="1" applyBorder="1" applyAlignment="1">
      <alignment horizontal="right" vertical="center" shrinkToFit="1"/>
    </xf>
    <xf numFmtId="49" fontId="59" fillId="39" borderId="29" xfId="0" applyNumberFormat="1" applyFont="1" applyFill="1" applyBorder="1" applyAlignment="1">
      <alignment vertical="center"/>
    </xf>
    <xf numFmtId="4" fontId="52" fillId="27" borderId="1" xfId="1" applyNumberFormat="1" applyFont="1" applyFill="1" applyBorder="1" applyAlignment="1" applyProtection="1">
      <alignment horizontal="center" vertical="center" wrapText="1"/>
    </xf>
    <xf numFmtId="0" fontId="16" fillId="13" borderId="1" xfId="0" applyFont="1" applyFill="1" applyBorder="1" applyAlignment="1">
      <alignment horizontal="left" vertical="center"/>
    </xf>
    <xf numFmtId="0" fontId="51" fillId="0" borderId="0" xfId="0" applyFont="1"/>
    <xf numFmtId="0" fontId="64" fillId="0" borderId="0" xfId="0" applyFont="1" applyAlignment="1">
      <alignment horizontal="center" vertical="center" wrapText="1"/>
    </xf>
    <xf numFmtId="49" fontId="4" fillId="0" borderId="1" xfId="0" applyNumberFormat="1" applyFont="1" applyBorder="1" applyAlignment="1">
      <alignment horizontal="center" vertical="center"/>
    </xf>
    <xf numFmtId="0" fontId="65" fillId="0" borderId="0" xfId="0" applyFont="1"/>
    <xf numFmtId="0" fontId="65" fillId="0" borderId="0" xfId="0" applyFont="1" applyAlignment="1">
      <alignment vertical="center"/>
    </xf>
    <xf numFmtId="0" fontId="65" fillId="0" borderId="0" xfId="0" applyFont="1" applyAlignment="1">
      <alignment horizontal="center" vertical="center"/>
    </xf>
    <xf numFmtId="0" fontId="66" fillId="0" borderId="45" xfId="0" applyFont="1" applyBorder="1" applyAlignment="1">
      <alignment vertical="center"/>
    </xf>
    <xf numFmtId="0" fontId="65" fillId="0" borderId="46" xfId="0" applyFont="1" applyBorder="1" applyAlignment="1">
      <alignment vertical="center"/>
    </xf>
    <xf numFmtId="0" fontId="65" fillId="0" borderId="46" xfId="0" applyFont="1" applyBorder="1" applyAlignment="1">
      <alignment horizontal="center" vertical="center"/>
    </xf>
    <xf numFmtId="0" fontId="66" fillId="0" borderId="47" xfId="0" applyFont="1" applyBorder="1" applyAlignment="1">
      <alignment vertical="center"/>
    </xf>
    <xf numFmtId="0" fontId="65" fillId="42" borderId="1" xfId="0" applyFont="1" applyFill="1" applyBorder="1" applyAlignment="1">
      <alignment horizontal="center" vertical="center" wrapText="1"/>
    </xf>
    <xf numFmtId="0" fontId="65" fillId="42" borderId="3" xfId="0" applyFont="1" applyFill="1" applyBorder="1" applyAlignment="1">
      <alignment horizontal="center" vertical="center" wrapText="1"/>
    </xf>
    <xf numFmtId="49" fontId="65" fillId="43" borderId="48" xfId="0" applyNumberFormat="1" applyFont="1" applyFill="1" applyBorder="1" applyAlignment="1">
      <alignment horizontal="center" vertical="center"/>
    </xf>
    <xf numFmtId="0" fontId="65" fillId="43" borderId="49" xfId="0" applyFont="1" applyFill="1" applyBorder="1" applyAlignment="1">
      <alignment horizontal="center" vertical="center"/>
    </xf>
    <xf numFmtId="0" fontId="65" fillId="43" borderId="49" xfId="0" applyFont="1" applyFill="1" applyBorder="1" applyAlignment="1">
      <alignment horizontal="center" vertical="center" wrapText="1"/>
    </xf>
    <xf numFmtId="0" fontId="65" fillId="0" borderId="1" xfId="0" applyFont="1" applyBorder="1" applyAlignment="1">
      <alignment horizontal="left" vertical="center"/>
    </xf>
    <xf numFmtId="0" fontId="65" fillId="0" borderId="3" xfId="0" applyFont="1" applyBorder="1" applyAlignment="1">
      <alignment horizontal="left" vertical="center"/>
    </xf>
    <xf numFmtId="49" fontId="65" fillId="0" borderId="50" xfId="0" applyNumberFormat="1" applyFont="1" applyBorder="1" applyAlignment="1">
      <alignment horizontal="center" vertical="center"/>
    </xf>
    <xf numFmtId="0" fontId="65" fillId="0" borderId="1" xfId="0" applyFont="1" applyBorder="1" applyAlignment="1">
      <alignment horizontal="center" vertical="center" wrapText="1"/>
    </xf>
    <xf numFmtId="0" fontId="65" fillId="0" borderId="1" xfId="0" applyFont="1" applyBorder="1" applyAlignment="1">
      <alignment horizontal="left" vertical="center" wrapText="1"/>
    </xf>
    <xf numFmtId="0" fontId="65" fillId="0" borderId="3" xfId="0" applyFont="1" applyBorder="1" applyAlignment="1">
      <alignment horizontal="left" vertical="center" wrapText="1"/>
    </xf>
    <xf numFmtId="0" fontId="66" fillId="0" borderId="46" xfId="0" applyFont="1" applyBorder="1" applyAlignment="1">
      <alignment vertical="center"/>
    </xf>
    <xf numFmtId="0" fontId="66" fillId="0" borderId="0" xfId="0" applyFont="1" applyAlignment="1">
      <alignment vertical="center"/>
    </xf>
    <xf numFmtId="0" fontId="65" fillId="43" borderId="51" xfId="0" applyFont="1" applyFill="1" applyBorder="1" applyAlignment="1">
      <alignment horizontal="center" vertical="center"/>
    </xf>
    <xf numFmtId="0" fontId="66" fillId="44" borderId="37" xfId="0" applyFont="1" applyFill="1" applyBorder="1" applyAlignment="1">
      <alignment horizontal="center" vertical="center" wrapText="1"/>
    </xf>
    <xf numFmtId="0" fontId="66" fillId="44" borderId="49" xfId="0" applyFont="1" applyFill="1" applyBorder="1" applyAlignment="1">
      <alignment horizontal="center" vertical="center" wrapText="1"/>
    </xf>
    <xf numFmtId="0" fontId="66" fillId="44" borderId="9" xfId="0" applyFont="1" applyFill="1" applyBorder="1" applyAlignment="1">
      <alignment horizontal="center" vertical="center" wrapText="1"/>
    </xf>
    <xf numFmtId="0" fontId="66" fillId="44" borderId="48" xfId="0" applyFont="1" applyFill="1" applyBorder="1" applyAlignment="1">
      <alignment horizontal="center" vertical="center" wrapText="1"/>
    </xf>
    <xf numFmtId="0" fontId="65" fillId="0" borderId="3" xfId="0" applyFont="1" applyBorder="1" applyAlignment="1">
      <alignment horizontal="center" vertical="center" wrapText="1"/>
    </xf>
    <xf numFmtId="0" fontId="65" fillId="0" borderId="54" xfId="0" applyFont="1" applyBorder="1" applyAlignment="1">
      <alignment horizontal="center" vertical="center" wrapText="1"/>
    </xf>
    <xf numFmtId="0" fontId="65" fillId="0" borderId="10" xfId="0" applyFont="1" applyBorder="1" applyAlignment="1">
      <alignment horizontal="center" vertical="center" wrapText="1"/>
    </xf>
    <xf numFmtId="0" fontId="65" fillId="0" borderId="0" xfId="0" applyFont="1" applyAlignment="1">
      <alignment horizontal="center" vertical="center" wrapText="1"/>
    </xf>
    <xf numFmtId="0" fontId="67" fillId="0" borderId="46" xfId="0" applyFont="1" applyBorder="1"/>
    <xf numFmtId="0" fontId="67" fillId="0" borderId="0" xfId="0" applyFont="1"/>
    <xf numFmtId="0" fontId="66" fillId="44" borderId="51" xfId="0" applyFont="1" applyFill="1" applyBorder="1" applyAlignment="1">
      <alignment horizontal="center" vertical="center" wrapText="1"/>
    </xf>
    <xf numFmtId="0" fontId="66" fillId="42" borderId="5" xfId="0" applyFont="1" applyFill="1" applyBorder="1" applyAlignment="1">
      <alignment horizontal="center" vertical="center" wrapText="1"/>
    </xf>
    <xf numFmtId="0" fontId="66" fillId="42" borderId="1" xfId="0" applyFont="1" applyFill="1" applyBorder="1" applyAlignment="1">
      <alignment horizontal="center" vertical="center" wrapText="1"/>
    </xf>
    <xf numFmtId="49" fontId="65" fillId="0" borderId="1" xfId="0" applyNumberFormat="1" applyFont="1" applyBorder="1" applyAlignment="1">
      <alignment vertical="center" wrapText="1"/>
    </xf>
    <xf numFmtId="0" fontId="65" fillId="0" borderId="52" xfId="0" applyFont="1" applyBorder="1" applyAlignment="1">
      <alignment horizontal="center" vertical="center" wrapText="1"/>
    </xf>
    <xf numFmtId="0" fontId="65" fillId="0" borderId="55" xfId="0" applyFont="1" applyBorder="1" applyAlignment="1">
      <alignment vertical="center"/>
    </xf>
    <xf numFmtId="0" fontId="65" fillId="0" borderId="44" xfId="0" applyFont="1" applyBorder="1" applyAlignment="1">
      <alignment vertical="center"/>
    </xf>
    <xf numFmtId="0" fontId="65" fillId="0" borderId="56" xfId="0" applyFont="1" applyBorder="1" applyAlignment="1">
      <alignment vertical="center"/>
    </xf>
    <xf numFmtId="0" fontId="65" fillId="0" borderId="2" xfId="0" applyFont="1" applyBorder="1" applyAlignment="1">
      <alignment vertical="center"/>
    </xf>
    <xf numFmtId="0" fontId="66" fillId="0" borderId="56" xfId="0" applyFont="1" applyBorder="1" applyAlignment="1">
      <alignment horizontal="center" vertical="center"/>
    </xf>
    <xf numFmtId="0" fontId="65" fillId="0" borderId="57" xfId="0" applyFont="1" applyBorder="1" applyAlignment="1">
      <alignment vertical="center"/>
    </xf>
    <xf numFmtId="0" fontId="65" fillId="0" borderId="1" xfId="0" applyFont="1" applyBorder="1"/>
    <xf numFmtId="0" fontId="66" fillId="0" borderId="58" xfId="0" applyFont="1" applyBorder="1" applyAlignment="1">
      <alignment horizontal="center" vertical="center"/>
    </xf>
    <xf numFmtId="0" fontId="65" fillId="0" borderId="59" xfId="0" applyFont="1" applyBorder="1" applyAlignment="1">
      <alignment vertical="center"/>
    </xf>
    <xf numFmtId="0" fontId="65" fillId="0" borderId="60" xfId="0" applyFont="1" applyBorder="1" applyAlignment="1">
      <alignment vertical="center"/>
    </xf>
    <xf numFmtId="0" fontId="65" fillId="0" borderId="0" xfId="0" applyFont="1" applyAlignment="1">
      <alignment vertical="center" wrapText="1"/>
    </xf>
    <xf numFmtId="0" fontId="25" fillId="45" borderId="1" xfId="0" applyFont="1" applyFill="1" applyBorder="1" applyAlignment="1">
      <alignment horizontal="center" vertical="center" wrapText="1"/>
    </xf>
    <xf numFmtId="49" fontId="25" fillId="45" borderId="1" xfId="0" applyNumberFormat="1" applyFont="1" applyFill="1" applyBorder="1" applyAlignment="1">
      <alignment horizontal="center" vertical="center" wrapText="1"/>
    </xf>
    <xf numFmtId="0" fontId="65" fillId="0" borderId="44" xfId="0" applyFont="1" applyBorder="1" applyAlignment="1">
      <alignment horizontal="center" vertical="center"/>
    </xf>
    <xf numFmtId="0" fontId="65" fillId="0" borderId="55" xfId="0" applyFont="1" applyBorder="1" applyAlignment="1">
      <alignment horizontal="center" vertical="center" wrapText="1"/>
    </xf>
    <xf numFmtId="0" fontId="65" fillId="0" borderId="44" xfId="0" applyFont="1" applyBorder="1" applyAlignment="1">
      <alignment vertical="center" wrapText="1"/>
    </xf>
    <xf numFmtId="0" fontId="65" fillId="0" borderId="2" xfId="0" applyFont="1" applyBorder="1" applyAlignment="1">
      <alignment horizontal="center" vertical="center"/>
    </xf>
    <xf numFmtId="0" fontId="65" fillId="0" borderId="56" xfId="0" applyFont="1" applyBorder="1" applyAlignment="1">
      <alignment horizontal="center" vertical="center" wrapText="1"/>
    </xf>
    <xf numFmtId="0" fontId="65" fillId="0" borderId="2" xfId="0" applyFont="1" applyBorder="1" applyAlignment="1">
      <alignment vertical="center" wrapText="1"/>
    </xf>
    <xf numFmtId="0" fontId="65" fillId="0" borderId="59" xfId="0" applyFont="1" applyBorder="1" applyAlignment="1">
      <alignment horizontal="center" vertical="center"/>
    </xf>
    <xf numFmtId="0" fontId="65" fillId="0" borderId="2" xfId="0" applyFont="1" applyBorder="1" applyAlignment="1">
      <alignment horizontal="center" vertical="center" wrapText="1"/>
    </xf>
    <xf numFmtId="0" fontId="65" fillId="5" borderId="2" xfId="0" applyFont="1" applyFill="1" applyBorder="1" applyAlignment="1">
      <alignment horizontal="center" vertical="center" wrapText="1"/>
    </xf>
    <xf numFmtId="0" fontId="65" fillId="5" borderId="2" xfId="0" applyFont="1" applyFill="1" applyBorder="1" applyAlignment="1">
      <alignment vertical="center" wrapText="1"/>
    </xf>
    <xf numFmtId="0" fontId="65" fillId="0" borderId="61" xfId="0" applyFont="1" applyBorder="1" applyAlignment="1">
      <alignment vertical="center"/>
    </xf>
    <xf numFmtId="0" fontId="65" fillId="0" borderId="62" xfId="0" applyFont="1" applyBorder="1" applyAlignment="1">
      <alignment vertical="center"/>
    </xf>
    <xf numFmtId="49" fontId="25" fillId="46" borderId="1" xfId="0" applyNumberFormat="1" applyFont="1" applyFill="1" applyBorder="1" applyAlignment="1">
      <alignment horizontal="center" vertical="center" wrapText="1"/>
    </xf>
    <xf numFmtId="0" fontId="65" fillId="0" borderId="44" xfId="0" applyFont="1" applyBorder="1" applyAlignment="1">
      <alignment horizontal="center" vertical="center" wrapText="1"/>
    </xf>
    <xf numFmtId="0" fontId="65" fillId="0" borderId="44" xfId="0" applyFont="1" applyBorder="1" applyAlignment="1">
      <alignment vertical="top" wrapText="1"/>
    </xf>
    <xf numFmtId="0" fontId="65" fillId="0" borderId="44" xfId="0" applyFont="1" applyBorder="1" applyAlignment="1">
      <alignment horizontal="right" vertical="top" wrapText="1"/>
    </xf>
    <xf numFmtId="0" fontId="65" fillId="0" borderId="2" xfId="0" applyFont="1" applyBorder="1" applyAlignment="1">
      <alignment vertical="top" wrapText="1"/>
    </xf>
    <xf numFmtId="0" fontId="65" fillId="0" borderId="2" xfId="0" applyFont="1" applyBorder="1" applyAlignment="1">
      <alignment horizontal="right" vertical="top" wrapText="1"/>
    </xf>
    <xf numFmtId="0" fontId="65" fillId="0" borderId="47" xfId="0" applyFont="1" applyBorder="1" applyAlignment="1">
      <alignment vertical="center"/>
    </xf>
    <xf numFmtId="0" fontId="69" fillId="50" borderId="32" xfId="0" applyFont="1" applyFill="1" applyBorder="1" applyAlignment="1">
      <alignment horizontal="center" vertical="center" wrapText="1"/>
    </xf>
    <xf numFmtId="0" fontId="69" fillId="51" borderId="48" xfId="0" applyFont="1" applyFill="1" applyBorder="1" applyAlignment="1">
      <alignment horizontal="center" vertical="center" wrapText="1"/>
    </xf>
    <xf numFmtId="0" fontId="65" fillId="52" borderId="49" xfId="0" applyFont="1" applyFill="1" applyBorder="1" applyAlignment="1">
      <alignment horizontal="center" vertical="center" wrapText="1"/>
    </xf>
    <xf numFmtId="0" fontId="69" fillId="51" borderId="49" xfId="0" applyFont="1" applyFill="1" applyBorder="1" applyAlignment="1">
      <alignment horizontal="center" vertical="center" wrapText="1"/>
    </xf>
    <xf numFmtId="49" fontId="71" fillId="0" borderId="3" xfId="81" applyNumberFormat="1" applyBorder="1" applyAlignment="1">
      <alignment horizontal="center" vertical="center"/>
    </xf>
    <xf numFmtId="0" fontId="65" fillId="0" borderId="63" xfId="0" applyFont="1" applyBorder="1" applyAlignment="1">
      <alignment horizontal="center" vertical="center"/>
    </xf>
    <xf numFmtId="0" fontId="65" fillId="0" borderId="64" xfId="0" applyFont="1" applyBorder="1" applyAlignment="1">
      <alignment vertical="center"/>
    </xf>
    <xf numFmtId="49" fontId="65" fillId="0" borderId="55" xfId="0" applyNumberFormat="1" applyFont="1" applyBorder="1" applyAlignment="1">
      <alignment horizontal="center" vertical="center" wrapText="1"/>
    </xf>
    <xf numFmtId="0" fontId="65" fillId="0" borderId="44" xfId="0" applyFont="1" applyBorder="1" applyAlignment="1">
      <alignment horizontal="left" vertical="center"/>
    </xf>
    <xf numFmtId="0" fontId="65" fillId="0" borderId="65" xfId="0" applyFont="1" applyBorder="1" applyAlignment="1">
      <alignment horizontal="center" vertical="center"/>
    </xf>
    <xf numFmtId="0" fontId="65" fillId="0" borderId="66" xfId="0" applyFont="1" applyBorder="1" applyAlignment="1">
      <alignment vertical="center"/>
    </xf>
    <xf numFmtId="49" fontId="65" fillId="0" borderId="56" xfId="0" applyNumberFormat="1" applyFont="1" applyBorder="1" applyAlignment="1">
      <alignment horizontal="center" vertical="center" wrapText="1"/>
    </xf>
    <xf numFmtId="0" fontId="65" fillId="0" borderId="67" xfId="0" applyFont="1" applyBorder="1" applyAlignment="1">
      <alignment horizontal="center" vertical="center"/>
    </xf>
    <xf numFmtId="0" fontId="65" fillId="0" borderId="68" xfId="0" applyFont="1" applyBorder="1" applyAlignment="1">
      <alignment vertical="center"/>
    </xf>
    <xf numFmtId="49" fontId="65" fillId="0" borderId="58" xfId="0" applyNumberFormat="1" applyFont="1" applyBorder="1" applyAlignment="1">
      <alignment horizontal="center" vertical="center" wrapText="1"/>
    </xf>
    <xf numFmtId="0" fontId="65" fillId="0" borderId="60" xfId="0" applyFont="1" applyBorder="1" applyAlignment="1">
      <alignment horizontal="left" vertical="center"/>
    </xf>
    <xf numFmtId="49" fontId="71" fillId="5" borderId="3" xfId="81" applyNumberFormat="1" applyFill="1" applyBorder="1" applyAlignment="1">
      <alignment horizontal="center" vertical="center"/>
    </xf>
    <xf numFmtId="0" fontId="69" fillId="51" borderId="51" xfId="0" applyFont="1" applyFill="1" applyBorder="1" applyAlignment="1">
      <alignment horizontal="center" vertical="center" wrapText="1"/>
    </xf>
    <xf numFmtId="0" fontId="69" fillId="51" borderId="69" xfId="0" applyFont="1" applyFill="1" applyBorder="1" applyAlignment="1">
      <alignment horizontal="center" vertical="center" wrapText="1"/>
    </xf>
    <xf numFmtId="0" fontId="69" fillId="53" borderId="48" xfId="0" applyFont="1" applyFill="1" applyBorder="1" applyAlignment="1">
      <alignment horizontal="center" vertical="center" wrapText="1"/>
    </xf>
    <xf numFmtId="0" fontId="69" fillId="53" borderId="51" xfId="0" applyFont="1" applyFill="1" applyBorder="1" applyAlignment="1">
      <alignment horizontal="center" vertical="center" wrapText="1"/>
    </xf>
    <xf numFmtId="0" fontId="65" fillId="0" borderId="70" xfId="0" applyFont="1" applyBorder="1" applyAlignment="1">
      <alignment horizontal="center" vertical="center" wrapText="1"/>
    </xf>
    <xf numFmtId="0" fontId="65" fillId="0" borderId="71" xfId="0" applyFont="1" applyBorder="1" applyAlignment="1">
      <alignment vertical="center"/>
    </xf>
    <xf numFmtId="0" fontId="65" fillId="0" borderId="64" xfId="0" applyFont="1" applyBorder="1" applyAlignment="1">
      <alignment horizontal="center" vertical="center" wrapText="1"/>
    </xf>
    <xf numFmtId="0" fontId="65" fillId="0" borderId="72" xfId="0" applyFont="1" applyBorder="1" applyAlignment="1">
      <alignment horizontal="left" vertical="center"/>
    </xf>
    <xf numFmtId="0" fontId="65" fillId="0" borderId="66" xfId="0" applyFont="1" applyBorder="1" applyAlignment="1">
      <alignment horizontal="center" vertical="center" wrapText="1"/>
    </xf>
    <xf numFmtId="0" fontId="65" fillId="0" borderId="40" xfId="0" applyFont="1" applyBorder="1" applyAlignment="1">
      <alignment horizontal="center" vertical="center" wrapText="1"/>
    </xf>
    <xf numFmtId="0" fontId="65" fillId="0" borderId="73" xfId="0" applyFont="1" applyBorder="1" applyAlignment="1">
      <alignment vertical="center"/>
    </xf>
    <xf numFmtId="0" fontId="65" fillId="0" borderId="68" xfId="0" applyFont="1" applyBorder="1" applyAlignment="1">
      <alignment horizontal="center" vertical="center" wrapText="1"/>
    </xf>
    <xf numFmtId="0" fontId="65" fillId="0" borderId="2" xfId="0" applyFont="1" applyBorder="1" applyAlignment="1">
      <alignment horizontal="right" vertical="center" wrapText="1"/>
    </xf>
    <xf numFmtId="0" fontId="65" fillId="0" borderId="0" xfId="0" applyFont="1" applyAlignment="1">
      <alignment vertical="top" wrapText="1"/>
    </xf>
    <xf numFmtId="0" fontId="65" fillId="0" borderId="0" xfId="0" applyFont="1" applyAlignment="1">
      <alignment horizontal="center" vertical="top" wrapText="1"/>
    </xf>
    <xf numFmtId="0" fontId="65" fillId="0" borderId="2" xfId="0" applyFont="1" applyBorder="1" applyAlignment="1">
      <alignment horizontal="center" vertical="top" wrapText="1"/>
    </xf>
    <xf numFmtId="0" fontId="65" fillId="0" borderId="0" xfId="0" applyFont="1" applyAlignment="1">
      <alignment horizontal="center"/>
    </xf>
    <xf numFmtId="0" fontId="72" fillId="0" borderId="0" xfId="0" applyFont="1"/>
    <xf numFmtId="0" fontId="73" fillId="0" borderId="0" xfId="0" applyFont="1"/>
    <xf numFmtId="49" fontId="0" fillId="0" borderId="0" xfId="0" applyNumberFormat="1" applyAlignment="1">
      <alignment horizontal="left"/>
    </xf>
    <xf numFmtId="0" fontId="0" fillId="0" borderId="0" xfId="0" applyAlignment="1">
      <alignment horizontal="left"/>
    </xf>
    <xf numFmtId="0" fontId="0" fillId="0" borderId="0" xfId="0" applyAlignment="1">
      <alignment horizontal="center"/>
    </xf>
    <xf numFmtId="0" fontId="74" fillId="0" borderId="0" xfId="0" applyFont="1" applyAlignment="1">
      <alignment vertical="center"/>
    </xf>
    <xf numFmtId="0" fontId="75" fillId="0" borderId="0" xfId="0" applyFont="1"/>
    <xf numFmtId="49" fontId="75" fillId="0" borderId="0" xfId="0" applyNumberFormat="1" applyFont="1"/>
    <xf numFmtId="49" fontId="76" fillId="0" borderId="0" xfId="0" applyNumberFormat="1" applyFont="1" applyAlignment="1">
      <alignment horizontal="center" vertical="center"/>
    </xf>
    <xf numFmtId="0" fontId="76" fillId="0" borderId="0" xfId="0" applyFont="1" applyAlignment="1">
      <alignment horizontal="center" vertical="center"/>
    </xf>
    <xf numFmtId="0" fontId="48" fillId="0" borderId="74" xfId="0" applyFont="1" applyBorder="1" applyAlignment="1">
      <alignment vertical="center"/>
    </xf>
    <xf numFmtId="0" fontId="48" fillId="0" borderId="54" xfId="0" applyFont="1" applyBorder="1"/>
    <xf numFmtId="0" fontId="48" fillId="0" borderId="75" xfId="0" applyFont="1" applyBorder="1"/>
    <xf numFmtId="0" fontId="5" fillId="0" borderId="0" xfId="0" applyFont="1" applyAlignment="1">
      <alignment horizontal="center" vertical="center"/>
    </xf>
    <xf numFmtId="0" fontId="48" fillId="0" borderId="43" xfId="0" applyFont="1" applyBorder="1" applyAlignment="1">
      <alignment vertical="center"/>
    </xf>
    <xf numFmtId="0" fontId="77" fillId="0" borderId="43" xfId="0" applyFont="1" applyBorder="1"/>
    <xf numFmtId="168" fontId="2" fillId="2" borderId="1" xfId="0" applyNumberFormat="1" applyFont="1" applyFill="1" applyBorder="1" applyAlignment="1">
      <alignment horizontal="center" vertical="center" wrapText="1"/>
    </xf>
    <xf numFmtId="49" fontId="2" fillId="56" borderId="1" xfId="0" applyNumberFormat="1" applyFont="1" applyFill="1" applyBorder="1" applyAlignment="1">
      <alignment horizontal="center" vertical="center" wrapText="1"/>
    </xf>
    <xf numFmtId="168" fontId="2" fillId="56" borderId="1" xfId="0" applyNumberFormat="1" applyFont="1" applyFill="1" applyBorder="1" applyAlignment="1">
      <alignment horizontal="center" vertical="center" wrapText="1"/>
    </xf>
    <xf numFmtId="49" fontId="4" fillId="55" borderId="44" xfId="0" applyNumberFormat="1" applyFont="1" applyFill="1" applyBorder="1" applyAlignment="1">
      <alignment horizontal="center" vertical="center"/>
    </xf>
    <xf numFmtId="49" fontId="4" fillId="54" borderId="44" xfId="0" applyNumberFormat="1" applyFont="1" applyFill="1" applyBorder="1" applyAlignment="1">
      <alignment horizontal="center" vertical="center"/>
    </xf>
    <xf numFmtId="1" fontId="4" fillId="54" borderId="44" xfId="0" applyNumberFormat="1" applyFont="1" applyFill="1" applyBorder="1" applyAlignment="1">
      <alignment horizontal="center" vertical="center" wrapText="1"/>
    </xf>
    <xf numFmtId="49" fontId="5" fillId="57" borderId="44" xfId="0" applyNumberFormat="1" applyFont="1" applyFill="1" applyBorder="1" applyAlignment="1">
      <alignment horizontal="center" vertical="center"/>
    </xf>
    <xf numFmtId="0" fontId="75" fillId="0" borderId="0" xfId="0" applyFont="1" applyAlignment="1">
      <alignment horizontal="left"/>
    </xf>
    <xf numFmtId="0" fontId="78" fillId="0" borderId="0" xfId="0" applyFont="1" applyAlignment="1">
      <alignment horizontal="center"/>
    </xf>
    <xf numFmtId="0" fontId="78" fillId="0" borderId="0" xfId="0" applyFont="1" applyAlignment="1">
      <alignment horizontal="left"/>
    </xf>
    <xf numFmtId="0" fontId="79" fillId="0" borderId="0" xfId="0" applyFont="1" applyAlignment="1">
      <alignment horizontal="center" vertical="center"/>
    </xf>
    <xf numFmtId="49" fontId="5" fillId="0" borderId="0" xfId="0" applyNumberFormat="1" applyFont="1" applyAlignment="1">
      <alignment horizontal="center"/>
    </xf>
    <xf numFmtId="49" fontId="5" fillId="0" borderId="0" xfId="0" applyNumberFormat="1" applyFont="1" applyAlignment="1">
      <alignment horizontal="left"/>
    </xf>
    <xf numFmtId="0" fontId="76" fillId="0" borderId="0" xfId="0" applyFont="1" applyAlignment="1">
      <alignment horizontal="left" vertical="center"/>
    </xf>
    <xf numFmtId="49" fontId="5" fillId="0" borderId="0" xfId="0" applyNumberFormat="1" applyFont="1" applyAlignment="1">
      <alignment horizontal="center" vertical="center"/>
    </xf>
    <xf numFmtId="49" fontId="5" fillId="0" borderId="0" xfId="0" applyNumberFormat="1" applyFont="1" applyAlignment="1">
      <alignment horizontal="left" vertical="center"/>
    </xf>
    <xf numFmtId="0" fontId="5" fillId="0" borderId="0" xfId="0" applyFont="1" applyAlignment="1">
      <alignment horizontal="left" vertical="center"/>
    </xf>
    <xf numFmtId="168" fontId="3" fillId="2" borderId="2" xfId="0" applyNumberFormat="1" applyFont="1" applyFill="1" applyBorder="1" applyAlignment="1" applyProtection="1">
      <alignment horizontal="center" vertical="center" wrapText="1"/>
      <protection hidden="1"/>
    </xf>
    <xf numFmtId="49" fontId="4" fillId="58" borderId="44" xfId="0" applyNumberFormat="1" applyFont="1" applyFill="1" applyBorder="1" applyAlignment="1">
      <alignment horizontal="center" vertical="center"/>
    </xf>
    <xf numFmtId="49" fontId="4" fillId="55" borderId="2" xfId="0" applyNumberFormat="1" applyFont="1" applyFill="1" applyBorder="1" applyAlignment="1">
      <alignment horizontal="center" vertical="center"/>
    </xf>
    <xf numFmtId="0" fontId="4" fillId="55" borderId="2" xfId="0" applyFont="1" applyFill="1" applyBorder="1" applyAlignment="1">
      <alignment horizontal="left" vertical="center"/>
    </xf>
    <xf numFmtId="0" fontId="4" fillId="55" borderId="2" xfId="0" applyFont="1" applyFill="1" applyBorder="1" applyAlignment="1">
      <alignment vertical="center"/>
    </xf>
    <xf numFmtId="2" fontId="4" fillId="55" borderId="2" xfId="0" applyNumberFormat="1" applyFont="1" applyFill="1" applyBorder="1" applyAlignment="1">
      <alignment horizontal="left" vertical="center"/>
    </xf>
    <xf numFmtId="2" fontId="4" fillId="55" borderId="2" xfId="0" applyNumberFormat="1" applyFont="1" applyFill="1" applyBorder="1" applyAlignment="1">
      <alignment vertical="center"/>
    </xf>
    <xf numFmtId="0" fontId="79" fillId="0" borderId="0" xfId="0" applyFont="1" applyAlignment="1">
      <alignment horizontal="left" vertical="center"/>
    </xf>
    <xf numFmtId="0" fontId="5" fillId="0" borderId="0" xfId="0" applyFont="1" applyAlignment="1">
      <alignment horizontal="center"/>
    </xf>
    <xf numFmtId="0" fontId="5" fillId="0" borderId="0" xfId="0" applyFont="1" applyAlignment="1">
      <alignment horizontal="left"/>
    </xf>
    <xf numFmtId="168" fontId="2" fillId="59" borderId="1" xfId="0" applyNumberFormat="1" applyFont="1" applyFill="1" applyBorder="1" applyAlignment="1">
      <alignment horizontal="center" vertical="center" wrapText="1"/>
    </xf>
    <xf numFmtId="184" fontId="4" fillId="55" borderId="2" xfId="0" applyNumberFormat="1" applyFont="1" applyFill="1" applyBorder="1" applyAlignment="1">
      <alignment vertical="center"/>
    </xf>
    <xf numFmtId="2" fontId="4" fillId="55" borderId="2" xfId="0" applyNumberFormat="1" applyFont="1" applyFill="1" applyBorder="1" applyAlignment="1">
      <alignment horizontal="center" vertical="center"/>
    </xf>
    <xf numFmtId="2" fontId="4" fillId="0" borderId="44" xfId="0" applyNumberFormat="1" applyFont="1" applyBorder="1" applyAlignment="1">
      <alignment vertical="center"/>
    </xf>
    <xf numFmtId="0" fontId="4" fillId="0" borderId="44" xfId="0" applyFont="1" applyBorder="1" applyAlignment="1">
      <alignment vertical="center"/>
    </xf>
    <xf numFmtId="1" fontId="4" fillId="60" borderId="2" xfId="0" applyNumberFormat="1" applyFont="1" applyFill="1" applyBorder="1" applyAlignment="1">
      <alignment horizontal="center" vertical="center"/>
    </xf>
    <xf numFmtId="0" fontId="78" fillId="0" borderId="0" xfId="0" applyFont="1" applyAlignment="1">
      <alignment horizontal="center" vertical="center"/>
    </xf>
    <xf numFmtId="0" fontId="80" fillId="61" borderId="1" xfId="0" applyFont="1" applyFill="1" applyBorder="1" applyAlignment="1">
      <alignment horizontal="centerContinuous" vertical="center"/>
    </xf>
    <xf numFmtId="0" fontId="80" fillId="61" borderId="3" xfId="0" applyFont="1" applyFill="1" applyBorder="1" applyAlignment="1">
      <alignment horizontal="centerContinuous" vertical="center"/>
    </xf>
    <xf numFmtId="0" fontId="80" fillId="61" borderId="4" xfId="0" applyFont="1" applyFill="1" applyBorder="1" applyAlignment="1">
      <alignment horizontal="centerContinuous" vertical="center"/>
    </xf>
    <xf numFmtId="168" fontId="2" fillId="62" borderId="1" xfId="0" applyNumberFormat="1" applyFont="1" applyFill="1" applyBorder="1" applyAlignment="1">
      <alignment horizontal="center" vertical="center" wrapText="1"/>
    </xf>
    <xf numFmtId="168" fontId="43" fillId="56" borderId="1" xfId="0" applyNumberFormat="1" applyFont="1" applyFill="1" applyBorder="1" applyAlignment="1">
      <alignment horizontal="center" vertical="center" wrapText="1"/>
    </xf>
    <xf numFmtId="2" fontId="4" fillId="60" borderId="2" xfId="0" applyNumberFormat="1" applyFont="1" applyFill="1" applyBorder="1" applyAlignment="1">
      <alignment horizontal="center" vertical="center"/>
    </xf>
    <xf numFmtId="1" fontId="4" fillId="54" borderId="44" xfId="0" applyNumberFormat="1" applyFont="1" applyFill="1" applyBorder="1" applyAlignment="1">
      <alignment horizontal="center" vertical="center"/>
    </xf>
    <xf numFmtId="2" fontId="4" fillId="0" borderId="44" xfId="0" applyNumberFormat="1" applyFont="1" applyBorder="1" applyAlignment="1">
      <alignment horizontal="center" vertical="center"/>
    </xf>
    <xf numFmtId="2" fontId="4" fillId="63" borderId="44" xfId="0" applyNumberFormat="1" applyFont="1" applyFill="1" applyBorder="1" applyAlignment="1">
      <alignment horizontal="center" vertical="center"/>
    </xf>
    <xf numFmtId="2" fontId="4" fillId="54" borderId="44" xfId="0" applyNumberFormat="1" applyFont="1" applyFill="1" applyBorder="1" applyAlignment="1">
      <alignment horizontal="center" vertical="center"/>
    </xf>
    <xf numFmtId="14" fontId="4" fillId="0" borderId="44" xfId="1" applyNumberFormat="1" applyFont="1" applyFill="1" applyBorder="1" applyAlignment="1">
      <alignment horizontal="center" vertical="center"/>
    </xf>
    <xf numFmtId="0" fontId="78" fillId="58" borderId="0" xfId="0" applyFont="1" applyFill="1" applyAlignment="1">
      <alignment horizontal="center" vertical="center"/>
    </xf>
    <xf numFmtId="0" fontId="5" fillId="58" borderId="0" xfId="0" applyFont="1" applyFill="1" applyAlignment="1">
      <alignment horizontal="center" vertical="center"/>
    </xf>
    <xf numFmtId="0" fontId="81" fillId="64" borderId="67" xfId="0" applyFont="1" applyFill="1" applyBorder="1" applyAlignment="1">
      <alignment horizontal="centerContinuous" vertical="center"/>
    </xf>
    <xf numFmtId="167" fontId="76" fillId="65" borderId="1" xfId="0" applyNumberFormat="1" applyFont="1" applyFill="1" applyBorder="1" applyAlignment="1">
      <alignment horizontal="centerContinuous" vertical="center"/>
    </xf>
    <xf numFmtId="0" fontId="82" fillId="66" borderId="1" xfId="0" applyFont="1" applyFill="1" applyBorder="1" applyAlignment="1">
      <alignment horizontal="center" vertical="center" wrapText="1"/>
    </xf>
    <xf numFmtId="167" fontId="82" fillId="67" borderId="1" xfId="0" applyNumberFormat="1" applyFont="1" applyFill="1" applyBorder="1" applyAlignment="1">
      <alignment horizontal="center" vertical="center" wrapText="1"/>
    </xf>
    <xf numFmtId="2" fontId="4" fillId="0" borderId="44" xfId="1" applyNumberFormat="1" applyFont="1" applyFill="1" applyBorder="1" applyAlignment="1">
      <alignment horizontal="center" vertical="center"/>
    </xf>
    <xf numFmtId="167" fontId="4" fillId="0" borderId="44" xfId="0" applyNumberFormat="1" applyFont="1" applyBorder="1" applyAlignment="1">
      <alignment horizontal="center" vertical="center"/>
    </xf>
    <xf numFmtId="43" fontId="76" fillId="0" borderId="0" xfId="0" applyNumberFormat="1" applyFont="1" applyAlignment="1">
      <alignment horizontal="center" vertical="center"/>
    </xf>
    <xf numFmtId="0" fontId="83" fillId="68" borderId="76" xfId="0" applyFont="1" applyFill="1" applyBorder="1" applyAlignment="1">
      <alignment horizontal="centerContinuous" vertical="center"/>
    </xf>
    <xf numFmtId="167" fontId="78" fillId="0" borderId="0" xfId="0" applyNumberFormat="1" applyFont="1" applyAlignment="1">
      <alignment horizontal="center" vertical="center"/>
    </xf>
    <xf numFmtId="189" fontId="78" fillId="0" borderId="0" xfId="0" applyNumberFormat="1" applyFont="1" applyAlignment="1">
      <alignment horizontal="center" vertical="center"/>
    </xf>
    <xf numFmtId="0" fontId="83" fillId="68" borderId="56" xfId="0" applyFont="1" applyFill="1" applyBorder="1" applyAlignment="1">
      <alignment horizontal="centerContinuous" vertical="center"/>
    </xf>
    <xf numFmtId="0" fontId="10" fillId="69" borderId="1" xfId="0" applyFont="1" applyFill="1" applyBorder="1" applyAlignment="1">
      <alignment horizontal="centerContinuous" vertical="center"/>
    </xf>
    <xf numFmtId="2" fontId="76" fillId="70" borderId="29" xfId="0" applyNumberFormat="1" applyFont="1" applyFill="1" applyBorder="1" applyAlignment="1">
      <alignment horizontal="centerContinuous" vertical="center"/>
    </xf>
    <xf numFmtId="2" fontId="76" fillId="70" borderId="30" xfId="0" applyNumberFormat="1" applyFont="1" applyFill="1" applyBorder="1" applyAlignment="1">
      <alignment horizontal="centerContinuous" vertical="center"/>
    </xf>
    <xf numFmtId="2" fontId="76" fillId="70" borderId="28" xfId="0" applyNumberFormat="1" applyFont="1" applyFill="1" applyBorder="1" applyAlignment="1">
      <alignment horizontal="centerContinuous" vertical="center"/>
    </xf>
    <xf numFmtId="0" fontId="82" fillId="67" borderId="1" xfId="0" applyFont="1" applyFill="1" applyBorder="1" applyAlignment="1">
      <alignment horizontal="center" vertical="center" wrapText="1"/>
    </xf>
    <xf numFmtId="2" fontId="82" fillId="70" borderId="1" xfId="0" applyNumberFormat="1" applyFont="1" applyFill="1" applyBorder="1" applyAlignment="1">
      <alignment horizontal="center" vertical="center" wrapText="1"/>
    </xf>
    <xf numFmtId="167" fontId="82" fillId="70" borderId="1" xfId="0" applyNumberFormat="1" applyFont="1" applyFill="1" applyBorder="1" applyAlignment="1">
      <alignment horizontal="center" vertical="center" wrapText="1"/>
    </xf>
    <xf numFmtId="167" fontId="4" fillId="71" borderId="44" xfId="0" applyNumberFormat="1" applyFont="1" applyFill="1" applyBorder="1" applyAlignment="1">
      <alignment horizontal="center" vertical="center"/>
    </xf>
    <xf numFmtId="190" fontId="4" fillId="60" borderId="44" xfId="0" applyNumberFormat="1" applyFont="1" applyFill="1" applyBorder="1" applyAlignment="1">
      <alignment vertical="center"/>
    </xf>
    <xf numFmtId="0" fontId="76" fillId="72" borderId="29" xfId="0" applyFont="1" applyFill="1" applyBorder="1" applyAlignment="1">
      <alignment horizontal="centerContinuous" vertical="center"/>
    </xf>
    <xf numFmtId="0" fontId="76" fillId="72" borderId="30" xfId="0" applyFont="1" applyFill="1" applyBorder="1" applyAlignment="1">
      <alignment horizontal="centerContinuous" vertical="center"/>
    </xf>
    <xf numFmtId="0" fontId="82" fillId="72" borderId="1" xfId="0" applyFont="1" applyFill="1" applyBorder="1" applyAlignment="1">
      <alignment horizontal="center" vertical="center"/>
    </xf>
    <xf numFmtId="43" fontId="3" fillId="73" borderId="2" xfId="24" applyNumberFormat="1" applyFont="1" applyFill="1" applyBorder="1" applyAlignment="1">
      <alignment horizontal="center" vertical="center" wrapText="1"/>
    </xf>
    <xf numFmtId="167" fontId="4" fillId="74" borderId="44" xfId="0" applyNumberFormat="1" applyFont="1" applyFill="1" applyBorder="1" applyAlignment="1">
      <alignment horizontal="center" vertical="center"/>
    </xf>
    <xf numFmtId="43" fontId="78" fillId="0" borderId="0" xfId="0" applyNumberFormat="1" applyFont="1" applyAlignment="1">
      <alignment horizontal="center" vertical="center"/>
    </xf>
    <xf numFmtId="190" fontId="78" fillId="0" borderId="0" xfId="0" applyNumberFormat="1" applyFont="1" applyAlignment="1">
      <alignment horizontal="center"/>
    </xf>
    <xf numFmtId="43" fontId="78" fillId="0" borderId="0" xfId="0" applyNumberFormat="1" applyFont="1" applyAlignment="1">
      <alignment horizontal="center"/>
    </xf>
    <xf numFmtId="189" fontId="78" fillId="0" borderId="0" xfId="0" applyNumberFormat="1" applyFont="1" applyAlignment="1">
      <alignment horizontal="center"/>
    </xf>
    <xf numFmtId="191" fontId="5" fillId="0" borderId="0" xfId="0" applyNumberFormat="1" applyFont="1" applyAlignment="1">
      <alignment horizontal="center" vertical="center"/>
    </xf>
    <xf numFmtId="43" fontId="5" fillId="0" borderId="0" xfId="0" applyNumberFormat="1" applyFont="1" applyAlignment="1">
      <alignment horizontal="center" vertical="center"/>
    </xf>
    <xf numFmtId="190" fontId="5" fillId="0" borderId="0" xfId="0" applyNumberFormat="1" applyFont="1" applyAlignment="1">
      <alignment horizontal="center" vertical="center"/>
    </xf>
    <xf numFmtId="165" fontId="5" fillId="0" borderId="0" xfId="0" applyNumberFormat="1" applyFont="1" applyAlignment="1">
      <alignment horizontal="center" vertical="center"/>
    </xf>
    <xf numFmtId="0" fontId="76" fillId="72" borderId="28" xfId="0" applyFont="1" applyFill="1" applyBorder="1" applyAlignment="1">
      <alignment horizontal="centerContinuous" vertical="center"/>
    </xf>
    <xf numFmtId="189" fontId="82" fillId="72" borderId="1" xfId="0" applyNumberFormat="1" applyFont="1" applyFill="1" applyBorder="1" applyAlignment="1">
      <alignment horizontal="center" vertical="center" wrapText="1"/>
    </xf>
    <xf numFmtId="168" fontId="84" fillId="75" borderId="1" xfId="0" applyNumberFormat="1" applyFont="1" applyFill="1" applyBorder="1" applyAlignment="1">
      <alignment horizontal="center" vertical="center" wrapText="1"/>
    </xf>
    <xf numFmtId="168" fontId="27" fillId="76" borderId="1" xfId="0" applyNumberFormat="1" applyFont="1" applyFill="1" applyBorder="1" applyAlignment="1">
      <alignment horizontal="center" vertical="center" wrapText="1"/>
    </xf>
    <xf numFmtId="2" fontId="4" fillId="55" borderId="44" xfId="0" applyNumberFormat="1" applyFont="1" applyFill="1" applyBorder="1" applyAlignment="1">
      <alignment horizontal="center" vertical="center"/>
    </xf>
    <xf numFmtId="2" fontId="4" fillId="77" borderId="44" xfId="0" applyNumberFormat="1" applyFont="1" applyFill="1" applyBorder="1" applyAlignment="1">
      <alignment horizontal="center" vertical="center"/>
    </xf>
    <xf numFmtId="190" fontId="4" fillId="71" borderId="44" xfId="0" applyNumberFormat="1" applyFont="1" applyFill="1" applyBorder="1" applyAlignment="1">
      <alignment horizontal="center" vertical="center"/>
    </xf>
    <xf numFmtId="2" fontId="4" fillId="55" borderId="44" xfId="0" applyNumberFormat="1" applyFont="1" applyFill="1" applyBorder="1" applyAlignment="1">
      <alignment horizontal="left" vertical="center"/>
    </xf>
    <xf numFmtId="2" fontId="4" fillId="60" borderId="2" xfId="0" applyNumberFormat="1" applyFont="1" applyFill="1" applyBorder="1" applyAlignment="1">
      <alignment horizontal="left" vertical="center"/>
    </xf>
    <xf numFmtId="0" fontId="76" fillId="0" borderId="3" xfId="0" applyFont="1" applyBorder="1" applyAlignment="1">
      <alignment horizontal="centerContinuous" vertical="center"/>
    </xf>
    <xf numFmtId="0" fontId="76" fillId="0" borderId="4" xfId="0" applyFont="1" applyBorder="1" applyAlignment="1">
      <alignment horizontal="centerContinuous" vertical="center" wrapText="1"/>
    </xf>
    <xf numFmtId="0" fontId="76" fillId="0" borderId="3" xfId="0" applyFont="1" applyBorder="1" applyAlignment="1">
      <alignment vertical="center"/>
    </xf>
    <xf numFmtId="0" fontId="76" fillId="0" borderId="4" xfId="0" applyFont="1" applyBorder="1" applyAlignment="1">
      <alignment vertical="center" wrapText="1"/>
    </xf>
    <xf numFmtId="168" fontId="2" fillId="78" borderId="1" xfId="0" applyNumberFormat="1" applyFont="1" applyFill="1" applyBorder="1" applyAlignment="1">
      <alignment horizontal="center" vertical="center" wrapText="1"/>
    </xf>
    <xf numFmtId="2" fontId="4" fillId="79" borderId="44" xfId="0" applyNumberFormat="1" applyFont="1" applyFill="1" applyBorder="1" applyAlignment="1">
      <alignment horizontal="center" vertical="center"/>
    </xf>
    <xf numFmtId="2" fontId="4" fillId="55" borderId="44" xfId="0" applyNumberFormat="1" applyFont="1" applyFill="1" applyBorder="1" applyAlignment="1">
      <alignment vertical="center"/>
    </xf>
    <xf numFmtId="2" fontId="4" fillId="54" borderId="44" xfId="0" applyNumberFormat="1" applyFont="1" applyFill="1" applyBorder="1" applyAlignment="1">
      <alignment vertical="center"/>
    </xf>
    <xf numFmtId="190" fontId="4" fillId="55" borderId="44" xfId="0" applyNumberFormat="1" applyFont="1" applyFill="1" applyBorder="1" applyAlignment="1">
      <alignment horizontal="center" vertical="center"/>
    </xf>
    <xf numFmtId="43" fontId="4" fillId="55" borderId="44" xfId="0" applyNumberFormat="1" applyFont="1" applyFill="1" applyBorder="1" applyAlignment="1">
      <alignment horizontal="center" vertical="center"/>
    </xf>
    <xf numFmtId="0" fontId="85" fillId="0" borderId="0" xfId="0" applyFont="1"/>
    <xf numFmtId="0" fontId="86" fillId="0" borderId="0" xfId="0" applyFont="1"/>
    <xf numFmtId="0" fontId="76" fillId="0" borderId="5" xfId="0" applyFont="1" applyBorder="1" applyAlignment="1">
      <alignment horizontal="centerContinuous" vertical="center" wrapText="1"/>
    </xf>
    <xf numFmtId="0" fontId="76" fillId="0" borderId="5" xfId="0" applyFont="1" applyBorder="1" applyAlignment="1">
      <alignment vertical="center" wrapText="1"/>
    </xf>
    <xf numFmtId="168" fontId="82" fillId="80" borderId="1" xfId="0" applyNumberFormat="1" applyFont="1" applyFill="1" applyBorder="1" applyAlignment="1">
      <alignment horizontal="center" vertical="center"/>
    </xf>
    <xf numFmtId="168" fontId="2" fillId="81" borderId="1" xfId="0" applyNumberFormat="1" applyFont="1" applyFill="1" applyBorder="1" applyAlignment="1">
      <alignment horizontal="center" vertical="center" wrapText="1"/>
    </xf>
    <xf numFmtId="2" fontId="4" fillId="0" borderId="63" xfId="0" applyNumberFormat="1" applyFont="1" applyBorder="1" applyAlignment="1">
      <alignment horizontal="center" vertical="center"/>
    </xf>
    <xf numFmtId="43" fontId="4" fillId="71" borderId="44" xfId="0" applyNumberFormat="1" applyFont="1" applyFill="1" applyBorder="1" applyAlignment="1">
      <alignment horizontal="center" vertical="center"/>
    </xf>
    <xf numFmtId="0" fontId="87" fillId="58" borderId="0" xfId="0" applyFont="1" applyFill="1" applyAlignment="1">
      <alignment vertical="center"/>
    </xf>
    <xf numFmtId="0" fontId="87" fillId="58" borderId="0" xfId="0" applyFont="1" applyFill="1" applyAlignment="1">
      <alignment horizontal="left" vertical="center"/>
    </xf>
    <xf numFmtId="0" fontId="88" fillId="58" borderId="0" xfId="0" applyFont="1" applyFill="1"/>
    <xf numFmtId="0" fontId="88" fillId="58" borderId="0" xfId="0" applyFont="1" applyFill="1" applyAlignment="1">
      <alignment horizontal="left"/>
    </xf>
    <xf numFmtId="0" fontId="89" fillId="58" borderId="0" xfId="0" applyFont="1" applyFill="1"/>
    <xf numFmtId="0" fontId="89" fillId="58" borderId="0" xfId="0" applyFont="1" applyFill="1" applyAlignment="1">
      <alignment horizontal="left"/>
    </xf>
    <xf numFmtId="0" fontId="90" fillId="58" borderId="0" xfId="0" applyFont="1" applyFill="1"/>
    <xf numFmtId="0" fontId="90" fillId="58" borderId="0" xfId="0" applyFont="1" applyFill="1" applyAlignment="1">
      <alignment horizontal="left"/>
    </xf>
    <xf numFmtId="0" fontId="86" fillId="58" borderId="0" xfId="0" applyFont="1" applyFill="1"/>
    <xf numFmtId="0" fontId="86" fillId="58" borderId="0" xfId="0" applyFont="1" applyFill="1" applyAlignment="1">
      <alignment horizontal="left"/>
    </xf>
    <xf numFmtId="168" fontId="2" fillId="82" borderId="1" xfId="0" applyNumberFormat="1" applyFont="1" applyFill="1" applyBorder="1" applyAlignment="1">
      <alignment horizontal="center" vertical="center" wrapText="1"/>
    </xf>
    <xf numFmtId="168" fontId="2" fillId="83" borderId="1" xfId="0" applyNumberFormat="1" applyFont="1" applyFill="1" applyBorder="1" applyAlignment="1">
      <alignment horizontal="center" vertical="center" wrapText="1"/>
    </xf>
    <xf numFmtId="43" fontId="4" fillId="84" borderId="44" xfId="0" applyNumberFormat="1" applyFont="1" applyFill="1" applyBorder="1" applyAlignment="1">
      <alignment horizontal="center" vertical="center"/>
    </xf>
    <xf numFmtId="43" fontId="4" fillId="85" borderId="44" xfId="0" applyNumberFormat="1" applyFont="1" applyFill="1" applyBorder="1" applyAlignment="1">
      <alignment horizontal="left" vertical="center"/>
    </xf>
    <xf numFmtId="190" fontId="4" fillId="71" borderId="44" xfId="0" applyNumberFormat="1" applyFont="1" applyFill="1" applyBorder="1" applyAlignment="1">
      <alignment vertical="center"/>
    </xf>
    <xf numFmtId="190" fontId="4" fillId="71" borderId="63" xfId="0" applyNumberFormat="1" applyFont="1" applyFill="1" applyBorder="1" applyAlignment="1">
      <alignment vertical="center"/>
    </xf>
    <xf numFmtId="0" fontId="86" fillId="0" borderId="0" xfId="0" applyFont="1" applyAlignment="1">
      <alignment horizontal="center" vertical="center" wrapText="1"/>
    </xf>
    <xf numFmtId="0" fontId="68" fillId="86" borderId="2" xfId="0" applyFont="1" applyFill="1" applyBorder="1" applyAlignment="1">
      <alignment horizontal="center" vertical="center" wrapText="1"/>
    </xf>
    <xf numFmtId="0" fontId="65" fillId="54" borderId="2" xfId="0" applyFont="1" applyFill="1" applyBorder="1" applyAlignment="1">
      <alignment horizontal="center" vertical="center" wrapText="1"/>
    </xf>
    <xf numFmtId="0" fontId="65" fillId="55" borderId="2" xfId="0" applyFont="1" applyFill="1" applyBorder="1" applyAlignment="1">
      <alignment horizontal="left" vertical="center" wrapText="1"/>
    </xf>
    <xf numFmtId="0" fontId="65" fillId="55" borderId="2" xfId="0" applyFont="1" applyFill="1" applyBorder="1" applyAlignment="1">
      <alignment horizontal="center" vertical="center" wrapText="1"/>
    </xf>
    <xf numFmtId="192" fontId="86" fillId="0" borderId="0" xfId="0" applyNumberFormat="1" applyFont="1" applyAlignment="1">
      <alignment horizontal="center" vertical="center" wrapText="1"/>
    </xf>
    <xf numFmtId="167" fontId="86" fillId="0" borderId="0" xfId="0" applyNumberFormat="1" applyFont="1" applyAlignment="1">
      <alignment horizontal="center" vertical="center" wrapText="1"/>
    </xf>
    <xf numFmtId="167" fontId="91" fillId="87" borderId="0" xfId="0" applyNumberFormat="1" applyFont="1" applyFill="1" applyAlignment="1">
      <alignment horizontal="center" vertical="center" wrapText="1"/>
    </xf>
    <xf numFmtId="192" fontId="68" fillId="86" borderId="2" xfId="0" applyNumberFormat="1" applyFont="1" applyFill="1" applyBorder="1" applyAlignment="1">
      <alignment horizontal="center" vertical="center" wrapText="1"/>
    </xf>
    <xf numFmtId="167" fontId="65" fillId="88" borderId="2" xfId="0" applyNumberFormat="1" applyFont="1" applyFill="1" applyBorder="1" applyAlignment="1">
      <alignment horizontal="center" vertical="center" wrapText="1"/>
    </xf>
    <xf numFmtId="192" fontId="65" fillId="0" borderId="2" xfId="0" applyNumberFormat="1" applyFont="1" applyBorder="1" applyAlignment="1">
      <alignment horizontal="center" vertical="center" wrapText="1"/>
    </xf>
    <xf numFmtId="167" fontId="65" fillId="0" borderId="2" xfId="0" applyNumberFormat="1" applyFont="1" applyBorder="1" applyAlignment="1">
      <alignment horizontal="center" vertical="center" wrapText="1"/>
    </xf>
    <xf numFmtId="167" fontId="65" fillId="67" borderId="2" xfId="0" applyNumberFormat="1" applyFont="1" applyFill="1" applyBorder="1" applyAlignment="1">
      <alignment horizontal="center" vertical="center" wrapText="1"/>
    </xf>
    <xf numFmtId="0" fontId="86" fillId="23" borderId="0" xfId="0" applyFont="1" applyFill="1" applyAlignment="1">
      <alignment horizontal="center" vertical="center" wrapText="1"/>
    </xf>
    <xf numFmtId="0" fontId="65" fillId="0" borderId="60" xfId="0" quotePrefix="1" applyFont="1" applyBorder="1" applyAlignment="1">
      <alignment horizontal="center" vertical="center"/>
    </xf>
    <xf numFmtId="0" fontId="65" fillId="0" borderId="0" xfId="0" quotePrefix="1" applyFont="1" applyAlignment="1">
      <alignment horizontal="center" vertical="center" wrapText="1"/>
    </xf>
    <xf numFmtId="49" fontId="65" fillId="0" borderId="50" xfId="0" quotePrefix="1" applyNumberFormat="1" applyFont="1" applyBorder="1" applyAlignment="1">
      <alignment horizontal="center" vertical="center"/>
    </xf>
    <xf numFmtId="49" fontId="29" fillId="15" borderId="11" xfId="0" quotePrefix="1" applyNumberFormat="1" applyFont="1" applyFill="1" applyBorder="1" applyAlignment="1">
      <alignment horizontal="right" vertical="center"/>
    </xf>
    <xf numFmtId="49" fontId="65" fillId="0" borderId="44" xfId="0" applyNumberFormat="1" applyFont="1" applyBorder="1" applyAlignment="1">
      <alignment horizontal="center" vertical="center"/>
    </xf>
    <xf numFmtId="49" fontId="65" fillId="0" borderId="2" xfId="0" applyNumberFormat="1" applyFont="1" applyBorder="1" applyAlignment="1">
      <alignment horizontal="center" vertical="center"/>
    </xf>
    <xf numFmtId="49" fontId="65" fillId="0" borderId="2" xfId="0" quotePrefix="1" applyNumberFormat="1" applyFont="1" applyBorder="1" applyAlignment="1">
      <alignment horizontal="center" vertical="center"/>
    </xf>
    <xf numFmtId="49" fontId="65" fillId="0" borderId="5" xfId="0" applyNumberFormat="1" applyFont="1" applyBorder="1" applyAlignment="1">
      <alignment horizontal="center" vertical="center" wrapText="1"/>
    </xf>
    <xf numFmtId="49" fontId="65" fillId="0" borderId="5" xfId="0" quotePrefix="1" applyNumberFormat="1" applyFont="1" applyBorder="1" applyAlignment="1">
      <alignment horizontal="center" vertical="center" wrapText="1"/>
    </xf>
    <xf numFmtId="49" fontId="65" fillId="0" borderId="53" xfId="0" applyNumberFormat="1" applyFont="1" applyBorder="1" applyAlignment="1">
      <alignment horizontal="center" vertical="center" wrapText="1"/>
    </xf>
    <xf numFmtId="49" fontId="65" fillId="0" borderId="0" xfId="0" applyNumberFormat="1" applyFont="1" applyAlignment="1">
      <alignment horizontal="center" vertical="center" wrapText="1"/>
    </xf>
    <xf numFmtId="49" fontId="65" fillId="0" borderId="1" xfId="0" quotePrefix="1" applyNumberFormat="1" applyFont="1" applyBorder="1" applyAlignment="1">
      <alignment horizontal="center" vertical="center" wrapText="1"/>
    </xf>
    <xf numFmtId="49" fontId="65" fillId="0" borderId="1" xfId="0" applyNumberFormat="1" applyFont="1" applyBorder="1" applyAlignment="1">
      <alignment horizontal="center" vertical="center" wrapText="1"/>
    </xf>
    <xf numFmtId="49" fontId="65" fillId="0" borderId="1" xfId="0" quotePrefix="1" applyNumberFormat="1" applyFont="1" applyBorder="1" applyAlignment="1">
      <alignment vertical="center" wrapText="1"/>
    </xf>
    <xf numFmtId="49" fontId="65" fillId="0" borderId="64" xfId="0" quotePrefix="1" applyNumberFormat="1" applyFont="1" applyBorder="1" applyAlignment="1">
      <alignment horizontal="center" vertical="center" wrapText="1"/>
    </xf>
    <xf numFmtId="49" fontId="65" fillId="0" borderId="66" xfId="0" applyNumberFormat="1" applyFont="1" applyBorder="1" applyAlignment="1">
      <alignment horizontal="center" vertical="center" wrapText="1"/>
    </xf>
    <xf numFmtId="49" fontId="65" fillId="0" borderId="68" xfId="0" quotePrefix="1" applyNumberFormat="1" applyFont="1" applyBorder="1" applyAlignment="1">
      <alignment horizontal="center" vertical="center" wrapText="1"/>
    </xf>
    <xf numFmtId="49" fontId="65" fillId="0" borderId="68" xfId="0" applyNumberFormat="1" applyFont="1" applyBorder="1" applyAlignment="1">
      <alignment horizontal="center" vertical="center" wrapText="1"/>
    </xf>
    <xf numFmtId="49" fontId="9" fillId="5" borderId="3" xfId="81" quotePrefix="1" applyNumberFormat="1" applyFont="1" applyFill="1" applyBorder="1" applyAlignment="1">
      <alignment horizontal="center" vertical="center"/>
    </xf>
    <xf numFmtId="0" fontId="13" fillId="27" borderId="1" xfId="0" applyFont="1" applyFill="1" applyBorder="1" applyAlignment="1">
      <alignment horizontal="center" vertical="center" wrapText="1"/>
    </xf>
    <xf numFmtId="0" fontId="38" fillId="117" borderId="1" xfId="105" applyFont="1" applyFill="1" applyBorder="1" applyAlignment="1" applyProtection="1">
      <alignment horizontal="center" vertical="center" wrapText="1" readingOrder="1"/>
      <protection locked="0"/>
    </xf>
    <xf numFmtId="2" fontId="43" fillId="38" borderId="42" xfId="1" applyNumberFormat="1" applyFont="1" applyFill="1" applyBorder="1" applyAlignment="1" applyProtection="1">
      <alignment horizontal="center" vertical="center" wrapText="1"/>
    </xf>
    <xf numFmtId="167" fontId="43" fillId="38" borderId="1" xfId="1" applyNumberFormat="1" applyFont="1" applyFill="1" applyBorder="1" applyAlignment="1" applyProtection="1">
      <alignment horizontal="center" vertical="center" wrapText="1"/>
    </xf>
    <xf numFmtId="0" fontId="4" fillId="118" borderId="44" xfId="0" applyFont="1" applyFill="1" applyBorder="1" applyAlignment="1">
      <alignment horizontal="left" vertical="center"/>
    </xf>
    <xf numFmtId="0" fontId="4" fillId="119" borderId="2" xfId="0" applyFont="1" applyFill="1" applyBorder="1" applyAlignment="1">
      <alignment horizontal="center" vertical="center"/>
    </xf>
    <xf numFmtId="0" fontId="82" fillId="72" borderId="1" xfId="0" applyFont="1" applyFill="1" applyBorder="1" applyAlignment="1">
      <alignment horizontal="center" vertical="center" wrapText="1"/>
    </xf>
    <xf numFmtId="2" fontId="119" fillId="120" borderId="43" xfId="0" applyNumberFormat="1" applyFont="1" applyFill="1" applyBorder="1" applyAlignment="1">
      <alignment vertical="center"/>
    </xf>
    <xf numFmtId="49" fontId="53" fillId="0" borderId="0" xfId="0" applyNumberFormat="1" applyFont="1" applyAlignment="1">
      <alignment horizontal="left" vertical="center"/>
    </xf>
    <xf numFmtId="49" fontId="53" fillId="0" borderId="0" xfId="0" applyNumberFormat="1" applyFont="1" applyAlignment="1">
      <alignment horizontal="center" vertical="center"/>
    </xf>
    <xf numFmtId="165" fontId="16" fillId="0" borderId="87" xfId="104" applyFont="1" applyFill="1" applyBorder="1" applyAlignment="1" applyProtection="1">
      <alignment horizontal="left" vertical="center"/>
    </xf>
    <xf numFmtId="2" fontId="4" fillId="0" borderId="44" xfId="0" applyNumberFormat="1" applyFont="1" applyBorder="1" applyAlignment="1">
      <alignment horizontal="left" vertical="center"/>
    </xf>
    <xf numFmtId="0" fontId="16" fillId="0" borderId="87" xfId="0" applyFont="1" applyBorder="1" applyAlignment="1">
      <alignment horizontal="left" vertical="center"/>
    </xf>
    <xf numFmtId="14" fontId="16" fillId="0" borderId="87" xfId="0" applyNumberFormat="1" applyFont="1" applyBorder="1" applyAlignment="1">
      <alignment horizontal="right" vertical="center"/>
    </xf>
    <xf numFmtId="167" fontId="16" fillId="0" borderId="87" xfId="1" applyNumberFormat="1" applyFont="1" applyBorder="1" applyAlignment="1" applyProtection="1">
      <alignment horizontal="left" vertical="center"/>
    </xf>
    <xf numFmtId="14" fontId="16" fillId="0" borderId="87" xfId="0" applyNumberFormat="1" applyFont="1" applyBorder="1" applyAlignment="1">
      <alignment horizontal="left" vertical="center" wrapText="1"/>
    </xf>
    <xf numFmtId="190" fontId="0" fillId="0" borderId="0" xfId="0" applyNumberFormat="1"/>
    <xf numFmtId="49" fontId="3" fillId="121" borderId="87" xfId="0" applyNumberFormat="1" applyFont="1" applyFill="1" applyBorder="1" applyAlignment="1">
      <alignment horizontal="center" vertical="center" wrapText="1"/>
    </xf>
    <xf numFmtId="0" fontId="120" fillId="0" borderId="0" xfId="0" applyFont="1" applyAlignment="1">
      <alignment horizontal="center" vertical="center"/>
    </xf>
    <xf numFmtId="0" fontId="120" fillId="0" borderId="0" xfId="0" applyFont="1" applyAlignment="1">
      <alignment horizontal="center" vertical="center" wrapText="1"/>
    </xf>
    <xf numFmtId="0" fontId="120" fillId="0" borderId="0" xfId="0" applyFont="1" applyAlignment="1">
      <alignment vertical="center" wrapText="1"/>
    </xf>
    <xf numFmtId="0" fontId="121" fillId="0" borderId="0" xfId="0" applyFont="1" applyAlignment="1">
      <alignment horizontal="center" vertical="center"/>
    </xf>
    <xf numFmtId="0" fontId="121" fillId="0" borderId="0" xfId="0" applyFont="1" applyAlignment="1">
      <alignment horizontal="center" vertical="center" wrapText="1"/>
    </xf>
    <xf numFmtId="0" fontId="121" fillId="0" borderId="0" xfId="0" applyFont="1" applyAlignment="1">
      <alignment vertical="center" wrapText="1"/>
    </xf>
    <xf numFmtId="0" fontId="121" fillId="122" borderId="87" xfId="0" applyFont="1" applyFill="1" applyBorder="1" applyAlignment="1">
      <alignment horizontal="center" vertical="center"/>
    </xf>
    <xf numFmtId="0" fontId="121" fillId="122" borderId="87" xfId="0" applyFont="1" applyFill="1" applyBorder="1" applyAlignment="1">
      <alignment horizontal="center" vertical="center" wrapText="1"/>
    </xf>
    <xf numFmtId="0" fontId="121" fillId="0" borderId="87" xfId="0" applyFont="1" applyBorder="1" applyAlignment="1">
      <alignment horizontal="center" vertical="center"/>
    </xf>
    <xf numFmtId="0" fontId="121" fillId="0" borderId="87" xfId="0" applyFont="1" applyBorder="1" applyAlignment="1">
      <alignment vertical="center" wrapText="1"/>
    </xf>
    <xf numFmtId="0" fontId="121" fillId="40" borderId="87" xfId="0" applyFont="1" applyFill="1" applyBorder="1" applyAlignment="1">
      <alignment horizontal="center" vertical="center"/>
    </xf>
    <xf numFmtId="0" fontId="121" fillId="40" borderId="87" xfId="0" applyFont="1" applyFill="1" applyBorder="1" applyAlignment="1">
      <alignment horizontal="center" vertical="center" wrapText="1"/>
    </xf>
    <xf numFmtId="0" fontId="121" fillId="40" borderId="87" xfId="0" applyFont="1" applyFill="1" applyBorder="1" applyAlignment="1">
      <alignment vertical="center" wrapText="1"/>
    </xf>
    <xf numFmtId="0" fontId="121" fillId="0" borderId="87" xfId="0" applyFont="1" applyBorder="1" applyAlignment="1">
      <alignment horizontal="center" vertical="center" wrapText="1"/>
    </xf>
    <xf numFmtId="0" fontId="121" fillId="0" borderId="0" xfId="0" applyFont="1" applyAlignment="1">
      <alignment horizontal="center"/>
    </xf>
    <xf numFmtId="0" fontId="121" fillId="0" borderId="0" xfId="0" applyFont="1" applyAlignment="1">
      <alignment horizontal="center" wrapText="1"/>
    </xf>
    <xf numFmtId="0" fontId="121" fillId="0" borderId="0" xfId="0" applyFont="1" applyAlignment="1">
      <alignment wrapText="1"/>
    </xf>
    <xf numFmtId="0" fontId="0" fillId="0" borderId="0" xfId="0" applyAlignment="1">
      <alignment horizontal="center" wrapText="1"/>
    </xf>
    <xf numFmtId="49" fontId="121" fillId="0" borderId="87" xfId="0" applyNumberFormat="1" applyFont="1" applyBorder="1" applyAlignment="1">
      <alignment horizontal="center" vertical="center"/>
    </xf>
    <xf numFmtId="0" fontId="121" fillId="0" borderId="87" xfId="0" applyFont="1" applyBorder="1" applyAlignment="1">
      <alignment vertical="center"/>
    </xf>
    <xf numFmtId="49" fontId="121" fillId="5" borderId="87" xfId="0" applyNumberFormat="1" applyFont="1" applyFill="1" applyBorder="1" applyAlignment="1">
      <alignment horizontal="center" vertical="center"/>
    </xf>
    <xf numFmtId="49" fontId="119" fillId="0" borderId="87" xfId="0" applyNumberFormat="1" applyFont="1" applyBorder="1" applyAlignment="1">
      <alignment horizontal="center" vertical="center"/>
    </xf>
    <xf numFmtId="0" fontId="119" fillId="0" borderId="87" xfId="0" applyFont="1" applyBorder="1" applyAlignment="1">
      <alignment vertical="center" wrapText="1"/>
    </xf>
    <xf numFmtId="0" fontId="119" fillId="0" borderId="87" xfId="0" applyFont="1" applyBorder="1" applyAlignment="1">
      <alignment horizontal="center" vertical="center"/>
    </xf>
    <xf numFmtId="0" fontId="119" fillId="0" borderId="87" xfId="0" applyFont="1" applyBorder="1" applyAlignment="1">
      <alignment vertical="center"/>
    </xf>
    <xf numFmtId="49" fontId="121" fillId="0" borderId="87" xfId="0" applyNumberFormat="1" applyFont="1" applyBorder="1" applyAlignment="1">
      <alignment horizontal="center" vertical="center" wrapText="1"/>
    </xf>
    <xf numFmtId="49" fontId="121" fillId="5" borderId="87" xfId="0" applyNumberFormat="1" applyFont="1" applyFill="1" applyBorder="1" applyAlignment="1">
      <alignment horizontal="center" vertical="center" wrapText="1"/>
    </xf>
    <xf numFmtId="49" fontId="121" fillId="40" borderId="41" xfId="0" applyNumberFormat="1" applyFont="1" applyFill="1" applyBorder="1" applyAlignment="1">
      <alignment horizontal="center" vertical="center" wrapText="1"/>
    </xf>
    <xf numFmtId="0" fontId="121" fillId="40" borderId="3" xfId="0" applyFont="1" applyFill="1" applyBorder="1" applyAlignment="1">
      <alignment vertical="center" wrapText="1"/>
    </xf>
    <xf numFmtId="1" fontId="121" fillId="123" borderId="41" xfId="0" applyNumberFormat="1" applyFont="1" applyFill="1" applyBorder="1" applyAlignment="1">
      <alignment horizontal="center" vertical="center"/>
    </xf>
    <xf numFmtId="0" fontId="121" fillId="123" borderId="87" xfId="0" applyFont="1" applyFill="1" applyBorder="1" applyAlignment="1">
      <alignment vertical="center" wrapText="1"/>
    </xf>
    <xf numFmtId="0" fontId="121" fillId="123" borderId="87" xfId="0" applyFont="1" applyFill="1" applyBorder="1" applyAlignment="1">
      <alignment horizontal="center" vertical="center" wrapText="1"/>
    </xf>
    <xf numFmtId="0" fontId="121" fillId="123" borderId="88" xfId="0" applyFont="1" applyFill="1" applyBorder="1" applyAlignment="1">
      <alignment vertical="center" wrapText="1"/>
    </xf>
    <xf numFmtId="1" fontId="121" fillId="123" borderId="87" xfId="0" applyNumberFormat="1" applyFont="1" applyFill="1" applyBorder="1" applyAlignment="1">
      <alignment horizontal="center" vertical="center"/>
    </xf>
    <xf numFmtId="0" fontId="121" fillId="123" borderId="5" xfId="0" applyFont="1" applyFill="1" applyBorder="1" applyAlignment="1">
      <alignment vertical="center" wrapText="1"/>
    </xf>
    <xf numFmtId="0" fontId="121" fillId="123" borderId="0" xfId="0" applyFont="1" applyFill="1" applyAlignment="1">
      <alignment horizontal="center" vertical="center" wrapText="1"/>
    </xf>
    <xf numFmtId="0" fontId="121" fillId="123" borderId="3" xfId="0" applyFont="1" applyFill="1" applyBorder="1" applyAlignment="1">
      <alignment vertical="center" wrapText="1"/>
    </xf>
    <xf numFmtId="0" fontId="121" fillId="123" borderId="43" xfId="0" applyFont="1" applyFill="1" applyBorder="1" applyAlignment="1">
      <alignment horizontal="center" vertical="center" wrapText="1"/>
    </xf>
    <xf numFmtId="0" fontId="119" fillId="123" borderId="87" xfId="0" applyFont="1" applyFill="1" applyBorder="1" applyAlignment="1">
      <alignment horizontal="center" vertical="center" wrapText="1"/>
    </xf>
    <xf numFmtId="0" fontId="119" fillId="123" borderId="87" xfId="0" applyFont="1" applyFill="1" applyBorder="1" applyAlignment="1">
      <alignment vertical="center" wrapText="1"/>
    </xf>
    <xf numFmtId="0" fontId="119" fillId="123" borderId="3" xfId="0" applyFont="1" applyFill="1" applyBorder="1" applyAlignment="1">
      <alignment vertical="center" wrapText="1"/>
    </xf>
    <xf numFmtId="0" fontId="121" fillId="0" borderId="3" xfId="0" applyFont="1" applyBorder="1" applyAlignment="1">
      <alignment vertical="center" wrapText="1"/>
    </xf>
    <xf numFmtId="49" fontId="66" fillId="0" borderId="45" xfId="0" applyNumberFormat="1" applyFont="1" applyBorder="1" applyAlignment="1">
      <alignment vertical="center"/>
    </xf>
    <xf numFmtId="49" fontId="65" fillId="0" borderId="0" xfId="0" applyNumberFormat="1" applyFont="1" applyAlignment="1">
      <alignment vertical="center"/>
    </xf>
    <xf numFmtId="0" fontId="68" fillId="47" borderId="87" xfId="0" applyFont="1" applyFill="1" applyBorder="1" applyAlignment="1">
      <alignment horizontal="center" vertical="center" wrapText="1"/>
    </xf>
    <xf numFmtId="49" fontId="69" fillId="48" borderId="87" xfId="0" applyNumberFormat="1" applyFont="1" applyFill="1" applyBorder="1" applyAlignment="1">
      <alignment horizontal="center" vertical="center" wrapText="1"/>
    </xf>
    <xf numFmtId="49" fontId="70" fillId="49" borderId="87" xfId="81" applyNumberFormat="1" applyFont="1" applyFill="1" applyBorder="1" applyAlignment="1">
      <alignment horizontal="center" vertical="center" wrapText="1"/>
    </xf>
    <xf numFmtId="0" fontId="70" fillId="49" borderId="87" xfId="81" applyFont="1" applyFill="1" applyBorder="1" applyAlignment="1">
      <alignment horizontal="center" vertical="center" wrapText="1"/>
    </xf>
    <xf numFmtId="0" fontId="36" fillId="0" borderId="87" xfId="81" applyFont="1" applyBorder="1" applyAlignment="1">
      <alignment vertical="center"/>
    </xf>
    <xf numFmtId="0" fontId="65" fillId="0" borderId="87" xfId="0" applyFont="1" applyBorder="1" applyAlignment="1">
      <alignment horizontal="center" vertical="center"/>
    </xf>
    <xf numFmtId="0" fontId="75" fillId="0" borderId="0" xfId="0" applyFont="1" applyAlignment="1">
      <alignment horizontal="center"/>
    </xf>
    <xf numFmtId="0" fontId="48" fillId="0" borderId="0" xfId="0" applyFont="1" applyAlignment="1">
      <alignment horizontal="center"/>
    </xf>
    <xf numFmtId="0" fontId="77" fillId="0" borderId="0" xfId="0" applyFont="1" applyAlignment="1">
      <alignment horizontal="center"/>
    </xf>
    <xf numFmtId="49" fontId="57" fillId="39" borderId="0" xfId="0" applyNumberFormat="1" applyFont="1" applyFill="1" applyAlignment="1">
      <alignment horizontal="center" vertical="center"/>
    </xf>
    <xf numFmtId="185" fontId="57" fillId="39" borderId="0" xfId="0" applyNumberFormat="1" applyFont="1" applyFill="1" applyAlignment="1">
      <alignment horizontal="center" vertical="center"/>
    </xf>
    <xf numFmtId="49" fontId="58" fillId="39" borderId="1" xfId="0" applyNumberFormat="1" applyFont="1" applyFill="1" applyBorder="1" applyAlignment="1">
      <alignment horizontal="center" vertical="center"/>
    </xf>
    <xf numFmtId="49" fontId="60" fillId="39" borderId="1" xfId="0" applyNumberFormat="1" applyFont="1" applyFill="1" applyBorder="1" applyAlignment="1">
      <alignment horizontal="center" vertical="center"/>
    </xf>
    <xf numFmtId="185" fontId="60" fillId="39" borderId="1" xfId="0" applyNumberFormat="1" applyFont="1" applyFill="1" applyBorder="1" applyAlignment="1">
      <alignment horizontal="center" vertical="center"/>
    </xf>
    <xf numFmtId="0" fontId="62" fillId="33" borderId="1" xfId="0" applyFont="1" applyFill="1" applyBorder="1" applyAlignment="1">
      <alignment horizontal="center" vertical="center" wrapText="1"/>
    </xf>
    <xf numFmtId="185" fontId="62" fillId="33" borderId="1" xfId="0" applyNumberFormat="1" applyFont="1" applyFill="1" applyBorder="1" applyAlignment="1">
      <alignment horizontal="center" vertical="center" wrapText="1"/>
    </xf>
    <xf numFmtId="0" fontId="22" fillId="0" borderId="1" xfId="0" applyFont="1" applyBorder="1" applyAlignment="1">
      <alignment horizontal="center"/>
    </xf>
    <xf numFmtId="0" fontId="23" fillId="0" borderId="1" xfId="0" applyFont="1" applyBorder="1" applyAlignment="1">
      <alignment horizontal="center"/>
    </xf>
    <xf numFmtId="185" fontId="23" fillId="0" borderId="1" xfId="0" applyNumberFormat="1" applyFont="1" applyBorder="1" applyAlignment="1">
      <alignment horizontal="center"/>
    </xf>
    <xf numFmtId="0" fontId="22" fillId="0" borderId="0" xfId="0" applyFont="1" applyAlignment="1">
      <alignment horizontal="center"/>
    </xf>
    <xf numFmtId="0" fontId="23" fillId="0" borderId="0" xfId="0" applyFont="1" applyAlignment="1">
      <alignment horizontal="center"/>
    </xf>
    <xf numFmtId="185" fontId="23" fillId="0" borderId="0" xfId="0" applyNumberFormat="1" applyFont="1" applyAlignment="1">
      <alignment horizontal="center"/>
    </xf>
    <xf numFmtId="167" fontId="76" fillId="88" borderId="87" xfId="0" applyNumberFormat="1" applyFont="1" applyFill="1" applyBorder="1" applyAlignment="1">
      <alignment horizontal="center" vertical="center" wrapText="1"/>
    </xf>
    <xf numFmtId="49" fontId="59" fillId="39" borderId="87" xfId="0" applyNumberFormat="1" applyFont="1" applyFill="1" applyBorder="1" applyAlignment="1">
      <alignment vertical="center"/>
    </xf>
    <xf numFmtId="167" fontId="55" fillId="88" borderId="87" xfId="0" applyNumberFormat="1" applyFont="1" applyFill="1" applyBorder="1" applyAlignment="1">
      <alignment horizontal="center" vertical="center" wrapText="1"/>
    </xf>
    <xf numFmtId="167" fontId="122" fillId="88" borderId="87" xfId="0" applyNumberFormat="1" applyFont="1" applyFill="1" applyBorder="1" applyAlignment="1">
      <alignment horizontal="center" vertical="center" wrapText="1"/>
    </xf>
    <xf numFmtId="167" fontId="52" fillId="88" borderId="87" xfId="0" applyNumberFormat="1" applyFont="1" applyFill="1" applyBorder="1" applyAlignment="1">
      <alignment horizontal="center" vertical="center" wrapText="1"/>
    </xf>
    <xf numFmtId="167" fontId="54" fillId="124" borderId="87" xfId="103" applyFont="1" applyFill="1" applyBorder="1" applyAlignment="1" applyProtection="1">
      <alignment horizontal="center" vertical="center" wrapText="1"/>
    </xf>
    <xf numFmtId="0" fontId="11" fillId="0" borderId="1" xfId="0" applyFont="1" applyBorder="1" applyAlignment="1">
      <alignment horizontal="center"/>
    </xf>
    <xf numFmtId="167" fontId="54" fillId="125" borderId="87" xfId="103" applyFont="1" applyFill="1" applyBorder="1" applyAlignment="1" applyProtection="1">
      <alignment horizontal="center" vertical="center" wrapText="1"/>
    </xf>
    <xf numFmtId="0" fontId="16" fillId="36" borderId="87" xfId="0" applyFont="1" applyFill="1" applyBorder="1" applyAlignment="1">
      <alignment horizontal="left" vertical="center"/>
    </xf>
    <xf numFmtId="167" fontId="123" fillId="88" borderId="87" xfId="0" applyNumberFormat="1" applyFont="1" applyFill="1" applyBorder="1" applyAlignment="1">
      <alignment horizontal="center" vertical="center" wrapText="1"/>
    </xf>
    <xf numFmtId="49" fontId="54" fillId="125" borderId="87" xfId="2" applyNumberFormat="1" applyFont="1" applyFill="1" applyBorder="1" applyAlignment="1" applyProtection="1">
      <alignment horizontal="center" vertical="center" wrapText="1"/>
    </xf>
    <xf numFmtId="0" fontId="11" fillId="0" borderId="87" xfId="0" applyFont="1" applyBorder="1"/>
    <xf numFmtId="0" fontId="11" fillId="0" borderId="87" xfId="0" applyFont="1" applyBorder="1" applyAlignment="1">
      <alignment horizontal="center"/>
    </xf>
    <xf numFmtId="0" fontId="16" fillId="29" borderId="87" xfId="0" applyFont="1" applyFill="1" applyBorder="1" applyAlignment="1">
      <alignment horizontal="left" vertical="center"/>
    </xf>
    <xf numFmtId="188" fontId="16" fillId="36" borderId="87" xfId="1" applyNumberFormat="1" applyFont="1" applyFill="1" applyBorder="1" applyAlignment="1" applyProtection="1">
      <alignment horizontal="left" vertical="center"/>
    </xf>
    <xf numFmtId="167" fontId="16" fillId="29" borderId="87" xfId="1" applyNumberFormat="1" applyFont="1" applyFill="1" applyBorder="1" applyAlignment="1">
      <alignment horizontal="left" vertical="center" wrapText="1"/>
    </xf>
    <xf numFmtId="167" fontId="16" fillId="0" borderId="87" xfId="1" applyNumberFormat="1" applyFont="1" applyFill="1" applyBorder="1" applyAlignment="1" applyProtection="1">
      <alignment horizontal="left" vertical="center"/>
    </xf>
    <xf numFmtId="167" fontId="16" fillId="29" borderId="87" xfId="61" applyNumberFormat="1" applyFont="1" applyFill="1" applyBorder="1" applyAlignment="1">
      <alignment horizontal="left" vertical="center" wrapText="1"/>
    </xf>
    <xf numFmtId="0" fontId="22" fillId="0" borderId="87" xfId="0" applyFont="1" applyBorder="1" applyAlignment="1">
      <alignment horizontal="center"/>
    </xf>
    <xf numFmtId="49" fontId="4" fillId="0" borderId="87" xfId="0" applyNumberFormat="1" applyFont="1" applyBorder="1" applyAlignment="1">
      <alignment horizontal="center" vertical="center"/>
    </xf>
    <xf numFmtId="0" fontId="23" fillId="0" borderId="87" xfId="0" applyFont="1" applyBorder="1" applyAlignment="1">
      <alignment horizontal="center"/>
    </xf>
    <xf numFmtId="185" fontId="23" fillId="0" borderId="87" xfId="0" applyNumberFormat="1" applyFont="1" applyBorder="1" applyAlignment="1">
      <alignment horizontal="center"/>
    </xf>
    <xf numFmtId="0" fontId="0" fillId="0" borderId="87" xfId="0" applyBorder="1"/>
    <xf numFmtId="43" fontId="63" fillId="0" borderId="87" xfId="1" applyFont="1" applyFill="1" applyBorder="1" applyAlignment="1">
      <alignment horizontal="right" vertical="center" shrinkToFit="1"/>
    </xf>
    <xf numFmtId="167" fontId="16" fillId="0" borderId="87" xfId="1" applyNumberFormat="1" applyFont="1" applyFill="1" applyBorder="1" applyAlignment="1" applyProtection="1">
      <alignment horizontal="left" vertical="center"/>
      <protection locked="0"/>
    </xf>
    <xf numFmtId="0" fontId="4" fillId="24" borderId="87" xfId="0" applyFont="1" applyFill="1" applyBorder="1" applyAlignment="1" applyProtection="1">
      <alignment horizontal="left" vertical="center"/>
      <protection locked="0"/>
    </xf>
    <xf numFmtId="167" fontId="4" fillId="24" borderId="87" xfId="1" applyNumberFormat="1" applyFont="1" applyFill="1" applyBorder="1" applyAlignment="1" applyProtection="1">
      <alignment horizontal="left" vertical="center"/>
      <protection locked="0"/>
    </xf>
    <xf numFmtId="186" fontId="4" fillId="0" borderId="87" xfId="1" applyNumberFormat="1" applyFont="1" applyFill="1" applyBorder="1" applyAlignment="1" applyProtection="1">
      <alignment horizontal="right"/>
    </xf>
    <xf numFmtId="0" fontId="41" fillId="0" borderId="87" xfId="0" applyFont="1" applyBorder="1"/>
    <xf numFmtId="167" fontId="4" fillId="0" borderId="87" xfId="1" applyNumberFormat="1" applyFont="1" applyBorder="1" applyAlignment="1">
      <alignment horizontal="right" vertical="center"/>
    </xf>
    <xf numFmtId="167" fontId="4" fillId="25" borderId="87" xfId="1" applyNumberFormat="1" applyFont="1" applyFill="1" applyBorder="1" applyAlignment="1" applyProtection="1">
      <alignment horizontal="center" vertical="center"/>
    </xf>
    <xf numFmtId="167" fontId="22" fillId="0" borderId="87" xfId="1" applyNumberFormat="1" applyFont="1" applyBorder="1"/>
    <xf numFmtId="14" fontId="41" fillId="0" borderId="87" xfId="0" applyNumberFormat="1" applyFont="1" applyBorder="1" applyAlignment="1" applyProtection="1">
      <alignment horizontal="left" vertical="center"/>
      <protection locked="0"/>
    </xf>
    <xf numFmtId="0" fontId="26" fillId="0" borderId="87" xfId="0" applyFont="1" applyBorder="1"/>
    <xf numFmtId="0" fontId="41" fillId="0" borderId="87" xfId="0" applyFont="1" applyBorder="1" applyAlignment="1">
      <alignment vertical="center"/>
    </xf>
    <xf numFmtId="187" fontId="4" fillId="29" borderId="87" xfId="1" applyNumberFormat="1" applyFont="1" applyFill="1" applyBorder="1" applyAlignment="1" applyProtection="1">
      <alignment horizontal="right"/>
    </xf>
    <xf numFmtId="0" fontId="4" fillId="6" borderId="87" xfId="0" applyFont="1" applyFill="1" applyBorder="1" applyAlignment="1">
      <alignment horizontal="center"/>
    </xf>
    <xf numFmtId="0" fontId="26" fillId="0" borderId="87" xfId="0" applyFont="1" applyBorder="1" applyAlignment="1">
      <alignment horizontal="center"/>
    </xf>
    <xf numFmtId="167" fontId="0" fillId="0" borderId="0" xfId="0" applyNumberFormat="1"/>
    <xf numFmtId="0" fontId="23" fillId="0" borderId="87" xfId="0" applyFont="1" applyBorder="1" applyAlignment="1">
      <alignment horizontal="left"/>
    </xf>
    <xf numFmtId="14" fontId="4" fillId="0" borderId="87" xfId="0" applyNumberFormat="1" applyFont="1" applyBorder="1" applyAlignment="1" applyProtection="1">
      <alignment horizontal="left" vertical="center"/>
      <protection locked="0"/>
    </xf>
    <xf numFmtId="14" fontId="26" fillId="0" borderId="87" xfId="0" applyNumberFormat="1" applyFont="1" applyBorder="1"/>
    <xf numFmtId="0" fontId="4" fillId="0" borderId="87" xfId="0" applyFont="1" applyBorder="1"/>
    <xf numFmtId="14" fontId="26" fillId="0" borderId="87" xfId="0" applyNumberFormat="1" applyFont="1" applyBorder="1" applyAlignment="1">
      <alignment horizontal="center"/>
    </xf>
    <xf numFmtId="14" fontId="41" fillId="0" borderId="87" xfId="0" applyNumberFormat="1" applyFont="1" applyBorder="1" applyAlignment="1">
      <alignment vertical="center"/>
    </xf>
    <xf numFmtId="193" fontId="4" fillId="84" borderId="44" xfId="0" applyNumberFormat="1" applyFont="1" applyFill="1" applyBorder="1" applyAlignment="1">
      <alignment horizontal="left" vertical="center"/>
    </xf>
    <xf numFmtId="43" fontId="0" fillId="0" borderId="0" xfId="0" applyNumberFormat="1"/>
    <xf numFmtId="0" fontId="4" fillId="24" borderId="87" xfId="0" applyFont="1" applyFill="1" applyBorder="1" applyAlignment="1">
      <alignment horizontal="left" vertical="center"/>
    </xf>
    <xf numFmtId="167" fontId="4" fillId="24" borderId="87" xfId="1" applyNumberFormat="1" applyFont="1" applyFill="1" applyBorder="1" applyAlignment="1" applyProtection="1">
      <alignment horizontal="left" vertical="center"/>
    </xf>
    <xf numFmtId="43" fontId="26" fillId="0" borderId="1" xfId="1" applyFont="1" applyBorder="1"/>
    <xf numFmtId="14" fontId="26" fillId="0" borderId="1" xfId="0" applyNumberFormat="1" applyFont="1" applyBorder="1"/>
    <xf numFmtId="49" fontId="16" fillId="0" borderId="1" xfId="0" applyNumberFormat="1" applyFont="1" applyBorder="1" applyAlignment="1">
      <alignment horizontal="left" vertical="center"/>
    </xf>
    <xf numFmtId="49" fontId="16" fillId="0" borderId="87" xfId="0" applyNumberFormat="1" applyFont="1" applyBorder="1" applyAlignment="1">
      <alignment horizontal="left" vertical="center"/>
    </xf>
    <xf numFmtId="167" fontId="16" fillId="24" borderId="87" xfId="0" applyNumberFormat="1" applyFont="1" applyFill="1" applyBorder="1" applyAlignment="1">
      <alignment horizontal="left"/>
    </xf>
    <xf numFmtId="49" fontId="22" fillId="0" borderId="1" xfId="0" applyNumberFormat="1" applyFont="1" applyBorder="1" applyAlignment="1">
      <alignment horizontal="center"/>
    </xf>
    <xf numFmtId="43" fontId="26" fillId="0" borderId="87" xfId="1" applyFont="1" applyBorder="1"/>
    <xf numFmtId="0" fontId="48" fillId="54" borderId="48" xfId="0" applyFont="1" applyFill="1" applyBorder="1" applyAlignment="1">
      <alignment vertical="center"/>
    </xf>
    <xf numFmtId="0" fontId="48" fillId="0" borderId="49" xfId="0" applyFont="1" applyBorder="1"/>
    <xf numFmtId="0" fontId="48" fillId="0" borderId="51" xfId="0" applyFont="1" applyBorder="1"/>
    <xf numFmtId="0" fontId="48" fillId="55" borderId="50" xfId="0" applyFont="1" applyFill="1" applyBorder="1" applyAlignment="1">
      <alignment vertical="center" wrapText="1"/>
    </xf>
    <xf numFmtId="0" fontId="48" fillId="0" borderId="1" xfId="0" applyFont="1" applyBorder="1"/>
    <xf numFmtId="0" fontId="48" fillId="0" borderId="52" xfId="0" applyFont="1" applyBorder="1"/>
    <xf numFmtId="167" fontId="91" fillId="87" borderId="47" xfId="0" applyNumberFormat="1" applyFont="1" applyFill="1" applyBorder="1" applyAlignment="1">
      <alignment horizontal="center" vertical="center" wrapText="1"/>
    </xf>
    <xf numFmtId="0" fontId="10" fillId="0" borderId="0" xfId="0" applyFont="1"/>
    <xf numFmtId="0" fontId="86" fillId="54" borderId="77" xfId="0" applyFont="1" applyFill="1" applyBorder="1" applyAlignment="1">
      <alignment vertical="center"/>
    </xf>
    <xf numFmtId="0" fontId="86" fillId="0" borderId="63" xfId="0" applyFont="1" applyBorder="1" applyAlignment="1">
      <alignment vertical="center"/>
    </xf>
    <xf numFmtId="0" fontId="10" fillId="0" borderId="78" xfId="0" applyFont="1" applyBorder="1"/>
    <xf numFmtId="167" fontId="93" fillId="86" borderId="63" xfId="0" applyNumberFormat="1" applyFont="1" applyFill="1" applyBorder="1" applyAlignment="1">
      <alignment horizontal="center" vertical="center" wrapText="1"/>
    </xf>
    <xf numFmtId="0" fontId="91" fillId="0" borderId="0" xfId="0" applyFont="1" applyAlignment="1">
      <alignment horizontal="center" vertical="center"/>
    </xf>
    <xf numFmtId="0" fontId="0" fillId="0" borderId="0" xfId="0"/>
    <xf numFmtId="0" fontId="92" fillId="0" borderId="0" xfId="0" applyFont="1" applyAlignment="1">
      <alignment horizontal="center" vertical="center"/>
    </xf>
    <xf numFmtId="0" fontId="80" fillId="0" borderId="0" xfId="0" applyFont="1" applyAlignment="1">
      <alignment horizontal="center" vertical="center"/>
    </xf>
    <xf numFmtId="0" fontId="86" fillId="55" borderId="77" xfId="0" applyFont="1" applyFill="1" applyBorder="1" applyAlignment="1">
      <alignment vertical="center"/>
    </xf>
    <xf numFmtId="0" fontId="47" fillId="26" borderId="1" xfId="0" applyFont="1" applyFill="1" applyBorder="1" applyAlignment="1">
      <alignment horizontal="center"/>
    </xf>
    <xf numFmtId="0" fontId="43" fillId="26" borderId="1" xfId="0" applyFont="1" applyFill="1" applyBorder="1" applyAlignment="1">
      <alignment horizontal="center"/>
    </xf>
    <xf numFmtId="0" fontId="39" fillId="17" borderId="28" xfId="0" applyFont="1" applyFill="1" applyBorder="1" applyAlignment="1">
      <alignment horizontal="center" vertical="center" wrapText="1"/>
    </xf>
    <xf numFmtId="0" fontId="39" fillId="17" borderId="31" xfId="0" applyFont="1" applyFill="1" applyBorder="1" applyAlignment="1">
      <alignment horizontal="center" vertical="center" wrapText="1"/>
    </xf>
    <xf numFmtId="0" fontId="14" fillId="0" borderId="29" xfId="0" applyFont="1" applyBorder="1" applyAlignment="1">
      <alignment vertical="center" wrapText="1"/>
    </xf>
    <xf numFmtId="0" fontId="14" fillId="0" borderId="28" xfId="0" applyFont="1" applyBorder="1" applyAlignment="1">
      <alignment vertical="center" wrapText="1"/>
    </xf>
    <xf numFmtId="0" fontId="14" fillId="0" borderId="32" xfId="0" applyFont="1" applyBorder="1" applyAlignment="1">
      <alignment vertical="center" wrapText="1"/>
    </xf>
    <xf numFmtId="0" fontId="14" fillId="0" borderId="31" xfId="0" applyFont="1" applyBorder="1" applyAlignment="1">
      <alignment vertical="center" wrapText="1"/>
    </xf>
    <xf numFmtId="0" fontId="14" fillId="0" borderId="29"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14" fillId="0" borderId="28" xfId="0" applyFont="1" applyBorder="1" applyAlignment="1">
      <alignment horizontal="center" vertical="center"/>
    </xf>
    <xf numFmtId="0" fontId="14" fillId="0" borderId="32" xfId="0" applyFont="1" applyBorder="1" applyAlignment="1">
      <alignment horizontal="center" vertical="center"/>
    </xf>
    <xf numFmtId="0" fontId="14" fillId="0" borderId="33" xfId="0" applyFont="1" applyBorder="1" applyAlignment="1">
      <alignment horizontal="center" vertical="center"/>
    </xf>
    <xf numFmtId="0" fontId="14" fillId="0" borderId="31" xfId="0" applyFont="1" applyBorder="1" applyAlignment="1">
      <alignment horizontal="center" vertical="center"/>
    </xf>
    <xf numFmtId="14" fontId="14" fillId="13" borderId="29" xfId="0" applyNumberFormat="1" applyFont="1" applyFill="1" applyBorder="1" applyAlignment="1">
      <alignment horizontal="center" vertical="center"/>
    </xf>
    <xf numFmtId="14" fontId="14" fillId="13" borderId="30" xfId="0" applyNumberFormat="1" applyFont="1" applyFill="1" applyBorder="1" applyAlignment="1">
      <alignment horizontal="center" vertical="center"/>
    </xf>
    <xf numFmtId="14" fontId="14" fillId="13" borderId="13" xfId="0" applyNumberFormat="1" applyFont="1" applyFill="1" applyBorder="1" applyAlignment="1">
      <alignment horizontal="center" vertical="center"/>
    </xf>
    <xf numFmtId="14" fontId="14" fillId="13" borderId="0" xfId="0" applyNumberFormat="1" applyFont="1" applyFill="1" applyAlignment="1">
      <alignment horizontal="center" vertical="center"/>
    </xf>
    <xf numFmtId="0" fontId="34" fillId="0" borderId="8" xfId="0" applyFont="1" applyBorder="1" applyAlignment="1">
      <alignment horizontal="left" vertical="center" wrapText="1"/>
    </xf>
    <xf numFmtId="0" fontId="34" fillId="0" borderId="7" xfId="0" applyFont="1" applyBorder="1" applyAlignment="1">
      <alignment horizontal="left" vertical="center" wrapText="1"/>
    </xf>
    <xf numFmtId="0" fontId="34" fillId="0" borderId="35" xfId="0" applyFont="1" applyBorder="1" applyAlignment="1">
      <alignment horizontal="left" vertical="center" wrapText="1"/>
    </xf>
    <xf numFmtId="0" fontId="25" fillId="17" borderId="26" xfId="0" applyFont="1" applyFill="1" applyBorder="1" applyAlignment="1">
      <alignment horizontal="center" vertical="center"/>
    </xf>
    <xf numFmtId="0" fontId="25" fillId="17" borderId="27" xfId="0" applyFont="1" applyFill="1" applyBorder="1" applyAlignment="1">
      <alignment horizontal="center" vertical="center"/>
    </xf>
    <xf numFmtId="0" fontId="25" fillId="17" borderId="22" xfId="0" applyFont="1" applyFill="1" applyBorder="1" applyAlignment="1">
      <alignment horizontal="center" vertical="center"/>
    </xf>
    <xf numFmtId="0" fontId="25" fillId="17" borderId="3" xfId="0" applyFont="1" applyFill="1" applyBorder="1" applyAlignment="1">
      <alignment horizontal="center" vertical="center"/>
    </xf>
    <xf numFmtId="0" fontId="25" fillId="17" borderId="4" xfId="0" applyFont="1" applyFill="1" applyBorder="1" applyAlignment="1">
      <alignment horizontal="center" vertical="center"/>
    </xf>
    <xf numFmtId="0" fontId="25" fillId="17" borderId="5" xfId="0" applyFont="1" applyFill="1" applyBorder="1" applyAlignment="1">
      <alignment horizontal="center" vertical="center"/>
    </xf>
    <xf numFmtId="0" fontId="25" fillId="17" borderId="13" xfId="0" applyFont="1" applyFill="1" applyBorder="1" applyAlignment="1">
      <alignment horizontal="center" vertical="center" wrapText="1"/>
    </xf>
    <xf numFmtId="0" fontId="25" fillId="17" borderId="0" xfId="0" applyFont="1" applyFill="1" applyAlignment="1">
      <alignment horizontal="center" vertical="center" wrapText="1"/>
    </xf>
    <xf numFmtId="0" fontId="25" fillId="17" borderId="14" xfId="0" applyFont="1" applyFill="1" applyBorder="1" applyAlignment="1">
      <alignment horizontal="center" vertical="center" wrapText="1"/>
    </xf>
    <xf numFmtId="0" fontId="18" fillId="21" borderId="1" xfId="0" applyFont="1" applyFill="1" applyBorder="1" applyAlignment="1">
      <alignment horizontal="center" vertical="center"/>
    </xf>
    <xf numFmtId="0" fontId="34" fillId="6" borderId="22" xfId="0" applyFont="1" applyFill="1" applyBorder="1" applyAlignment="1">
      <alignment horizontal="center" vertical="center"/>
    </xf>
    <xf numFmtId="0" fontId="34" fillId="6" borderId="12" xfId="0" applyFont="1" applyFill="1" applyBorder="1" applyAlignment="1">
      <alignment horizontal="center" vertical="center"/>
    </xf>
    <xf numFmtId="0" fontId="38" fillId="6" borderId="0" xfId="0" applyFont="1" applyFill="1" applyAlignment="1">
      <alignment horizontal="center" vertical="center" wrapText="1"/>
    </xf>
    <xf numFmtId="183" fontId="34" fillId="13" borderId="0" xfId="0" applyNumberFormat="1" applyFont="1" applyFill="1" applyAlignment="1">
      <alignment horizontal="center" vertical="center"/>
    </xf>
    <xf numFmtId="183" fontId="34" fillId="13" borderId="14" xfId="0" applyNumberFormat="1" applyFont="1" applyFill="1" applyBorder="1" applyAlignment="1">
      <alignment horizontal="center" vertical="center"/>
    </xf>
    <xf numFmtId="0" fontId="25" fillId="17" borderId="21" xfId="0" applyFont="1" applyFill="1" applyBorder="1" applyAlignment="1">
      <alignment vertical="center" wrapText="1"/>
    </xf>
    <xf numFmtId="0" fontId="25" fillId="17" borderId="23" xfId="0" applyFont="1" applyFill="1" applyBorder="1" applyAlignment="1">
      <alignment vertical="center" wrapText="1"/>
    </xf>
    <xf numFmtId="0" fontId="25" fillId="17" borderId="24" xfId="0" applyFont="1" applyFill="1" applyBorder="1" applyAlignment="1">
      <alignment vertical="center" wrapText="1"/>
    </xf>
    <xf numFmtId="0" fontId="34" fillId="13" borderId="0" xfId="0" applyFont="1" applyFill="1" applyAlignment="1">
      <alignment horizontal="center" vertical="center"/>
    </xf>
    <xf numFmtId="0" fontId="34" fillId="13" borderId="14" xfId="0" applyFont="1" applyFill="1" applyBorder="1" applyAlignment="1">
      <alignment horizontal="center" vertical="center"/>
    </xf>
    <xf numFmtId="0" fontId="11" fillId="0" borderId="25" xfId="0" applyFont="1" applyBorder="1" applyAlignment="1">
      <alignment horizontal="center" vertical="center" wrapText="1"/>
    </xf>
    <xf numFmtId="0" fontId="11" fillId="0" borderId="40" xfId="0" applyFont="1" applyBorder="1" applyAlignment="1">
      <alignment horizontal="center" vertical="center" wrapText="1"/>
    </xf>
    <xf numFmtId="167" fontId="26" fillId="19" borderId="4" xfId="108" applyFont="1" applyFill="1" applyBorder="1" applyAlignment="1" applyProtection="1">
      <alignment horizontal="center" vertical="center" wrapText="1"/>
      <protection hidden="1"/>
    </xf>
    <xf numFmtId="167" fontId="26" fillId="19" borderId="5" xfId="108" applyFont="1" applyFill="1" applyBorder="1" applyAlignment="1" applyProtection="1">
      <alignment horizontal="center" vertical="center" wrapText="1"/>
      <protection hidden="1"/>
    </xf>
    <xf numFmtId="0" fontId="40" fillId="20" borderId="3" xfId="0" applyFont="1" applyFill="1" applyBorder="1" applyAlignment="1">
      <alignment horizontal="center" vertical="center"/>
    </xf>
    <xf numFmtId="0" fontId="40" fillId="20" borderId="5" xfId="0" applyFont="1" applyFill="1" applyBorder="1" applyAlignment="1">
      <alignment horizontal="center" vertical="center"/>
    </xf>
    <xf numFmtId="0" fontId="25" fillId="12" borderId="3" xfId="0" applyFont="1" applyFill="1" applyBorder="1" applyAlignment="1">
      <alignment horizontal="center" vertical="center" wrapText="1"/>
    </xf>
    <xf numFmtId="0" fontId="25" fillId="12" borderId="5" xfId="0" applyFont="1" applyFill="1" applyBorder="1" applyAlignment="1">
      <alignment horizontal="center" vertical="center" wrapText="1"/>
    </xf>
    <xf numFmtId="0" fontId="25" fillId="12" borderId="4" xfId="0" applyFont="1" applyFill="1" applyBorder="1" applyAlignment="1">
      <alignment horizontal="center" vertical="center" wrapText="1"/>
    </xf>
    <xf numFmtId="0" fontId="25" fillId="12" borderId="1" xfId="0" applyFont="1" applyFill="1" applyBorder="1" applyAlignment="1">
      <alignment horizontal="center" vertical="center" wrapText="1"/>
    </xf>
    <xf numFmtId="0" fontId="28" fillId="14" borderId="1" xfId="0" applyFont="1" applyFill="1" applyBorder="1" applyAlignment="1">
      <alignment horizontal="center" vertical="center" wrapText="1"/>
    </xf>
    <xf numFmtId="0" fontId="13" fillId="13" borderId="10" xfId="0" applyFont="1" applyFill="1" applyBorder="1" applyAlignment="1">
      <alignment horizontal="center" vertical="center" wrapText="1"/>
    </xf>
    <xf numFmtId="0" fontId="13" fillId="13" borderId="20" xfId="0" applyFont="1" applyFill="1" applyBorder="1" applyAlignment="1">
      <alignment horizontal="center" vertical="center" wrapText="1"/>
    </xf>
    <xf numFmtId="0" fontId="13" fillId="13" borderId="39" xfId="0" applyFont="1" applyFill="1" applyBorder="1" applyAlignment="1">
      <alignment horizontal="center" vertical="center"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16" fillId="0" borderId="34" xfId="0" applyFont="1" applyBorder="1" applyAlignment="1">
      <alignment horizontal="left" vertical="center" wrapText="1"/>
    </xf>
    <xf numFmtId="0" fontId="26" fillId="0" borderId="8" xfId="0" applyFont="1" applyBorder="1" applyAlignment="1">
      <alignment horizontal="left" vertical="center" wrapText="1"/>
    </xf>
    <xf numFmtId="0" fontId="26" fillId="0" borderId="7" xfId="0" applyFont="1" applyBorder="1" applyAlignment="1">
      <alignment horizontal="left" vertical="center" wrapText="1"/>
    </xf>
    <xf numFmtId="0" fontId="26" fillId="0" borderId="35" xfId="0" applyFont="1" applyBorder="1" applyAlignment="1">
      <alignment horizontal="left" vertical="center" wrapText="1"/>
    </xf>
    <xf numFmtId="14" fontId="13" fillId="13" borderId="1" xfId="0" applyNumberFormat="1" applyFont="1" applyFill="1" applyBorder="1" applyAlignment="1">
      <alignment horizontal="center" vertical="center" wrapText="1"/>
    </xf>
    <xf numFmtId="0" fontId="27" fillId="14" borderId="9" xfId="0" applyFont="1" applyFill="1" applyBorder="1" applyAlignment="1">
      <alignment horizontal="center" vertical="center" wrapText="1"/>
    </xf>
    <xf numFmtId="0" fontId="27" fillId="14" borderId="36" xfId="0" applyFont="1" applyFill="1" applyBorder="1" applyAlignment="1">
      <alignment horizontal="center" vertical="center" wrapText="1"/>
    </xf>
    <xf numFmtId="0" fontId="27" fillId="14" borderId="37" xfId="0" applyFont="1" applyFill="1" applyBorder="1" applyAlignment="1">
      <alignment horizontal="center" vertical="center" wrapText="1"/>
    </xf>
    <xf numFmtId="14" fontId="13" fillId="13" borderId="9" xfId="0" applyNumberFormat="1" applyFont="1" applyFill="1" applyBorder="1" applyAlignment="1">
      <alignment horizontal="center" vertical="center" wrapText="1"/>
    </xf>
    <xf numFmtId="14" fontId="13" fillId="13" borderId="36" xfId="0" applyNumberFormat="1" applyFont="1" applyFill="1" applyBorder="1" applyAlignment="1">
      <alignment horizontal="center" vertical="center" wrapText="1"/>
    </xf>
    <xf numFmtId="14" fontId="13" fillId="13" borderId="38" xfId="0" applyNumberFormat="1" applyFont="1" applyFill="1" applyBorder="1" applyAlignment="1">
      <alignment horizontal="center" vertical="center" wrapText="1"/>
    </xf>
    <xf numFmtId="0" fontId="24" fillId="6" borderId="0" xfId="0" applyFont="1" applyFill="1" applyAlignment="1">
      <alignment horizontal="center" vertical="center"/>
    </xf>
    <xf numFmtId="0" fontId="24" fillId="6" borderId="0" xfId="0" applyFont="1" applyFill="1" applyAlignment="1">
      <alignment horizontal="center" vertical="top"/>
    </xf>
    <xf numFmtId="0" fontId="18" fillId="0" borderId="1" xfId="0" applyFont="1" applyBorder="1" applyAlignment="1">
      <alignment horizontal="center" vertical="center"/>
    </xf>
    <xf numFmtId="0" fontId="0" fillId="0" borderId="1" xfId="0" applyBorder="1" applyAlignment="1">
      <alignment horizontal="center" vertical="center"/>
    </xf>
    <xf numFmtId="14" fontId="0" fillId="10" borderId="1" xfId="0" applyNumberFormat="1" applyFill="1" applyBorder="1" applyAlignment="1">
      <alignment horizontal="center" vertical="center"/>
    </xf>
    <xf numFmtId="0" fontId="13"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18" fillId="0" borderId="1" xfId="0" applyFont="1" applyBorder="1" applyAlignment="1">
      <alignment horizontal="center" vertical="center" wrapText="1"/>
    </xf>
    <xf numFmtId="0" fontId="8" fillId="7" borderId="1" xfId="0" applyFont="1" applyFill="1" applyBorder="1" applyAlignment="1">
      <alignment horizontal="center" vertical="center"/>
    </xf>
    <xf numFmtId="0" fontId="16" fillId="8" borderId="1" xfId="0" applyFont="1" applyFill="1" applyBorder="1" applyAlignment="1">
      <alignment horizontal="left" vertical="center" wrapText="1"/>
    </xf>
    <xf numFmtId="0" fontId="17" fillId="8" borderId="1" xfId="0" applyFont="1" applyFill="1" applyBorder="1" applyAlignment="1">
      <alignment horizontal="left" vertical="center" wrapText="1"/>
    </xf>
    <xf numFmtId="0" fontId="8" fillId="7" borderId="1" xfId="0" applyFont="1" applyFill="1" applyBorder="1" applyAlignment="1">
      <alignment horizontal="left" vertical="center" wrapText="1"/>
    </xf>
    <xf numFmtId="0" fontId="0" fillId="0" borderId="1" xfId="0" applyBorder="1" applyAlignment="1">
      <alignment horizontal="center" vertical="center" wrapText="1"/>
    </xf>
    <xf numFmtId="0" fontId="11" fillId="8" borderId="1" xfId="0" applyFont="1" applyFill="1" applyBorder="1" applyAlignment="1">
      <alignment horizontal="center" vertical="center" wrapText="1"/>
    </xf>
    <xf numFmtId="0" fontId="12" fillId="8" borderId="3" xfId="0" applyFont="1" applyFill="1" applyBorder="1" applyAlignment="1">
      <alignment horizontal="right" vertical="center"/>
    </xf>
    <xf numFmtId="0" fontId="12" fillId="8" borderId="4" xfId="0" applyFont="1" applyFill="1" applyBorder="1" applyAlignment="1">
      <alignment horizontal="right" vertical="center"/>
    </xf>
    <xf numFmtId="183" fontId="11" fillId="8" borderId="1" xfId="0" applyNumberFormat="1" applyFont="1" applyFill="1" applyBorder="1" applyAlignment="1">
      <alignment horizontal="center" vertical="center"/>
    </xf>
    <xf numFmtId="0" fontId="11" fillId="8" borderId="1" xfId="0" applyFont="1" applyFill="1" applyBorder="1" applyAlignment="1">
      <alignment horizontal="center" vertical="center"/>
    </xf>
    <xf numFmtId="0" fontId="10" fillId="0" borderId="1" xfId="0" applyFont="1" applyBorder="1" applyAlignment="1">
      <alignment vertical="center" wrapText="1"/>
    </xf>
    <xf numFmtId="0" fontId="10" fillId="0" borderId="1" xfId="0" applyFont="1" applyBorder="1" applyAlignment="1">
      <alignment horizontal="left" vertical="center" wrapText="1"/>
    </xf>
    <xf numFmtId="0" fontId="11" fillId="0" borderId="1" xfId="0" applyFont="1" applyBorder="1" applyAlignment="1">
      <alignment vertical="center" wrapText="1"/>
    </xf>
    <xf numFmtId="0" fontId="8" fillId="6" borderId="0" xfId="0" applyFont="1" applyFill="1" applyAlignment="1">
      <alignment horizontal="center" vertical="center"/>
    </xf>
  </cellXfs>
  <cellStyles count="110">
    <cellStyle name="20% - Énfasis1 2" xfId="3" xr:uid="{00000000-0005-0000-0000-000000000000}"/>
    <cellStyle name="20% - Énfasis2 2" xfId="4" xr:uid="{00000000-0005-0000-0000-000001000000}"/>
    <cellStyle name="20% - Énfasis3 2" xfId="5" xr:uid="{00000000-0005-0000-0000-000002000000}"/>
    <cellStyle name="20% - Énfasis4 2" xfId="6" xr:uid="{00000000-0005-0000-0000-000003000000}"/>
    <cellStyle name="20% - Énfasis5 2" xfId="7" xr:uid="{00000000-0005-0000-0000-000004000000}"/>
    <cellStyle name="20% - Énfasis6 2" xfId="8" xr:uid="{00000000-0005-0000-0000-000005000000}"/>
    <cellStyle name="40% - Énfasis1 2" xfId="9" xr:uid="{00000000-0005-0000-0000-000006000000}"/>
    <cellStyle name="40% - Énfasis2 2" xfId="10" xr:uid="{00000000-0005-0000-0000-000007000000}"/>
    <cellStyle name="40% - Énfasis3 2" xfId="11" xr:uid="{00000000-0005-0000-0000-000008000000}"/>
    <cellStyle name="40% - Énfasis4 2" xfId="12" xr:uid="{00000000-0005-0000-0000-000009000000}"/>
    <cellStyle name="40% - Énfasis5 2" xfId="13" xr:uid="{00000000-0005-0000-0000-00000A000000}"/>
    <cellStyle name="40% - Énfasis6 2" xfId="14" xr:uid="{00000000-0005-0000-0000-00000B000000}"/>
    <cellStyle name="60% - Énfasis1 2" xfId="15" xr:uid="{00000000-0005-0000-0000-00000C000000}"/>
    <cellStyle name="60% - Énfasis2 2" xfId="16" xr:uid="{00000000-0005-0000-0000-00000D000000}"/>
    <cellStyle name="60% - Énfasis3 2" xfId="17" xr:uid="{00000000-0005-0000-0000-00000E000000}"/>
    <cellStyle name="60% - Énfasis4 2" xfId="18" xr:uid="{00000000-0005-0000-0000-00000F000000}"/>
    <cellStyle name="60% - Énfasis5 2" xfId="19" xr:uid="{00000000-0005-0000-0000-000010000000}"/>
    <cellStyle name="60% - Énfasis6 2" xfId="20" xr:uid="{00000000-0005-0000-0000-000011000000}"/>
    <cellStyle name="Cálculo 2" xfId="21" xr:uid="{00000000-0005-0000-0000-000012000000}"/>
    <cellStyle name="Celda de comprobación 2" xfId="22" xr:uid="{00000000-0005-0000-0000-000013000000}"/>
    <cellStyle name="Celda vinculada 2" xfId="23" xr:uid="{00000000-0005-0000-0000-000014000000}"/>
    <cellStyle name="Comma" xfId="24" xr:uid="{00000000-0005-0000-0000-000015000000}"/>
    <cellStyle name="Comma 2" xfId="25" xr:uid="{00000000-0005-0000-0000-000016000000}"/>
    <cellStyle name="Comma 2 2" xfId="26" xr:uid="{00000000-0005-0000-0000-000017000000}"/>
    <cellStyle name="Comma 2 3" xfId="27" xr:uid="{00000000-0005-0000-0000-000018000000}"/>
    <cellStyle name="Comma 3 2" xfId="28" xr:uid="{00000000-0005-0000-0000-000019000000}"/>
    <cellStyle name="Comma 4" xfId="29" xr:uid="{00000000-0005-0000-0000-00001A000000}"/>
    <cellStyle name="Comma 4 2" xfId="30" xr:uid="{00000000-0005-0000-0000-00001B000000}"/>
    <cellStyle name="Comma[0]" xfId="31" xr:uid="{00000000-0005-0000-0000-00001C000000}"/>
    <cellStyle name="Comma[0] 2" xfId="32" xr:uid="{00000000-0005-0000-0000-00001D000000}"/>
    <cellStyle name="Comma[0] 2 2" xfId="33" xr:uid="{00000000-0005-0000-0000-00001E000000}"/>
    <cellStyle name="Comma[0] 3" xfId="34" xr:uid="{00000000-0005-0000-0000-00001F000000}"/>
    <cellStyle name="Comma[0] 3 2" xfId="35" xr:uid="{00000000-0005-0000-0000-000020000000}"/>
    <cellStyle name="Comma[0] 4" xfId="36" xr:uid="{00000000-0005-0000-0000-000021000000}"/>
    <cellStyle name="Currency" xfId="37" xr:uid="{00000000-0005-0000-0000-000022000000}"/>
    <cellStyle name="Currency 2" xfId="38" xr:uid="{00000000-0005-0000-0000-000023000000}"/>
    <cellStyle name="Currency 2 2" xfId="39" xr:uid="{00000000-0005-0000-0000-000024000000}"/>
    <cellStyle name="Currency 5" xfId="40" xr:uid="{00000000-0005-0000-0000-000025000000}"/>
    <cellStyle name="Currency 5 2" xfId="41" xr:uid="{00000000-0005-0000-0000-000026000000}"/>
    <cellStyle name="Currency[0]" xfId="42" xr:uid="{00000000-0005-0000-0000-000027000000}"/>
    <cellStyle name="Currency[0] 2 2" xfId="43" xr:uid="{00000000-0005-0000-0000-000028000000}"/>
    <cellStyle name="Currency[0] 5" xfId="44" xr:uid="{00000000-0005-0000-0000-000029000000}"/>
    <cellStyle name="Currency[0] 5 2" xfId="45" xr:uid="{00000000-0005-0000-0000-00002A000000}"/>
    <cellStyle name="Encabezado 1 2" xfId="46" xr:uid="{00000000-0005-0000-0000-00002B000000}"/>
    <cellStyle name="Encabezado 4 2" xfId="47" xr:uid="{00000000-0005-0000-0000-00002C000000}"/>
    <cellStyle name="Énfasis1 2" xfId="48" xr:uid="{00000000-0005-0000-0000-00002D000000}"/>
    <cellStyle name="Énfasis2 2" xfId="49" xr:uid="{00000000-0005-0000-0000-00002E000000}"/>
    <cellStyle name="Énfasis3 2" xfId="50" xr:uid="{00000000-0005-0000-0000-00002F000000}"/>
    <cellStyle name="Énfasis4 2" xfId="51" xr:uid="{00000000-0005-0000-0000-000030000000}"/>
    <cellStyle name="Énfasis5 2" xfId="52" xr:uid="{00000000-0005-0000-0000-000031000000}"/>
    <cellStyle name="Énfasis6 2" xfId="53" xr:uid="{00000000-0005-0000-0000-000032000000}"/>
    <cellStyle name="Entrada 2" xfId="54" xr:uid="{00000000-0005-0000-0000-000033000000}"/>
    <cellStyle name="Excel Built-in Normal" xfId="55" xr:uid="{00000000-0005-0000-0000-000034000000}"/>
    <cellStyle name="Incorrecto 2" xfId="56" xr:uid="{00000000-0005-0000-0000-000035000000}"/>
    <cellStyle name="Millares" xfId="1" builtinId="3"/>
    <cellStyle name="Millares 13" xfId="57" xr:uid="{00000000-0005-0000-0000-000037000000}"/>
    <cellStyle name="Millares 13 2" xfId="58" xr:uid="{00000000-0005-0000-0000-000038000000}"/>
    <cellStyle name="Millares 16" xfId="59" xr:uid="{00000000-0005-0000-0000-000039000000}"/>
    <cellStyle name="Millares 16 2" xfId="60" xr:uid="{00000000-0005-0000-0000-00003A000000}"/>
    <cellStyle name="Millares 2" xfId="61" xr:uid="{00000000-0005-0000-0000-00003B000000}"/>
    <cellStyle name="Millares 2 2" xfId="62" xr:uid="{00000000-0005-0000-0000-00003C000000}"/>
    <cellStyle name="Millares 2 2 2 2" xfId="63" xr:uid="{00000000-0005-0000-0000-00003D000000}"/>
    <cellStyle name="Millares 2 2 3" xfId="104" xr:uid="{00000000-0005-0000-0000-00003E000000}"/>
    <cellStyle name="Millares 2 3" xfId="103" xr:uid="{00000000-0005-0000-0000-00003F000000}"/>
    <cellStyle name="Millares 2 4" xfId="108" xr:uid="{00000000-0005-0000-0000-000040000000}"/>
    <cellStyle name="Millares 2 5" xfId="64" xr:uid="{00000000-0005-0000-0000-000041000000}"/>
    <cellStyle name="Millares 2 5 2" xfId="65" xr:uid="{00000000-0005-0000-0000-000042000000}"/>
    <cellStyle name="Millares 2 5 2 2" xfId="66" xr:uid="{00000000-0005-0000-0000-000043000000}"/>
    <cellStyle name="Millares 2 5 3" xfId="67" xr:uid="{00000000-0005-0000-0000-000044000000}"/>
    <cellStyle name="Millares 2 8" xfId="68" xr:uid="{00000000-0005-0000-0000-000045000000}"/>
    <cellStyle name="Millares 4" xfId="69" xr:uid="{00000000-0005-0000-0000-000046000000}"/>
    <cellStyle name="Millares 4 2" xfId="70" xr:uid="{00000000-0005-0000-0000-000047000000}"/>
    <cellStyle name="Moneda" xfId="2" builtinId="4"/>
    <cellStyle name="Moneda 2" xfId="71" xr:uid="{00000000-0005-0000-0000-000049000000}"/>
    <cellStyle name="Moneda 2 2 2" xfId="72" xr:uid="{00000000-0005-0000-0000-00004A000000}"/>
    <cellStyle name="Moneda 2 3" xfId="73" xr:uid="{00000000-0005-0000-0000-00004B000000}"/>
    <cellStyle name="Moneda 2 3 2" xfId="74" xr:uid="{00000000-0005-0000-0000-00004C000000}"/>
    <cellStyle name="Moneda 3" xfId="107" xr:uid="{00000000-0005-0000-0000-00004D000000}"/>
    <cellStyle name="Moneda 4" xfId="75" xr:uid="{00000000-0005-0000-0000-00004E000000}"/>
    <cellStyle name="Moneda 4 2" xfId="76" xr:uid="{00000000-0005-0000-0000-00004F000000}"/>
    <cellStyle name="Moneda 7" xfId="77" xr:uid="{00000000-0005-0000-0000-000050000000}"/>
    <cellStyle name="Neutral 1" xfId="78" xr:uid="{00000000-0005-0000-0000-000051000000}"/>
    <cellStyle name="Normal" xfId="0" builtinId="0"/>
    <cellStyle name="Normal 10" xfId="79" xr:uid="{00000000-0005-0000-0000-000053000000}"/>
    <cellStyle name="Normal 10 2 2" xfId="80" xr:uid="{00000000-0005-0000-0000-000054000000}"/>
    <cellStyle name="Normal 10 7" xfId="81" xr:uid="{00000000-0005-0000-0000-000055000000}"/>
    <cellStyle name="Normal 11" xfId="82" xr:uid="{00000000-0005-0000-0000-000056000000}"/>
    <cellStyle name="Normal 11 2" xfId="83" xr:uid="{00000000-0005-0000-0000-000057000000}"/>
    <cellStyle name="Normal 15 2" xfId="84" xr:uid="{00000000-0005-0000-0000-000058000000}"/>
    <cellStyle name="Normal 15 2 2" xfId="85" xr:uid="{00000000-0005-0000-0000-000059000000}"/>
    <cellStyle name="Normal 15 2 2 2" xfId="86" xr:uid="{00000000-0005-0000-0000-00005A000000}"/>
    <cellStyle name="Normal 2" xfId="105" xr:uid="{00000000-0005-0000-0000-00005B000000}"/>
    <cellStyle name="Normal 2 134" xfId="106" xr:uid="{00000000-0005-0000-0000-00005C000000}"/>
    <cellStyle name="Normal 39" xfId="109" xr:uid="{00000000-0005-0000-0000-00005D000000}"/>
    <cellStyle name="Normal 5" xfId="87" xr:uid="{00000000-0005-0000-0000-00005E000000}"/>
    <cellStyle name="Normal 6" xfId="88" xr:uid="{00000000-0005-0000-0000-00005F000000}"/>
    <cellStyle name="Notas 2" xfId="89" xr:uid="{00000000-0005-0000-0000-000060000000}"/>
    <cellStyle name="Percent 2" xfId="90" xr:uid="{00000000-0005-0000-0000-000061000000}"/>
    <cellStyle name="Percent 2 2" xfId="91" xr:uid="{00000000-0005-0000-0000-000062000000}"/>
    <cellStyle name="Percent 3" xfId="92" xr:uid="{00000000-0005-0000-0000-000063000000}"/>
    <cellStyle name="Percent 3 2" xfId="93" xr:uid="{00000000-0005-0000-0000-000064000000}"/>
    <cellStyle name="Porcentaje 2" xfId="94" xr:uid="{00000000-0005-0000-0000-000065000000}"/>
    <cellStyle name="Porcentaje 2 2" xfId="95" xr:uid="{00000000-0005-0000-0000-000066000000}"/>
    <cellStyle name="Porcentaje 2 2 3" xfId="96" xr:uid="{00000000-0005-0000-0000-000067000000}"/>
    <cellStyle name="Porcentaje 3" xfId="97" xr:uid="{00000000-0005-0000-0000-000068000000}"/>
    <cellStyle name="Salida 2" xfId="98" xr:uid="{00000000-0005-0000-0000-000069000000}"/>
    <cellStyle name="Texto de advertencia 2" xfId="99" xr:uid="{00000000-0005-0000-0000-00006A000000}"/>
    <cellStyle name="Texto explicativo 2" xfId="100" xr:uid="{00000000-0005-0000-0000-00006B000000}"/>
    <cellStyle name="Título 3 2" xfId="101" xr:uid="{00000000-0005-0000-0000-00006C000000}"/>
    <cellStyle name="Total 2" xfId="102" xr:uid="{00000000-0005-0000-0000-00006D000000}"/>
  </cellStyles>
  <dxfs count="160">
    <dxf>
      <font>
        <color rgb="FF9C6500"/>
      </font>
      <fill>
        <patternFill patternType="solid">
          <bgColor rgb="FFFFEB9C"/>
        </patternFill>
      </fill>
    </dxf>
    <dxf>
      <font>
        <color rgb="FF9C0006"/>
      </font>
      <fill>
        <patternFill patternType="solid">
          <bgColor rgb="FFFFC7CE"/>
        </patternFill>
      </fill>
    </dxf>
    <dxf>
      <font>
        <color rgb="FF800080"/>
      </font>
      <fill>
        <patternFill patternType="solid">
          <fgColor rgb="FFFF99CC"/>
          <bgColor rgb="FFFF99CC"/>
        </patternFill>
      </fill>
    </dxf>
    <dxf>
      <fill>
        <patternFill patternType="solid">
          <bgColor rgb="FF7030A0"/>
        </patternFill>
      </fill>
    </dxf>
    <dxf>
      <fill>
        <patternFill patternType="solid">
          <bgColor rgb="FF7030A0"/>
        </patternFill>
      </fill>
    </dxf>
    <dxf>
      <fill>
        <patternFill patternType="solid">
          <bgColor rgb="FF7030A0"/>
        </patternFill>
      </fill>
    </dxf>
    <dxf>
      <fill>
        <patternFill patternType="solid">
          <bgColor rgb="FF7030A0"/>
        </patternFill>
      </fill>
    </dxf>
    <dxf>
      <fill>
        <patternFill patternType="solid">
          <bgColor rgb="FF7030A0"/>
        </patternFill>
      </fill>
    </dxf>
    <dxf>
      <fill>
        <patternFill patternType="solid">
          <bgColor rgb="FF7030A0"/>
        </patternFill>
      </fill>
    </dxf>
    <dxf>
      <fill>
        <patternFill patternType="solid">
          <bgColor rgb="FF7030A0"/>
        </patternFill>
      </fill>
    </dxf>
    <dxf>
      <fill>
        <patternFill patternType="solid">
          <bgColor rgb="FF7030A0"/>
        </patternFill>
      </fill>
    </dxf>
    <dxf>
      <fill>
        <patternFill patternType="solid">
          <bgColor rgb="FF7030A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5E1CD6"/>
      </font>
    </dxf>
    <dxf>
      <font>
        <color rgb="FF5E1CD6"/>
      </font>
    </dxf>
    <dxf>
      <font>
        <color rgb="FF5E1CD6"/>
      </font>
    </dxf>
    <dxf>
      <font>
        <color rgb="FF5E1CD6"/>
      </font>
    </dxf>
    <dxf>
      <font>
        <color rgb="FF5E1CD6"/>
      </font>
    </dxf>
    <dxf>
      <font>
        <color rgb="FF5E1CD6"/>
      </font>
    </dxf>
    <dxf>
      <font>
        <color rgb="FF5E1CD6"/>
      </font>
    </dxf>
    <dxf>
      <font>
        <color rgb="FF5E1CD6"/>
      </font>
    </dxf>
    <dxf>
      <font>
        <color rgb="FF5E1CD6"/>
      </font>
    </dxf>
    <dxf>
      <font>
        <b/>
      </font>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wrapText="1"/>
    </dxf>
    <dxf>
      <alignment horizontal="center" wrapText="1"/>
    </dxf>
    <dxf>
      <alignment horizontal="center" wrapText="1"/>
    </dxf>
    <dxf>
      <alignment horizontal="center" wrapText="1"/>
    </dxf>
    <dxf>
      <alignment horizontal="center" wrapText="1"/>
    </dxf>
    <dxf>
      <alignment horizontal="center" wrapText="1"/>
    </dxf>
    <dxf>
      <alignment horizontal="center" wrapText="1"/>
    </dxf>
    <dxf>
      <alignment wrapText="1"/>
    </dxf>
    <dxf>
      <alignment wrapText="1"/>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numFmt numFmtId="4" formatCode="#,##0.00"/>
    </dxf>
    <dxf>
      <alignment horizontal="center"/>
    </dxf>
    <dxf>
      <numFmt numFmtId="4" formatCode="#,##0.00"/>
    </dxf>
  </dxfs>
  <tableStyles count="0" defaultTableStyle="TableStyleMedium2" defaultPivotStyle="PivotStyleLight16"/>
  <colors>
    <mruColors>
      <color rgb="FFFF00FF"/>
      <color rgb="FFCCFF33"/>
      <color rgb="FFFF3300"/>
      <color rgb="FFFFFFCC"/>
      <color rgb="FF5E1CD6"/>
      <color rgb="FFCCFF66"/>
      <color rgb="FFFF9933"/>
      <color rgb="FFFF99CC"/>
      <color rgb="FFFFE1FF"/>
      <color rgb="FFE5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externalLink" Target="externalLinks/externalLink10.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pivotCacheDefinition" Target="pivotCache/pivotCacheDefinition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64770</xdr:colOff>
      <xdr:row>0</xdr:row>
      <xdr:rowOff>635</xdr:rowOff>
    </xdr:from>
    <xdr:to>
      <xdr:col>2</xdr:col>
      <xdr:colOff>1315085</xdr:colOff>
      <xdr:row>4</xdr:row>
      <xdr:rowOff>12700</xdr:rowOff>
    </xdr:to>
    <xdr:pic>
      <xdr:nvPicPr>
        <xdr:cNvPr id="2" name="image2.png" descr="Texto&#10;&#10;Descripción generada automáticamente">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a:stretch>
          <a:fillRect/>
        </a:stretch>
      </xdr:blipFill>
      <xdr:spPr>
        <a:xfrm>
          <a:off x="64770" y="635"/>
          <a:ext cx="5650865" cy="774065"/>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Jessy/Downloads/3.%20POA_GC_ZONAL_3%20(1).xlsx" TargetMode="External"/><Relationship Id="rId1" Type="http://schemas.openxmlformats.org/officeDocument/2006/relationships/externalLinkPath" Target="/Users/Jessy/Downloads/3.%20POA_GC_ZONAL_3%20(1).xlsx"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HP/Downloads/Copia%20de%20Copia%20de%201.%20Matriz_proforma_2021_CZ2%20CONSOLIDADA%20revisada%20por%20pc.xlsx" TargetMode="External"/><Relationship Id="rId1" Type="http://schemas.openxmlformats.org/officeDocument/2006/relationships/externalLinkPath" Target="/Users/HP/Downloads/Copia%20de%20Copia%20de%201.%20Matriz_proforma_2021_CZ2%20CONSOLIDADA%20revisada%20por%20pc.xlsx"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www.hot/AppData/Local/Temp/Rar$DIa6412.38942/05D04.xls" TargetMode="External"/><Relationship Id="rId1" Type="http://schemas.openxmlformats.org/officeDocument/2006/relationships/externalLinkPath" Target="/Users/www.hot/AppData/Local/Temp/Rar$DIa6412.38942/05D04.xl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2021/POA%202021/1.%20POA_2021_PC_PNS%20(5).xlsx" TargetMode="External"/><Relationship Id="rId1" Type="http://schemas.openxmlformats.org/officeDocument/2006/relationships/externalLinkPath" Target="/2021/POA%202021/1.%20POA_2021_PC_PNS%20(5).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pc-disca\compartido\2.%20REFORMAS%202018\1.%20Reformas%20Presupuestarias\REF%20026%20BID%20GR\%3fSZUsers\gzapata\Desktop\Documentos%20Planificaci&#243;n\REPORTE%20EJECUCION%20SEGUIMIENTO\REPORTE%20EJECUCION%20SEGUIMIENTO%2008-04-2016.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cdpdnrfa001\DNPI%202018\Users\LILIA\Downloads\0.%20POA%202020%20INVERSI&#211;N%2009-JUN-2020.xlsx"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www.hot/AppData/Local/Temp/Rar$DIa6412.38942/POA%202021%20CZ3.xls" TargetMode="External"/><Relationship Id="rId1" Type="http://schemas.openxmlformats.org/officeDocument/2006/relationships/externalLinkPath" Target="/Users/www.hot/AppData/Local/Temp/Rar$DIa6412.38942/POA%202021%20CZ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Pcdpdnrfa001\dnpi%202018\Users\DIANA~1.MES\AppData\Local\Temp\1__ficha_solicitud_certificaciones_g_corriente0156768001550262424-1.xls"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Czonal3/AppData/Roaming/kingsoft/office6/backup/CONSOLIDADO.xlsx" TargetMode="External"/><Relationship Id="rId1" Type="http://schemas.openxmlformats.org/officeDocument/2006/relationships/externalLinkPath" Target="/Users/Czonal3/AppData/Roaming/kingsoft/office6/backup/CONSOLIDADO.xlsx"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guadalupe.recalde/Documents/MIS%20DOCUMENTOS/APIT/2026/CODIFICACION%20EODS%20POA.xlsx" TargetMode="External"/><Relationship Id="rId1" Type="http://schemas.openxmlformats.org/officeDocument/2006/relationships/externalLinkPath" Target="/Users/guadalupe.recalde/Documents/MIS%20DOCUMENTOS/APIT/2026/CODIFICACION%20EODS%20POA.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1/Downloads/FORMATO%20POA%20COMPLETO%202021.xls" TargetMode="External"/><Relationship Id="rId1" Type="http://schemas.openxmlformats.org/officeDocument/2006/relationships/externalLinkPath" Target="/Users/User1/Downloads/FORMATO%20POA%20COMPLETO%202021.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User1/Desktop/ESCRITORIIO%20RESPALDO%202020/PEDIATRICO/papp%20junio%20pediatrico%20ultimo%20corregido.xls" TargetMode="External"/><Relationship Id="rId1" Type="http://schemas.openxmlformats.org/officeDocument/2006/relationships/externalLinkPath" Target="/Users/User1/Desktop/ESCRITORIIO%20RESPALDO%202020/PEDIATRICO/papp%20junio%20pediatrico%20ultimo%20corregi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cdpdnrfa001\dnpi%202018\2.%20A&#209;O%202019\2.%20PAPP%20CON%20HITOS%20GTO%20CTE%20PARA%20CONTINUAR%20TRABAJANDO\4.%20SUBS.%20PROVISI&#211;N%20PAPP%202019%20CGP%2004-04-2019.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www.hot/AppData/Local/Temp/Rar$DIa6412.38942/05D03.xls" TargetMode="External"/><Relationship Id="rId1" Type="http://schemas.openxmlformats.org/officeDocument/2006/relationships/externalLinkPath" Target="/Users/www.hot/AppData/Local/Temp/Rar$DIa6412.38942/05D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cdpdnrfa001\dnpi%202018\Users\DET-PC\Documents\TELETRABAJO\VIERNES%2024%20DE%20JULIO\AVAL%20194\AVAL_GI_XXX_Proyecto_Descrip.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Jessy/Downloads/POA%20ZONA.xlsx" TargetMode="External"/><Relationship Id="rId1" Type="http://schemas.openxmlformats.org/officeDocument/2006/relationships/externalLinkPath" Target="/Users/Jessy/Downloads/POA%20ZONA.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cdpdnrfa001\dnpi%202018\3.%20A&#209;O%202020\17.%20CERTIFICACIONES%20POA%202020%20-%20CORRIENTE\CORRIENTE\22.%20CERT%20022%20Articulaci&#243;n,%20RED,%20Deriv.%20Inter\2.%20CERT%20022%20Anexo%20ficha%20solicitud.xls"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Compras%20Publicas/2020/PROFORMA%202021/1.%20Matriz_proforma_2021%20CZ9%20consolidado%20validada%20ASDRUBAL%20DE%20LA%20TORRE.xlsx" TargetMode="External"/><Relationship Id="rId1" Type="http://schemas.openxmlformats.org/officeDocument/2006/relationships/externalLinkPath" Target="/Users/Compras%20Publicas/2020/PROFORMA%202021/1.%20Matriz_proforma_2021%20CZ9%20consolidado%20validada%20ASDRUBAL%20DE%20LA%20TOR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ATALOGO"/>
      <sheetName val="POA_GC_2025"/>
      <sheetName val="SAP_Seguimiento30112024"/>
      <sheetName val="REPROGRAM"/>
      <sheetName val="CERT_ACT_POA"/>
      <sheetName val="V_2025_REV"/>
      <sheetName val="Matriz Ingresos"/>
      <sheetName val="AVALES "/>
      <sheetName val="CUADRE_POA"/>
      <sheetName val="INF REF"/>
      <sheetName val="LPOA"/>
      <sheetName val="DAT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vALIDADO cENTRO gESTOR"/>
      <sheetName val="Hoja2"/>
      <sheetName val="Matriz Proforma GASTOS"/>
      <sheetName val="Hoja5"/>
      <sheetName val="Matriz Proforma INGRESOS"/>
      <sheetName val="TD_GASTOS_PERM"/>
      <sheetName val="Hoja3"/>
      <sheetName val="TD_INGRESOS_PERM"/>
      <sheetName val="CATALOGO"/>
      <sheetName val="DATOS"/>
      <sheetName val="Hoja1"/>
    </sheetNames>
    <sheetDataSet>
      <sheetData sheetId="0"/>
      <sheetData sheetId="1"/>
      <sheetData sheetId="2"/>
      <sheetData sheetId="3"/>
      <sheetData sheetId="4"/>
      <sheetData sheetId="5"/>
      <sheetData sheetId="6"/>
      <sheetData sheetId="7"/>
      <sheetData sheetId="8" refreshError="1">
        <row r="4">
          <cell r="D4">
            <v>510000</v>
          </cell>
        </row>
        <row r="5">
          <cell r="D5">
            <v>510100</v>
          </cell>
        </row>
        <row r="6">
          <cell r="D6">
            <v>510101</v>
          </cell>
        </row>
        <row r="7">
          <cell r="D7">
            <v>510102</v>
          </cell>
        </row>
        <row r="8">
          <cell r="D8">
            <v>510103</v>
          </cell>
        </row>
        <row r="9">
          <cell r="D9">
            <v>510105</v>
          </cell>
        </row>
        <row r="10">
          <cell r="D10">
            <v>510106</v>
          </cell>
        </row>
        <row r="11">
          <cell r="D11">
            <v>510107</v>
          </cell>
        </row>
        <row r="12">
          <cell r="D12">
            <v>510108</v>
          </cell>
        </row>
        <row r="13">
          <cell r="D13">
            <v>510109</v>
          </cell>
        </row>
        <row r="14">
          <cell r="D14">
            <v>510200</v>
          </cell>
        </row>
        <row r="15">
          <cell r="D15">
            <v>510202</v>
          </cell>
        </row>
        <row r="16">
          <cell r="D16">
            <v>510203</v>
          </cell>
        </row>
        <row r="17">
          <cell r="D17">
            <v>510204</v>
          </cell>
        </row>
        <row r="18">
          <cell r="D18">
            <v>510205</v>
          </cell>
        </row>
        <row r="19">
          <cell r="D19">
            <v>510206</v>
          </cell>
        </row>
        <row r="20">
          <cell r="D20">
            <v>510209</v>
          </cell>
        </row>
        <row r="21">
          <cell r="D21">
            <v>510210</v>
          </cell>
        </row>
        <row r="22">
          <cell r="D22">
            <v>510211</v>
          </cell>
        </row>
        <row r="23">
          <cell r="D23">
            <v>510214</v>
          </cell>
        </row>
        <row r="24">
          <cell r="D24">
            <v>510215</v>
          </cell>
        </row>
        <row r="25">
          <cell r="D25">
            <v>510216</v>
          </cell>
        </row>
        <row r="26">
          <cell r="D26">
            <v>510218</v>
          </cell>
        </row>
        <row r="27">
          <cell r="D27">
            <v>510219</v>
          </cell>
        </row>
        <row r="28">
          <cell r="D28">
            <v>510220</v>
          </cell>
        </row>
        <row r="29">
          <cell r="D29">
            <v>510227</v>
          </cell>
        </row>
        <row r="30">
          <cell r="D30">
            <v>510228</v>
          </cell>
        </row>
        <row r="31">
          <cell r="D31">
            <v>510229</v>
          </cell>
        </row>
        <row r="32">
          <cell r="D32">
            <v>510230</v>
          </cell>
        </row>
        <row r="33">
          <cell r="D33">
            <v>510232</v>
          </cell>
        </row>
        <row r="34">
          <cell r="D34">
            <v>510234</v>
          </cell>
        </row>
        <row r="35">
          <cell r="D35">
            <v>510235</v>
          </cell>
        </row>
        <row r="36">
          <cell r="D36">
            <v>510300</v>
          </cell>
        </row>
        <row r="37">
          <cell r="D37">
            <v>510301</v>
          </cell>
        </row>
        <row r="38">
          <cell r="D38">
            <v>510302</v>
          </cell>
        </row>
        <row r="39">
          <cell r="D39">
            <v>510303</v>
          </cell>
        </row>
        <row r="40">
          <cell r="D40">
            <v>510304</v>
          </cell>
        </row>
        <row r="41">
          <cell r="D41">
            <v>510305</v>
          </cell>
        </row>
        <row r="42">
          <cell r="D42">
            <v>510306</v>
          </cell>
        </row>
        <row r="43">
          <cell r="D43">
            <v>510307</v>
          </cell>
        </row>
        <row r="44">
          <cell r="D44">
            <v>510308</v>
          </cell>
        </row>
        <row r="45">
          <cell r="D45">
            <v>510309</v>
          </cell>
        </row>
        <row r="46">
          <cell r="D46">
            <v>510310</v>
          </cell>
        </row>
        <row r="47">
          <cell r="D47">
            <v>510312</v>
          </cell>
        </row>
        <row r="48">
          <cell r="D48">
            <v>510313</v>
          </cell>
        </row>
        <row r="49">
          <cell r="D49">
            <v>510400</v>
          </cell>
        </row>
        <row r="50">
          <cell r="D50">
            <v>510401</v>
          </cell>
        </row>
        <row r="51">
          <cell r="D51">
            <v>510402</v>
          </cell>
        </row>
        <row r="52">
          <cell r="D52">
            <v>510408</v>
          </cell>
        </row>
        <row r="53">
          <cell r="D53">
            <v>510409</v>
          </cell>
        </row>
        <row r="54">
          <cell r="D54">
            <v>510499</v>
          </cell>
        </row>
        <row r="55">
          <cell r="D55">
            <v>510500</v>
          </cell>
        </row>
        <row r="56">
          <cell r="D56">
            <v>510502</v>
          </cell>
        </row>
        <row r="57">
          <cell r="D57">
            <v>510503</v>
          </cell>
        </row>
        <row r="58">
          <cell r="D58">
            <v>510505</v>
          </cell>
        </row>
        <row r="59">
          <cell r="D59">
            <v>510506</v>
          </cell>
        </row>
        <row r="60">
          <cell r="D60">
            <v>510507</v>
          </cell>
        </row>
        <row r="61">
          <cell r="D61">
            <v>510508</v>
          </cell>
        </row>
        <row r="62">
          <cell r="D62">
            <v>510509</v>
          </cell>
        </row>
        <row r="63">
          <cell r="D63">
            <v>510510</v>
          </cell>
        </row>
        <row r="64">
          <cell r="D64">
            <v>510511</v>
          </cell>
        </row>
        <row r="65">
          <cell r="D65">
            <v>510512</v>
          </cell>
        </row>
        <row r="66">
          <cell r="D66">
            <v>510513</v>
          </cell>
        </row>
        <row r="67">
          <cell r="D67">
            <v>510515</v>
          </cell>
        </row>
        <row r="68">
          <cell r="D68">
            <v>510516</v>
          </cell>
        </row>
        <row r="69">
          <cell r="D69">
            <v>510600</v>
          </cell>
        </row>
        <row r="70">
          <cell r="D70">
            <v>510601</v>
          </cell>
        </row>
        <row r="71">
          <cell r="D71">
            <v>510602</v>
          </cell>
        </row>
        <row r="72">
          <cell r="D72">
            <v>510603</v>
          </cell>
        </row>
        <row r="73">
          <cell r="D73">
            <v>510605</v>
          </cell>
        </row>
        <row r="74">
          <cell r="D74">
            <v>510700</v>
          </cell>
        </row>
        <row r="75">
          <cell r="D75">
            <v>510702</v>
          </cell>
        </row>
        <row r="76">
          <cell r="D76">
            <v>510703</v>
          </cell>
        </row>
        <row r="77">
          <cell r="D77">
            <v>510704</v>
          </cell>
        </row>
        <row r="78">
          <cell r="D78">
            <v>510705</v>
          </cell>
        </row>
        <row r="79">
          <cell r="D79">
            <v>510706</v>
          </cell>
        </row>
        <row r="80">
          <cell r="D80">
            <v>510707</v>
          </cell>
        </row>
        <row r="81">
          <cell r="D81">
            <v>510708</v>
          </cell>
        </row>
        <row r="82">
          <cell r="D82">
            <v>510709</v>
          </cell>
        </row>
        <row r="83">
          <cell r="D83">
            <v>510710</v>
          </cell>
        </row>
        <row r="84">
          <cell r="D84">
            <v>510711</v>
          </cell>
        </row>
        <row r="85">
          <cell r="D85">
            <v>510799</v>
          </cell>
        </row>
        <row r="86">
          <cell r="D86">
            <v>519900</v>
          </cell>
        </row>
        <row r="87">
          <cell r="D87">
            <v>519901</v>
          </cell>
        </row>
        <row r="88">
          <cell r="D88">
            <v>520000</v>
          </cell>
        </row>
        <row r="89">
          <cell r="D89">
            <v>520100</v>
          </cell>
        </row>
        <row r="90">
          <cell r="D90">
            <v>520111</v>
          </cell>
        </row>
        <row r="91">
          <cell r="D91">
            <v>520112</v>
          </cell>
        </row>
        <row r="92">
          <cell r="D92">
            <v>520113</v>
          </cell>
        </row>
        <row r="93">
          <cell r="D93">
            <v>520114</v>
          </cell>
        </row>
        <row r="94">
          <cell r="D94">
            <v>520115</v>
          </cell>
        </row>
        <row r="95">
          <cell r="D95">
            <v>520116</v>
          </cell>
        </row>
        <row r="96">
          <cell r="D96">
            <v>520117</v>
          </cell>
        </row>
        <row r="97">
          <cell r="D97">
            <v>520118</v>
          </cell>
        </row>
        <row r="98">
          <cell r="D98">
            <v>520119</v>
          </cell>
        </row>
        <row r="99">
          <cell r="D99">
            <v>520199</v>
          </cell>
        </row>
        <row r="100">
          <cell r="D100">
            <v>520336</v>
          </cell>
        </row>
        <row r="101">
          <cell r="D101">
            <v>529900</v>
          </cell>
        </row>
        <row r="102">
          <cell r="D102">
            <v>529901</v>
          </cell>
        </row>
        <row r="103">
          <cell r="D103">
            <v>530000</v>
          </cell>
        </row>
        <row r="104">
          <cell r="D104">
            <v>530100</v>
          </cell>
        </row>
        <row r="105">
          <cell r="D105">
            <v>530101</v>
          </cell>
        </row>
        <row r="106">
          <cell r="D106">
            <v>530102</v>
          </cell>
        </row>
        <row r="107">
          <cell r="D107">
            <v>530104</v>
          </cell>
        </row>
        <row r="108">
          <cell r="D108">
            <v>530105</v>
          </cell>
        </row>
        <row r="109">
          <cell r="D109">
            <v>530106</v>
          </cell>
        </row>
        <row r="110">
          <cell r="D110">
            <v>530200</v>
          </cell>
        </row>
        <row r="111">
          <cell r="D111">
            <v>530201</v>
          </cell>
        </row>
        <row r="112">
          <cell r="D112">
            <v>530202</v>
          </cell>
        </row>
        <row r="113">
          <cell r="D113">
            <v>530203</v>
          </cell>
        </row>
        <row r="114">
          <cell r="D114">
            <v>530204</v>
          </cell>
        </row>
        <row r="115">
          <cell r="D115">
            <v>530205</v>
          </cell>
        </row>
        <row r="116">
          <cell r="D116">
            <v>530206</v>
          </cell>
        </row>
        <row r="117">
          <cell r="D117">
            <v>530207</v>
          </cell>
        </row>
        <row r="118">
          <cell r="D118">
            <v>530208</v>
          </cell>
        </row>
        <row r="119">
          <cell r="D119">
            <v>530209</v>
          </cell>
        </row>
        <row r="120">
          <cell r="D120">
            <v>530210</v>
          </cell>
        </row>
        <row r="121">
          <cell r="D121">
            <v>530212</v>
          </cell>
        </row>
        <row r="122">
          <cell r="D122">
            <v>530215</v>
          </cell>
        </row>
        <row r="123">
          <cell r="D123">
            <v>530216</v>
          </cell>
        </row>
        <row r="124">
          <cell r="D124">
            <v>530217</v>
          </cell>
        </row>
        <row r="125">
          <cell r="D125">
            <v>530218</v>
          </cell>
        </row>
        <row r="126">
          <cell r="D126">
            <v>530219</v>
          </cell>
        </row>
        <row r="127">
          <cell r="D127">
            <v>530220</v>
          </cell>
        </row>
        <row r="128">
          <cell r="D128">
            <v>530221</v>
          </cell>
        </row>
        <row r="129">
          <cell r="D129">
            <v>530222</v>
          </cell>
        </row>
        <row r="130">
          <cell r="D130">
            <v>530223</v>
          </cell>
        </row>
        <row r="131">
          <cell r="D131">
            <v>530224</v>
          </cell>
        </row>
        <row r="132">
          <cell r="D132">
            <v>530225</v>
          </cell>
        </row>
        <row r="133">
          <cell r="D133">
            <v>530226</v>
          </cell>
        </row>
        <row r="134">
          <cell r="D134">
            <v>530227</v>
          </cell>
        </row>
        <row r="135">
          <cell r="D135">
            <v>530228</v>
          </cell>
        </row>
        <row r="136">
          <cell r="D136">
            <v>530229</v>
          </cell>
        </row>
        <row r="137">
          <cell r="D137">
            <v>530230</v>
          </cell>
        </row>
        <row r="138">
          <cell r="D138">
            <v>530231</v>
          </cell>
        </row>
        <row r="139">
          <cell r="D139">
            <v>530232</v>
          </cell>
        </row>
        <row r="140">
          <cell r="D140">
            <v>530233</v>
          </cell>
        </row>
        <row r="141">
          <cell r="D141">
            <v>530234</v>
          </cell>
        </row>
        <row r="142">
          <cell r="D142">
            <v>530235</v>
          </cell>
        </row>
        <row r="143">
          <cell r="D143">
            <v>530236</v>
          </cell>
        </row>
        <row r="144">
          <cell r="D144">
            <v>530237</v>
          </cell>
        </row>
        <row r="145">
          <cell r="D145">
            <v>530238</v>
          </cell>
        </row>
        <row r="146">
          <cell r="D146">
            <v>530239</v>
          </cell>
        </row>
        <row r="147">
          <cell r="D147">
            <v>530240</v>
          </cell>
        </row>
        <row r="148">
          <cell r="D148">
            <v>530241</v>
          </cell>
        </row>
        <row r="149">
          <cell r="D149">
            <v>530242</v>
          </cell>
        </row>
        <row r="150">
          <cell r="D150">
            <v>530244</v>
          </cell>
        </row>
        <row r="151">
          <cell r="D151">
            <v>530246</v>
          </cell>
        </row>
        <row r="152">
          <cell r="D152">
            <v>530248</v>
          </cell>
        </row>
        <row r="153">
          <cell r="D153">
            <v>530249</v>
          </cell>
        </row>
        <row r="154">
          <cell r="D154">
            <v>530299</v>
          </cell>
        </row>
        <row r="155">
          <cell r="D155">
            <v>530300</v>
          </cell>
        </row>
        <row r="156">
          <cell r="D156">
            <v>530301</v>
          </cell>
        </row>
        <row r="157">
          <cell r="D157">
            <v>530302</v>
          </cell>
        </row>
        <row r="158">
          <cell r="D158">
            <v>530303</v>
          </cell>
        </row>
        <row r="159">
          <cell r="D159">
            <v>530304</v>
          </cell>
        </row>
        <row r="160">
          <cell r="D160">
            <v>530305</v>
          </cell>
        </row>
        <row r="161">
          <cell r="D161">
            <v>530306</v>
          </cell>
        </row>
        <row r="162">
          <cell r="D162">
            <v>530307</v>
          </cell>
        </row>
        <row r="163">
          <cell r="D163">
            <v>530308</v>
          </cell>
        </row>
        <row r="164">
          <cell r="D164">
            <v>530309</v>
          </cell>
        </row>
        <row r="165">
          <cell r="D165">
            <v>530400</v>
          </cell>
        </row>
        <row r="166">
          <cell r="D166">
            <v>530401</v>
          </cell>
        </row>
        <row r="167">
          <cell r="D167">
            <v>530402</v>
          </cell>
        </row>
        <row r="168">
          <cell r="D168">
            <v>530403</v>
          </cell>
        </row>
        <row r="169">
          <cell r="D169">
            <v>530404</v>
          </cell>
        </row>
        <row r="170">
          <cell r="D170">
            <v>530405</v>
          </cell>
        </row>
        <row r="171">
          <cell r="D171">
            <v>530406</v>
          </cell>
        </row>
        <row r="172">
          <cell r="D172">
            <v>530408</v>
          </cell>
        </row>
        <row r="173">
          <cell r="D173">
            <v>530409</v>
          </cell>
        </row>
        <row r="174">
          <cell r="D174">
            <v>530410</v>
          </cell>
        </row>
        <row r="175">
          <cell r="D175">
            <v>530415</v>
          </cell>
        </row>
        <row r="176">
          <cell r="D176">
            <v>530417</v>
          </cell>
        </row>
        <row r="177">
          <cell r="D177">
            <v>530418</v>
          </cell>
        </row>
        <row r="178">
          <cell r="D178">
            <v>530419</v>
          </cell>
        </row>
        <row r="179">
          <cell r="D179">
            <v>530420</v>
          </cell>
        </row>
        <row r="180">
          <cell r="D180">
            <v>530421</v>
          </cell>
        </row>
        <row r="181">
          <cell r="D181">
            <v>530422</v>
          </cell>
        </row>
        <row r="182">
          <cell r="D182">
            <v>530423</v>
          </cell>
        </row>
        <row r="183">
          <cell r="D183">
            <v>530424</v>
          </cell>
        </row>
        <row r="184">
          <cell r="D184">
            <v>530499</v>
          </cell>
        </row>
        <row r="185">
          <cell r="D185">
            <v>530500</v>
          </cell>
        </row>
        <row r="186">
          <cell r="D186">
            <v>530501</v>
          </cell>
        </row>
        <row r="187">
          <cell r="D187">
            <v>530502</v>
          </cell>
        </row>
        <row r="188">
          <cell r="D188">
            <v>530503</v>
          </cell>
        </row>
        <row r="189">
          <cell r="D189">
            <v>530504</v>
          </cell>
        </row>
        <row r="190">
          <cell r="D190">
            <v>530505</v>
          </cell>
        </row>
        <row r="191">
          <cell r="D191">
            <v>530506</v>
          </cell>
        </row>
        <row r="192">
          <cell r="D192">
            <v>530512</v>
          </cell>
        </row>
        <row r="193">
          <cell r="D193">
            <v>530515</v>
          </cell>
        </row>
        <row r="194">
          <cell r="D194">
            <v>530516</v>
          </cell>
        </row>
        <row r="195">
          <cell r="D195">
            <v>530517</v>
          </cell>
        </row>
        <row r="196">
          <cell r="D196">
            <v>530599</v>
          </cell>
        </row>
        <row r="197">
          <cell r="D197">
            <v>530600</v>
          </cell>
        </row>
        <row r="198">
          <cell r="D198">
            <v>530601</v>
          </cell>
        </row>
        <row r="199">
          <cell r="D199">
            <v>530602</v>
          </cell>
        </row>
        <row r="200">
          <cell r="D200">
            <v>530603</v>
          </cell>
        </row>
        <row r="201">
          <cell r="D201">
            <v>530604</v>
          </cell>
        </row>
        <row r="202">
          <cell r="D202">
            <v>530605</v>
          </cell>
        </row>
        <row r="203">
          <cell r="D203">
            <v>530606</v>
          </cell>
        </row>
        <row r="204">
          <cell r="D204">
            <v>530607</v>
          </cell>
        </row>
        <row r="205">
          <cell r="D205">
            <v>530608</v>
          </cell>
        </row>
        <row r="206">
          <cell r="D206">
            <v>530609</v>
          </cell>
        </row>
        <row r="207">
          <cell r="D207">
            <v>530611</v>
          </cell>
        </row>
        <row r="208">
          <cell r="D208">
            <v>530612</v>
          </cell>
        </row>
        <row r="209">
          <cell r="D209">
            <v>530613</v>
          </cell>
        </row>
        <row r="210">
          <cell r="D210">
            <v>530700</v>
          </cell>
        </row>
        <row r="211">
          <cell r="D211">
            <v>530701</v>
          </cell>
        </row>
        <row r="212">
          <cell r="D212">
            <v>530702</v>
          </cell>
        </row>
        <row r="213">
          <cell r="D213">
            <v>530703</v>
          </cell>
        </row>
        <row r="214">
          <cell r="D214">
            <v>530704</v>
          </cell>
        </row>
        <row r="215">
          <cell r="D215">
            <v>530800</v>
          </cell>
        </row>
        <row r="216">
          <cell r="D216">
            <v>530801</v>
          </cell>
        </row>
        <row r="217">
          <cell r="D217">
            <v>530802</v>
          </cell>
        </row>
        <row r="218">
          <cell r="D218">
            <v>530803</v>
          </cell>
        </row>
        <row r="219">
          <cell r="D219">
            <v>530804</v>
          </cell>
        </row>
        <row r="220">
          <cell r="D220">
            <v>530805</v>
          </cell>
        </row>
        <row r="221">
          <cell r="D221">
            <v>530806</v>
          </cell>
        </row>
        <row r="222">
          <cell r="D222">
            <v>530807</v>
          </cell>
        </row>
        <row r="223">
          <cell r="D223">
            <v>530808</v>
          </cell>
        </row>
        <row r="224">
          <cell r="D224">
            <v>530809</v>
          </cell>
        </row>
        <row r="225">
          <cell r="D225">
            <v>530810</v>
          </cell>
        </row>
        <row r="226">
          <cell r="D226">
            <v>530811</v>
          </cell>
        </row>
        <row r="227">
          <cell r="D227">
            <v>530812</v>
          </cell>
        </row>
        <row r="228">
          <cell r="D228">
            <v>530813</v>
          </cell>
        </row>
        <row r="229">
          <cell r="D229">
            <v>530814</v>
          </cell>
        </row>
        <row r="230">
          <cell r="D230">
            <v>530815</v>
          </cell>
        </row>
        <row r="231">
          <cell r="D231">
            <v>530816</v>
          </cell>
        </row>
        <row r="232">
          <cell r="D232">
            <v>530817</v>
          </cell>
        </row>
        <row r="233">
          <cell r="D233">
            <v>530818</v>
          </cell>
        </row>
        <row r="234">
          <cell r="D234">
            <v>530819</v>
          </cell>
        </row>
        <row r="235">
          <cell r="D235">
            <v>530820</v>
          </cell>
        </row>
        <row r="236">
          <cell r="D236">
            <v>530821</v>
          </cell>
        </row>
        <row r="237">
          <cell r="D237">
            <v>530822</v>
          </cell>
        </row>
        <row r="238">
          <cell r="D238">
            <v>530823</v>
          </cell>
        </row>
        <row r="239">
          <cell r="D239">
            <v>530824</v>
          </cell>
        </row>
        <row r="240">
          <cell r="D240">
            <v>530825</v>
          </cell>
        </row>
        <row r="241">
          <cell r="D241">
            <v>530826</v>
          </cell>
        </row>
        <row r="242">
          <cell r="D242">
            <v>530827</v>
          </cell>
        </row>
        <row r="243">
          <cell r="D243">
            <v>530828</v>
          </cell>
        </row>
        <row r="244">
          <cell r="D244">
            <v>530830</v>
          </cell>
        </row>
        <row r="245">
          <cell r="D245">
            <v>530832</v>
          </cell>
        </row>
        <row r="246">
          <cell r="D246">
            <v>530833</v>
          </cell>
        </row>
        <row r="247">
          <cell r="D247">
            <v>530835</v>
          </cell>
        </row>
        <row r="248">
          <cell r="D248">
            <v>530837</v>
          </cell>
        </row>
        <row r="249">
          <cell r="D249">
            <v>530838</v>
          </cell>
        </row>
        <row r="250">
          <cell r="D250">
            <v>530839</v>
          </cell>
        </row>
        <row r="251">
          <cell r="D251">
            <v>530840</v>
          </cell>
        </row>
        <row r="252">
          <cell r="D252">
            <v>530841</v>
          </cell>
        </row>
        <row r="253">
          <cell r="D253">
            <v>530842</v>
          </cell>
        </row>
        <row r="254">
          <cell r="D254">
            <v>530844</v>
          </cell>
        </row>
        <row r="255">
          <cell r="D255">
            <v>530899</v>
          </cell>
        </row>
        <row r="256">
          <cell r="D256">
            <v>530900</v>
          </cell>
        </row>
        <row r="257">
          <cell r="D257">
            <v>530901</v>
          </cell>
        </row>
        <row r="258">
          <cell r="D258">
            <v>531000</v>
          </cell>
        </row>
        <row r="259">
          <cell r="D259">
            <v>531001</v>
          </cell>
        </row>
        <row r="260">
          <cell r="D260">
            <v>531002</v>
          </cell>
        </row>
        <row r="261">
          <cell r="D261">
            <v>531400</v>
          </cell>
        </row>
        <row r="262">
          <cell r="D262">
            <v>531403</v>
          </cell>
        </row>
        <row r="263">
          <cell r="D263">
            <v>531404</v>
          </cell>
        </row>
        <row r="264">
          <cell r="D264">
            <v>531406</v>
          </cell>
        </row>
        <row r="265">
          <cell r="D265">
            <v>531407</v>
          </cell>
        </row>
        <row r="266">
          <cell r="D266">
            <v>531408</v>
          </cell>
        </row>
        <row r="267">
          <cell r="D267">
            <v>531409</v>
          </cell>
        </row>
        <row r="268">
          <cell r="D268">
            <v>531411</v>
          </cell>
        </row>
        <row r="269">
          <cell r="D269">
            <v>531512</v>
          </cell>
        </row>
        <row r="270">
          <cell r="D270">
            <v>531515</v>
          </cell>
        </row>
        <row r="271">
          <cell r="D271">
            <v>531601</v>
          </cell>
        </row>
        <row r="272">
          <cell r="D272">
            <v>531602</v>
          </cell>
        </row>
        <row r="273">
          <cell r="D273">
            <v>539901</v>
          </cell>
        </row>
        <row r="274">
          <cell r="D274">
            <v>570000</v>
          </cell>
        </row>
        <row r="275">
          <cell r="D275">
            <v>570100</v>
          </cell>
        </row>
        <row r="276">
          <cell r="D276">
            <v>570101</v>
          </cell>
        </row>
        <row r="277">
          <cell r="D277">
            <v>570102</v>
          </cell>
        </row>
        <row r="278">
          <cell r="D278">
            <v>570103</v>
          </cell>
        </row>
        <row r="279">
          <cell r="D279">
            <v>570104</v>
          </cell>
        </row>
        <row r="280">
          <cell r="D280">
            <v>570199</v>
          </cell>
        </row>
        <row r="281">
          <cell r="D281">
            <v>570200</v>
          </cell>
        </row>
        <row r="282">
          <cell r="D282">
            <v>570201</v>
          </cell>
        </row>
        <row r="283">
          <cell r="D283">
            <v>570202</v>
          </cell>
        </row>
        <row r="284">
          <cell r="D284">
            <v>570203</v>
          </cell>
        </row>
        <row r="285">
          <cell r="D285">
            <v>570204</v>
          </cell>
        </row>
        <row r="286">
          <cell r="D286">
            <v>570205</v>
          </cell>
        </row>
        <row r="287">
          <cell r="D287">
            <v>570206</v>
          </cell>
        </row>
        <row r="288">
          <cell r="D288">
            <v>570207</v>
          </cell>
        </row>
        <row r="289">
          <cell r="D289">
            <v>570211</v>
          </cell>
        </row>
        <row r="290">
          <cell r="D290">
            <v>570213</v>
          </cell>
        </row>
        <row r="291">
          <cell r="D291">
            <v>570214</v>
          </cell>
        </row>
        <row r="292">
          <cell r="D292">
            <v>570215</v>
          </cell>
        </row>
        <row r="293">
          <cell r="D293">
            <v>570216</v>
          </cell>
        </row>
        <row r="294">
          <cell r="D294">
            <v>570217</v>
          </cell>
        </row>
        <row r="295">
          <cell r="D295">
            <v>570218</v>
          </cell>
        </row>
        <row r="296">
          <cell r="D296">
            <v>570219</v>
          </cell>
        </row>
        <row r="297">
          <cell r="D297">
            <v>570299</v>
          </cell>
        </row>
        <row r="298">
          <cell r="D298">
            <v>570300</v>
          </cell>
        </row>
        <row r="299">
          <cell r="D299">
            <v>570301</v>
          </cell>
        </row>
        <row r="300">
          <cell r="D300">
            <v>579900</v>
          </cell>
        </row>
        <row r="301">
          <cell r="D301">
            <v>579901</v>
          </cell>
        </row>
        <row r="302">
          <cell r="D302">
            <v>580000</v>
          </cell>
        </row>
        <row r="303">
          <cell r="D303">
            <v>580100</v>
          </cell>
        </row>
        <row r="304">
          <cell r="D304">
            <v>580101</v>
          </cell>
        </row>
        <row r="305">
          <cell r="D305">
            <v>580102</v>
          </cell>
        </row>
        <row r="306">
          <cell r="D306">
            <v>580103</v>
          </cell>
        </row>
        <row r="307">
          <cell r="D307">
            <v>580104</v>
          </cell>
        </row>
        <row r="308">
          <cell r="D308">
            <v>580105</v>
          </cell>
        </row>
        <row r="309">
          <cell r="D309">
            <v>580106</v>
          </cell>
        </row>
        <row r="310">
          <cell r="D310">
            <v>580108</v>
          </cell>
        </row>
        <row r="311">
          <cell r="D311">
            <v>580109</v>
          </cell>
        </row>
        <row r="312">
          <cell r="D312">
            <v>580110</v>
          </cell>
        </row>
        <row r="313">
          <cell r="D313">
            <v>580111</v>
          </cell>
        </row>
        <row r="314">
          <cell r="D314">
            <v>580200</v>
          </cell>
        </row>
        <row r="315">
          <cell r="D315">
            <v>580203</v>
          </cell>
        </row>
        <row r="316">
          <cell r="D316">
            <v>580204</v>
          </cell>
        </row>
        <row r="317">
          <cell r="D317">
            <v>580205</v>
          </cell>
        </row>
        <row r="318">
          <cell r="D318">
            <v>580206</v>
          </cell>
        </row>
        <row r="319">
          <cell r="D319">
            <v>580207</v>
          </cell>
        </row>
        <row r="320">
          <cell r="D320">
            <v>580208</v>
          </cell>
        </row>
        <row r="321">
          <cell r="D321">
            <v>580209</v>
          </cell>
        </row>
        <row r="322">
          <cell r="D322">
            <v>580300</v>
          </cell>
        </row>
        <row r="323">
          <cell r="D323">
            <v>580301</v>
          </cell>
        </row>
        <row r="324">
          <cell r="D324">
            <v>580302</v>
          </cell>
        </row>
        <row r="325">
          <cell r="D325">
            <v>580303</v>
          </cell>
        </row>
        <row r="326">
          <cell r="D326">
            <v>580304</v>
          </cell>
        </row>
        <row r="327">
          <cell r="D327">
            <v>580400</v>
          </cell>
        </row>
        <row r="328">
          <cell r="D328">
            <v>580401</v>
          </cell>
        </row>
        <row r="329">
          <cell r="D329">
            <v>580402</v>
          </cell>
        </row>
        <row r="330">
          <cell r="D330">
            <v>580403</v>
          </cell>
        </row>
        <row r="331">
          <cell r="D331">
            <v>580404</v>
          </cell>
        </row>
        <row r="332">
          <cell r="D332">
            <v>580405</v>
          </cell>
        </row>
        <row r="333">
          <cell r="D333">
            <v>580406</v>
          </cell>
        </row>
        <row r="334">
          <cell r="D334">
            <v>580407</v>
          </cell>
        </row>
        <row r="335">
          <cell r="D335">
            <v>580408</v>
          </cell>
        </row>
        <row r="336">
          <cell r="D336">
            <v>580410</v>
          </cell>
        </row>
        <row r="337">
          <cell r="D337">
            <v>580411</v>
          </cell>
        </row>
        <row r="338">
          <cell r="D338">
            <v>580414</v>
          </cell>
        </row>
        <row r="339">
          <cell r="D339">
            <v>580415</v>
          </cell>
        </row>
        <row r="340">
          <cell r="D340">
            <v>580499</v>
          </cell>
        </row>
        <row r="341">
          <cell r="D341">
            <v>710000</v>
          </cell>
        </row>
        <row r="342">
          <cell r="D342">
            <v>710100</v>
          </cell>
        </row>
        <row r="343">
          <cell r="D343">
            <v>710101</v>
          </cell>
        </row>
        <row r="344">
          <cell r="D344">
            <v>710102</v>
          </cell>
        </row>
        <row r="345">
          <cell r="D345">
            <v>710103</v>
          </cell>
        </row>
        <row r="346">
          <cell r="D346">
            <v>710105</v>
          </cell>
        </row>
        <row r="347">
          <cell r="D347">
            <v>710106</v>
          </cell>
        </row>
        <row r="348">
          <cell r="D348">
            <v>710108</v>
          </cell>
        </row>
        <row r="349">
          <cell r="D349">
            <v>710109</v>
          </cell>
        </row>
        <row r="350">
          <cell r="D350">
            <v>710200</v>
          </cell>
        </row>
        <row r="351">
          <cell r="D351">
            <v>710203</v>
          </cell>
        </row>
        <row r="352">
          <cell r="D352">
            <v>710204</v>
          </cell>
        </row>
        <row r="353">
          <cell r="D353">
            <v>710205</v>
          </cell>
        </row>
        <row r="354">
          <cell r="D354">
            <v>710206</v>
          </cell>
        </row>
        <row r="355">
          <cell r="D355">
            <v>710209</v>
          </cell>
        </row>
        <row r="356">
          <cell r="D356">
            <v>710211</v>
          </cell>
        </row>
        <row r="357">
          <cell r="D357">
            <v>710214</v>
          </cell>
        </row>
        <row r="358">
          <cell r="D358">
            <v>710215</v>
          </cell>
        </row>
        <row r="359">
          <cell r="D359">
            <v>710216</v>
          </cell>
        </row>
        <row r="360">
          <cell r="D360">
            <v>710218</v>
          </cell>
        </row>
        <row r="361">
          <cell r="D361">
            <v>710219</v>
          </cell>
        </row>
        <row r="362">
          <cell r="D362">
            <v>710220</v>
          </cell>
        </row>
        <row r="363">
          <cell r="D363">
            <v>710227</v>
          </cell>
        </row>
        <row r="364">
          <cell r="D364">
            <v>710228</v>
          </cell>
        </row>
        <row r="365">
          <cell r="D365">
            <v>710229</v>
          </cell>
        </row>
        <row r="366">
          <cell r="D366">
            <v>710230</v>
          </cell>
        </row>
        <row r="367">
          <cell r="D367">
            <v>710232</v>
          </cell>
        </row>
        <row r="368">
          <cell r="D368">
            <v>710235</v>
          </cell>
        </row>
        <row r="369">
          <cell r="D369">
            <v>710300</v>
          </cell>
        </row>
        <row r="370">
          <cell r="D370">
            <v>710301</v>
          </cell>
        </row>
        <row r="371">
          <cell r="D371">
            <v>710302</v>
          </cell>
        </row>
        <row r="372">
          <cell r="D372">
            <v>710303</v>
          </cell>
        </row>
        <row r="373">
          <cell r="D373">
            <v>710304</v>
          </cell>
        </row>
        <row r="374">
          <cell r="D374">
            <v>710305</v>
          </cell>
        </row>
        <row r="375">
          <cell r="D375">
            <v>710306</v>
          </cell>
        </row>
        <row r="376">
          <cell r="D376">
            <v>710307</v>
          </cell>
        </row>
        <row r="377">
          <cell r="D377">
            <v>710308</v>
          </cell>
        </row>
        <row r="378">
          <cell r="D378">
            <v>710309</v>
          </cell>
        </row>
        <row r="379">
          <cell r="D379">
            <v>710310</v>
          </cell>
        </row>
        <row r="380">
          <cell r="D380">
            <v>710313</v>
          </cell>
        </row>
        <row r="381">
          <cell r="D381">
            <v>710400</v>
          </cell>
        </row>
        <row r="382">
          <cell r="D382">
            <v>710401</v>
          </cell>
        </row>
        <row r="383">
          <cell r="D383">
            <v>710402</v>
          </cell>
        </row>
        <row r="384">
          <cell r="D384">
            <v>710408</v>
          </cell>
        </row>
        <row r="385">
          <cell r="D385">
            <v>710499</v>
          </cell>
        </row>
        <row r="386">
          <cell r="D386">
            <v>710500</v>
          </cell>
        </row>
        <row r="387">
          <cell r="D387">
            <v>710503</v>
          </cell>
        </row>
        <row r="388">
          <cell r="D388">
            <v>710505</v>
          </cell>
        </row>
        <row r="389">
          <cell r="D389">
            <v>710506</v>
          </cell>
        </row>
        <row r="390">
          <cell r="D390">
            <v>710507</v>
          </cell>
        </row>
        <row r="391">
          <cell r="D391">
            <v>710509</v>
          </cell>
        </row>
        <row r="392">
          <cell r="D392">
            <v>710510</v>
          </cell>
        </row>
        <row r="393">
          <cell r="D393">
            <v>710511</v>
          </cell>
        </row>
        <row r="394">
          <cell r="D394">
            <v>710512</v>
          </cell>
        </row>
        <row r="395">
          <cell r="D395">
            <v>710513</v>
          </cell>
        </row>
        <row r="396">
          <cell r="D396">
            <v>710600</v>
          </cell>
        </row>
        <row r="397">
          <cell r="D397">
            <v>710601</v>
          </cell>
        </row>
        <row r="398">
          <cell r="D398">
            <v>710602</v>
          </cell>
        </row>
        <row r="399">
          <cell r="D399">
            <v>710603</v>
          </cell>
        </row>
        <row r="400">
          <cell r="D400">
            <v>710605</v>
          </cell>
        </row>
        <row r="401">
          <cell r="D401">
            <v>710700</v>
          </cell>
        </row>
        <row r="402">
          <cell r="D402">
            <v>710702</v>
          </cell>
        </row>
        <row r="403">
          <cell r="D403">
            <v>710703</v>
          </cell>
        </row>
        <row r="404">
          <cell r="D404">
            <v>710704</v>
          </cell>
        </row>
        <row r="405">
          <cell r="D405">
            <v>710705</v>
          </cell>
        </row>
        <row r="406">
          <cell r="D406">
            <v>710706</v>
          </cell>
        </row>
        <row r="407">
          <cell r="D407">
            <v>710707</v>
          </cell>
        </row>
        <row r="408">
          <cell r="D408">
            <v>710708</v>
          </cell>
        </row>
        <row r="409">
          <cell r="D409">
            <v>710709</v>
          </cell>
        </row>
        <row r="410">
          <cell r="D410">
            <v>710710</v>
          </cell>
        </row>
        <row r="411">
          <cell r="D411">
            <v>710711</v>
          </cell>
        </row>
        <row r="412">
          <cell r="D412">
            <v>710799</v>
          </cell>
        </row>
        <row r="413">
          <cell r="D413">
            <v>719900</v>
          </cell>
        </row>
        <row r="414">
          <cell r="D414">
            <v>719901</v>
          </cell>
        </row>
        <row r="415">
          <cell r="D415">
            <v>730000</v>
          </cell>
        </row>
        <row r="416">
          <cell r="D416">
            <v>730100</v>
          </cell>
        </row>
        <row r="417">
          <cell r="D417">
            <v>730101</v>
          </cell>
        </row>
        <row r="418">
          <cell r="D418">
            <v>730102</v>
          </cell>
        </row>
        <row r="419">
          <cell r="D419">
            <v>730104</v>
          </cell>
        </row>
        <row r="420">
          <cell r="D420">
            <v>730105</v>
          </cell>
        </row>
        <row r="421">
          <cell r="D421">
            <v>730106</v>
          </cell>
        </row>
        <row r="422">
          <cell r="D422">
            <v>730200</v>
          </cell>
        </row>
        <row r="423">
          <cell r="D423">
            <v>730201</v>
          </cell>
        </row>
        <row r="424">
          <cell r="D424">
            <v>730202</v>
          </cell>
        </row>
        <row r="425">
          <cell r="D425">
            <v>730203</v>
          </cell>
        </row>
        <row r="426">
          <cell r="D426">
            <v>730204</v>
          </cell>
        </row>
        <row r="427">
          <cell r="D427">
            <v>730205</v>
          </cell>
        </row>
        <row r="428">
          <cell r="D428">
            <v>730207</v>
          </cell>
        </row>
        <row r="429">
          <cell r="D429">
            <v>730208</v>
          </cell>
        </row>
        <row r="430">
          <cell r="D430">
            <v>730209</v>
          </cell>
        </row>
        <row r="431">
          <cell r="D431">
            <v>730210</v>
          </cell>
        </row>
        <row r="432">
          <cell r="D432">
            <v>730216</v>
          </cell>
        </row>
        <row r="433">
          <cell r="D433">
            <v>730220</v>
          </cell>
        </row>
        <row r="434">
          <cell r="D434">
            <v>730221</v>
          </cell>
        </row>
        <row r="435">
          <cell r="D435">
            <v>730222</v>
          </cell>
        </row>
        <row r="436">
          <cell r="D436">
            <v>730224</v>
          </cell>
        </row>
        <row r="437">
          <cell r="D437">
            <v>730225</v>
          </cell>
        </row>
        <row r="438">
          <cell r="D438">
            <v>730226</v>
          </cell>
        </row>
        <row r="439">
          <cell r="D439">
            <v>730228</v>
          </cell>
        </row>
        <row r="440">
          <cell r="D440">
            <v>730230</v>
          </cell>
        </row>
        <row r="441">
          <cell r="D441">
            <v>730232</v>
          </cell>
        </row>
        <row r="442">
          <cell r="D442">
            <v>730233</v>
          </cell>
        </row>
        <row r="443">
          <cell r="D443">
            <v>730235</v>
          </cell>
        </row>
        <row r="444">
          <cell r="D444">
            <v>730236</v>
          </cell>
        </row>
        <row r="445">
          <cell r="D445">
            <v>730237</v>
          </cell>
        </row>
        <row r="446">
          <cell r="D446">
            <v>730239</v>
          </cell>
        </row>
        <row r="447">
          <cell r="D447">
            <v>730241</v>
          </cell>
        </row>
        <row r="448">
          <cell r="D448">
            <v>730242</v>
          </cell>
        </row>
        <row r="449">
          <cell r="D449">
            <v>730243</v>
          </cell>
        </row>
        <row r="450">
          <cell r="D450">
            <v>730248</v>
          </cell>
        </row>
        <row r="451">
          <cell r="D451">
            <v>730249</v>
          </cell>
        </row>
        <row r="452">
          <cell r="D452">
            <v>730300</v>
          </cell>
        </row>
        <row r="453">
          <cell r="D453">
            <v>730301</v>
          </cell>
        </row>
        <row r="454">
          <cell r="D454">
            <v>730302</v>
          </cell>
        </row>
        <row r="455">
          <cell r="D455">
            <v>730303</v>
          </cell>
        </row>
        <row r="456">
          <cell r="D456">
            <v>730304</v>
          </cell>
        </row>
        <row r="457">
          <cell r="D457">
            <v>730306</v>
          </cell>
        </row>
        <row r="458">
          <cell r="D458">
            <v>730307</v>
          </cell>
        </row>
        <row r="459">
          <cell r="D459">
            <v>730308</v>
          </cell>
        </row>
        <row r="460">
          <cell r="D460">
            <v>730400</v>
          </cell>
        </row>
        <row r="461">
          <cell r="D461">
            <v>730401</v>
          </cell>
        </row>
        <row r="462">
          <cell r="D462">
            <v>730402</v>
          </cell>
        </row>
        <row r="463">
          <cell r="D463">
            <v>730403</v>
          </cell>
        </row>
        <row r="464">
          <cell r="D464">
            <v>730404</v>
          </cell>
        </row>
        <row r="465">
          <cell r="D465">
            <v>730405</v>
          </cell>
        </row>
        <row r="466">
          <cell r="D466">
            <v>730406</v>
          </cell>
        </row>
        <row r="467">
          <cell r="D467">
            <v>730415</v>
          </cell>
        </row>
        <row r="468">
          <cell r="D468">
            <v>730417</v>
          </cell>
        </row>
        <row r="469">
          <cell r="D469">
            <v>730418</v>
          </cell>
        </row>
        <row r="470">
          <cell r="D470">
            <v>730419</v>
          </cell>
        </row>
        <row r="471">
          <cell r="D471">
            <v>730425</v>
          </cell>
        </row>
        <row r="472">
          <cell r="D472">
            <v>730500</v>
          </cell>
        </row>
        <row r="473">
          <cell r="D473">
            <v>730501</v>
          </cell>
        </row>
        <row r="474">
          <cell r="D474">
            <v>730502</v>
          </cell>
        </row>
        <row r="475">
          <cell r="D475">
            <v>730503</v>
          </cell>
        </row>
        <row r="476">
          <cell r="D476">
            <v>730504</v>
          </cell>
        </row>
        <row r="477">
          <cell r="D477">
            <v>730505</v>
          </cell>
        </row>
        <row r="478">
          <cell r="D478">
            <v>730506</v>
          </cell>
        </row>
        <row r="479">
          <cell r="D479">
            <v>730600</v>
          </cell>
        </row>
        <row r="480">
          <cell r="D480">
            <v>730601</v>
          </cell>
        </row>
        <row r="481">
          <cell r="D481">
            <v>730602</v>
          </cell>
        </row>
        <row r="482">
          <cell r="D482">
            <v>730604</v>
          </cell>
        </row>
        <row r="483">
          <cell r="D483">
            <v>730605</v>
          </cell>
        </row>
        <row r="484">
          <cell r="D484">
            <v>730606</v>
          </cell>
        </row>
        <row r="485">
          <cell r="D485">
            <v>730607</v>
          </cell>
        </row>
        <row r="486">
          <cell r="D486">
            <v>730608</v>
          </cell>
        </row>
        <row r="487">
          <cell r="D487">
            <v>730609</v>
          </cell>
        </row>
        <row r="488">
          <cell r="D488">
            <v>730610</v>
          </cell>
        </row>
        <row r="489">
          <cell r="D489">
            <v>730612</v>
          </cell>
        </row>
        <row r="490">
          <cell r="D490">
            <v>730613</v>
          </cell>
        </row>
        <row r="491">
          <cell r="D491">
            <v>730700</v>
          </cell>
        </row>
        <row r="492">
          <cell r="D492">
            <v>730701</v>
          </cell>
        </row>
        <row r="493">
          <cell r="D493">
            <v>730702</v>
          </cell>
        </row>
        <row r="494">
          <cell r="D494">
            <v>730703</v>
          </cell>
        </row>
        <row r="495">
          <cell r="D495">
            <v>730704</v>
          </cell>
        </row>
        <row r="496">
          <cell r="D496">
            <v>730800</v>
          </cell>
        </row>
        <row r="497">
          <cell r="D497">
            <v>730801</v>
          </cell>
        </row>
        <row r="498">
          <cell r="D498">
            <v>730802</v>
          </cell>
        </row>
        <row r="499">
          <cell r="D499">
            <v>730803</v>
          </cell>
        </row>
        <row r="500">
          <cell r="D500">
            <v>730804</v>
          </cell>
        </row>
        <row r="501">
          <cell r="D501">
            <v>730805</v>
          </cell>
        </row>
        <row r="502">
          <cell r="D502">
            <v>730807</v>
          </cell>
        </row>
        <row r="503">
          <cell r="D503">
            <v>730808</v>
          </cell>
        </row>
        <row r="504">
          <cell r="D504">
            <v>730809</v>
          </cell>
        </row>
        <row r="505">
          <cell r="D505">
            <v>730810</v>
          </cell>
        </row>
        <row r="506">
          <cell r="D506">
            <v>730811</v>
          </cell>
        </row>
        <row r="507">
          <cell r="D507">
            <v>730812</v>
          </cell>
        </row>
        <row r="508">
          <cell r="D508">
            <v>730813</v>
          </cell>
        </row>
        <row r="509">
          <cell r="D509">
            <v>730814</v>
          </cell>
        </row>
        <row r="510">
          <cell r="D510">
            <v>730817</v>
          </cell>
        </row>
        <row r="511">
          <cell r="D511">
            <v>730819</v>
          </cell>
        </row>
        <row r="512">
          <cell r="D512">
            <v>730820</v>
          </cell>
        </row>
        <row r="513">
          <cell r="D513">
            <v>730821</v>
          </cell>
        </row>
        <row r="514">
          <cell r="D514">
            <v>730823</v>
          </cell>
        </row>
        <row r="515">
          <cell r="D515">
            <v>730824</v>
          </cell>
        </row>
        <row r="516">
          <cell r="D516">
            <v>730825</v>
          </cell>
        </row>
        <row r="517">
          <cell r="D517">
            <v>730826</v>
          </cell>
        </row>
        <row r="518">
          <cell r="D518">
            <v>730827</v>
          </cell>
        </row>
        <row r="519">
          <cell r="D519">
            <v>730829</v>
          </cell>
        </row>
        <row r="520">
          <cell r="D520">
            <v>730832</v>
          </cell>
        </row>
        <row r="521">
          <cell r="D521">
            <v>730833</v>
          </cell>
        </row>
        <row r="522">
          <cell r="D522">
            <v>730834</v>
          </cell>
        </row>
        <row r="523">
          <cell r="D523">
            <v>730836</v>
          </cell>
        </row>
        <row r="524">
          <cell r="D524">
            <v>730845</v>
          </cell>
        </row>
        <row r="525">
          <cell r="D525">
            <v>730846</v>
          </cell>
        </row>
        <row r="526">
          <cell r="D526">
            <v>731400</v>
          </cell>
        </row>
        <row r="527">
          <cell r="D527">
            <v>731403</v>
          </cell>
        </row>
        <row r="528">
          <cell r="D528">
            <v>731404</v>
          </cell>
        </row>
        <row r="529">
          <cell r="D529">
            <v>731406</v>
          </cell>
        </row>
        <row r="530">
          <cell r="D530">
            <v>731407</v>
          </cell>
        </row>
        <row r="531">
          <cell r="D531">
            <v>731408</v>
          </cell>
        </row>
        <row r="532">
          <cell r="D532">
            <v>731409</v>
          </cell>
        </row>
        <row r="533">
          <cell r="D533">
            <v>731411</v>
          </cell>
        </row>
        <row r="534">
          <cell r="D534">
            <v>731500</v>
          </cell>
        </row>
        <row r="535">
          <cell r="D535">
            <v>731512</v>
          </cell>
        </row>
        <row r="536">
          <cell r="D536">
            <v>731514</v>
          </cell>
        </row>
        <row r="537">
          <cell r="D537">
            <v>731515</v>
          </cell>
        </row>
        <row r="538">
          <cell r="D538">
            <v>750000</v>
          </cell>
        </row>
        <row r="539">
          <cell r="D539">
            <v>750100</v>
          </cell>
        </row>
        <row r="540">
          <cell r="D540">
            <v>750101</v>
          </cell>
        </row>
        <row r="541">
          <cell r="D541">
            <v>750102</v>
          </cell>
        </row>
        <row r="542">
          <cell r="D542">
            <v>750103</v>
          </cell>
        </row>
        <row r="543">
          <cell r="D543">
            <v>750104</v>
          </cell>
        </row>
        <row r="544">
          <cell r="D544">
            <v>750105</v>
          </cell>
        </row>
        <row r="545">
          <cell r="D545">
            <v>750106</v>
          </cell>
        </row>
        <row r="546">
          <cell r="D546">
            <v>750107</v>
          </cell>
        </row>
        <row r="547">
          <cell r="D547">
            <v>750108</v>
          </cell>
        </row>
        <row r="548">
          <cell r="D548">
            <v>750109</v>
          </cell>
        </row>
        <row r="549">
          <cell r="D549">
            <v>750110</v>
          </cell>
        </row>
        <row r="550">
          <cell r="D550">
            <v>750111</v>
          </cell>
        </row>
        <row r="551">
          <cell r="D551">
            <v>750112</v>
          </cell>
        </row>
        <row r="552">
          <cell r="D552">
            <v>750113</v>
          </cell>
        </row>
        <row r="553">
          <cell r="D553">
            <v>750114</v>
          </cell>
        </row>
        <row r="554">
          <cell r="D554">
            <v>750199</v>
          </cell>
        </row>
        <row r="555">
          <cell r="D555">
            <v>750200</v>
          </cell>
        </row>
        <row r="556">
          <cell r="D556">
            <v>750201</v>
          </cell>
        </row>
        <row r="557">
          <cell r="D557">
            <v>750202</v>
          </cell>
        </row>
        <row r="558">
          <cell r="D558">
            <v>750203</v>
          </cell>
        </row>
        <row r="559">
          <cell r="D559">
            <v>750300</v>
          </cell>
        </row>
        <row r="560">
          <cell r="D560">
            <v>750301</v>
          </cell>
        </row>
        <row r="561">
          <cell r="D561">
            <v>750302</v>
          </cell>
        </row>
        <row r="562">
          <cell r="D562">
            <v>750303</v>
          </cell>
        </row>
        <row r="563">
          <cell r="D563">
            <v>750304</v>
          </cell>
        </row>
        <row r="564">
          <cell r="D564">
            <v>750305</v>
          </cell>
        </row>
        <row r="565">
          <cell r="D565">
            <v>750306</v>
          </cell>
        </row>
        <row r="566">
          <cell r="D566">
            <v>750400</v>
          </cell>
        </row>
        <row r="567">
          <cell r="D567">
            <v>750401</v>
          </cell>
        </row>
        <row r="568">
          <cell r="D568">
            <v>750402</v>
          </cell>
        </row>
        <row r="569">
          <cell r="D569">
            <v>750500</v>
          </cell>
        </row>
        <row r="570">
          <cell r="D570">
            <v>750501</v>
          </cell>
        </row>
        <row r="571">
          <cell r="D571">
            <v>750502</v>
          </cell>
        </row>
        <row r="572">
          <cell r="D572">
            <v>750503</v>
          </cell>
        </row>
        <row r="573">
          <cell r="D573">
            <v>750504</v>
          </cell>
        </row>
        <row r="574">
          <cell r="D574">
            <v>750505</v>
          </cell>
        </row>
        <row r="575">
          <cell r="D575">
            <v>759900</v>
          </cell>
        </row>
        <row r="576">
          <cell r="D576">
            <v>770000</v>
          </cell>
        </row>
        <row r="577">
          <cell r="D577">
            <v>770100</v>
          </cell>
        </row>
        <row r="578">
          <cell r="D578">
            <v>770101</v>
          </cell>
        </row>
        <row r="579">
          <cell r="D579">
            <v>770102</v>
          </cell>
        </row>
        <row r="580">
          <cell r="D580">
            <v>770103</v>
          </cell>
        </row>
        <row r="581">
          <cell r="D581">
            <v>770199</v>
          </cell>
        </row>
        <row r="582">
          <cell r="D582">
            <v>770200</v>
          </cell>
        </row>
        <row r="583">
          <cell r="D583">
            <v>770201</v>
          </cell>
        </row>
        <row r="584">
          <cell r="D584">
            <v>770203</v>
          </cell>
        </row>
        <row r="585">
          <cell r="D585">
            <v>770216</v>
          </cell>
        </row>
        <row r="586">
          <cell r="D586">
            <v>770217</v>
          </cell>
        </row>
        <row r="587">
          <cell r="D587">
            <v>770218</v>
          </cell>
        </row>
        <row r="588">
          <cell r="D588">
            <v>780000</v>
          </cell>
        </row>
        <row r="589">
          <cell r="D589">
            <v>780100</v>
          </cell>
        </row>
        <row r="590">
          <cell r="D590">
            <v>780101</v>
          </cell>
        </row>
        <row r="591">
          <cell r="D591">
            <v>780102</v>
          </cell>
        </row>
        <row r="592">
          <cell r="D592">
            <v>780103</v>
          </cell>
        </row>
        <row r="593">
          <cell r="D593">
            <v>780104</v>
          </cell>
        </row>
        <row r="594">
          <cell r="D594">
            <v>780106</v>
          </cell>
        </row>
        <row r="595">
          <cell r="D595">
            <v>780108</v>
          </cell>
        </row>
        <row r="596">
          <cell r="D596">
            <v>780200</v>
          </cell>
        </row>
        <row r="597">
          <cell r="D597">
            <v>780203</v>
          </cell>
        </row>
        <row r="598">
          <cell r="D598">
            <v>780204</v>
          </cell>
        </row>
        <row r="599">
          <cell r="D599">
            <v>780206</v>
          </cell>
        </row>
        <row r="600">
          <cell r="D600">
            <v>780208</v>
          </cell>
        </row>
        <row r="601">
          <cell r="D601">
            <v>780210</v>
          </cell>
        </row>
        <row r="602">
          <cell r="D602">
            <v>780300</v>
          </cell>
        </row>
        <row r="603">
          <cell r="D603">
            <v>780301</v>
          </cell>
        </row>
        <row r="604">
          <cell r="D604">
            <v>780302</v>
          </cell>
        </row>
        <row r="605">
          <cell r="D605">
            <v>780304</v>
          </cell>
        </row>
        <row r="606">
          <cell r="D606">
            <v>780400</v>
          </cell>
        </row>
        <row r="607">
          <cell r="D607">
            <v>780499</v>
          </cell>
        </row>
        <row r="608">
          <cell r="D608">
            <v>780500</v>
          </cell>
        </row>
        <row r="609">
          <cell r="D609">
            <v>780509</v>
          </cell>
        </row>
        <row r="610">
          <cell r="D610">
            <v>780515</v>
          </cell>
        </row>
        <row r="611">
          <cell r="D611">
            <v>780600</v>
          </cell>
        </row>
        <row r="612">
          <cell r="D612">
            <v>780642</v>
          </cell>
        </row>
        <row r="613">
          <cell r="D613">
            <v>840000</v>
          </cell>
        </row>
        <row r="614">
          <cell r="D614">
            <v>840100</v>
          </cell>
        </row>
        <row r="615">
          <cell r="D615">
            <v>840103</v>
          </cell>
        </row>
        <row r="616">
          <cell r="D616">
            <v>840104</v>
          </cell>
        </row>
        <row r="617">
          <cell r="D617">
            <v>840105</v>
          </cell>
        </row>
        <row r="618">
          <cell r="D618">
            <v>840106</v>
          </cell>
        </row>
        <row r="619">
          <cell r="D619">
            <v>840107</v>
          </cell>
        </row>
        <row r="620">
          <cell r="D620">
            <v>840108</v>
          </cell>
        </row>
        <row r="621">
          <cell r="D621">
            <v>840109</v>
          </cell>
        </row>
        <row r="622">
          <cell r="D622">
            <v>840111</v>
          </cell>
        </row>
        <row r="623">
          <cell r="D623">
            <v>840112</v>
          </cell>
        </row>
        <row r="624">
          <cell r="D624">
            <v>840113</v>
          </cell>
        </row>
        <row r="625">
          <cell r="D625">
            <v>840115</v>
          </cell>
        </row>
        <row r="626">
          <cell r="D626">
            <v>840200</v>
          </cell>
        </row>
        <row r="627">
          <cell r="D627">
            <v>840201</v>
          </cell>
        </row>
        <row r="628">
          <cell r="D628">
            <v>840202</v>
          </cell>
        </row>
        <row r="629">
          <cell r="D629">
            <v>840203</v>
          </cell>
        </row>
        <row r="630">
          <cell r="D630">
            <v>840300</v>
          </cell>
        </row>
        <row r="631">
          <cell r="D631">
            <v>840301</v>
          </cell>
        </row>
        <row r="632">
          <cell r="D632">
            <v>840302</v>
          </cell>
        </row>
        <row r="633">
          <cell r="D633">
            <v>840399</v>
          </cell>
        </row>
        <row r="634">
          <cell r="D634">
            <v>840400</v>
          </cell>
        </row>
        <row r="635">
          <cell r="D635">
            <v>840401</v>
          </cell>
        </row>
        <row r="636">
          <cell r="D636">
            <v>840500</v>
          </cell>
        </row>
        <row r="637">
          <cell r="D637">
            <v>840512</v>
          </cell>
        </row>
        <row r="638">
          <cell r="D638">
            <v>840513</v>
          </cell>
        </row>
        <row r="639">
          <cell r="D639">
            <v>840514</v>
          </cell>
        </row>
        <row r="640">
          <cell r="D640">
            <v>840515</v>
          </cell>
        </row>
        <row r="641">
          <cell r="D641">
            <v>990000</v>
          </cell>
        </row>
        <row r="642">
          <cell r="D642">
            <v>990100</v>
          </cell>
        </row>
        <row r="643">
          <cell r="D643">
            <v>990101</v>
          </cell>
        </row>
        <row r="644">
          <cell r="D644">
            <v>990102</v>
          </cell>
        </row>
        <row r="645">
          <cell r="D645">
            <v>990103</v>
          </cell>
        </row>
        <row r="646">
          <cell r="D646">
            <v>990104</v>
          </cell>
        </row>
        <row r="647">
          <cell r="D647">
            <v>550101</v>
          </cell>
        </row>
        <row r="648">
          <cell r="D648">
            <v>850101</v>
          </cell>
        </row>
        <row r="649">
          <cell r="D649">
            <v>850102</v>
          </cell>
        </row>
      </sheetData>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oja2"/>
      <sheetName val="POA"/>
      <sheetName val="PAC"/>
      <sheetName val="REPROGRAM"/>
      <sheetName val="CERT_ACT_POA"/>
      <sheetName val="AVALES"/>
      <sheetName val="UNICODIGO"/>
      <sheetName val="CATALOGO"/>
      <sheetName val="Hoja3"/>
      <sheetName val="MODIFICACI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OA"/>
      <sheetName val="PAC"/>
      <sheetName val="REPROGRAM"/>
      <sheetName val="CERT_ACT_POA"/>
      <sheetName val="AVALES"/>
      <sheetName val="UNICODIGO"/>
      <sheetName val="CATALOGO"/>
      <sheetName val="DAT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RESUMEN"/>
      <sheetName val="2012"/>
      <sheetName val="2013"/>
      <sheetName val="2014"/>
      <sheetName val="2015"/>
      <sheetName val="PAI 2016"/>
      <sheetName val="TRANSFERENCIAS"/>
      <sheetName val="ANTICIPOS"/>
      <sheetName val="REPORTE PROYECTOS"/>
      <sheetName val="EVOLUCIÓN PRESUPUESTO"/>
      <sheetName val="BASE DATOS"/>
      <sheetName val="CONSOLIDADO X MES"/>
      <sheetName val="GRÁFICAS EJECUCIÓN - GESTIÓN"/>
      <sheetName val="EJECUCIÓN ACUMULADA"/>
      <sheetName val="GESTIÓN ACUMULADA"/>
      <sheetName val="CONSOLIDADO POR PROYECTOS MES"/>
      <sheetName val="ANÁLISIS PROYECTO TRIMESTRE"/>
      <sheetName val="ANÁLISIS PROYECTO CUATRIMESTRE"/>
      <sheetName val="ANÁLISIS PROYECTO SEMESTRE"/>
      <sheetName val="GASTO CORRIENTE"/>
      <sheetName val="historico 2011-2015"/>
      <sheetName val="POA 2016 VALIDADO"/>
      <sheetName val="MODIFICACIONES"/>
      <sheetName val="SEGUIMIENTO"/>
      <sheetName val="CPS Y AVALES"/>
      <sheetName val="REGISTRO"/>
      <sheetName val="POA PARA ENVIAR"/>
      <sheetName val="CATALOGO"/>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2">
          <cell r="BE2" t="str">
            <v>ENERO MODIFICADO</v>
          </cell>
          <cell r="BF2" t="str">
            <v>FEBRERO MODIFICADO</v>
          </cell>
          <cell r="BG2" t="str">
            <v>MARZO MODIFICADO</v>
          </cell>
          <cell r="BH2" t="str">
            <v>ABRIL MODIFICADO</v>
          </cell>
          <cell r="BI2" t="str">
            <v>MAYO MODIFICADO</v>
          </cell>
          <cell r="BJ2" t="str">
            <v>JUNIO MODIFICADO</v>
          </cell>
          <cell r="BK2" t="str">
            <v>JULIO MODIFICADO</v>
          </cell>
          <cell r="BL2" t="str">
            <v>AGOSTO MODIFICADO</v>
          </cell>
          <cell r="BM2" t="str">
            <v>SEPTIEMBRE MODIFICADO</v>
          </cell>
          <cell r="BN2" t="str">
            <v>OCTUBRE MODIFICADO</v>
          </cell>
          <cell r="BO2" t="str">
            <v>NOVIEMBRE MODIFICADO</v>
          </cell>
          <cell r="BP2" t="str">
            <v>DICIEMBRE MODIFICADO</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Techo PC"/>
      <sheetName val="Viaticos"/>
      <sheetName val="Refor"/>
      <sheetName val="REF_TD"/>
      <sheetName val="Hoja1"/>
      <sheetName val="EJ"/>
      <sheetName val="Matriz Cuadre"/>
      <sheetName val="POA"/>
      <sheetName val="REPROGRAM"/>
      <sheetName val="AVALES"/>
      <sheetName val="CERT_ACT_POA"/>
      <sheetName val="CATALOGO"/>
      <sheetName val="PAC"/>
      <sheetName val="UNICODIGO"/>
      <sheetName val="CERTIF_PRESUP"/>
      <sheetName val="COMPROMETIDO"/>
      <sheetName val="DEVENGADO"/>
      <sheetName val="Informe de compatibilidad"/>
      <sheetName val="Base esigef"/>
      <sheetName val="Cuadre"/>
      <sheetName val="Matriz Gastos - POA"/>
      <sheetName val="SALDO POA"/>
      <sheetName val="CERT. PRESUP."/>
      <sheetName val="Matriz Ingresos"/>
      <sheetName val="ANÁLISIS"/>
      <sheetName val="RESUMEN TD"/>
      <sheetName val="Hoja3"/>
      <sheetName val="DATOS"/>
      <sheetName val="DATOS1"/>
      <sheetName val="DATOS2"/>
      <sheetName val="MODIFICACIONE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12">
          <cell r="AT12" t="str">
            <v>01-FORMACION CAPACITACION Y CERTIFICACION DEL TALENTO HUMANO EN SALUD</v>
          </cell>
        </row>
        <row r="13">
          <cell r="AT13" t="str">
            <v>01-PROGRAMA DE REFORMA INSTITUCIONAL DE LA GESTION PUBLICA</v>
          </cell>
        </row>
        <row r="14">
          <cell r="AT14" t="str">
            <v>90-REESTRUCTURACION INTEGRAL E INNOVACION TECNOLOGICA DEL SISTEMA NACIONAL DE SALUD</v>
          </cell>
        </row>
        <row r="15">
          <cell r="AT15" t="str">
            <v>50-EXTENSION -05- DE LA PROTECCION SOCIAL EN SALUD</v>
          </cell>
        </row>
        <row r="16">
          <cell r="AT16" t="str">
            <v>55-INMUNIZACIONES-ENFERMEDADES INMUNO PREVENIBLES POR VACUNA</v>
          </cell>
        </row>
        <row r="17">
          <cell r="AT17" t="str">
            <v>55-PROYECTO NACIONAL DE TAMIZAJE NEONATAL</v>
          </cell>
        </row>
        <row r="18">
          <cell r="AT18" t="str">
            <v>55-NUTRICION EN EL CICLO DE VIDA - DESNUTRICION CERO</v>
          </cell>
        </row>
        <row r="19">
          <cell r="AT19" t="str">
            <v>55-PROYECTO DE PREVENCION DEL EMBARAZO EN NIÑAS Y ADOLESCENTES</v>
          </cell>
        </row>
        <row r="20">
          <cell r="AT20" t="str">
            <v>56-PREVENCION Y CONTROL DEL VIH/SIDA/ITS</v>
          </cell>
        </row>
        <row r="21">
          <cell r="AT21" t="str">
            <v>24-MI HOSPITAL</v>
          </cell>
        </row>
        <row r="22">
          <cell r="AT22" t="str">
            <v>24-MI HOSPITAL (F.B.C.F.)</v>
          </cell>
        </row>
        <row r="23">
          <cell r="AT23" t="str">
            <v>27-PROMOCION DEL DESARROLLO HUMANO A TRAVES DE LA SALUD</v>
          </cell>
        </row>
        <row r="24">
          <cell r="AT24" t="str">
            <v>50-SOSTENIBILIDAD -49- DE LA OPERACION DE LAS UNIDADES DEL MINISTERIO DE SALUD</v>
          </cell>
        </row>
        <row r="25">
          <cell r="AT25" t="str">
            <v>85-INFRAESTRUCTURA FISICA, EQUIPAMIENTO, MANTENIMIENTO, ESTUDIOS Y FISCALIZACION EN SALUD</v>
          </cell>
        </row>
        <row r="26">
          <cell r="AT26" t="str">
            <v>85-FORTALECIMIENTO RED DE SERVICIOS DE SALUD Y MEJORAMIENTO DE LA CALIDAD</v>
          </cell>
        </row>
        <row r="27">
          <cell r="AT27" t="str">
            <v>85-APOYO A LA EXTENSION EN LA PROTECCION SOCIAL Y ATENCION SOCIAL EN SALUD</v>
          </cell>
        </row>
        <row r="28">
          <cell r="AT28" t="str">
            <v>85-PROGRAMA DE COOPERACION SOCIO SANITARIO EN APOYO AL PLAN BINACIONAL DE PAZ ECUADOR Y PERU II FASE</v>
          </cell>
        </row>
        <row r="29">
          <cell r="AT29" t="str">
            <v>85-DOTACION DE EQUIPAMIENTO HOSPITALARIO MODERNO EN ESTABLECIMIENTOS DE SEGUNDO Y TERCER NIVEL DE ATENCION EN SALUD</v>
          </cell>
        </row>
        <row r="30">
          <cell r="AT30" t="str">
            <v>90-ATENCION INTEGRAL E INTEGRADORA A PERSONAS CON DISCAPACIDAD REHABILITACION Y CUIDADOS ESPECIALES EN SALUD A NIVEL NACIONAL</v>
          </cell>
        </row>
        <row r="31">
          <cell r="AT31" t="str">
            <v>90-CREACION E IMPLEMENTACION DE SERVICIOS DE LA RED DE SALUD MENTAL COMUNITARIA Y CENTROS ESTATALES DE RECUPERACION DE ADICCIONES</v>
          </cell>
        </row>
        <row r="32">
          <cell r="AT32" t="str">
            <v>90-APOYO PARA EL DIAGNOSTICO TEMPRANO, CALIFICACION Y ENTREGA DE AYUDAS TECNICAS PARA PERSONAS CON DISCAPACIDAD EN ECUADOR</v>
          </cell>
        </row>
        <row r="33">
          <cell r="AT33" t="str">
            <v>97-PROYECTO DE RECONSTRUCCION Y REHABILITACION DE INFRAESTRUCTURA FISICA EN LAS ZONAS AFECTADAS POR EL TERREMOTO</v>
          </cell>
        </row>
        <row r="34">
          <cell r="AT34" t="str">
            <v>97-PROYECTO DE CONTINGENCIA PARA PREVENIR LOS EFECTOS DEL FENOMENO DEL NIÑO Y LA POSIBLE ERUPCION DEL VOLCAN COTOPAXI Y OTROS DESASTRES NATURALES</v>
          </cell>
        </row>
        <row r="35">
          <cell r="AT35" t="str">
            <v>20-INFRAESTRUCTURA FISICA, EQUIPAMIENTO, MANTENIMIENTO, ESTUDIOS Y FISCALIZACION EN SALUD</v>
          </cell>
        </row>
        <row r="36">
          <cell r="AT36" t="str">
            <v>34-PROYECTO DE CONTINGENCIA PARA PREVENIR LOS EFECTOS DEL FENOMENO DEL NIÑO Y LA POSIBLE ERUPCION DEL VOLCAN COTOPAXI Y OTROS DESASTRES NATURALES</v>
          </cell>
        </row>
        <row r="37">
          <cell r="AT37" t="str">
            <v>34-INFRAESTRUCTURA FISICA, EQUIPAMIENTO, MANTENIMIENTO, ESTUDIOS Y FISCALIZACION EN SALUD</v>
          </cell>
        </row>
        <row r="38">
          <cell r="AT38" t="str">
            <v>50-EXTENSION -05- DE LA PROTECCION SOCIAL EN SALUD</v>
          </cell>
        </row>
        <row r="39">
          <cell r="AT39" t="str">
            <v>34-INFRAESTRUCTURA FISICA, EQUIPAMIENTO, MANTENIMIENTO, ESTUDIOS Y FISCALIZACION EN SALUD</v>
          </cell>
        </row>
        <row r="40">
          <cell r="AT40" t="str">
            <v>50-INFRAESTRUCTURA FISICA, EQUIPAMIENTO, MANTENIMIENTO, ESTUDIOS Y FISCALIZACION EN SALUD - 007</v>
          </cell>
        </row>
        <row r="41">
          <cell r="AT41" t="str">
            <v>56- APOYO A LA PROVISIÓN DE LOS SERVICIOS DE SALUD EN EL MARCO DE LA PANDEMIA DE CORONAVIRUS COVID 19</v>
          </cell>
        </row>
        <row r="42">
          <cell r="AT42" t="str">
            <v>85-FORTALECIMIENTO DEL PRIMER Y SEGUNDO NIVEL DE ATENCIÓN EN SALUD PARA LA PROVISIÓN DE SERVICIOS DE SALUD A PERSONAS EN SITUACIÓN DE MOVILIDAD.</v>
          </cell>
        </row>
        <row r="43">
          <cell r="AT43" t="str">
            <v>50-FORTALECIMIENTO RED DE SERVICIOS DE SALUD Y MEJORAMIENTO DE LA CALIDAD</v>
          </cell>
        </row>
        <row r="44">
          <cell r="AT44" t="str">
            <v>50-INMUNIZACIONES-ENFERMEDADES INMUNO PREVENIBLES POR VACUNA</v>
          </cell>
        </row>
        <row r="45">
          <cell r="AT45" t="str">
            <v>50-ALIMENTACION Y NUTRICION SIAN</v>
          </cell>
        </row>
        <row r="46">
          <cell r="AT46" t="str">
            <v>50-SOSTENIBILIDAD -49- DE LA OPERACION DE LAS UNIDADES DEL MINISTERIO DE SALUD</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OA"/>
      <sheetName val="REPROGRAM"/>
      <sheetName val="CERTIF_PRESUP"/>
      <sheetName val="AVALES (2)"/>
      <sheetName val="Hoja2"/>
      <sheetName val="Hoja1"/>
      <sheetName val="PAC"/>
      <sheetName val="CERT_ACT_POA"/>
      <sheetName val="AVALES"/>
      <sheetName val="UNICODIGO"/>
      <sheetName val="CATALOGO"/>
      <sheetName val="POA (3)"/>
      <sheetName val="POA (2)"/>
      <sheetName val="Hoja3"/>
      <sheetName val="MODIFICACI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cha_Solicitud"/>
      <sheetName val="DATOS"/>
      <sheetName val="CATALOGO"/>
      <sheetName val="UNICODIGO"/>
    </sheetNames>
    <sheetDataSet>
      <sheetData sheetId="0" refreshError="1"/>
      <sheetData sheetId="1" refreshError="1"/>
      <sheetData sheetId="2" refreshError="1"/>
      <sheetData sheetId="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ciones"/>
      <sheetName val="Base_Seguimiento"/>
      <sheetName val="Hoja1"/>
      <sheetName val="POA"/>
      <sheetName val="Matriz Ingresos"/>
      <sheetName val="PAC"/>
      <sheetName val="REPROGRAM"/>
      <sheetName val="CERT_PRES"/>
      <sheetName val="CERT_ACT_POA"/>
      <sheetName val="V_2021_REV (2)"/>
      <sheetName val="Hoja13"/>
      <sheetName val="Hoja12"/>
      <sheetName val="Hoja11"/>
      <sheetName val="CATALOGO"/>
      <sheetName val="INDI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EODs 2026"/>
      <sheetName val="form"/>
    </sheetNames>
    <sheetDataSet>
      <sheetData sheetId="0" refreshError="1">
        <row r="1">
          <cell r="A1" t="str">
            <v>CODIFICACIÓN LÍNEAS POA</v>
          </cell>
        </row>
        <row r="2">
          <cell r="A2" t="str">
            <v>ANTERIOR PLANIFICACIÓN TERRITORIAL</v>
          </cell>
        </row>
        <row r="3">
          <cell r="A3" t="str">
            <v>CÓD ESIGEF</v>
          </cell>
          <cell r="F3" t="str">
            <v>NOMBRE UNIDAD DESTINO</v>
          </cell>
          <cell r="H3" t="str">
            <v>CÓDIGO EOD DESTINO</v>
          </cell>
        </row>
        <row r="4">
          <cell r="A4">
            <v>1009</v>
          </cell>
          <cell r="F4" t="str">
            <v xml:space="preserve">DIRECCIÓN PROVINCIAL DE SALUD DE AZUAY </v>
          </cell>
          <cell r="H4" t="str">
            <v>0056</v>
          </cell>
        </row>
        <row r="5">
          <cell r="A5">
            <v>1010</v>
          </cell>
          <cell r="F5" t="str">
            <v xml:space="preserve">DIRECCIÓN PROVINCIAL DE SALUD DE AZUAY </v>
          </cell>
          <cell r="H5" t="str">
            <v>0056</v>
          </cell>
        </row>
        <row r="6">
          <cell r="A6">
            <v>1011</v>
          </cell>
          <cell r="F6" t="str">
            <v xml:space="preserve">DIRECCIÓN PROVINCIAL DE SALUD DE AZUAY </v>
          </cell>
          <cell r="H6" t="str">
            <v>0056</v>
          </cell>
        </row>
        <row r="7">
          <cell r="A7">
            <v>1012</v>
          </cell>
          <cell r="F7" t="str">
            <v xml:space="preserve">DIRECCIÓN PROVINCIAL DE SALUD DE AZUAY </v>
          </cell>
          <cell r="H7" t="str">
            <v>0056</v>
          </cell>
        </row>
        <row r="8">
          <cell r="A8">
            <v>56</v>
          </cell>
          <cell r="F8" t="str">
            <v xml:space="preserve">DIRECCIÓN PROVINCIAL DE SALUD DE AZUAY </v>
          </cell>
          <cell r="H8" t="str">
            <v>0056</v>
          </cell>
        </row>
        <row r="9">
          <cell r="A9">
            <v>1020</v>
          </cell>
          <cell r="F9" t="str">
            <v xml:space="preserve">DIRECCIÓN PROVINCIAL DE SALUD DE AZUAY </v>
          </cell>
          <cell r="H9" t="str">
            <v>1020</v>
          </cell>
        </row>
        <row r="10">
          <cell r="A10">
            <v>1000</v>
          </cell>
          <cell r="F10" t="str">
            <v xml:space="preserve">DIRECCIÓN PROVINCIAL DE SALUD DE AZUAY </v>
          </cell>
          <cell r="H10" t="str">
            <v>1000</v>
          </cell>
        </row>
        <row r="11">
          <cell r="A11">
            <v>1031</v>
          </cell>
          <cell r="F11" t="str">
            <v>DIRECCIÓN PROVINCIAL DE SALUD DE BOLÍVAR</v>
          </cell>
          <cell r="H11" t="str">
            <v>1031</v>
          </cell>
        </row>
        <row r="12">
          <cell r="A12">
            <v>1032</v>
          </cell>
          <cell r="F12" t="str">
            <v>DIRECCIÓN PROVINCIAL DE SALUD DE BOLÍVAR</v>
          </cell>
          <cell r="H12" t="str">
            <v>1031</v>
          </cell>
        </row>
        <row r="13">
          <cell r="A13">
            <v>1034</v>
          </cell>
          <cell r="F13" t="str">
            <v>DIRECCIÓN PROVINCIAL DE SALUD DE BOLÍVAR</v>
          </cell>
          <cell r="H13" t="str">
            <v>1031</v>
          </cell>
        </row>
        <row r="14">
          <cell r="A14">
            <v>1030</v>
          </cell>
          <cell r="F14" t="str">
            <v>DIRECCIÓN PROVINCIAL DE SALUD DE BOLÍVAR</v>
          </cell>
          <cell r="H14" t="str">
            <v>1030</v>
          </cell>
        </row>
        <row r="15">
          <cell r="A15">
            <v>1051</v>
          </cell>
          <cell r="F15" t="str">
            <v>DIRECCIÓN PROVINCIAL DE SALUD DE CAÑAR</v>
          </cell>
          <cell r="H15" t="str">
            <v>1051</v>
          </cell>
        </row>
        <row r="16">
          <cell r="A16">
            <v>1055</v>
          </cell>
          <cell r="F16" t="str">
            <v>DIRECCIÓN PROVINCIAL DE SALUD DE CAÑAR</v>
          </cell>
          <cell r="H16" t="str">
            <v>1051</v>
          </cell>
        </row>
        <row r="17">
          <cell r="A17">
            <v>6330</v>
          </cell>
          <cell r="F17" t="str">
            <v>DIRECCIÓN PROVINCIAL DE SALUD DE CAÑAR</v>
          </cell>
          <cell r="H17" t="str">
            <v>1051</v>
          </cell>
        </row>
        <row r="18">
          <cell r="A18">
            <v>1050</v>
          </cell>
          <cell r="F18" t="str">
            <v>DIRECCIÓN PROVINCIAL DE SALUD DE CAÑAR</v>
          </cell>
          <cell r="H18" t="str">
            <v>1050</v>
          </cell>
        </row>
        <row r="19">
          <cell r="A19">
            <v>1054</v>
          </cell>
          <cell r="F19" t="str">
            <v>DIRECCIÓN PROVINCIAL DE SALUD DE CAÑAR</v>
          </cell>
          <cell r="H19">
            <v>1054</v>
          </cell>
        </row>
        <row r="20">
          <cell r="A20">
            <v>1071</v>
          </cell>
          <cell r="F20" t="str">
            <v>DIRECCIÓN PROVINCIAL DE SALUD DE CARCHI</v>
          </cell>
          <cell r="H20" t="str">
            <v>1071</v>
          </cell>
        </row>
        <row r="21">
          <cell r="A21">
            <v>1072</v>
          </cell>
          <cell r="F21" t="str">
            <v>DIRECCIÓN PROVINCIAL DE SALUD DE CARCHI</v>
          </cell>
          <cell r="H21" t="str">
            <v>1071</v>
          </cell>
        </row>
        <row r="22">
          <cell r="A22">
            <v>1073</v>
          </cell>
          <cell r="F22" t="str">
            <v>DIRECCIÓN PROVINCIAL DE SALUD DE CARCHI</v>
          </cell>
          <cell r="H22" t="str">
            <v>1071</v>
          </cell>
        </row>
        <row r="23">
          <cell r="A23">
            <v>1070</v>
          </cell>
          <cell r="F23" t="str">
            <v>DIRECCIÓN PROVINCIAL DE SALUD DE CARCHI</v>
          </cell>
          <cell r="H23" t="str">
            <v>1070</v>
          </cell>
        </row>
        <row r="24">
          <cell r="A24">
            <v>1091</v>
          </cell>
          <cell r="F24" t="str">
            <v>DIRECCIÓN PROVINCIAL DE SALUD DE COTOPAXI</v>
          </cell>
          <cell r="H24" t="str">
            <v>1091</v>
          </cell>
        </row>
        <row r="25">
          <cell r="A25">
            <v>1092</v>
          </cell>
          <cell r="F25" t="str">
            <v>DIRECCIÓN PROVINCIAL DE SALUD DE COTOPAXI</v>
          </cell>
          <cell r="H25" t="str">
            <v>1091</v>
          </cell>
        </row>
        <row r="26">
          <cell r="A26">
            <v>1093</v>
          </cell>
          <cell r="F26" t="str">
            <v>DIRECCIÓN PROVINCIAL DE SALUD DE COTOPAXI</v>
          </cell>
          <cell r="H26" t="str">
            <v>1091</v>
          </cell>
        </row>
        <row r="27">
          <cell r="A27">
            <v>1096</v>
          </cell>
          <cell r="F27" t="str">
            <v>DIRECCIÓN PROVINCIAL DE SALUD DE COTOPAXI</v>
          </cell>
          <cell r="H27" t="str">
            <v>1091</v>
          </cell>
        </row>
        <row r="28">
          <cell r="A28">
            <v>1090</v>
          </cell>
          <cell r="F28" t="str">
            <v>DIRECCIÓN PROVINCIAL DE SALUD DE COTOPAXI</v>
          </cell>
          <cell r="H28" t="str">
            <v>1090</v>
          </cell>
        </row>
        <row r="29">
          <cell r="A29">
            <v>1115</v>
          </cell>
          <cell r="F29" t="str">
            <v>DIRECCIÓN PROVINCIAL DE SALUD DE CHIMBORAZO</v>
          </cell>
          <cell r="H29" t="str">
            <v>0053</v>
          </cell>
        </row>
        <row r="30">
          <cell r="A30">
            <v>3340</v>
          </cell>
          <cell r="F30" t="str">
            <v>DIRECCIÓN PROVINCIAL DE SALUD DE CHIMBORAZO</v>
          </cell>
          <cell r="H30" t="str">
            <v>0053</v>
          </cell>
        </row>
        <row r="31">
          <cell r="A31">
            <v>53</v>
          </cell>
          <cell r="F31" t="str">
            <v>DIRECCIÓN PROVINCIAL DE SALUD DE CHIMBORAZO</v>
          </cell>
          <cell r="H31" t="str">
            <v>0053</v>
          </cell>
        </row>
        <row r="32">
          <cell r="A32">
            <v>1116</v>
          </cell>
          <cell r="F32" t="str">
            <v>DIRECCIÓN PROVINCIAL DE SALUD DE CHIMBORAZO</v>
          </cell>
          <cell r="H32" t="str">
            <v>1116</v>
          </cell>
        </row>
        <row r="33">
          <cell r="A33">
            <v>1112</v>
          </cell>
          <cell r="F33" t="str">
            <v>DIRECCIÓN PROVINCIAL DE SALUD DE CHIMBORAZO</v>
          </cell>
          <cell r="H33" t="str">
            <v>1112</v>
          </cell>
        </row>
        <row r="34">
          <cell r="A34">
            <v>1111</v>
          </cell>
          <cell r="F34" t="str">
            <v>DIRECCIÓN PROVINCIAL DE SALUD DE CHIMBORAZO</v>
          </cell>
          <cell r="H34" t="str">
            <v>1111</v>
          </cell>
        </row>
        <row r="35">
          <cell r="A35">
            <v>1110</v>
          </cell>
          <cell r="F35" t="str">
            <v>DIRECCIÓN PROVINCIAL DE SALUD DE CHIMBORAZO</v>
          </cell>
          <cell r="H35" t="str">
            <v>1110</v>
          </cell>
        </row>
        <row r="36">
          <cell r="A36">
            <v>1132</v>
          </cell>
          <cell r="F36" t="str">
            <v>DIRECCIÓN PROVINCIAL DE SALUD DE EL ORO</v>
          </cell>
          <cell r="H36" t="str">
            <v>1132</v>
          </cell>
        </row>
        <row r="37">
          <cell r="A37">
            <v>1138</v>
          </cell>
          <cell r="F37" t="str">
            <v>DIRECCIÓN PROVINCIAL DE SALUD DE EL ORO</v>
          </cell>
          <cell r="H37" t="str">
            <v>1132</v>
          </cell>
        </row>
        <row r="38">
          <cell r="A38">
            <v>1139</v>
          </cell>
          <cell r="F38" t="str">
            <v>DIRECCIÓN PROVINCIAL DE SALUD DE EL ORO</v>
          </cell>
          <cell r="H38" t="str">
            <v>1132</v>
          </cell>
        </row>
        <row r="39">
          <cell r="A39">
            <v>1140</v>
          </cell>
          <cell r="F39" t="str">
            <v>DIRECCIÓN PROVINCIAL DE SALUD DE EL ORO</v>
          </cell>
          <cell r="H39" t="str">
            <v>1132</v>
          </cell>
        </row>
        <row r="40">
          <cell r="A40">
            <v>7110</v>
          </cell>
          <cell r="F40" t="str">
            <v>DIRECCIÓN PROVINCIAL DE SALUD DE EL ORO</v>
          </cell>
          <cell r="H40" t="str">
            <v>1132</v>
          </cell>
        </row>
        <row r="41">
          <cell r="A41">
            <v>1134</v>
          </cell>
          <cell r="F41" t="str">
            <v>DIRECCIÓN PROVINCIAL DE SALUD DE EL ORO</v>
          </cell>
          <cell r="H41" t="str">
            <v>1134</v>
          </cell>
        </row>
        <row r="42">
          <cell r="A42">
            <v>1131</v>
          </cell>
          <cell r="F42" t="str">
            <v>DIRECCIÓN PROVINCIAL DE SALUD DE EL ORO</v>
          </cell>
          <cell r="H42" t="str">
            <v>1131</v>
          </cell>
        </row>
        <row r="43">
          <cell r="A43">
            <v>1130</v>
          </cell>
          <cell r="F43" t="str">
            <v>DIRECCIÓN PROVINCIAL DE SALUD DE EL ORO</v>
          </cell>
          <cell r="H43" t="str">
            <v>1130</v>
          </cell>
        </row>
        <row r="44">
          <cell r="A44">
            <v>1135</v>
          </cell>
          <cell r="F44" t="str">
            <v>DIRECCIÓN PROVINCIAL DE SALUD DE EL ORO</v>
          </cell>
          <cell r="H44" t="str">
            <v>1135</v>
          </cell>
        </row>
        <row r="45">
          <cell r="A45">
            <v>1136</v>
          </cell>
          <cell r="F45" t="str">
            <v>DIRECCIÓN PROVINCIAL DE SALUD DE EL ORO</v>
          </cell>
          <cell r="H45" t="str">
            <v>1132</v>
          </cell>
        </row>
        <row r="46">
          <cell r="A46">
            <v>1162</v>
          </cell>
          <cell r="F46" t="str">
            <v>DIRECCIÓN PROVINCIAL DE SALUD DE ESMERALDAS</v>
          </cell>
          <cell r="H46" t="str">
            <v>1162</v>
          </cell>
        </row>
        <row r="47">
          <cell r="A47">
            <v>1165</v>
          </cell>
          <cell r="F47" t="str">
            <v>DIRECCIÓN PROVINCIAL DE SALUD DE ESMERALDAS</v>
          </cell>
          <cell r="H47" t="str">
            <v>1162</v>
          </cell>
        </row>
        <row r="48">
          <cell r="A48">
            <v>1166</v>
          </cell>
          <cell r="F48" t="str">
            <v>DIRECCIÓN PROVINCIAL DE SALUD DE ESMERALDAS</v>
          </cell>
          <cell r="H48" t="str">
            <v>1162</v>
          </cell>
        </row>
        <row r="49">
          <cell r="A49">
            <v>1167</v>
          </cell>
          <cell r="F49" t="str">
            <v>DIRECCIÓN PROVINCIAL DE SALUD DE ESMERALDAS</v>
          </cell>
          <cell r="H49" t="str">
            <v>1162</v>
          </cell>
        </row>
        <row r="50">
          <cell r="A50">
            <v>1168</v>
          </cell>
          <cell r="F50" t="str">
            <v>DIRECCIÓN PROVINCIAL DE SALUD DE ESMERALDAS</v>
          </cell>
          <cell r="H50" t="str">
            <v>1162</v>
          </cell>
        </row>
        <row r="51">
          <cell r="A51">
            <v>1160</v>
          </cell>
          <cell r="F51" t="str">
            <v>DIRECCIÓN PROVINCIAL DE SALUD DE ESMERALDAS</v>
          </cell>
          <cell r="H51" t="str">
            <v>1160</v>
          </cell>
        </row>
        <row r="52">
          <cell r="A52">
            <v>1218</v>
          </cell>
          <cell r="F52" t="str">
            <v xml:space="preserve">DIRECCIÓN PROVINCIAL DE SALUD DE GUAYAS </v>
          </cell>
          <cell r="H52" t="str">
            <v>0058</v>
          </cell>
        </row>
        <row r="53">
          <cell r="A53">
            <v>1219</v>
          </cell>
          <cell r="F53" t="str">
            <v xml:space="preserve">DIRECCIÓN PROVINCIAL DE SALUD DE GUAYAS </v>
          </cell>
          <cell r="H53" t="str">
            <v>0058</v>
          </cell>
        </row>
        <row r="54">
          <cell r="A54">
            <v>1220</v>
          </cell>
          <cell r="F54" t="str">
            <v xml:space="preserve">DIRECCIÓN PROVINCIAL DE SALUD DE GUAYAS </v>
          </cell>
          <cell r="H54" t="str">
            <v>0058</v>
          </cell>
        </row>
        <row r="55">
          <cell r="A55">
            <v>1222</v>
          </cell>
          <cell r="F55" t="str">
            <v xml:space="preserve">DIRECCIÓN PROVINCIAL DE SALUD DE GUAYAS </v>
          </cell>
          <cell r="H55" t="str">
            <v>0058</v>
          </cell>
        </row>
        <row r="56">
          <cell r="A56">
            <v>1223</v>
          </cell>
          <cell r="F56" t="str">
            <v xml:space="preserve">DIRECCIÓN PROVINCIAL DE SALUD DE GUAYAS </v>
          </cell>
          <cell r="H56" t="str">
            <v>0058</v>
          </cell>
        </row>
        <row r="57">
          <cell r="A57">
            <v>1224</v>
          </cell>
          <cell r="F57" t="str">
            <v xml:space="preserve">DIRECCIÓN PROVINCIAL DE SALUD DE GUAYAS </v>
          </cell>
          <cell r="H57" t="str">
            <v>0058</v>
          </cell>
        </row>
        <row r="58">
          <cell r="A58">
            <v>1225</v>
          </cell>
          <cell r="F58" t="str">
            <v xml:space="preserve">DIRECCIÓN PROVINCIAL DE SALUD DE GUAYAS </v>
          </cell>
          <cell r="H58" t="str">
            <v>0058</v>
          </cell>
        </row>
        <row r="59">
          <cell r="A59">
            <v>1228</v>
          </cell>
          <cell r="F59" t="str">
            <v xml:space="preserve">DIRECCIÓN PROVINCIAL DE SALUD DE GUAYAS </v>
          </cell>
          <cell r="H59" t="str">
            <v>0058</v>
          </cell>
        </row>
        <row r="60">
          <cell r="A60">
            <v>1198</v>
          </cell>
          <cell r="F60" t="str">
            <v xml:space="preserve">DIRECCIÓN PROVINCIAL DE SALUD DE GUAYAS </v>
          </cell>
          <cell r="H60" t="str">
            <v>0058</v>
          </cell>
        </row>
        <row r="61">
          <cell r="A61">
            <v>1204</v>
          </cell>
          <cell r="F61" t="str">
            <v xml:space="preserve">DIRECCIÓN PROVINCIAL DE SALUD DE GUAYAS </v>
          </cell>
          <cell r="H61" t="str">
            <v>0058</v>
          </cell>
        </row>
        <row r="62">
          <cell r="A62">
            <v>1232</v>
          </cell>
          <cell r="F62" t="str">
            <v xml:space="preserve">DIRECCIÓN PROVINCIAL DE SALUD DE GUAYAS </v>
          </cell>
          <cell r="H62" t="str">
            <v>0058</v>
          </cell>
        </row>
        <row r="63">
          <cell r="A63">
            <v>8230</v>
          </cell>
          <cell r="F63" t="str">
            <v xml:space="preserve">DIRECCIÓN PROVINCIAL DE SALUD DE GUAYAS </v>
          </cell>
          <cell r="H63" t="str">
            <v>0058</v>
          </cell>
        </row>
        <row r="64">
          <cell r="A64">
            <v>55</v>
          </cell>
          <cell r="F64" t="str">
            <v xml:space="preserve">DIRECCIÓN PROVINCIAL DE SALUD DE GUAYAS </v>
          </cell>
          <cell r="H64" t="str">
            <v>0058</v>
          </cell>
        </row>
        <row r="65">
          <cell r="A65">
            <v>58</v>
          </cell>
          <cell r="F65" t="str">
            <v xml:space="preserve">DIRECCIÓN PROVINCIAL DE SALUD DE GUAYAS </v>
          </cell>
          <cell r="H65" t="str">
            <v>0058</v>
          </cell>
        </row>
        <row r="66">
          <cell r="A66">
            <v>1192</v>
          </cell>
          <cell r="F66" t="str">
            <v xml:space="preserve">DIRECCIÓN PROVINCIAL DE SALUD DE GUAYAS </v>
          </cell>
          <cell r="H66" t="str">
            <v>1192</v>
          </cell>
        </row>
        <row r="67">
          <cell r="A67">
            <v>1193</v>
          </cell>
          <cell r="F67" t="str">
            <v xml:space="preserve">DIRECCIÓN PROVINCIAL DE SALUD DE GUAYAS </v>
          </cell>
          <cell r="H67" t="str">
            <v>1193</v>
          </cell>
        </row>
        <row r="68">
          <cell r="A68">
            <v>9008</v>
          </cell>
          <cell r="F68" t="str">
            <v xml:space="preserve">DIRECCIÓN PROVINCIAL DE SALUD DE GUAYAS </v>
          </cell>
          <cell r="H68" t="str">
            <v>9008</v>
          </cell>
        </row>
        <row r="69">
          <cell r="A69">
            <v>1195</v>
          </cell>
          <cell r="F69" t="str">
            <v xml:space="preserve">DIRECCIÓN PROVINCIAL DE SALUD DE GUAYAS </v>
          </cell>
          <cell r="H69" t="str">
            <v>1195</v>
          </cell>
        </row>
        <row r="70">
          <cell r="A70">
            <v>9006</v>
          </cell>
          <cell r="F70" t="str">
            <v xml:space="preserve">DIRECCIÓN PROVINCIAL DE SALUD DE GUAYAS </v>
          </cell>
          <cell r="H70" t="str">
            <v>9006</v>
          </cell>
        </row>
        <row r="71">
          <cell r="A71">
            <v>1226</v>
          </cell>
          <cell r="F71" t="str">
            <v xml:space="preserve">DIRECCIÓN PROVINCIAL DE SALUD DE GUAYAS </v>
          </cell>
          <cell r="H71" t="str">
            <v>1226</v>
          </cell>
        </row>
        <row r="72">
          <cell r="A72">
            <v>1202</v>
          </cell>
          <cell r="F72" t="str">
            <v xml:space="preserve">DIRECCIÓN PROVINCIAL DE SALUD DE GUAYAS </v>
          </cell>
          <cell r="H72" t="str">
            <v>1202</v>
          </cell>
        </row>
        <row r="73">
          <cell r="A73">
            <v>1194</v>
          </cell>
          <cell r="F73" t="str">
            <v xml:space="preserve">DIRECCIÓN PROVINCIAL DE SALUD DE GUAYAS </v>
          </cell>
          <cell r="H73" t="str">
            <v>1194</v>
          </cell>
        </row>
        <row r="74">
          <cell r="A74">
            <v>1601</v>
          </cell>
          <cell r="F74" t="str">
            <v xml:space="preserve">DIRECCIÓN PROVINCIAL DE SALUD DE GUAYAS </v>
          </cell>
          <cell r="H74" t="str">
            <v>1601</v>
          </cell>
        </row>
        <row r="75">
          <cell r="A75">
            <v>1191</v>
          </cell>
          <cell r="F75" t="str">
            <v xml:space="preserve">DIRECCIÓN PROVINCIAL DE SALUD DE GUAYAS </v>
          </cell>
          <cell r="H75" t="str">
            <v>1191</v>
          </cell>
        </row>
        <row r="76">
          <cell r="A76">
            <v>1190</v>
          </cell>
          <cell r="F76" t="str">
            <v xml:space="preserve">DIRECCIÓN PROVINCIAL DE SALUD DE GUAYAS </v>
          </cell>
          <cell r="H76" t="str">
            <v>1190</v>
          </cell>
        </row>
        <row r="77">
          <cell r="A77">
            <v>8001</v>
          </cell>
          <cell r="F77" t="str">
            <v xml:space="preserve">DIRECCIÓN PROVINCIAL DE SALUD DE GUAYAS </v>
          </cell>
          <cell r="H77" t="str">
            <v>8001</v>
          </cell>
        </row>
        <row r="78">
          <cell r="A78">
            <v>1255</v>
          </cell>
          <cell r="F78" t="str">
            <v xml:space="preserve">DIRECCIÓN PROVINCIAL DE SALUD DE IMBABURA </v>
          </cell>
          <cell r="H78" t="str">
            <v>0051</v>
          </cell>
        </row>
        <row r="79">
          <cell r="A79">
            <v>1257</v>
          </cell>
          <cell r="F79" t="str">
            <v xml:space="preserve">DIRECCIÓN PROVINCIAL DE SALUD DE IMBABURA </v>
          </cell>
          <cell r="H79" t="str">
            <v>0051</v>
          </cell>
        </row>
        <row r="80">
          <cell r="A80">
            <v>51</v>
          </cell>
          <cell r="F80" t="str">
            <v xml:space="preserve">DIRECCIÓN PROVINCIAL DE SALUD DE IMBABURA </v>
          </cell>
          <cell r="H80" t="str">
            <v>0051</v>
          </cell>
        </row>
        <row r="81">
          <cell r="A81">
            <v>1250</v>
          </cell>
          <cell r="F81" t="str">
            <v xml:space="preserve">DIRECCIÓN PROVINCIAL DE SALUD DE IMBABURA </v>
          </cell>
          <cell r="H81" t="str">
            <v>1250</v>
          </cell>
        </row>
        <row r="82">
          <cell r="A82">
            <v>1256</v>
          </cell>
          <cell r="F82" t="str">
            <v xml:space="preserve">DIRECCIÓN PROVINCIAL DE SALUD DE IMBABURA </v>
          </cell>
          <cell r="H82" t="str">
            <v>1256</v>
          </cell>
        </row>
        <row r="83">
          <cell r="A83">
            <v>1275</v>
          </cell>
          <cell r="F83" t="str">
            <v>DIRECCIÓN PROVINCIAL DE SALUD DE LOJA</v>
          </cell>
          <cell r="H83" t="str">
            <v>0057</v>
          </cell>
        </row>
        <row r="84">
          <cell r="A84">
            <v>1276</v>
          </cell>
          <cell r="F84" t="str">
            <v>DIRECCIÓN PROVINCIAL DE SALUD DE LOJA</v>
          </cell>
          <cell r="H84" t="str">
            <v>0057</v>
          </cell>
        </row>
        <row r="85">
          <cell r="A85">
            <v>1277</v>
          </cell>
          <cell r="F85" t="str">
            <v>DIRECCIÓN PROVINCIAL DE SALUD DE LOJA</v>
          </cell>
          <cell r="H85" t="str">
            <v>0057</v>
          </cell>
        </row>
        <row r="86">
          <cell r="A86">
            <v>1278</v>
          </cell>
          <cell r="F86" t="str">
            <v>DIRECCIÓN PROVINCIAL DE SALUD DE LOJA</v>
          </cell>
          <cell r="H86" t="str">
            <v>0057</v>
          </cell>
        </row>
        <row r="87">
          <cell r="A87">
            <v>1279</v>
          </cell>
          <cell r="F87" t="str">
            <v>DIRECCIÓN PROVINCIAL DE SALUD DE LOJA</v>
          </cell>
          <cell r="H87" t="str">
            <v>0057</v>
          </cell>
        </row>
        <row r="88">
          <cell r="A88">
            <v>1280</v>
          </cell>
          <cell r="F88" t="str">
            <v>DIRECCIÓN PROVINCIAL DE SALUD DE LOJA</v>
          </cell>
          <cell r="H88" t="str">
            <v>0057</v>
          </cell>
        </row>
        <row r="89">
          <cell r="A89">
            <v>1283</v>
          </cell>
          <cell r="F89" t="str">
            <v>DIRECCIÓN PROVINCIAL DE SALUD DE LOJA</v>
          </cell>
          <cell r="H89" t="str">
            <v>0057</v>
          </cell>
        </row>
        <row r="90">
          <cell r="A90">
            <v>57</v>
          </cell>
          <cell r="F90" t="str">
            <v>DIRECCIÓN PROVINCIAL DE SALUD DE LOJA</v>
          </cell>
          <cell r="H90" t="str">
            <v>0057</v>
          </cell>
        </row>
        <row r="91">
          <cell r="A91">
            <v>1270</v>
          </cell>
          <cell r="F91" t="str">
            <v>DIRECCIÓN PROVINCIAL DE SALUD DE LOJA</v>
          </cell>
          <cell r="H91" t="str">
            <v>1270</v>
          </cell>
        </row>
        <row r="92">
          <cell r="A92">
            <v>1301</v>
          </cell>
          <cell r="F92" t="str">
            <v>DIRECCIÓN PROVINCIAL DE SALUD DE LOS RÍOS</v>
          </cell>
          <cell r="H92" t="str">
            <v>1301</v>
          </cell>
        </row>
        <row r="93">
          <cell r="A93">
            <v>1304</v>
          </cell>
          <cell r="F93" t="str">
            <v>DIRECCIÓN PROVINCIAL DE SALUD DE LOS RÍOS</v>
          </cell>
          <cell r="H93" t="str">
            <v>1301</v>
          </cell>
        </row>
        <row r="94">
          <cell r="A94">
            <v>1306</v>
          </cell>
          <cell r="F94" t="str">
            <v>DIRECCIÓN PROVINCIAL DE SALUD DE LOS RÍOS</v>
          </cell>
          <cell r="H94" t="str">
            <v>1301</v>
          </cell>
        </row>
        <row r="95">
          <cell r="A95">
            <v>5450</v>
          </cell>
          <cell r="F95" t="str">
            <v>DIRECCIÓN PROVINCIAL DE SALUD DE LOS RÍOS</v>
          </cell>
          <cell r="H95" t="str">
            <v>1301</v>
          </cell>
        </row>
        <row r="96">
          <cell r="A96">
            <v>5520</v>
          </cell>
          <cell r="F96" t="str">
            <v>DIRECCIÓN PROVINCIAL DE SALUD DE LOS RÍOS</v>
          </cell>
          <cell r="H96" t="str">
            <v>1301</v>
          </cell>
        </row>
        <row r="97">
          <cell r="A97">
            <v>1303</v>
          </cell>
          <cell r="F97" t="str">
            <v>DIRECCIÓN PROVINCIAL DE SALUD DE LOS RÍOS</v>
          </cell>
          <cell r="H97" t="str">
            <v>1303</v>
          </cell>
        </row>
        <row r="98">
          <cell r="A98">
            <v>1300</v>
          </cell>
          <cell r="F98" t="str">
            <v>DIRECCIÓN PROVINCIAL DE SALUD DE LOS RÍOS</v>
          </cell>
          <cell r="H98" t="str">
            <v>1300</v>
          </cell>
        </row>
        <row r="99">
          <cell r="A99">
            <v>1302</v>
          </cell>
          <cell r="F99" t="str">
            <v>DIRECCIÓN PROVINCIAL DE SALUD DE LOS RÍOS</v>
          </cell>
          <cell r="H99" t="str">
            <v>1302</v>
          </cell>
        </row>
        <row r="100">
          <cell r="A100">
            <v>1336</v>
          </cell>
          <cell r="F100" t="str">
            <v xml:space="preserve">DIRECCIÓN PROVINCIAL DE SALUD DE MANABÍ </v>
          </cell>
          <cell r="H100" t="str">
            <v>0054</v>
          </cell>
        </row>
        <row r="101">
          <cell r="A101">
            <v>1337</v>
          </cell>
          <cell r="F101" t="str">
            <v xml:space="preserve">DIRECCIÓN PROVINCIAL DE SALUD DE MANABÍ </v>
          </cell>
          <cell r="H101" t="str">
            <v>0054</v>
          </cell>
        </row>
        <row r="102">
          <cell r="A102">
            <v>1338</v>
          </cell>
          <cell r="F102" t="str">
            <v xml:space="preserve">DIRECCIÓN PROVINCIAL DE SALUD DE MANABÍ </v>
          </cell>
          <cell r="H102" t="str">
            <v>0054</v>
          </cell>
        </row>
        <row r="103">
          <cell r="A103">
            <v>1339</v>
          </cell>
          <cell r="F103" t="str">
            <v xml:space="preserve">DIRECCIÓN PROVINCIAL DE SALUD DE MANABÍ </v>
          </cell>
          <cell r="H103" t="str">
            <v>0054</v>
          </cell>
        </row>
        <row r="104">
          <cell r="A104">
            <v>1340</v>
          </cell>
          <cell r="F104" t="str">
            <v xml:space="preserve">DIRECCIÓN PROVINCIAL DE SALUD DE MANABÍ </v>
          </cell>
          <cell r="H104" t="str">
            <v>0054</v>
          </cell>
        </row>
        <row r="105">
          <cell r="A105">
            <v>1341</v>
          </cell>
          <cell r="F105" t="str">
            <v xml:space="preserve">DIRECCIÓN PROVINCIAL DE SALUD DE MANABÍ </v>
          </cell>
          <cell r="H105" t="str">
            <v>0054</v>
          </cell>
        </row>
        <row r="106">
          <cell r="A106">
            <v>1342</v>
          </cell>
          <cell r="F106" t="str">
            <v xml:space="preserve">DIRECCIÓN PROVINCIAL DE SALUD DE MANABÍ </v>
          </cell>
          <cell r="H106" t="str">
            <v>0054</v>
          </cell>
        </row>
        <row r="107">
          <cell r="A107">
            <v>1343</v>
          </cell>
          <cell r="F107" t="str">
            <v xml:space="preserve">DIRECCIÓN PROVINCIAL DE SALUD DE MANABÍ </v>
          </cell>
          <cell r="H107" t="str">
            <v>0054</v>
          </cell>
        </row>
        <row r="108">
          <cell r="A108">
            <v>1344</v>
          </cell>
          <cell r="F108" t="str">
            <v xml:space="preserve">DIRECCIÓN PROVINCIAL DE SALUD DE MANABÍ </v>
          </cell>
          <cell r="H108" t="str">
            <v>0054</v>
          </cell>
        </row>
        <row r="109">
          <cell r="A109">
            <v>54</v>
          </cell>
          <cell r="F109" t="str">
            <v xml:space="preserve">DIRECCIÓN PROVINCIAL DE SALUD DE MANABÍ </v>
          </cell>
          <cell r="H109" t="str">
            <v>0054</v>
          </cell>
        </row>
        <row r="110">
          <cell r="A110">
            <v>9009</v>
          </cell>
          <cell r="F110" t="str">
            <v xml:space="preserve">DIRECCIÓN PROVINCIAL DE SALUD DE MANABÍ </v>
          </cell>
          <cell r="H110" t="str">
            <v>9009</v>
          </cell>
        </row>
        <row r="111">
          <cell r="A111">
            <v>1348</v>
          </cell>
          <cell r="F111" t="str">
            <v xml:space="preserve">DIRECCIÓN PROVINCIAL DE SALUD DE MANABÍ </v>
          </cell>
          <cell r="H111" t="str">
            <v>1348</v>
          </cell>
        </row>
        <row r="112">
          <cell r="A112">
            <v>9004</v>
          </cell>
          <cell r="F112" t="str">
            <v xml:space="preserve">DIRECCIÓN PROVINCIAL DE SALUD DE MANABÍ </v>
          </cell>
          <cell r="H112" t="str">
            <v>9004</v>
          </cell>
        </row>
        <row r="113">
          <cell r="A113">
            <v>1333</v>
          </cell>
          <cell r="F113" t="str">
            <v xml:space="preserve">DIRECCIÓN PROVINCIAL DE SALUD DE MANABÍ </v>
          </cell>
          <cell r="H113" t="str">
            <v>1333</v>
          </cell>
        </row>
        <row r="114">
          <cell r="A114">
            <v>1334</v>
          </cell>
          <cell r="F114" t="str">
            <v xml:space="preserve">DIRECCIÓN PROVINCIAL DE SALUD DE MANABÍ </v>
          </cell>
          <cell r="H114" t="str">
            <v>1334</v>
          </cell>
        </row>
        <row r="115">
          <cell r="A115">
            <v>1332</v>
          </cell>
          <cell r="F115" t="str">
            <v xml:space="preserve">DIRECCIÓN PROVINCIAL DE SALUD DE MANABÍ </v>
          </cell>
          <cell r="H115" t="str">
            <v>1332</v>
          </cell>
        </row>
        <row r="116">
          <cell r="A116">
            <v>1331</v>
          </cell>
          <cell r="F116" t="str">
            <v xml:space="preserve">DIRECCIÓN PROVINCIAL DE SALUD DE MANABÍ </v>
          </cell>
          <cell r="H116" t="str">
            <v>1331</v>
          </cell>
        </row>
        <row r="117">
          <cell r="A117">
            <v>1330</v>
          </cell>
          <cell r="F117" t="str">
            <v xml:space="preserve">DIRECCIÓN PROVINCIAL DE SALUD DE MANABÍ </v>
          </cell>
          <cell r="H117" t="str">
            <v>1330</v>
          </cell>
        </row>
        <row r="118">
          <cell r="A118">
            <v>1347</v>
          </cell>
          <cell r="F118" t="str">
            <v xml:space="preserve">DIRECCIÓN PROVINCIAL DE SALUD DE MANABÍ </v>
          </cell>
          <cell r="H118" t="str">
            <v>1347</v>
          </cell>
        </row>
        <row r="119">
          <cell r="A119">
            <v>1361</v>
          </cell>
          <cell r="F119" t="str">
            <v>DIRECCIÓN PROVINCIAL DE SALUD DE MORONA SANTIAGO</v>
          </cell>
          <cell r="H119" t="str">
            <v>1367</v>
          </cell>
        </row>
        <row r="120">
          <cell r="A120">
            <v>1364</v>
          </cell>
          <cell r="F120" t="str">
            <v>DIRECCIÓN PROVINCIAL DE SALUD DE MORONA SANTIAGO</v>
          </cell>
          <cell r="H120" t="str">
            <v>1367</v>
          </cell>
        </row>
        <row r="121">
          <cell r="A121">
            <v>1365</v>
          </cell>
          <cell r="F121" t="str">
            <v>DIRECCIÓN PROVINCIAL DE SALUD DE MORONA SANTIAGO</v>
          </cell>
          <cell r="H121" t="str">
            <v>1367</v>
          </cell>
        </row>
        <row r="122">
          <cell r="A122">
            <v>1366</v>
          </cell>
          <cell r="F122" t="str">
            <v>DIRECCIÓN PROVINCIAL DE SALUD DE MORONA SANTIAGO</v>
          </cell>
          <cell r="H122" t="str">
            <v>1367</v>
          </cell>
        </row>
        <row r="123">
          <cell r="A123">
            <v>1367</v>
          </cell>
          <cell r="F123" t="str">
            <v>DIRECCIÓN PROVINCIAL DE SALUD DE MORONA SANTIAGO</v>
          </cell>
          <cell r="H123" t="str">
            <v>1367</v>
          </cell>
        </row>
        <row r="124">
          <cell r="A124">
            <v>1360</v>
          </cell>
          <cell r="F124" t="str">
            <v>DIRECCIÓN PROVINCIAL DE SALUD DE MORONA SANTIAGO</v>
          </cell>
          <cell r="H124" t="str">
            <v>1360</v>
          </cell>
        </row>
        <row r="125">
          <cell r="A125">
            <v>1382</v>
          </cell>
          <cell r="F125" t="str">
            <v xml:space="preserve">DIRECCIÓN PROVINCIAL DE SALUD DE NAPO </v>
          </cell>
          <cell r="H125" t="str">
            <v>0052</v>
          </cell>
        </row>
        <row r="126">
          <cell r="A126">
            <v>52</v>
          </cell>
          <cell r="F126" t="str">
            <v xml:space="preserve">DIRECCIÓN PROVINCIAL DE SALUD DE NAPO </v>
          </cell>
          <cell r="H126" t="str">
            <v>0052</v>
          </cell>
        </row>
        <row r="127">
          <cell r="A127">
            <v>1380</v>
          </cell>
          <cell r="F127" t="str">
            <v xml:space="preserve">DIRECCIÓN PROVINCIAL DE SALUD DE NAPO </v>
          </cell>
          <cell r="H127" t="str">
            <v>1380</v>
          </cell>
        </row>
        <row r="128">
          <cell r="A128">
            <v>1401</v>
          </cell>
          <cell r="F128" t="str">
            <v>DIRECCIÓN PROVINCIAL DE SALUD DE PASTAZA</v>
          </cell>
          <cell r="H128" t="str">
            <v>1401</v>
          </cell>
        </row>
        <row r="129">
          <cell r="A129">
            <v>3430</v>
          </cell>
          <cell r="F129" t="str">
            <v>DIRECCIÓN PROVINCIAL DE SALUD DE PASTAZA</v>
          </cell>
          <cell r="H129" t="str">
            <v>1401</v>
          </cell>
        </row>
        <row r="130">
          <cell r="A130">
            <v>1400</v>
          </cell>
          <cell r="F130" t="str">
            <v>DIRECCIÓN PROVINCIAL DE SALUD DE PASTAZA</v>
          </cell>
          <cell r="H130" t="str">
            <v>1400</v>
          </cell>
        </row>
        <row r="131">
          <cell r="A131">
            <v>9005</v>
          </cell>
          <cell r="F131" t="str">
            <v xml:space="preserve">DIRECCIÓN PROVINCIAL DE SALUD DE PICHINCHA </v>
          </cell>
          <cell r="H131" t="str">
            <v>9005</v>
          </cell>
        </row>
        <row r="132">
          <cell r="A132" t="str">
            <v>0128</v>
          </cell>
          <cell r="F132" t="str">
            <v xml:space="preserve">DIRECCIÓN PROVINCIAL DE SALUD DE PICHINCHA </v>
          </cell>
          <cell r="H132" t="str">
            <v>0128</v>
          </cell>
        </row>
        <row r="133">
          <cell r="A133">
            <v>1441</v>
          </cell>
          <cell r="F133" t="str">
            <v xml:space="preserve">DIRECCIÓN PROVINCIAL DE SALUD DE PICHINCHA </v>
          </cell>
          <cell r="H133" t="str">
            <v>0059</v>
          </cell>
        </row>
        <row r="134">
          <cell r="A134">
            <v>1442</v>
          </cell>
          <cell r="F134" t="str">
            <v xml:space="preserve">DIRECCIÓN PROVINCIAL DE SALUD DE PICHINCHA </v>
          </cell>
          <cell r="H134" t="str">
            <v>0059</v>
          </cell>
        </row>
        <row r="135">
          <cell r="A135">
            <v>1445</v>
          </cell>
          <cell r="F135" t="str">
            <v xml:space="preserve">DIRECCIÓN PROVINCIAL DE SALUD DE PICHINCHA </v>
          </cell>
          <cell r="H135" t="str">
            <v>0059</v>
          </cell>
        </row>
        <row r="136">
          <cell r="A136">
            <v>1435</v>
          </cell>
          <cell r="F136" t="str">
            <v xml:space="preserve">DIRECCIÓN PROVINCIAL DE SALUD DE PICHINCHA </v>
          </cell>
          <cell r="H136" t="str">
            <v>0059</v>
          </cell>
        </row>
        <row r="137">
          <cell r="A137">
            <v>1438</v>
          </cell>
          <cell r="F137" t="str">
            <v xml:space="preserve">DIRECCIÓN PROVINCIAL DE SALUD DE PICHINCHA </v>
          </cell>
          <cell r="H137" t="str">
            <v>0059</v>
          </cell>
        </row>
        <row r="138">
          <cell r="A138">
            <v>59</v>
          </cell>
          <cell r="F138" t="str">
            <v xml:space="preserve">DIRECCIÓN PROVINCIAL DE SALUD DE PICHINCHA </v>
          </cell>
          <cell r="H138" t="str">
            <v>0059</v>
          </cell>
        </row>
        <row r="139">
          <cell r="A139">
            <v>1429</v>
          </cell>
          <cell r="F139" t="str">
            <v xml:space="preserve">DIRECCIÓN PROVINCIAL DE SALUD DE PICHINCHA </v>
          </cell>
          <cell r="H139" t="str">
            <v>1429</v>
          </cell>
        </row>
        <row r="140">
          <cell r="A140">
            <v>1420</v>
          </cell>
          <cell r="F140" t="str">
            <v xml:space="preserve">DIRECCIÓN PROVINCIAL DE SALUD DE PICHINCHA </v>
          </cell>
          <cell r="H140" t="str">
            <v>1420</v>
          </cell>
        </row>
        <row r="141">
          <cell r="A141">
            <v>9001</v>
          </cell>
          <cell r="F141" t="str">
            <v xml:space="preserve">DIRECCIÓN PROVINCIAL DE SALUD DE PICHINCHA </v>
          </cell>
          <cell r="H141" t="str">
            <v>9001</v>
          </cell>
        </row>
        <row r="142">
          <cell r="A142">
            <v>9002</v>
          </cell>
          <cell r="F142" t="str">
            <v xml:space="preserve">DIRECCIÓN PROVINCIAL DE SALUD DE PICHINCHA </v>
          </cell>
          <cell r="H142" t="str">
            <v>9002</v>
          </cell>
        </row>
        <row r="143">
          <cell r="A143">
            <v>1422</v>
          </cell>
          <cell r="F143" t="str">
            <v xml:space="preserve">DIRECCIÓN PROVINCIAL DE SALUD DE PICHINCHA </v>
          </cell>
          <cell r="H143" t="str">
            <v>1422</v>
          </cell>
        </row>
        <row r="144">
          <cell r="A144">
            <v>1602</v>
          </cell>
          <cell r="F144" t="str">
            <v xml:space="preserve">DIRECCIÓN PROVINCIAL DE SALUD DE PICHINCHA </v>
          </cell>
          <cell r="H144" t="str">
            <v>1602</v>
          </cell>
        </row>
        <row r="145">
          <cell r="A145">
            <v>1421</v>
          </cell>
          <cell r="F145" t="str">
            <v xml:space="preserve">DIRECCIÓN PROVINCIAL DE SALUD DE PICHINCHA </v>
          </cell>
          <cell r="H145" t="str">
            <v>1421</v>
          </cell>
        </row>
        <row r="146">
          <cell r="A146">
            <v>1427</v>
          </cell>
          <cell r="F146" t="str">
            <v xml:space="preserve">DIRECCIÓN PROVINCIAL DE SALUD DE PICHINCHA </v>
          </cell>
          <cell r="H146" t="str">
            <v>1427</v>
          </cell>
        </row>
        <row r="147">
          <cell r="A147">
            <v>1426</v>
          </cell>
          <cell r="F147" t="str">
            <v xml:space="preserve">DIRECCIÓN PROVINCIAL DE SALUD DE PICHINCHA </v>
          </cell>
          <cell r="H147" t="str">
            <v>1426</v>
          </cell>
        </row>
        <row r="148">
          <cell r="A148">
            <v>1423</v>
          </cell>
          <cell r="F148" t="str">
            <v xml:space="preserve">DIRECCIÓN PROVINCIAL DE SALUD DE PICHINCHA </v>
          </cell>
          <cell r="H148" t="str">
            <v>1423</v>
          </cell>
        </row>
        <row r="149">
          <cell r="A149">
            <v>1424</v>
          </cell>
          <cell r="F149" t="str">
            <v xml:space="preserve">DIRECCIÓN PROVINCIAL DE SALUD DE PICHINCHA </v>
          </cell>
          <cell r="H149" t="str">
            <v>1424</v>
          </cell>
        </row>
        <row r="150">
          <cell r="A150">
            <v>1463</v>
          </cell>
          <cell r="F150" t="str">
            <v>DIRECCIÓN PROVINCIAL DE SALUD DE TUNGURAHUA</v>
          </cell>
          <cell r="H150" t="str">
            <v>1463</v>
          </cell>
        </row>
        <row r="151">
          <cell r="A151">
            <v>1465</v>
          </cell>
          <cell r="F151" t="str">
            <v>DIRECCIÓN PROVINCIAL DE SALUD DE TUNGURAHUA</v>
          </cell>
          <cell r="H151" t="str">
            <v>1463</v>
          </cell>
        </row>
        <row r="152">
          <cell r="A152">
            <v>1460</v>
          </cell>
          <cell r="F152" t="str">
            <v>DIRECCIÓN PROVINCIAL DE SALUD DE TUNGURAHUA</v>
          </cell>
          <cell r="H152" t="str">
            <v>1460</v>
          </cell>
        </row>
        <row r="153">
          <cell r="A153">
            <v>1491</v>
          </cell>
          <cell r="F153" t="str">
            <v>DIRECCIÓN PROVINCIAL DE SALUD DE ZAMORA CHINCHIPE</v>
          </cell>
          <cell r="H153" t="str">
            <v>7520</v>
          </cell>
        </row>
        <row r="154">
          <cell r="A154">
            <v>1492</v>
          </cell>
          <cell r="F154" t="str">
            <v>DIRECCIÓN PROVINCIAL DE SALUD DE ZAMORA CHINCHIPE</v>
          </cell>
          <cell r="H154" t="str">
            <v>7520</v>
          </cell>
        </row>
        <row r="155">
          <cell r="A155">
            <v>7520</v>
          </cell>
          <cell r="F155" t="str">
            <v>DIRECCIÓN PROVINCIAL DE SALUD DE ZAMORA CHINCHIPE</v>
          </cell>
          <cell r="H155" t="str">
            <v>7520</v>
          </cell>
        </row>
        <row r="156">
          <cell r="A156">
            <v>7531</v>
          </cell>
          <cell r="F156" t="str">
            <v>DIRECCIÓN PROVINCIAL DE SALUD DE ZAMORA CHINCHIPE</v>
          </cell>
          <cell r="H156" t="str">
            <v>7520</v>
          </cell>
        </row>
        <row r="157">
          <cell r="A157">
            <v>9003</v>
          </cell>
          <cell r="F157" t="str">
            <v>DIRECCIÓN PROVINCIAL DE SALUD DE ZAMORA CHINCHIPE</v>
          </cell>
          <cell r="H157" t="str">
            <v>9003</v>
          </cell>
        </row>
        <row r="158">
          <cell r="A158">
            <v>1490</v>
          </cell>
          <cell r="F158" t="str">
            <v>DIRECCIÓN PROVINCIAL DE SALUD DE ZAMORA CHINCHIPE</v>
          </cell>
          <cell r="H158" t="str">
            <v>1490</v>
          </cell>
        </row>
        <row r="159">
          <cell r="A159">
            <v>1510</v>
          </cell>
          <cell r="F159" t="str">
            <v>DIRECCIÓN PROVINCIAL DE SALUD DE GALÁPAGOS</v>
          </cell>
          <cell r="H159" t="str">
            <v>1510</v>
          </cell>
        </row>
        <row r="160">
          <cell r="A160">
            <v>1512</v>
          </cell>
          <cell r="F160" t="str">
            <v>DIRECCIÓN PROVINCIAL DE SALUD DE GALÁPAGOS</v>
          </cell>
          <cell r="H160" t="str">
            <v>1512</v>
          </cell>
        </row>
        <row r="161">
          <cell r="A161">
            <v>1511</v>
          </cell>
          <cell r="F161" t="str">
            <v>DIRECCIÓN PROVINCIAL DE SALUD DE GALÁPAGOS</v>
          </cell>
          <cell r="H161" t="str">
            <v>1511</v>
          </cell>
        </row>
        <row r="162">
          <cell r="A162">
            <v>1531</v>
          </cell>
          <cell r="F162" t="str">
            <v>DIRECCIÓN PROVINCIAL DE SALUD DE SUCUMBÍOS</v>
          </cell>
          <cell r="H162" t="str">
            <v>1532</v>
          </cell>
        </row>
        <row r="163">
          <cell r="A163">
            <v>1532</v>
          </cell>
          <cell r="F163" t="str">
            <v>DIRECCIÓN PROVINCIAL DE SALUD DE SUCUMBÍOS</v>
          </cell>
          <cell r="H163" t="str">
            <v>1532</v>
          </cell>
        </row>
        <row r="164">
          <cell r="A164">
            <v>1530</v>
          </cell>
          <cell r="F164" t="str">
            <v>DIRECCIÓN PROVINCIAL DE SALUD DE SUCUMBÍOS</v>
          </cell>
          <cell r="H164" t="str">
            <v>1530</v>
          </cell>
        </row>
        <row r="165">
          <cell r="A165">
            <v>2320</v>
          </cell>
          <cell r="F165" t="str">
            <v>DIRECCIÓN PROVINCIAL DE SALUD DE ORELLANA</v>
          </cell>
          <cell r="H165" t="str">
            <v>2320</v>
          </cell>
        </row>
        <row r="166">
          <cell r="A166">
            <v>2340</v>
          </cell>
          <cell r="F166" t="str">
            <v>DIRECCIÓN PROVINCIAL DE SALUD DE ORELLANA</v>
          </cell>
          <cell r="H166" t="str">
            <v>2320</v>
          </cell>
        </row>
        <row r="167">
          <cell r="A167">
            <v>1540</v>
          </cell>
          <cell r="F167" t="str">
            <v>DIRECCIÓN PROVINCIAL DE SALUD DE ORELLANA</v>
          </cell>
          <cell r="H167" t="str">
            <v>1540</v>
          </cell>
        </row>
        <row r="168">
          <cell r="A168">
            <v>1447</v>
          </cell>
          <cell r="F168" t="str">
            <v>DIRECCIÓN PROVINCIAL DE SALUD DE SANTO DOMINGO DE LOS TSÁCHILAS</v>
          </cell>
          <cell r="H168" t="str">
            <v>1447</v>
          </cell>
        </row>
        <row r="169">
          <cell r="A169">
            <v>1428</v>
          </cell>
          <cell r="F169" t="str">
            <v>DIRECCIÓN PROVINCIAL DE SALUD DE SANTO DOMINGO DE LOS TSÁCHILAS</v>
          </cell>
          <cell r="H169" t="str">
            <v>1428</v>
          </cell>
        </row>
        <row r="170">
          <cell r="A170">
            <v>1605</v>
          </cell>
          <cell r="F170" t="str">
            <v>DIRECCIÓN PROVINCIAL DE SALUD DE SANTO DOMINGO DE LOS TSÁCHILAS</v>
          </cell>
          <cell r="H170" t="str">
            <v>1605</v>
          </cell>
        </row>
        <row r="171">
          <cell r="A171">
            <v>1217</v>
          </cell>
          <cell r="F171" t="str">
            <v>DIRECCIÓN PROVINCIAL DE SALUD DE SANTA ELENA</v>
          </cell>
          <cell r="H171" t="str">
            <v>1235</v>
          </cell>
        </row>
        <row r="172">
          <cell r="A172">
            <v>1235</v>
          </cell>
          <cell r="F172" t="str">
            <v>DIRECCIÓN PROVINCIAL DE SALUD DE SANTA ELENA</v>
          </cell>
          <cell r="H172" t="str">
            <v>1235</v>
          </cell>
        </row>
        <row r="173">
          <cell r="A173">
            <v>1236</v>
          </cell>
          <cell r="F173" t="str">
            <v>DIRECCIÓN PROVINCIAL DE SALUD DE SANTA ELENA</v>
          </cell>
          <cell r="H173" t="str">
            <v>1236</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abla"/>
      <sheetName val="POA"/>
      <sheetName val="REPROGRAM"/>
      <sheetName val="CERTIF_PRESUP"/>
      <sheetName val="CERT_ACT_POA"/>
      <sheetName val="AVALES"/>
      <sheetName val="CATALOGO"/>
      <sheetName val="Hoja18"/>
      <sheetName val="Hoja19"/>
      <sheetName val="V_2021_CPGC"/>
      <sheetName val="PAC"/>
      <sheetName val="UNICODIGO"/>
      <sheetName val="CENTROS GESTORES"/>
      <sheetName val="SOLICITUD REF UNID"/>
      <sheetName val="Inf_V_2021(2)"/>
      <sheetName val="SOLICITUD CERT POA UNIDAD"/>
      <sheetName val="Hoja1"/>
      <sheetName val="Hoja2"/>
      <sheetName val="Hoja5"/>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OA"/>
      <sheetName val="REPROGRAM"/>
      <sheetName val="PAC"/>
      <sheetName val="CERTIF_PRESUP"/>
      <sheetName val="INF_REFORM"/>
      <sheetName val="CERT_ACT_POA"/>
      <sheetName val="INF_CERTIF_POA"/>
      <sheetName val="COMPROMETIDO"/>
      <sheetName val="DEVENGADO"/>
      <sheetName val="AVALES"/>
      <sheetName val="UNICODIGO"/>
      <sheetName val="CATALOGO"/>
      <sheetName val="DATOS1"/>
      <sheetName val="DATOS2"/>
      <sheetName val="DAT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 089 (2)"/>
      <sheetName val="PAPP"/>
      <sheetName val="REPROGRAM"/>
      <sheetName val="INF_REF 004"/>
      <sheetName val="CERTIF_PAPP"/>
      <sheetName val="CERT 049"/>
      <sheetName val="UNICODIGO"/>
      <sheetName val="DATOS2"/>
      <sheetName val="DATOS1"/>
      <sheetName val="Hoja2"/>
      <sheetName val="CERT 057 (2)"/>
      <sheetName val="CERT 058 "/>
      <sheetName val="CERT 059"/>
      <sheetName val="CERT 064"/>
      <sheetName val="CERT 065"/>
      <sheetName val="CERT 066"/>
      <sheetName val="CERT 096 (2)"/>
      <sheetName val="DEVENGADO"/>
      <sheetName val="CATALOG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oja2"/>
      <sheetName val="POA"/>
      <sheetName val="PAC"/>
      <sheetName val="REPROGRAM"/>
      <sheetName val="CERT_ACT_POA"/>
      <sheetName val="AVALES"/>
      <sheetName val="UNICODIGO"/>
      <sheetName val="CATALOGO"/>
      <sheetName val="Hoja3"/>
      <sheetName val="Hoja1"/>
      <sheetName val="DATOS1"/>
      <sheetName val="DATOS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e Técnico"/>
      <sheetName val="Hoja1"/>
      <sheetName val="Hoja2"/>
      <sheetName val="CATALOGO"/>
      <sheetName val="Informe_Técnico1"/>
      <sheetName val="Informe_Técnico"/>
      <sheetName val="R2021-10-13_12-44-41(1)"/>
      <sheetName val="FICHAS 2022"/>
      <sheetName val="DATOS"/>
      <sheetName val="AVAL_GI_XXX_Proyecto_Descrip"/>
      <sheetName val="DATOS1"/>
      <sheetName val="DATOS2"/>
    </sheetNames>
    <sheetDataSet>
      <sheetData sheetId="0" refreshError="1"/>
      <sheetData sheetId="1" refreshError="1">
        <row r="2">
          <cell r="A2" t="str">
            <v>PLANTA CENTRAL</v>
          </cell>
          <cell r="C2" t="str">
            <v>SI</v>
          </cell>
        </row>
        <row r="3">
          <cell r="A3" t="str">
            <v>COORDINACIÓN ZONAL 1</v>
          </cell>
          <cell r="C3" t="str">
            <v>NO</v>
          </cell>
        </row>
        <row r="4">
          <cell r="A4" t="str">
            <v>COORDINACIÓN ZONAL 2</v>
          </cell>
        </row>
        <row r="5">
          <cell r="A5" t="str">
            <v>COORDINACIÓN ZONAL 3</v>
          </cell>
        </row>
        <row r="6">
          <cell r="A6" t="str">
            <v>COORDINACIÓN ZONAL 4</v>
          </cell>
        </row>
        <row r="7">
          <cell r="A7" t="str">
            <v>COORDINACIÓN ZONAL 5</v>
          </cell>
        </row>
        <row r="8">
          <cell r="A8" t="str">
            <v>COORDINACIÓN ZONAL 6</v>
          </cell>
        </row>
        <row r="9">
          <cell r="A9" t="str">
            <v>COORDINACIÓN ZONAL 7</v>
          </cell>
        </row>
        <row r="10">
          <cell r="A10" t="str">
            <v>COORDINACIÓN ZONAL 8</v>
          </cell>
        </row>
        <row r="11">
          <cell r="A11" t="str">
            <v>COORDINACIÓN ZONAL 9</v>
          </cell>
        </row>
      </sheetData>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ATALOGO"/>
      <sheetName val="POA_GC_2025"/>
      <sheetName val="SAP_Seguimiento30112024"/>
      <sheetName val="REPROGRAM"/>
      <sheetName val="CERT_ACT_POA"/>
      <sheetName val="V_2025_REV"/>
      <sheetName val="Matriz Ingresos"/>
      <sheetName val="AVALES "/>
      <sheetName val="CUADRE_POA"/>
      <sheetName val="INF REF"/>
      <sheetName val="LPOA"/>
      <sheetName val="#REF!"/>
      <sheetName val="MODIFICACI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cha_Solicitud"/>
      <sheetName val="Hoja3"/>
      <sheetName val="DATOS"/>
      <sheetName val="CATALOGO"/>
      <sheetName val="Hoja1"/>
    </sheetNames>
    <sheetDataSet>
      <sheetData sheetId="0" refreshError="1"/>
      <sheetData sheetId="1" refreshError="1"/>
      <sheetData sheetId="2" refreshError="1">
        <row r="15">
          <cell r="F15">
            <v>510232</v>
          </cell>
        </row>
        <row r="16">
          <cell r="F16">
            <v>510300</v>
          </cell>
        </row>
        <row r="17">
          <cell r="F17">
            <v>510301</v>
          </cell>
        </row>
        <row r="18">
          <cell r="F18">
            <v>510302</v>
          </cell>
        </row>
        <row r="19">
          <cell r="F19">
            <v>510304</v>
          </cell>
        </row>
        <row r="20">
          <cell r="F20">
            <v>510305</v>
          </cell>
        </row>
        <row r="21">
          <cell r="F21">
            <v>510306</v>
          </cell>
        </row>
        <row r="22">
          <cell r="F22">
            <v>510307</v>
          </cell>
        </row>
        <row r="23">
          <cell r="F23">
            <v>510312</v>
          </cell>
        </row>
        <row r="24">
          <cell r="F24">
            <v>510313</v>
          </cell>
        </row>
        <row r="25">
          <cell r="F25">
            <v>510400</v>
          </cell>
        </row>
        <row r="26">
          <cell r="F26">
            <v>510401</v>
          </cell>
        </row>
        <row r="27">
          <cell r="F27">
            <v>510408</v>
          </cell>
        </row>
        <row r="28">
          <cell r="F28">
            <v>510409</v>
          </cell>
        </row>
        <row r="29">
          <cell r="F29">
            <v>510500</v>
          </cell>
        </row>
        <row r="30">
          <cell r="F30">
            <v>510502</v>
          </cell>
        </row>
        <row r="31">
          <cell r="F31">
            <v>510506</v>
          </cell>
        </row>
        <row r="32">
          <cell r="F32">
            <v>510507</v>
          </cell>
        </row>
        <row r="33">
          <cell r="F33">
            <v>510509</v>
          </cell>
        </row>
        <row r="34">
          <cell r="F34">
            <v>510510</v>
          </cell>
        </row>
        <row r="35">
          <cell r="F35">
            <v>510512</v>
          </cell>
        </row>
        <row r="36">
          <cell r="F36">
            <v>510513</v>
          </cell>
        </row>
        <row r="37">
          <cell r="F37">
            <v>510514</v>
          </cell>
        </row>
        <row r="38">
          <cell r="F38">
            <v>510515</v>
          </cell>
        </row>
        <row r="39">
          <cell r="F39">
            <v>510516</v>
          </cell>
        </row>
        <row r="40">
          <cell r="F40">
            <v>510600</v>
          </cell>
        </row>
        <row r="41">
          <cell r="F41">
            <v>510601</v>
          </cell>
        </row>
        <row r="42">
          <cell r="F42">
            <v>510602</v>
          </cell>
        </row>
        <row r="43">
          <cell r="F43">
            <v>510606</v>
          </cell>
        </row>
        <row r="44">
          <cell r="F44">
            <v>510700</v>
          </cell>
        </row>
        <row r="45">
          <cell r="F45">
            <v>510702</v>
          </cell>
        </row>
        <row r="46">
          <cell r="F46">
            <v>510703</v>
          </cell>
        </row>
        <row r="47">
          <cell r="F47">
            <v>510704</v>
          </cell>
        </row>
        <row r="48">
          <cell r="F48">
            <v>510705</v>
          </cell>
        </row>
        <row r="49">
          <cell r="F49">
            <v>510706</v>
          </cell>
        </row>
        <row r="50">
          <cell r="F50">
            <v>510707</v>
          </cell>
        </row>
        <row r="51">
          <cell r="F51">
            <v>510708</v>
          </cell>
        </row>
        <row r="52">
          <cell r="F52">
            <v>510709</v>
          </cell>
        </row>
        <row r="53">
          <cell r="F53">
            <v>510710</v>
          </cell>
        </row>
        <row r="54">
          <cell r="F54">
            <v>510711</v>
          </cell>
        </row>
        <row r="55">
          <cell r="F55">
            <v>520000</v>
          </cell>
        </row>
        <row r="56">
          <cell r="F56">
            <v>520100</v>
          </cell>
        </row>
        <row r="57">
          <cell r="F57">
            <v>520101</v>
          </cell>
        </row>
        <row r="58">
          <cell r="F58">
            <v>520102</v>
          </cell>
        </row>
        <row r="59">
          <cell r="F59">
            <v>520103</v>
          </cell>
        </row>
        <row r="60">
          <cell r="F60">
            <v>520104</v>
          </cell>
        </row>
        <row r="61">
          <cell r="F61">
            <v>520105</v>
          </cell>
        </row>
        <row r="62">
          <cell r="F62">
            <v>520106</v>
          </cell>
        </row>
        <row r="63">
          <cell r="F63">
            <v>520107</v>
          </cell>
        </row>
        <row r="64">
          <cell r="F64">
            <v>520108</v>
          </cell>
        </row>
        <row r="65">
          <cell r="F65">
            <v>520109</v>
          </cell>
        </row>
        <row r="66">
          <cell r="F66">
            <v>520111</v>
          </cell>
        </row>
        <row r="67">
          <cell r="F67">
            <v>520112</v>
          </cell>
        </row>
        <row r="68">
          <cell r="F68">
            <v>520113</v>
          </cell>
        </row>
        <row r="69">
          <cell r="F69">
            <v>520114</v>
          </cell>
        </row>
        <row r="70">
          <cell r="F70">
            <v>520119</v>
          </cell>
        </row>
        <row r="71">
          <cell r="F71">
            <v>520120</v>
          </cell>
        </row>
        <row r="72">
          <cell r="F72">
            <v>520121</v>
          </cell>
        </row>
        <row r="73">
          <cell r="F73">
            <v>520122</v>
          </cell>
        </row>
        <row r="74">
          <cell r="F74">
            <v>520123</v>
          </cell>
        </row>
        <row r="75">
          <cell r="F75">
            <v>520124</v>
          </cell>
        </row>
        <row r="76">
          <cell r="F76">
            <v>520126</v>
          </cell>
        </row>
        <row r="77">
          <cell r="F77">
            <v>520127</v>
          </cell>
        </row>
        <row r="78">
          <cell r="F78">
            <v>520128</v>
          </cell>
        </row>
        <row r="79">
          <cell r="F79">
            <v>520129</v>
          </cell>
        </row>
        <row r="80">
          <cell r="F80">
            <v>520130</v>
          </cell>
        </row>
        <row r="81">
          <cell r="F81">
            <v>520131</v>
          </cell>
        </row>
        <row r="82">
          <cell r="F82">
            <v>520200</v>
          </cell>
        </row>
        <row r="83">
          <cell r="F83">
            <v>520201</v>
          </cell>
        </row>
        <row r="84">
          <cell r="F84">
            <v>520202</v>
          </cell>
        </row>
        <row r="85">
          <cell r="F85">
            <v>520203</v>
          </cell>
        </row>
        <row r="86">
          <cell r="F86">
            <v>520204</v>
          </cell>
        </row>
        <row r="87">
          <cell r="F87">
            <v>520300</v>
          </cell>
        </row>
        <row r="88">
          <cell r="F88">
            <v>520301</v>
          </cell>
        </row>
        <row r="89">
          <cell r="F89">
            <v>520302</v>
          </cell>
        </row>
        <row r="90">
          <cell r="F90">
            <v>520303</v>
          </cell>
        </row>
        <row r="91">
          <cell r="F91">
            <v>520304</v>
          </cell>
        </row>
        <row r="92">
          <cell r="F92">
            <v>520305</v>
          </cell>
        </row>
        <row r="93">
          <cell r="F93">
            <v>520306</v>
          </cell>
        </row>
        <row r="94">
          <cell r="F94">
            <v>530000</v>
          </cell>
        </row>
        <row r="95">
          <cell r="F95">
            <v>530100</v>
          </cell>
        </row>
        <row r="96">
          <cell r="F96">
            <v>530101</v>
          </cell>
        </row>
        <row r="97">
          <cell r="F97">
            <v>530102</v>
          </cell>
        </row>
        <row r="98">
          <cell r="F98">
            <v>530104</v>
          </cell>
        </row>
        <row r="99">
          <cell r="F99">
            <v>530105</v>
          </cell>
        </row>
        <row r="100">
          <cell r="F100">
            <v>530106</v>
          </cell>
        </row>
        <row r="101">
          <cell r="F101">
            <v>530200</v>
          </cell>
        </row>
        <row r="102">
          <cell r="F102">
            <v>530201</v>
          </cell>
        </row>
        <row r="103">
          <cell r="F103">
            <v>530202</v>
          </cell>
        </row>
        <row r="104">
          <cell r="F104">
            <v>530203</v>
          </cell>
        </row>
        <row r="105">
          <cell r="F105">
            <v>530204</v>
          </cell>
        </row>
        <row r="106">
          <cell r="F106">
            <v>530205</v>
          </cell>
        </row>
        <row r="107">
          <cell r="F107">
            <v>530207</v>
          </cell>
        </row>
        <row r="108">
          <cell r="F108">
            <v>530208</v>
          </cell>
        </row>
        <row r="109">
          <cell r="F109">
            <v>530209</v>
          </cell>
        </row>
        <row r="110">
          <cell r="F110">
            <v>530210</v>
          </cell>
        </row>
        <row r="111">
          <cell r="F111">
            <v>530215</v>
          </cell>
        </row>
        <row r="112">
          <cell r="F112">
            <v>530216</v>
          </cell>
        </row>
        <row r="113">
          <cell r="F113">
            <v>530220</v>
          </cell>
        </row>
        <row r="114">
          <cell r="F114">
            <v>530221</v>
          </cell>
        </row>
        <row r="115">
          <cell r="F115">
            <v>530222</v>
          </cell>
        </row>
        <row r="116">
          <cell r="F116">
            <v>530224</v>
          </cell>
        </row>
        <row r="117">
          <cell r="F117">
            <v>530225</v>
          </cell>
        </row>
        <row r="118">
          <cell r="F118">
            <v>530226</v>
          </cell>
        </row>
        <row r="119">
          <cell r="F119">
            <v>530227</v>
          </cell>
        </row>
        <row r="120">
          <cell r="F120">
            <v>530228</v>
          </cell>
        </row>
        <row r="121">
          <cell r="F121">
            <v>530229</v>
          </cell>
        </row>
        <row r="122">
          <cell r="F122">
            <v>530230</v>
          </cell>
        </row>
        <row r="123">
          <cell r="F123">
            <v>530231</v>
          </cell>
        </row>
        <row r="124">
          <cell r="F124">
            <v>530232</v>
          </cell>
        </row>
        <row r="125">
          <cell r="F125">
            <v>530233</v>
          </cell>
        </row>
        <row r="126">
          <cell r="F126">
            <v>530234</v>
          </cell>
        </row>
        <row r="127">
          <cell r="F127">
            <v>530235</v>
          </cell>
        </row>
        <row r="128">
          <cell r="F128">
            <v>530236</v>
          </cell>
        </row>
        <row r="129">
          <cell r="F129">
            <v>530237</v>
          </cell>
        </row>
        <row r="130">
          <cell r="F130">
            <v>530238</v>
          </cell>
        </row>
        <row r="131">
          <cell r="F131">
            <v>530239</v>
          </cell>
        </row>
        <row r="132">
          <cell r="F132">
            <v>530241</v>
          </cell>
        </row>
        <row r="133">
          <cell r="F133">
            <v>530242</v>
          </cell>
        </row>
        <row r="134">
          <cell r="F134">
            <v>530243</v>
          </cell>
        </row>
        <row r="135">
          <cell r="F135">
            <v>530244</v>
          </cell>
        </row>
        <row r="136">
          <cell r="F136">
            <v>530245</v>
          </cell>
        </row>
        <row r="137">
          <cell r="F137">
            <v>530246</v>
          </cell>
        </row>
        <row r="138">
          <cell r="F138">
            <v>530247</v>
          </cell>
        </row>
        <row r="139">
          <cell r="F139">
            <v>530248</v>
          </cell>
        </row>
        <row r="140">
          <cell r="F140">
            <v>530249</v>
          </cell>
        </row>
        <row r="141">
          <cell r="F141">
            <v>530300</v>
          </cell>
        </row>
        <row r="142">
          <cell r="F142">
            <v>530301</v>
          </cell>
        </row>
        <row r="143">
          <cell r="F143">
            <v>530302</v>
          </cell>
        </row>
        <row r="144">
          <cell r="F144">
            <v>530303</v>
          </cell>
        </row>
        <row r="145">
          <cell r="F145">
            <v>530304</v>
          </cell>
        </row>
        <row r="146">
          <cell r="F146">
            <v>530305</v>
          </cell>
        </row>
        <row r="147">
          <cell r="F147">
            <v>530306</v>
          </cell>
        </row>
        <row r="148">
          <cell r="F148">
            <v>530307</v>
          </cell>
        </row>
        <row r="149">
          <cell r="F149">
            <v>530308</v>
          </cell>
        </row>
        <row r="150">
          <cell r="F150">
            <v>530309</v>
          </cell>
        </row>
        <row r="151">
          <cell r="F151">
            <v>530400</v>
          </cell>
        </row>
        <row r="152">
          <cell r="F152">
            <v>530401</v>
          </cell>
        </row>
        <row r="153">
          <cell r="F153">
            <v>530402</v>
          </cell>
        </row>
        <row r="154">
          <cell r="F154">
            <v>530403</v>
          </cell>
        </row>
        <row r="155">
          <cell r="F155">
            <v>530404</v>
          </cell>
        </row>
        <row r="156">
          <cell r="F156">
            <v>530405</v>
          </cell>
        </row>
        <row r="157">
          <cell r="F157">
            <v>530406</v>
          </cell>
        </row>
        <row r="158">
          <cell r="F158">
            <v>530408</v>
          </cell>
        </row>
        <row r="159">
          <cell r="F159">
            <v>530409</v>
          </cell>
        </row>
        <row r="160">
          <cell r="F160">
            <v>530410</v>
          </cell>
        </row>
        <row r="161">
          <cell r="F161">
            <v>530415</v>
          </cell>
        </row>
        <row r="162">
          <cell r="F162">
            <v>530417</v>
          </cell>
        </row>
        <row r="163">
          <cell r="F163">
            <v>530418</v>
          </cell>
        </row>
        <row r="164">
          <cell r="F164">
            <v>530419</v>
          </cell>
        </row>
        <row r="165">
          <cell r="F165">
            <v>530425</v>
          </cell>
        </row>
        <row r="166">
          <cell r="F166">
            <v>530499</v>
          </cell>
        </row>
        <row r="167">
          <cell r="F167">
            <v>530500</v>
          </cell>
        </row>
        <row r="168">
          <cell r="F168">
            <v>530501</v>
          </cell>
        </row>
        <row r="169">
          <cell r="F169">
            <v>530502</v>
          </cell>
        </row>
        <row r="170">
          <cell r="F170">
            <v>530503</v>
          </cell>
        </row>
        <row r="171">
          <cell r="F171">
            <v>530504</v>
          </cell>
        </row>
        <row r="172">
          <cell r="F172">
            <v>530505</v>
          </cell>
        </row>
        <row r="173">
          <cell r="F173">
            <v>530506</v>
          </cell>
        </row>
        <row r="174">
          <cell r="F174">
            <v>530515</v>
          </cell>
        </row>
        <row r="175">
          <cell r="F175">
            <v>530516</v>
          </cell>
        </row>
        <row r="176">
          <cell r="F176">
            <v>530600</v>
          </cell>
        </row>
        <row r="177">
          <cell r="F177">
            <v>530601</v>
          </cell>
        </row>
        <row r="178">
          <cell r="F178">
            <v>530602</v>
          </cell>
        </row>
        <row r="179">
          <cell r="F179">
            <v>530604</v>
          </cell>
        </row>
        <row r="180">
          <cell r="F180">
            <v>530605</v>
          </cell>
        </row>
        <row r="181">
          <cell r="F181">
            <v>530606</v>
          </cell>
        </row>
        <row r="182">
          <cell r="F182">
            <v>530607</v>
          </cell>
        </row>
        <row r="183">
          <cell r="F183">
            <v>530608</v>
          </cell>
        </row>
        <row r="184">
          <cell r="F184">
            <v>530609</v>
          </cell>
        </row>
        <row r="185">
          <cell r="F185">
            <v>530610</v>
          </cell>
        </row>
        <row r="186">
          <cell r="F186">
            <v>530611</v>
          </cell>
        </row>
        <row r="187">
          <cell r="F187">
            <v>530612</v>
          </cell>
        </row>
        <row r="188">
          <cell r="F188">
            <v>530613</v>
          </cell>
        </row>
        <row r="189">
          <cell r="F189">
            <v>530700</v>
          </cell>
        </row>
        <row r="190">
          <cell r="F190">
            <v>530701</v>
          </cell>
        </row>
        <row r="191">
          <cell r="F191">
            <v>530702</v>
          </cell>
        </row>
        <row r="192">
          <cell r="F192">
            <v>530703</v>
          </cell>
        </row>
        <row r="193">
          <cell r="F193">
            <v>530704</v>
          </cell>
        </row>
        <row r="194">
          <cell r="F194">
            <v>530800</v>
          </cell>
        </row>
        <row r="195">
          <cell r="F195">
            <v>530801</v>
          </cell>
        </row>
        <row r="196">
          <cell r="F196">
            <v>530802</v>
          </cell>
        </row>
        <row r="197">
          <cell r="F197">
            <v>530803</v>
          </cell>
        </row>
        <row r="198">
          <cell r="F198">
            <v>530804</v>
          </cell>
        </row>
        <row r="199">
          <cell r="F199">
            <v>530805</v>
          </cell>
        </row>
        <row r="200">
          <cell r="F200">
            <v>530807</v>
          </cell>
        </row>
        <row r="201">
          <cell r="F201">
            <v>530808</v>
          </cell>
        </row>
        <row r="202">
          <cell r="F202">
            <v>530809</v>
          </cell>
        </row>
        <row r="203">
          <cell r="F203">
            <v>530810</v>
          </cell>
        </row>
        <row r="204">
          <cell r="F204">
            <v>530811</v>
          </cell>
        </row>
        <row r="205">
          <cell r="F205">
            <v>530812</v>
          </cell>
        </row>
        <row r="206">
          <cell r="F206">
            <v>530813</v>
          </cell>
        </row>
        <row r="207">
          <cell r="F207">
            <v>530814</v>
          </cell>
        </row>
        <row r="208">
          <cell r="F208">
            <v>530815</v>
          </cell>
        </row>
        <row r="209">
          <cell r="F209">
            <v>530816</v>
          </cell>
        </row>
        <row r="210">
          <cell r="F210">
            <v>530817</v>
          </cell>
        </row>
        <row r="211">
          <cell r="F211">
            <v>530819</v>
          </cell>
        </row>
        <row r="212">
          <cell r="F212">
            <v>530820</v>
          </cell>
        </row>
        <row r="213">
          <cell r="F213">
            <v>530821</v>
          </cell>
        </row>
        <row r="214">
          <cell r="F214">
            <v>530822</v>
          </cell>
        </row>
        <row r="215">
          <cell r="F215">
            <v>530823</v>
          </cell>
        </row>
        <row r="216">
          <cell r="F216">
            <v>530824</v>
          </cell>
        </row>
        <row r="217">
          <cell r="F217">
            <v>530825</v>
          </cell>
        </row>
        <row r="218">
          <cell r="F218">
            <v>530826</v>
          </cell>
        </row>
        <row r="219">
          <cell r="F219">
            <v>530827</v>
          </cell>
        </row>
        <row r="220">
          <cell r="F220">
            <v>530828</v>
          </cell>
        </row>
        <row r="221">
          <cell r="F221">
            <v>530829</v>
          </cell>
        </row>
        <row r="222">
          <cell r="F222">
            <v>530832</v>
          </cell>
        </row>
        <row r="223">
          <cell r="F223">
            <v>530833</v>
          </cell>
        </row>
        <row r="224">
          <cell r="F224">
            <v>530834</v>
          </cell>
        </row>
        <row r="225">
          <cell r="F225">
            <v>530836</v>
          </cell>
        </row>
        <row r="226">
          <cell r="F226">
            <v>530845</v>
          </cell>
        </row>
        <row r="227">
          <cell r="F227">
            <v>530846</v>
          </cell>
        </row>
        <row r="228">
          <cell r="F228">
            <v>531000</v>
          </cell>
        </row>
        <row r="229">
          <cell r="F229">
            <v>531001</v>
          </cell>
        </row>
        <row r="230">
          <cell r="F230">
            <v>531002</v>
          </cell>
        </row>
        <row r="231">
          <cell r="F231">
            <v>531400</v>
          </cell>
        </row>
        <row r="232">
          <cell r="F232">
            <v>531403</v>
          </cell>
        </row>
        <row r="233">
          <cell r="F233">
            <v>531404</v>
          </cell>
        </row>
        <row r="234">
          <cell r="F234">
            <v>531406</v>
          </cell>
        </row>
        <row r="235">
          <cell r="F235">
            <v>531407</v>
          </cell>
        </row>
        <row r="236">
          <cell r="F236">
            <v>531408</v>
          </cell>
        </row>
        <row r="237">
          <cell r="F237">
            <v>531409</v>
          </cell>
        </row>
        <row r="238">
          <cell r="F238">
            <v>531411</v>
          </cell>
        </row>
        <row r="239">
          <cell r="F239">
            <v>531500</v>
          </cell>
        </row>
        <row r="240">
          <cell r="F240">
            <v>531512</v>
          </cell>
        </row>
        <row r="241">
          <cell r="F241">
            <v>531514</v>
          </cell>
        </row>
        <row r="242">
          <cell r="F242">
            <v>531515</v>
          </cell>
        </row>
        <row r="243">
          <cell r="F243">
            <v>531600</v>
          </cell>
        </row>
        <row r="244">
          <cell r="F244">
            <v>531601</v>
          </cell>
        </row>
        <row r="245">
          <cell r="F245">
            <v>531602</v>
          </cell>
        </row>
        <row r="246">
          <cell r="F246">
            <v>570000</v>
          </cell>
        </row>
        <row r="247">
          <cell r="F247">
            <v>570100</v>
          </cell>
        </row>
        <row r="248">
          <cell r="F248">
            <v>570102</v>
          </cell>
        </row>
        <row r="249">
          <cell r="F249">
            <v>570103</v>
          </cell>
        </row>
        <row r="250">
          <cell r="F250">
            <v>570104</v>
          </cell>
        </row>
        <row r="251">
          <cell r="F251">
            <v>570199</v>
          </cell>
        </row>
        <row r="252">
          <cell r="F252">
            <v>570200</v>
          </cell>
        </row>
        <row r="253">
          <cell r="F253">
            <v>570201</v>
          </cell>
        </row>
        <row r="254">
          <cell r="F254">
            <v>570203</v>
          </cell>
        </row>
        <row r="255">
          <cell r="F255">
            <v>570204</v>
          </cell>
        </row>
        <row r="256">
          <cell r="F256">
            <v>570205</v>
          </cell>
        </row>
        <row r="257">
          <cell r="F257">
            <v>570206</v>
          </cell>
        </row>
        <row r="258">
          <cell r="F258">
            <v>570207</v>
          </cell>
        </row>
        <row r="259">
          <cell r="F259">
            <v>570211</v>
          </cell>
        </row>
        <row r="260">
          <cell r="F260">
            <v>570215</v>
          </cell>
        </row>
        <row r="261">
          <cell r="F261">
            <v>570216</v>
          </cell>
        </row>
        <row r="262">
          <cell r="F262">
            <v>570217</v>
          </cell>
        </row>
        <row r="263">
          <cell r="F263">
            <v>570218</v>
          </cell>
        </row>
        <row r="264">
          <cell r="F264">
            <v>570219</v>
          </cell>
        </row>
        <row r="265">
          <cell r="F265">
            <v>570300</v>
          </cell>
        </row>
        <row r="266">
          <cell r="F266">
            <v>570301</v>
          </cell>
        </row>
        <row r="267">
          <cell r="F267">
            <v>580000</v>
          </cell>
        </row>
        <row r="268">
          <cell r="F268">
            <v>580100</v>
          </cell>
        </row>
        <row r="269">
          <cell r="F269">
            <v>580101</v>
          </cell>
        </row>
        <row r="270">
          <cell r="F270">
            <v>580102</v>
          </cell>
        </row>
        <row r="271">
          <cell r="F271">
            <v>580103</v>
          </cell>
        </row>
        <row r="272">
          <cell r="F272">
            <v>580104</v>
          </cell>
        </row>
        <row r="273">
          <cell r="F273">
            <v>580106</v>
          </cell>
        </row>
        <row r="274">
          <cell r="F274">
            <v>580108</v>
          </cell>
        </row>
        <row r="275">
          <cell r="F275">
            <v>580200</v>
          </cell>
        </row>
        <row r="276">
          <cell r="F276">
            <v>580203</v>
          </cell>
        </row>
        <row r="277">
          <cell r="F277">
            <v>580204</v>
          </cell>
        </row>
        <row r="278">
          <cell r="F278">
            <v>580205</v>
          </cell>
        </row>
        <row r="279">
          <cell r="F279">
            <v>580208</v>
          </cell>
        </row>
        <row r="280">
          <cell r="F280">
            <v>580209</v>
          </cell>
        </row>
        <row r="281">
          <cell r="F281">
            <v>580211</v>
          </cell>
        </row>
        <row r="282">
          <cell r="F282">
            <v>580300</v>
          </cell>
        </row>
        <row r="283">
          <cell r="F283">
            <v>580301</v>
          </cell>
        </row>
        <row r="284">
          <cell r="F284">
            <v>580302</v>
          </cell>
        </row>
        <row r="285">
          <cell r="F285">
            <v>580304</v>
          </cell>
        </row>
        <row r="286">
          <cell r="F286">
            <v>580400</v>
          </cell>
        </row>
        <row r="287">
          <cell r="F287">
            <v>580406</v>
          </cell>
        </row>
        <row r="288">
          <cell r="F288">
            <v>580407</v>
          </cell>
        </row>
        <row r="289">
          <cell r="F289">
            <v>580408</v>
          </cell>
        </row>
        <row r="290">
          <cell r="F290">
            <v>580415</v>
          </cell>
        </row>
        <row r="291">
          <cell r="F291">
            <v>710000</v>
          </cell>
        </row>
        <row r="292">
          <cell r="F292">
            <v>710200</v>
          </cell>
        </row>
        <row r="293">
          <cell r="F293">
            <v>710203</v>
          </cell>
        </row>
        <row r="294">
          <cell r="F294">
            <v>710204</v>
          </cell>
        </row>
        <row r="295">
          <cell r="F295">
            <v>710300</v>
          </cell>
        </row>
        <row r="296">
          <cell r="F296">
            <v>710304</v>
          </cell>
        </row>
        <row r="297">
          <cell r="F297">
            <v>710306</v>
          </cell>
        </row>
        <row r="298">
          <cell r="F298">
            <v>710400</v>
          </cell>
        </row>
        <row r="299">
          <cell r="F299">
            <v>710401</v>
          </cell>
        </row>
        <row r="300">
          <cell r="F300">
            <v>710500</v>
          </cell>
        </row>
        <row r="301">
          <cell r="F301">
            <v>710502</v>
          </cell>
        </row>
        <row r="302">
          <cell r="F302">
            <v>710507</v>
          </cell>
        </row>
        <row r="303">
          <cell r="F303">
            <v>710509</v>
          </cell>
        </row>
        <row r="304">
          <cell r="F304">
            <v>710510</v>
          </cell>
        </row>
        <row r="305">
          <cell r="F305">
            <v>710512</v>
          </cell>
        </row>
        <row r="306">
          <cell r="F306">
            <v>710600</v>
          </cell>
        </row>
        <row r="307">
          <cell r="F307">
            <v>710601</v>
          </cell>
        </row>
        <row r="308">
          <cell r="F308">
            <v>710602</v>
          </cell>
        </row>
        <row r="309">
          <cell r="F309">
            <v>710700</v>
          </cell>
        </row>
        <row r="310">
          <cell r="F310">
            <v>710702</v>
          </cell>
        </row>
        <row r="311">
          <cell r="F311">
            <v>710703</v>
          </cell>
        </row>
        <row r="312">
          <cell r="F312">
            <v>710704</v>
          </cell>
        </row>
        <row r="313">
          <cell r="F313">
            <v>710706</v>
          </cell>
        </row>
        <row r="314">
          <cell r="F314">
            <v>710707</v>
          </cell>
        </row>
        <row r="315">
          <cell r="F315">
            <v>710708</v>
          </cell>
        </row>
        <row r="316">
          <cell r="F316">
            <v>710709</v>
          </cell>
        </row>
        <row r="317">
          <cell r="F317">
            <v>710710</v>
          </cell>
        </row>
        <row r="318">
          <cell r="F318">
            <v>710711</v>
          </cell>
        </row>
        <row r="319">
          <cell r="F319">
            <v>730000</v>
          </cell>
        </row>
        <row r="320">
          <cell r="F320">
            <v>730100</v>
          </cell>
        </row>
        <row r="321">
          <cell r="F321">
            <v>730101</v>
          </cell>
        </row>
        <row r="322">
          <cell r="F322">
            <v>730102</v>
          </cell>
        </row>
        <row r="323">
          <cell r="F323">
            <v>730104</v>
          </cell>
        </row>
        <row r="324">
          <cell r="F324">
            <v>730105</v>
          </cell>
        </row>
        <row r="325">
          <cell r="F325">
            <v>730106</v>
          </cell>
        </row>
        <row r="326">
          <cell r="F326">
            <v>730200</v>
          </cell>
        </row>
        <row r="327">
          <cell r="F327">
            <v>730201</v>
          </cell>
        </row>
        <row r="328">
          <cell r="F328">
            <v>730202</v>
          </cell>
        </row>
        <row r="329">
          <cell r="F329">
            <v>730203</v>
          </cell>
        </row>
        <row r="330">
          <cell r="F330">
            <v>730204</v>
          </cell>
        </row>
        <row r="331">
          <cell r="F331">
            <v>730205</v>
          </cell>
        </row>
        <row r="332">
          <cell r="F332">
            <v>730207</v>
          </cell>
        </row>
        <row r="333">
          <cell r="F333">
            <v>730208</v>
          </cell>
        </row>
        <row r="334">
          <cell r="F334">
            <v>730209</v>
          </cell>
        </row>
        <row r="335">
          <cell r="F335">
            <v>730210</v>
          </cell>
        </row>
        <row r="336">
          <cell r="F336">
            <v>730216</v>
          </cell>
        </row>
        <row r="337">
          <cell r="F337">
            <v>730220</v>
          </cell>
        </row>
        <row r="338">
          <cell r="F338">
            <v>730221</v>
          </cell>
        </row>
        <row r="339">
          <cell r="F339">
            <v>730222</v>
          </cell>
        </row>
        <row r="340">
          <cell r="F340">
            <v>730224</v>
          </cell>
        </row>
        <row r="341">
          <cell r="F341">
            <v>730225</v>
          </cell>
        </row>
        <row r="342">
          <cell r="F342">
            <v>730226</v>
          </cell>
        </row>
        <row r="343">
          <cell r="F343">
            <v>730228</v>
          </cell>
        </row>
        <row r="344">
          <cell r="F344">
            <v>730230</v>
          </cell>
        </row>
        <row r="345">
          <cell r="F345">
            <v>730232</v>
          </cell>
        </row>
        <row r="346">
          <cell r="F346">
            <v>730233</v>
          </cell>
        </row>
        <row r="347">
          <cell r="F347">
            <v>730235</v>
          </cell>
        </row>
        <row r="348">
          <cell r="F348">
            <v>730236</v>
          </cell>
        </row>
        <row r="349">
          <cell r="F349">
            <v>730237</v>
          </cell>
        </row>
        <row r="350">
          <cell r="F350">
            <v>730239</v>
          </cell>
        </row>
        <row r="351">
          <cell r="F351">
            <v>730241</v>
          </cell>
        </row>
        <row r="352">
          <cell r="F352">
            <v>730242</v>
          </cell>
        </row>
        <row r="353">
          <cell r="F353">
            <v>730243</v>
          </cell>
        </row>
        <row r="354">
          <cell r="F354">
            <v>730248</v>
          </cell>
        </row>
        <row r="355">
          <cell r="F355">
            <v>730249</v>
          </cell>
        </row>
        <row r="356">
          <cell r="F356">
            <v>730300</v>
          </cell>
        </row>
        <row r="357">
          <cell r="F357">
            <v>730301</v>
          </cell>
        </row>
        <row r="358">
          <cell r="F358">
            <v>730302</v>
          </cell>
        </row>
        <row r="359">
          <cell r="F359">
            <v>730303</v>
          </cell>
        </row>
        <row r="360">
          <cell r="F360">
            <v>730304</v>
          </cell>
        </row>
        <row r="361">
          <cell r="F361">
            <v>730306</v>
          </cell>
        </row>
        <row r="362">
          <cell r="F362">
            <v>730307</v>
          </cell>
        </row>
        <row r="363">
          <cell r="F363">
            <v>730308</v>
          </cell>
        </row>
        <row r="364">
          <cell r="F364">
            <v>730400</v>
          </cell>
        </row>
        <row r="365">
          <cell r="F365">
            <v>730401</v>
          </cell>
        </row>
        <row r="366">
          <cell r="F366">
            <v>730402</v>
          </cell>
        </row>
        <row r="367">
          <cell r="F367">
            <v>730403</v>
          </cell>
        </row>
        <row r="368">
          <cell r="F368">
            <v>730404</v>
          </cell>
        </row>
        <row r="369">
          <cell r="F369">
            <v>730405</v>
          </cell>
        </row>
        <row r="370">
          <cell r="F370">
            <v>730406</v>
          </cell>
        </row>
        <row r="371">
          <cell r="F371">
            <v>730415</v>
          </cell>
        </row>
        <row r="372">
          <cell r="F372">
            <v>730417</v>
          </cell>
        </row>
        <row r="373">
          <cell r="F373">
            <v>730418</v>
          </cell>
        </row>
        <row r="374">
          <cell r="F374">
            <v>730419</v>
          </cell>
        </row>
        <row r="375">
          <cell r="F375">
            <v>730425</v>
          </cell>
        </row>
        <row r="376">
          <cell r="F376">
            <v>730500</v>
          </cell>
        </row>
        <row r="377">
          <cell r="F377">
            <v>730501</v>
          </cell>
        </row>
        <row r="378">
          <cell r="F378">
            <v>730502</v>
          </cell>
        </row>
        <row r="379">
          <cell r="F379">
            <v>730503</v>
          </cell>
        </row>
        <row r="380">
          <cell r="F380">
            <v>730504</v>
          </cell>
        </row>
        <row r="381">
          <cell r="F381">
            <v>730505</v>
          </cell>
        </row>
        <row r="382">
          <cell r="F382">
            <v>730506</v>
          </cell>
        </row>
        <row r="383">
          <cell r="F383">
            <v>730600</v>
          </cell>
        </row>
        <row r="384">
          <cell r="F384">
            <v>730601</v>
          </cell>
        </row>
        <row r="385">
          <cell r="F385">
            <v>730602</v>
          </cell>
        </row>
        <row r="386">
          <cell r="F386">
            <v>730604</v>
          </cell>
        </row>
        <row r="387">
          <cell r="F387">
            <v>730605</v>
          </cell>
        </row>
        <row r="388">
          <cell r="F388">
            <v>730606</v>
          </cell>
        </row>
        <row r="389">
          <cell r="F389">
            <v>730607</v>
          </cell>
        </row>
        <row r="390">
          <cell r="F390">
            <v>730608</v>
          </cell>
        </row>
        <row r="391">
          <cell r="F391">
            <v>730609</v>
          </cell>
        </row>
        <row r="392">
          <cell r="F392">
            <v>730610</v>
          </cell>
        </row>
        <row r="393">
          <cell r="F393">
            <v>730612</v>
          </cell>
        </row>
        <row r="394">
          <cell r="F394">
            <v>730613</v>
          </cell>
        </row>
        <row r="395">
          <cell r="F395">
            <v>730700</v>
          </cell>
        </row>
        <row r="396">
          <cell r="F396">
            <v>730701</v>
          </cell>
        </row>
        <row r="397">
          <cell r="F397">
            <v>730702</v>
          </cell>
        </row>
        <row r="398">
          <cell r="F398">
            <v>730703</v>
          </cell>
        </row>
        <row r="399">
          <cell r="F399">
            <v>730704</v>
          </cell>
        </row>
        <row r="400">
          <cell r="F400">
            <v>730800</v>
          </cell>
        </row>
        <row r="401">
          <cell r="F401">
            <v>730801</v>
          </cell>
        </row>
        <row r="402">
          <cell r="F402">
            <v>730802</v>
          </cell>
        </row>
        <row r="403">
          <cell r="F403">
            <v>730803</v>
          </cell>
        </row>
        <row r="404">
          <cell r="F404">
            <v>730804</v>
          </cell>
        </row>
        <row r="405">
          <cell r="F405">
            <v>730805</v>
          </cell>
        </row>
        <row r="406">
          <cell r="F406">
            <v>730807</v>
          </cell>
        </row>
        <row r="407">
          <cell r="F407">
            <v>730808</v>
          </cell>
        </row>
        <row r="408">
          <cell r="F408">
            <v>730809</v>
          </cell>
        </row>
        <row r="409">
          <cell r="F409">
            <v>730810</v>
          </cell>
        </row>
        <row r="410">
          <cell r="F410">
            <v>730811</v>
          </cell>
        </row>
        <row r="411">
          <cell r="F411">
            <v>730812</v>
          </cell>
        </row>
        <row r="412">
          <cell r="F412">
            <v>730813</v>
          </cell>
        </row>
        <row r="413">
          <cell r="F413">
            <v>730814</v>
          </cell>
        </row>
        <row r="414">
          <cell r="F414">
            <v>730817</v>
          </cell>
        </row>
        <row r="415">
          <cell r="F415">
            <v>730819</v>
          </cell>
        </row>
        <row r="416">
          <cell r="F416">
            <v>730820</v>
          </cell>
        </row>
        <row r="417">
          <cell r="F417">
            <v>730821</v>
          </cell>
        </row>
        <row r="418">
          <cell r="F418">
            <v>730823</v>
          </cell>
        </row>
        <row r="419">
          <cell r="F419">
            <v>730824</v>
          </cell>
        </row>
        <row r="420">
          <cell r="F420">
            <v>730825</v>
          </cell>
        </row>
        <row r="421">
          <cell r="F421">
            <v>730826</v>
          </cell>
        </row>
        <row r="422">
          <cell r="F422">
            <v>730827</v>
          </cell>
        </row>
        <row r="423">
          <cell r="F423">
            <v>730829</v>
          </cell>
        </row>
        <row r="424">
          <cell r="F424">
            <v>730832</v>
          </cell>
        </row>
        <row r="425">
          <cell r="F425">
            <v>730833</v>
          </cell>
        </row>
        <row r="426">
          <cell r="F426">
            <v>730834</v>
          </cell>
        </row>
        <row r="427">
          <cell r="F427">
            <v>730836</v>
          </cell>
        </row>
        <row r="428">
          <cell r="F428">
            <v>730845</v>
          </cell>
        </row>
        <row r="429">
          <cell r="F429">
            <v>730846</v>
          </cell>
        </row>
        <row r="430">
          <cell r="F430">
            <v>731400</v>
          </cell>
        </row>
        <row r="431">
          <cell r="F431">
            <v>731403</v>
          </cell>
        </row>
        <row r="432">
          <cell r="F432">
            <v>731404</v>
          </cell>
        </row>
        <row r="433">
          <cell r="F433">
            <v>731406</v>
          </cell>
        </row>
        <row r="434">
          <cell r="F434">
            <v>731407</v>
          </cell>
        </row>
        <row r="435">
          <cell r="F435">
            <v>731408</v>
          </cell>
        </row>
        <row r="436">
          <cell r="F436">
            <v>731409</v>
          </cell>
        </row>
        <row r="437">
          <cell r="F437">
            <v>731411</v>
          </cell>
        </row>
        <row r="438">
          <cell r="F438">
            <v>731500</v>
          </cell>
        </row>
        <row r="439">
          <cell r="F439">
            <v>731512</v>
          </cell>
        </row>
        <row r="440">
          <cell r="F440">
            <v>731514</v>
          </cell>
        </row>
        <row r="441">
          <cell r="F441">
            <v>731515</v>
          </cell>
        </row>
        <row r="442">
          <cell r="F442">
            <v>731600</v>
          </cell>
        </row>
        <row r="443">
          <cell r="F443">
            <v>731601</v>
          </cell>
        </row>
        <row r="444">
          <cell r="F444">
            <v>731602</v>
          </cell>
        </row>
        <row r="445">
          <cell r="F445">
            <v>750000</v>
          </cell>
        </row>
        <row r="446">
          <cell r="F446">
            <v>750100</v>
          </cell>
        </row>
        <row r="447">
          <cell r="F447">
            <v>750101</v>
          </cell>
        </row>
        <row r="448">
          <cell r="F448">
            <v>750102</v>
          </cell>
        </row>
        <row r="449">
          <cell r="F449">
            <v>750103</v>
          </cell>
        </row>
        <row r="450">
          <cell r="F450">
            <v>750104</v>
          </cell>
        </row>
        <row r="451">
          <cell r="F451">
            <v>750105</v>
          </cell>
        </row>
        <row r="452">
          <cell r="F452">
            <v>750106</v>
          </cell>
        </row>
        <row r="453">
          <cell r="F453">
            <v>750107</v>
          </cell>
        </row>
        <row r="454">
          <cell r="F454">
            <v>750108</v>
          </cell>
        </row>
        <row r="455">
          <cell r="F455">
            <v>750109</v>
          </cell>
        </row>
        <row r="456">
          <cell r="F456">
            <v>750110</v>
          </cell>
        </row>
        <row r="457">
          <cell r="F457">
            <v>750111</v>
          </cell>
        </row>
        <row r="458">
          <cell r="F458">
            <v>750112</v>
          </cell>
        </row>
        <row r="459">
          <cell r="F459">
            <v>750113</v>
          </cell>
        </row>
        <row r="460">
          <cell r="F460">
            <v>750114</v>
          </cell>
        </row>
        <row r="461">
          <cell r="F461">
            <v>750199</v>
          </cell>
        </row>
        <row r="462">
          <cell r="F462">
            <v>750200</v>
          </cell>
        </row>
        <row r="463">
          <cell r="F463">
            <v>750201</v>
          </cell>
        </row>
        <row r="464">
          <cell r="F464">
            <v>750202</v>
          </cell>
        </row>
        <row r="465">
          <cell r="F465">
            <v>750203</v>
          </cell>
        </row>
        <row r="466">
          <cell r="F466">
            <v>750300</v>
          </cell>
        </row>
        <row r="467">
          <cell r="F467">
            <v>750301</v>
          </cell>
        </row>
        <row r="468">
          <cell r="F468">
            <v>750302</v>
          </cell>
        </row>
        <row r="469">
          <cell r="F469">
            <v>750303</v>
          </cell>
        </row>
        <row r="470">
          <cell r="F470">
            <v>750304</v>
          </cell>
        </row>
        <row r="471">
          <cell r="F471">
            <v>750305</v>
          </cell>
        </row>
        <row r="472">
          <cell r="F472">
            <v>750306</v>
          </cell>
        </row>
        <row r="473">
          <cell r="F473">
            <v>750400</v>
          </cell>
        </row>
        <row r="474">
          <cell r="F474">
            <v>750401</v>
          </cell>
        </row>
        <row r="475">
          <cell r="F475">
            <v>750402</v>
          </cell>
        </row>
        <row r="476">
          <cell r="F476">
            <v>750500</v>
          </cell>
        </row>
        <row r="477">
          <cell r="F477">
            <v>750501</v>
          </cell>
        </row>
        <row r="478">
          <cell r="F478">
            <v>750502</v>
          </cell>
        </row>
        <row r="479">
          <cell r="F479">
            <v>750503</v>
          </cell>
        </row>
        <row r="480">
          <cell r="F480">
            <v>750504</v>
          </cell>
        </row>
        <row r="481">
          <cell r="F481">
            <v>750505</v>
          </cell>
        </row>
        <row r="482">
          <cell r="F482">
            <v>770000</v>
          </cell>
        </row>
        <row r="483">
          <cell r="F483">
            <v>770100</v>
          </cell>
        </row>
        <row r="484">
          <cell r="F484">
            <v>770102</v>
          </cell>
        </row>
        <row r="485">
          <cell r="F485">
            <v>770103</v>
          </cell>
        </row>
        <row r="486">
          <cell r="F486">
            <v>770199</v>
          </cell>
        </row>
        <row r="487">
          <cell r="F487">
            <v>770200</v>
          </cell>
        </row>
        <row r="488">
          <cell r="F488">
            <v>770201</v>
          </cell>
        </row>
        <row r="489">
          <cell r="F489">
            <v>770203</v>
          </cell>
        </row>
        <row r="490">
          <cell r="F490">
            <v>770206</v>
          </cell>
        </row>
        <row r="491">
          <cell r="F491">
            <v>770216</v>
          </cell>
        </row>
        <row r="492">
          <cell r="F492">
            <v>770217</v>
          </cell>
        </row>
        <row r="493">
          <cell r="F493">
            <v>770218</v>
          </cell>
        </row>
        <row r="494">
          <cell r="F494">
            <v>780000</v>
          </cell>
        </row>
        <row r="495">
          <cell r="F495">
            <v>780100</v>
          </cell>
        </row>
        <row r="496">
          <cell r="F496">
            <v>780101</v>
          </cell>
        </row>
        <row r="497">
          <cell r="F497">
            <v>780102</v>
          </cell>
        </row>
        <row r="498">
          <cell r="F498">
            <v>780103</v>
          </cell>
        </row>
        <row r="499">
          <cell r="F499">
            <v>780104</v>
          </cell>
        </row>
        <row r="500">
          <cell r="F500">
            <v>780106</v>
          </cell>
        </row>
        <row r="501">
          <cell r="F501">
            <v>780108</v>
          </cell>
        </row>
        <row r="502">
          <cell r="F502">
            <v>780200</v>
          </cell>
        </row>
        <row r="503">
          <cell r="F503">
            <v>780203</v>
          </cell>
        </row>
        <row r="504">
          <cell r="F504">
            <v>780204</v>
          </cell>
        </row>
        <row r="505">
          <cell r="F505">
            <v>780206</v>
          </cell>
        </row>
        <row r="506">
          <cell r="F506">
            <v>780208</v>
          </cell>
        </row>
        <row r="507">
          <cell r="F507">
            <v>780210</v>
          </cell>
        </row>
        <row r="508">
          <cell r="F508">
            <v>780300</v>
          </cell>
        </row>
      </sheetData>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oja1"/>
      <sheetName val="Hoja2"/>
      <sheetName val="Matriz Proforma GASTOS"/>
      <sheetName val="Matriz Proforma INGRESOS"/>
      <sheetName val="TD_GASTOS_PERM"/>
      <sheetName val="TD_INGRESOS_PERM"/>
      <sheetName val="CATALOGO"/>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ector Nicolay Jimenez Suarez" refreshedDate="45644.4900962963" createdVersion="6" refreshedVersion="6" minRefreshableVersion="3" recordCount="11" xr:uid="{00000000-000A-0000-FFFF-FFFF00000000}">
  <cacheSource type="worksheet">
    <worksheetSource ref="A8:DR8" sheet="POA_GC_2026"/>
  </cacheSource>
  <cacheFields count="183">
    <cacheField name="CODIGO LINEA POA" numFmtId="0">
      <sharedItems containsSemiMixedTypes="0" containsNonDate="0" containsString="0"/>
    </cacheField>
    <cacheField name="UNIDAD ORGÁNICA" numFmtId="2">
      <sharedItems containsSemiMixedTypes="0" containsNonDate="0" containsString="0"/>
    </cacheField>
    <cacheField name=" SUBACTIVIDAD TAREA DESGLOSADA, PROCESO O CONTRATO " numFmtId="0">
      <sharedItems containsSemiMixedTypes="0" containsNonDate="0" containsString="0"/>
    </cacheField>
    <cacheField name="CÓD. UNIDAD EJECUTORA ESIGEF" numFmtId="49">
      <sharedItems containsSemiMixedTypes="0" containsNonDate="0" containsString="0"/>
    </cacheField>
    <cacheField name="CÓD. PROG. ESIGEF" numFmtId="49">
      <sharedItems containsBlank="1" containsMixedTypes="1" containsNumber="1" containsInteger="1" count="9">
        <s v="01"/>
        <n v="58"/>
        <n v="56"/>
        <n v="55"/>
        <n v="57"/>
        <n v="90"/>
        <m/>
        <n v="24" u="1"/>
        <n v="20" u="1"/>
      </sharedItems>
    </cacheField>
    <cacheField name="CÓD. PROY ESIGEF" numFmtId="49">
      <sharedItems containsSemiMixedTypes="0" containsNonDate="0" containsString="0"/>
    </cacheField>
    <cacheField name="ACTIV. ESIGEF" numFmtId="49">
      <sharedItems containsBlank="1" count="9">
        <s v="001"/>
        <s v="002"/>
        <m/>
        <s v="004" u="1"/>
        <s v="005" u="1"/>
        <s v="006" u="1"/>
        <s v="012" u="1"/>
        <s v="007" u="1"/>
        <s v="003" u="1"/>
      </sharedItems>
    </cacheField>
    <cacheField name="ITEM " numFmtId="1">
      <sharedItems containsString="0" containsBlank="1" containsNumber="1" containsInteger="1" minValue="510105" maxValue="990102" count="111">
        <n v="530303"/>
        <m/>
        <n v="510401" u="1"/>
        <n v="531403" u="1"/>
        <n v="510408" u="1"/>
        <n v="531404" u="1"/>
        <n v="510502" u="1"/>
        <n v="510409" u="1"/>
        <n v="581201" u="1"/>
        <n v="531406" u="1"/>
        <n v="530101" u="1"/>
        <n v="581202" u="1"/>
        <n v="570201" u="1"/>
        <n v="530104" u="1"/>
        <n v="530105" u="1"/>
        <n v="570203" u="1"/>
        <n v="530106" u="1"/>
        <n v="570206" u="1"/>
        <n v="531601" u="1"/>
        <n v="531602" u="1"/>
        <n v="510601" u="1"/>
        <n v="510602" u="1"/>
        <n v="510509" u="1"/>
        <n v="530301" u="1"/>
        <n v="510510" u="1"/>
        <n v="530302" u="1"/>
        <n v="530304" u="1"/>
        <n v="570215" u="1"/>
        <n v="570216" u="1"/>
        <n v="510512" u="1"/>
        <n v="530306" u="1"/>
        <n v="510513" u="1"/>
        <n v="510515" u="1"/>
        <n v="510516" u="1"/>
        <n v="530502" u="1"/>
        <n v="510517" u="1"/>
        <n v="510704" u="1"/>
        <n v="530504" u="1"/>
        <n v="530505" u="1"/>
        <n v="580301" u="1"/>
        <n v="580304" u="1"/>
        <n v="510707" u="1"/>
        <n v="840104" u="1"/>
        <n v="530701" u="1"/>
        <n v="840105" u="1"/>
        <n v="530702" u="1"/>
        <n v="530703" u="1"/>
        <n v="840107" u="1"/>
        <n v="530704" u="1"/>
        <n v="840113" u="1"/>
        <n v="531101" u="1"/>
        <n v="570102" u="1"/>
        <n v="570103" u="1"/>
        <n v="990101" u="1"/>
        <n v="990102" u="1"/>
        <n v="530201" u="1"/>
        <n v="530202" u="1"/>
        <n v="530203" u="1"/>
        <n v="570301" u="1"/>
        <n v="530204" u="1"/>
        <n v="530205" u="1"/>
        <n v="530207" u="1"/>
        <n v="530208" u="1"/>
        <n v="530209" u="1"/>
        <n v="530210" u="1"/>
        <n v="530402" u="1"/>
        <n v="530216" u="1"/>
        <n v="530403" u="1"/>
        <n v="530404" u="1"/>
        <n v="530405" u="1"/>
        <n v="530222" u="1"/>
        <n v="580204" u="1"/>
        <n v="530225" u="1"/>
        <n v="530226" u="1"/>
        <n v="580209" u="1"/>
        <n v="530601" u="1"/>
        <n v="530602" u="1"/>
        <n v="530417" u="1"/>
        <n v="530604" u="1"/>
        <n v="530605" u="1"/>
        <n v="530607" u="1"/>
        <n v="530235" u="1"/>
        <n v="510105" u="1"/>
        <n v="530612" u="1"/>
        <n v="510106" u="1"/>
        <n v="530241" u="1"/>
        <n v="530801" u="1"/>
        <n v="530802" u="1"/>
        <n v="530803" u="1"/>
        <n v="530804" u="1"/>
        <n v="530805" u="1"/>
        <n v="530246" u="1"/>
        <n v="510203" u="1"/>
        <n v="530807" u="1"/>
        <n v="530248" u="1"/>
        <n v="530808" u="1"/>
        <n v="530249" u="1"/>
        <n v="510204" u="1"/>
        <n v="530809" u="1"/>
        <n v="530810" u="1"/>
        <n v="530811" u="1"/>
        <n v="530812" u="1"/>
        <n v="840402" u="1"/>
        <n v="530813" u="1"/>
        <n v="530255" u="1"/>
        <n v="530819" u="1"/>
        <n v="530820" u="1"/>
        <n v="530821" u="1"/>
        <n v="510304" u="1"/>
        <n v="530826" u="1"/>
        <n v="510306" u="1"/>
      </sharedItems>
    </cacheField>
    <cacheField name="GEOG. ESIGEF" numFmtId="49">
      <sharedItems containsBlank="1" containsMixedTypes="1" containsNumber="1" containsInteger="1" count="3">
        <s v="1701"/>
        <m/>
        <n v="1701" u="1"/>
      </sharedItems>
    </cacheField>
    <cacheField name="CODIGO FUENTE" numFmtId="49">
      <sharedItems containsBlank="1" containsMixedTypes="1" containsNumber="1" containsInteger="1" count="3">
        <s v="001"/>
        <m/>
        <n v="998" u="1"/>
      </sharedItems>
    </cacheField>
    <cacheField name="ORG. ESIGEF" numFmtId="49">
      <sharedItems containsMixedTypes="1" containsNumber="1" containsInteger="1" count="3">
        <s v="0000"/>
        <s v=""/>
        <n v="2003" u="1"/>
      </sharedItems>
    </cacheField>
    <cacheField name="CORR. ESIGEF" numFmtId="49">
      <sharedItems containsMixedTypes="1" containsNumber="1" containsInteger="1" count="3">
        <s v="0000"/>
        <s v=""/>
        <n v="8444" u="1"/>
      </sharedItems>
    </cacheField>
    <cacheField name="NOMBRE UNIDAD EJECUTORA" numFmtId="0">
      <sharedItems containsSemiMixedTypes="0" containsNonDate="0" containsString="0"/>
    </cacheField>
    <cacheField name="NOMB. PROG. ESIGEF" numFmtId="0">
      <sharedItems containsSemiMixedTypes="0" containsNonDate="0" containsString="0"/>
    </cacheField>
    <cacheField name="NOMBRE PLAN, PROGRAMA, PROYECTO " numFmtId="2">
      <sharedItems containsSemiMixedTypes="0" containsNonDate="0" containsString="0"/>
    </cacheField>
    <cacheField name="NOMB. ACTIVIDAD ESIGEF" numFmtId="2">
      <sharedItems containsSemiMixedTypes="0" containsNonDate="0" containsString="0"/>
    </cacheField>
    <cacheField name="NOMBRE ITEM" numFmtId="184">
      <sharedItems containsSemiMixedTypes="0" containsNonDate="0" containsString="0"/>
    </cacheField>
    <cacheField name="NOMBRE DE FUENTE" numFmtId="2">
      <sharedItems containsSemiMixedTypes="0" containsNonDate="0" containsString="0"/>
    </cacheField>
    <cacheField name="NOMBRE ORGANISMO" numFmtId="2">
      <sharedItems containsSemiMixedTypes="0" containsNonDate="0" containsString="0"/>
    </cacheField>
    <cacheField name="NOMBRE CORRELATIVO" numFmtId="2">
      <sharedItems containsSemiMixedTypes="0" containsNonDate="0" containsString="0"/>
    </cacheField>
    <cacheField name="ESTRATEGIA O PROGRAMA ADICIONAL" numFmtId="2">
      <sharedItems containsSemiMixedTypes="0" containsNonDate="0" containsString="0"/>
    </cacheField>
    <cacheField name="GC - ATRIBUCIÓN ESTATUTO" numFmtId="0">
      <sharedItems containsSemiMixedTypes="0" containsNonDate="0" containsString="0"/>
    </cacheField>
    <cacheField name="GC - PRODUCTOS ESTATUTO" numFmtId="0">
      <sharedItems containsSemiMixedTypes="0" containsNonDate="0" containsString="0"/>
    </cacheField>
    <cacheField name="ENLACE P/C" numFmtId="1">
      <sharedItems containsSemiMixedTypes="0" containsNonDate="0" containsString="0"/>
    </cacheField>
    <cacheField name="AVAL DEL MINISTERIO DE FINANZAS" numFmtId="2">
      <sharedItems containsSemiMixedTypes="0" containsNonDate="0" containsString="0"/>
    </cacheField>
    <cacheField name="COMPETENCIA APROBACION AVAL" numFmtId="2">
      <sharedItems containsSemiMixedTypes="0" containsNonDate="0" containsString="0"/>
    </cacheField>
    <cacheField name="TIPO SUBACTIVIDAD" numFmtId="1">
      <sharedItems containsSemiMixedTypes="0" containsNonDate="0" containsString="0"/>
    </cacheField>
    <cacheField name="CODIGO PROCESO SERCOP " numFmtId="2">
      <sharedItems containsSemiMixedTypes="0" containsNonDate="0" containsString="0"/>
    </cacheField>
    <cacheField name="TIPO DE PROCESO DE CONTRATACION" numFmtId="2">
      <sharedItems containsSemiMixedTypes="0" containsNonDate="0" containsString="0"/>
    </cacheField>
    <cacheField name="No. DIAS QUE TOMA EL PROCESO" numFmtId="0">
      <sharedItems containsSemiMixedTypes="0" containsNonDate="0" containsString="0"/>
    </cacheField>
    <cacheField name="MES QUE INICIA EL PROCESO" numFmtId="0">
      <sharedItems containsSemiMixedTypes="0" containsNonDate="0" containsString="0"/>
    </cacheField>
    <cacheField name="REQUIERE PAC" numFmtId="2">
      <sharedItems containsSemiMixedTypes="0" containsNonDate="0" containsString="0"/>
    </cacheField>
    <cacheField name="ENERO" numFmtId="43">
      <sharedItems containsSemiMixedTypes="0" containsNonDate="0" containsString="0"/>
    </cacheField>
    <cacheField name="FEBRERO" numFmtId="43">
      <sharedItems containsSemiMixedTypes="0" containsNonDate="0" containsString="0"/>
    </cacheField>
    <cacheField name="MARZO" numFmtId="43">
      <sharedItems containsSemiMixedTypes="0" containsNonDate="0" containsString="0"/>
    </cacheField>
    <cacheField name="ABRIL" numFmtId="43">
      <sharedItems containsSemiMixedTypes="0" containsNonDate="0" containsString="0"/>
    </cacheField>
    <cacheField name="MAYO" numFmtId="43">
      <sharedItems containsSemiMixedTypes="0" containsNonDate="0" containsString="0"/>
    </cacheField>
    <cacheField name="JUNIO" numFmtId="43">
      <sharedItems containsSemiMixedTypes="0" containsNonDate="0" containsString="0"/>
    </cacheField>
    <cacheField name="JULIO" numFmtId="43">
      <sharedItems containsSemiMixedTypes="0" containsNonDate="0" containsString="0"/>
    </cacheField>
    <cacheField name="AGOSTO" numFmtId="43">
      <sharedItems containsSemiMixedTypes="0" containsNonDate="0" containsString="0"/>
    </cacheField>
    <cacheField name="SEPTIEMBRE" numFmtId="43">
      <sharedItems containsSemiMixedTypes="0" containsNonDate="0" containsString="0"/>
    </cacheField>
    <cacheField name="OCTUBRE" numFmtId="43">
      <sharedItems containsSemiMixedTypes="0" containsNonDate="0" containsString="0"/>
    </cacheField>
    <cacheField name="NOVIEMBRE" numFmtId="43">
      <sharedItems containsSemiMixedTypes="0" containsNonDate="0" containsString="0"/>
    </cacheField>
    <cacheField name="DICIEMBRE" numFmtId="43">
      <sharedItems containsSemiMixedTypes="0" containsNonDate="0" containsString="0"/>
    </cacheField>
    <cacheField name="ENE BASE IMPONIBLE INIC" numFmtId="167">
      <sharedItems containsSemiMixedTypes="0" containsNonDate="0" containsString="0"/>
    </cacheField>
    <cacheField name="ENE _x000a_IVA  INIC" numFmtId="167">
      <sharedItems containsSemiMixedTypes="0" containsNonDate="0" containsString="0"/>
    </cacheField>
    <cacheField name="ENE TOTAL  INIC" numFmtId="167">
      <sharedItems containsSemiMixedTypes="0" containsNonDate="0" containsString="0"/>
    </cacheField>
    <cacheField name="FEB BASE IMPONIBLE INIC" numFmtId="167">
      <sharedItems containsSemiMixedTypes="0" containsNonDate="0" containsString="0"/>
    </cacheField>
    <cacheField name="FEB _x000a_IVA  INIC" numFmtId="167">
      <sharedItems containsSemiMixedTypes="0" containsNonDate="0" containsString="0"/>
    </cacheField>
    <cacheField name="FEB TOTAL  INIC" numFmtId="167">
      <sharedItems containsSemiMixedTypes="0" containsNonDate="0" containsString="0"/>
    </cacheField>
    <cacheField name="MAR BASE IMPONIBLE INIC" numFmtId="167">
      <sharedItems containsSemiMixedTypes="0" containsNonDate="0" containsString="0"/>
    </cacheField>
    <cacheField name="MAR _x000a_IVA INIC" numFmtId="167">
      <sharedItems containsSemiMixedTypes="0" containsNonDate="0" containsString="0"/>
    </cacheField>
    <cacheField name="MAR TOTAL INIC" numFmtId="167">
      <sharedItems containsSemiMixedTypes="0" containsNonDate="0" containsString="0"/>
    </cacheField>
    <cacheField name="ABR BASE IMPONIBLE INIC" numFmtId="167">
      <sharedItems containsSemiMixedTypes="0" containsNonDate="0" containsString="0"/>
    </cacheField>
    <cacheField name="ABR _x000a_IVA INIC" numFmtId="167">
      <sharedItems containsSemiMixedTypes="0" containsNonDate="0" containsString="0"/>
    </cacheField>
    <cacheField name="ABR TOTAL INIC" numFmtId="167">
      <sharedItems containsSemiMixedTypes="0" containsNonDate="0" containsString="0"/>
    </cacheField>
    <cacheField name="MAY BASE IMPONIBLE INIC" numFmtId="167">
      <sharedItems containsSemiMixedTypes="0" containsNonDate="0" containsString="0"/>
    </cacheField>
    <cacheField name="MAY _x000a_IVA INIC" numFmtId="167">
      <sharedItems containsSemiMixedTypes="0" containsNonDate="0" containsString="0"/>
    </cacheField>
    <cacheField name="MAY TOTAL INIC" numFmtId="167">
      <sharedItems containsSemiMixedTypes="0" containsNonDate="0" containsString="0"/>
    </cacheField>
    <cacheField name="JUN BASE IMPONIBLE INIC" numFmtId="167">
      <sharedItems containsSemiMixedTypes="0" containsNonDate="0" containsString="0"/>
    </cacheField>
    <cacheField name="JUN _x000a_IVA INIC" numFmtId="167">
      <sharedItems containsSemiMixedTypes="0" containsNonDate="0" containsString="0"/>
    </cacheField>
    <cacheField name="JUN TOTAL INIC" numFmtId="167">
      <sharedItems containsSemiMixedTypes="0" containsNonDate="0" containsString="0"/>
    </cacheField>
    <cacheField name="JUL BASE IMPONIBLE INIC" numFmtId="167">
      <sharedItems containsSemiMixedTypes="0" containsNonDate="0" containsString="0"/>
    </cacheField>
    <cacheField name="JUL _x000a_IVA INIC" numFmtId="167">
      <sharedItems containsSemiMixedTypes="0" containsNonDate="0" containsString="0"/>
    </cacheField>
    <cacheField name="JUL TOTAL INIC" numFmtId="167">
      <sharedItems containsSemiMixedTypes="0" containsNonDate="0" containsString="0"/>
    </cacheField>
    <cacheField name="AGO BASE IMPONIBLE INIC" numFmtId="167">
      <sharedItems containsSemiMixedTypes="0" containsNonDate="0" containsString="0"/>
    </cacheField>
    <cacheField name="AGO _x000a_IVA INIC" numFmtId="167">
      <sharedItems containsSemiMixedTypes="0" containsNonDate="0" containsString="0"/>
    </cacheField>
    <cacheField name="AGO TOTAL INIC" numFmtId="167">
      <sharedItems containsSemiMixedTypes="0" containsNonDate="0" containsString="0"/>
    </cacheField>
    <cacheField name="SEP BASE IMPONIBLE INIC" numFmtId="167">
      <sharedItems containsSemiMixedTypes="0" containsNonDate="0" containsString="0"/>
    </cacheField>
    <cacheField name="SEP _x000a_IVA INIC" numFmtId="167">
      <sharedItems containsSemiMixedTypes="0" containsNonDate="0" containsString="0"/>
    </cacheField>
    <cacheField name="SEP TOTAL INIC" numFmtId="167">
      <sharedItems containsSemiMixedTypes="0" containsNonDate="0" containsString="0"/>
    </cacheField>
    <cacheField name="OCT BASE IMPONIBLE INIC" numFmtId="167">
      <sharedItems containsSemiMixedTypes="0" containsNonDate="0" containsString="0"/>
    </cacheField>
    <cacheField name="OCT _x000a_IVA INIC" numFmtId="167">
      <sharedItems containsSemiMixedTypes="0" containsNonDate="0" containsString="0"/>
    </cacheField>
    <cacheField name="OCT TOTAL INIC" numFmtId="167">
      <sharedItems containsSemiMixedTypes="0" containsNonDate="0" containsString="0"/>
    </cacheField>
    <cacheField name="NOV BASE IMPONIBLE INIC" numFmtId="167">
      <sharedItems containsSemiMixedTypes="0" containsNonDate="0" containsString="0"/>
    </cacheField>
    <cacheField name="NOV _x000a_IVA INIC" numFmtId="167">
      <sharedItems containsSemiMixedTypes="0" containsNonDate="0" containsString="0"/>
    </cacheField>
    <cacheField name="NOV TOTAL INIC" numFmtId="167">
      <sharedItems containsSemiMixedTypes="0" containsNonDate="0" containsString="0"/>
    </cacheField>
    <cacheField name="DIC BASE IMPONIBLE INIC" numFmtId="167">
      <sharedItems containsSemiMixedTypes="0" containsNonDate="0" containsString="0"/>
    </cacheField>
    <cacheField name="DIC _x000a_IVA INIC" numFmtId="167">
      <sharedItems containsSemiMixedTypes="0" containsNonDate="0" containsString="0"/>
    </cacheField>
    <cacheField name="DIC TOTAL INIC" numFmtId="167">
      <sharedItems containsSemiMixedTypes="0" containsNonDate="0" containsString="0"/>
    </cacheField>
    <cacheField name="PROGRAMACION BASE IMPONIBLE INIC" numFmtId="167">
      <sharedItems containsSemiMixedTypes="0" containsNonDate="0" containsString="0"/>
    </cacheField>
    <cacheField name="PROGRAMACION_x000a_IVA INIC" numFmtId="167">
      <sharedItems containsSemiMixedTypes="0" containsNonDate="0" containsString="0"/>
    </cacheField>
    <cacheField name="TOTAL PROGRAMADO INICIAL" numFmtId="167">
      <sharedItems containsSemiMixedTypes="0" containsNonDate="0" containsString="0"/>
    </cacheField>
    <cacheField name="OBSERVACIONES" numFmtId="2">
      <sharedItems containsSemiMixedTypes="0" containsNonDate="0" containsString="0"/>
    </cacheField>
    <cacheField name="PRIORIDAD_x000a_1=ALTA_x000a_2=MEDIA_x000a_3=BAJA" numFmtId="0">
      <sharedItems containsSemiMixedTypes="0" containsNonDate="0" containsString="0"/>
    </cacheField>
    <cacheField name="INCREMENTO BASE IMPONIBLE" numFmtId="190">
      <sharedItems containsSemiMixedTypes="0" containsNonDate="0" containsString="0"/>
    </cacheField>
    <cacheField name="INCREMENTO IVA" numFmtId="190">
      <sharedItems containsSemiMixedTypes="0" containsNonDate="0" containsString="0"/>
    </cacheField>
    <cacheField name="REDUCCION BASE IMPONIBLE" numFmtId="190">
      <sharedItems containsSemiMixedTypes="0" containsNonDate="0" containsString="0"/>
    </cacheField>
    <cacheField name="REDUCCION IVA" numFmtId="190">
      <sharedItems containsSemiMixedTypes="0" containsNonDate="0" containsString="0"/>
    </cacheField>
    <cacheField name="NUEVO CODIFICADO BASE IMPONIBLE " numFmtId="190">
      <sharedItems containsSemiMixedTypes="0" containsNonDate="0" containsString="0"/>
    </cacheField>
    <cacheField name="NUEVO CODIFICADO IVA" numFmtId="190">
      <sharedItems containsSemiMixedTypes="0" containsNonDate="0" containsString="0"/>
    </cacheField>
    <cacheField name="TOTAL NUEVO CODIFICADO REAL (considera +/- reformas en transito)" numFmtId="190">
      <sharedItems containsSemiMixedTypes="0" containsNonDate="0" containsString="0"/>
    </cacheField>
    <cacheField name="ENE B.I. REPR" numFmtId="167">
      <sharedItems containsSemiMixedTypes="0" containsNonDate="0" containsString="0"/>
    </cacheField>
    <cacheField name="ENE _x000a_IVA REPR" numFmtId="167">
      <sharedItems containsSemiMixedTypes="0" containsNonDate="0" containsString="0"/>
    </cacheField>
    <cacheField name="ENE TOTAL_x000a_REPR" numFmtId="167">
      <sharedItems containsSemiMixedTypes="0" containsNonDate="0" containsString="0"/>
    </cacheField>
    <cacheField name="DEVENGO ENERO" numFmtId="167">
      <sharedItems containsSemiMixedTypes="0" containsNonDate="0" containsString="0"/>
    </cacheField>
    <cacheField name="FEB B.I. REPR" numFmtId="167">
      <sharedItems containsSemiMixedTypes="0" containsNonDate="0" containsString="0"/>
    </cacheField>
    <cacheField name="FEB _x000a_IVA  REPR" numFmtId="167">
      <sharedItems containsSemiMixedTypes="0" containsNonDate="0" containsString="0"/>
    </cacheField>
    <cacheField name="FEB TOTAL  REPR" numFmtId="167">
      <sharedItems containsSemiMixedTypes="0" containsNonDate="0" containsString="0"/>
    </cacheField>
    <cacheField name="DEVENGO FEBRERO" numFmtId="167">
      <sharedItems containsSemiMixedTypes="0" containsNonDate="0" containsString="0"/>
    </cacheField>
    <cacheField name="MAR B.I. REPR" numFmtId="167">
      <sharedItems containsSemiMixedTypes="0" containsNonDate="0" containsString="0"/>
    </cacheField>
    <cacheField name="MAR _x000a_IVA REPR" numFmtId="167">
      <sharedItems containsSemiMixedTypes="0" containsNonDate="0" containsString="0"/>
    </cacheField>
    <cacheField name="MAR TOTAL REPR" numFmtId="167">
      <sharedItems containsSemiMixedTypes="0" containsNonDate="0" containsString="0"/>
    </cacheField>
    <cacheField name="DEVENGO MARZO" numFmtId="167">
      <sharedItems containsSemiMixedTypes="0" containsNonDate="0" containsString="0"/>
    </cacheField>
    <cacheField name="ABR B.I. REPR" numFmtId="167">
      <sharedItems containsSemiMixedTypes="0" containsNonDate="0" containsString="0"/>
    </cacheField>
    <cacheField name="ABR _x000a_IVA REPR" numFmtId="167">
      <sharedItems containsSemiMixedTypes="0" containsNonDate="0" containsString="0"/>
    </cacheField>
    <cacheField name="ABR TOTAL REPR" numFmtId="167">
      <sharedItems containsSemiMixedTypes="0" containsNonDate="0" containsString="0"/>
    </cacheField>
    <cacheField name="DEVENGO ABRIL" numFmtId="167">
      <sharedItems containsSemiMixedTypes="0" containsNonDate="0" containsString="0"/>
    </cacheField>
    <cacheField name="MAY B.I. REPR" numFmtId="167">
      <sharedItems containsSemiMixedTypes="0" containsNonDate="0" containsString="0"/>
    </cacheField>
    <cacheField name="MAY _x000a_IVA  REPR" numFmtId="167">
      <sharedItems containsSemiMixedTypes="0" containsNonDate="0" containsString="0"/>
    </cacheField>
    <cacheField name="MAY TOTAL REPR" numFmtId="167">
      <sharedItems containsSemiMixedTypes="0" containsNonDate="0" containsString="0"/>
    </cacheField>
    <cacheField name="DEVENGO MAYO" numFmtId="167">
      <sharedItems containsSemiMixedTypes="0" containsNonDate="0" containsString="0"/>
    </cacheField>
    <cacheField name="JUN B.I. REPR" numFmtId="167">
      <sharedItems containsSemiMixedTypes="0" containsNonDate="0" containsString="0"/>
    </cacheField>
    <cacheField name="JUN _x000a_IVA REPR" numFmtId="167">
      <sharedItems containsSemiMixedTypes="0" containsNonDate="0" containsString="0"/>
    </cacheField>
    <cacheField name="JUN TOTAL REPR" numFmtId="167">
      <sharedItems containsSemiMixedTypes="0" containsNonDate="0" containsString="0"/>
    </cacheField>
    <cacheField name="DEVENGO JUNIO" numFmtId="167">
      <sharedItems containsSemiMixedTypes="0" containsNonDate="0" containsString="0"/>
    </cacheField>
    <cacheField name="JUL B.I. REPR" numFmtId="167">
      <sharedItems containsSemiMixedTypes="0" containsNonDate="0" containsString="0"/>
    </cacheField>
    <cacheField name="JUL _x000a_IVA REPR" numFmtId="167">
      <sharedItems containsSemiMixedTypes="0" containsNonDate="0" containsString="0"/>
    </cacheField>
    <cacheField name="JUL TOTAL REPR" numFmtId="167">
      <sharedItems containsSemiMixedTypes="0" containsNonDate="0" containsString="0"/>
    </cacheField>
    <cacheField name="DEVENGO JULIO" numFmtId="167">
      <sharedItems containsSemiMixedTypes="0" containsNonDate="0" containsString="0"/>
    </cacheField>
    <cacheField name="AGO B.I. REPR" numFmtId="167">
      <sharedItems containsSemiMixedTypes="0" containsNonDate="0" containsString="0"/>
    </cacheField>
    <cacheField name="AGO _x000a_IVA REPR" numFmtId="167">
      <sharedItems containsSemiMixedTypes="0" containsNonDate="0" containsString="0"/>
    </cacheField>
    <cacheField name="AGO TOTAL REPR" numFmtId="167">
      <sharedItems containsSemiMixedTypes="0" containsNonDate="0" containsString="0"/>
    </cacheField>
    <cacheField name="DEVENGO AGOSTO" numFmtId="167">
      <sharedItems containsSemiMixedTypes="0" containsNonDate="0" containsString="0"/>
    </cacheField>
    <cacheField name="SEP B.I. REPR" numFmtId="167">
      <sharedItems containsSemiMixedTypes="0" containsNonDate="0" containsString="0"/>
    </cacheField>
    <cacheField name="SEP _x000a_IVA REPR" numFmtId="167">
      <sharedItems containsSemiMixedTypes="0" containsNonDate="0" containsString="0"/>
    </cacheField>
    <cacheField name="SEP TOTAL REPR" numFmtId="167">
      <sharedItems containsSemiMixedTypes="0" containsNonDate="0" containsString="0"/>
    </cacheField>
    <cacheField name="DEVENGO SEPTIEMBRE" numFmtId="167">
      <sharedItems containsSemiMixedTypes="0" containsNonDate="0" containsString="0"/>
    </cacheField>
    <cacheField name="OCT B.I. REPR" numFmtId="167">
      <sharedItems containsSemiMixedTypes="0" containsNonDate="0" containsString="0"/>
    </cacheField>
    <cacheField name="OCT _x000a_IVA REPR" numFmtId="167">
      <sharedItems containsSemiMixedTypes="0" containsNonDate="0" containsString="0"/>
    </cacheField>
    <cacheField name="OCT TOTAL REPR" numFmtId="167">
      <sharedItems containsSemiMixedTypes="0" containsNonDate="0" containsString="0"/>
    </cacheField>
    <cacheField name="DEVENGO OCTUBRE" numFmtId="167">
      <sharedItems containsSemiMixedTypes="0" containsNonDate="0" containsString="0"/>
    </cacheField>
    <cacheField name="NOV B.I. REPR" numFmtId="167">
      <sharedItems containsSemiMixedTypes="0" containsNonDate="0" containsString="0"/>
    </cacheField>
    <cacheField name="NOV _x000a_IVA REPR" numFmtId="167">
      <sharedItems containsSemiMixedTypes="0" containsNonDate="0" containsString="0"/>
    </cacheField>
    <cacheField name="NOV TOTAL REPR" numFmtId="167">
      <sharedItems containsSemiMixedTypes="0" containsNonDate="0" containsString="0"/>
    </cacheField>
    <cacheField name="DEVENGO NOVIEMBRE" numFmtId="167">
      <sharedItems containsSemiMixedTypes="0" containsNonDate="0" containsString="0"/>
    </cacheField>
    <cacheField name="DICIEMBREB.I. REPR" numFmtId="167">
      <sharedItems containsSemiMixedTypes="0" containsNonDate="0" containsString="0"/>
    </cacheField>
    <cacheField name="DIC _x000a_IVA REPR" numFmtId="167">
      <sharedItems containsSemiMixedTypes="0" containsNonDate="0" containsString="0"/>
    </cacheField>
    <cacheField name="DIC TOTAL REPR" numFmtId="167">
      <sharedItems containsSemiMixedTypes="0" containsNonDate="0" containsString="0"/>
    </cacheField>
    <cacheField name="DEVENGO DICIEMBRE" numFmtId="167">
      <sharedItems containsSemiMixedTypes="0" containsNonDate="0" containsString="0"/>
    </cacheField>
    <cacheField name="REPROGRAMACION B.I. " numFmtId="167">
      <sharedItems containsSemiMixedTypes="0" containsNonDate="0" containsString="0"/>
    </cacheField>
    <cacheField name="REPROGRAMACION IVA" numFmtId="167">
      <sharedItems containsSemiMixedTypes="0" containsNonDate="0" containsString="0"/>
    </cacheField>
    <cacheField name="TOTAL REPROGRAMACION" numFmtId="167">
      <sharedItems containsSemiMixedTypes="0" containsNonDate="0" containsString="0"/>
    </cacheField>
    <cacheField name="FINANCIADO" numFmtId="2">
      <sharedItems containsBlank="1" count="4">
        <s v="NO"/>
        <m u="1"/>
        <s v="SI" u="1"/>
        <s v="SIN_LIQUIDEZ" u="1"/>
      </sharedItems>
    </cacheField>
    <cacheField name="VALIDACION" numFmtId="2">
      <sharedItems containsSemiMixedTypes="0" containsNonDate="0" containsString="0"/>
    </cacheField>
    <cacheField name="REFORMAS EN TRANSITO" numFmtId="190">
      <sharedItems containsSemiMixedTypes="0" containsNonDate="0" containsString="0"/>
    </cacheField>
    <cacheField name="TOTAL NUEVO CODIFICADO (NO considera las reformas en transito)" numFmtId="190">
      <sharedItems containsSemiMixedTypes="0" containsNonDate="0" containsString="0"/>
    </cacheField>
    <cacheField name="REVISAR DIFERENCIAS_x000a_PROGRAMADO VS EJECUCIÓN" numFmtId="190">
      <sharedItems containsSemiMixedTypes="0" containsNonDate="0" containsString="0"/>
    </cacheField>
    <cacheField name="NOMBRE VICEMINISTERIO/DESPACHO" numFmtId="2">
      <sharedItems containsSemiMixedTypes="0" containsNonDate="0" containsString="0"/>
    </cacheField>
    <cacheField name="NOMBRE SUBSECRETARIA/COORDINACIÓN" numFmtId="2">
      <sharedItems containsSemiMixedTypes="0" containsNonDate="0" containsString="0"/>
    </cacheField>
    <cacheField name="ZONA" numFmtId="2">
      <sharedItems containsSemiMixedTypes="0" containsNonDate="0" containsString="0"/>
    </cacheField>
    <cacheField name="PROVINCIA" numFmtId="2">
      <sharedItems containsSemiMixedTypes="0" containsNonDate="0" containsString="0"/>
    </cacheField>
    <cacheField name="CANTÓN" numFmtId="2">
      <sharedItems containsSemiMixedTypes="0" containsNonDate="0" containsString="0"/>
    </cacheField>
    <cacheField name="RUBROS PRINCIPALES" numFmtId="2">
      <sharedItems containsSemiMixedTypes="0" containsNonDate="0" containsString="0"/>
    </cacheField>
    <cacheField name="CUP" numFmtId="2">
      <sharedItems containsSemiMixedTypes="0" containsNonDate="0" containsString="0"/>
    </cacheField>
    <cacheField name="NOMBRE CORTO PRODUCTO INST/PROYECTO" numFmtId="2">
      <sharedItems containsSemiMixedTypes="0" containsNonDate="0" containsString="0"/>
    </cacheField>
    <cacheField name="TIPO DE GASTO" numFmtId="2">
      <sharedItems containsSemiMixedTypes="0" containsNonDate="0" containsString="0"/>
    </cacheField>
    <cacheField name="Cód. Actividad" numFmtId="2">
      <sharedItems containsSemiMixedTypes="0" containsNonDate="0" containsString="0"/>
    </cacheField>
    <cacheField name="FUNCIÓN" numFmtId="2">
      <sharedItems containsSemiMixedTypes="0" containsNonDate="0" containsString="0"/>
    </cacheField>
    <cacheField name="Alineación al PND" numFmtId="2">
      <sharedItems containsSemiMixedTypes="0" containsNonDate="0" containsString="0"/>
    </cacheField>
    <cacheField name="Alineación Objetivos OEI" numFmtId="2">
      <sharedItems containsSemiMixedTypes="0" containsNonDate="0" containsString="0"/>
    </cacheField>
    <cacheField name="ICÓD OEI" numFmtId="2">
      <sharedItems containsSemiMixedTypes="0" containsNonDate="0" containsString="0"/>
    </cacheField>
    <cacheField name="Indicadores OEI" numFmtId="2">
      <sharedItems containsSemiMixedTypes="0" containsNonDate="0" containsString="0"/>
    </cacheField>
    <cacheField name="SUMA DE CERTIFICACIONES POA" numFmtId="190">
      <sharedItems containsSemiMixedTypes="0" containsNonDate="0" containsString="0"/>
    </cacheField>
    <cacheField name="SALDO DE LÍNEA POA LUEGO DE CERTIFICACIÓN POA" numFmtId="190">
      <sharedItems containsSemiMixedTypes="0" containsNonDate="0" containsString="0"/>
    </cacheField>
    <cacheField name="AÑO 2025" numFmtId="43">
      <sharedItems containsSemiMixedTypes="0" containsNonDate="0" containsString="0"/>
    </cacheField>
    <cacheField name="AÑO 2026" numFmtId="43">
      <sharedItems containsSemiMixedTypes="0" containsNonDate="0" containsString="0"/>
    </cacheField>
    <cacheField name="AÑO 2027" numFmtId="43">
      <sharedItems containsSemiMixedTypes="0" containsNonDate="0" containsString="0"/>
    </cacheField>
    <cacheField name="GRUPO DE GASTO" numFmtId="2">
      <sharedItems containsSemiMixedTypes="0" containsNonDate="0" containsString="0"/>
    </cacheField>
    <cacheField name="NOTAS" numFmtId="2">
      <sharedItems containsSemiMixedTypes="0" containsNonDate="0" containsString="0"/>
    </cacheField>
    <cacheField name="DIFERENCIA" numFmtId="2">
      <sharedItems containsSemiMixedTypes="0" containsNonDate="0" containsString="0"/>
    </cacheField>
    <cacheField name="MONTO TOTAL CERTIFICADO" numFmtId="43">
      <sharedItems containsSemiMixedTypes="0" containsNonDate="0" containsString="0"/>
    </cacheField>
    <cacheField name="MONTO TOTAL COMPROMETIDO" numFmtId="43">
      <sharedItems containsSemiMixedTypes="0" containsNonDate="0" containsString="0"/>
    </cacheField>
    <cacheField name="MONTO TOTAL DEVENGADO" numFmtId="43">
      <sharedItems containsSemiMixedTypes="0" containsNonDate="0" containsString="0"/>
    </cacheField>
    <cacheField name="RESERVADO" numFmtId="43">
      <sharedItems containsSemiMixedTypes="0" containsNonDate="0" containsString="0"/>
    </cacheField>
    <cacheField name="NO. CERTIFICACIÓN PRESUPUESTARIA" numFmtId="43">
      <sharedItems containsSemiMixedTypes="0" containsNonDate="0" containsString="0"/>
    </cacheField>
    <cacheField name="CERT+COMP&gt;POA" numFmtId="43">
      <sharedItems containsSemiMixedTypes="0" containsNonDate="0" containsString="0"/>
    </cacheField>
    <cacheField name="cert+com&gt;poa+refo" numFmtId="43">
      <sharedItems containsSemiMixedTypes="0" containsNonDate="0" containsString="0"/>
    </cacheField>
    <cacheField name="PROGRAMADO A LA FECHA" numFmtId="43">
      <sharedItems containsSemiMixedTypes="0" containsNonDate="0" containsString="0"/>
    </cacheField>
    <cacheField name="CUMPLIMIENTO POA" numFmtId="43">
      <sharedItems containsSemiMixedTypes="0" containsNonDate="0" containsString="0"/>
    </cacheField>
    <cacheField name="ALERTAS O NUDOS CRITICOS" numFmtId="43">
      <sharedItems containsSemiMixedTypes="0" containsNonDate="0" containsString="0"/>
    </cacheField>
    <cacheField name="Recursos en uso" numFmtId="190">
      <sharedItems containsSemiMixedTypes="0" containsNonDate="0" containsString="0"/>
    </cacheField>
    <cacheField name="RECURSOS SIN USO" numFmtId="190">
      <sharedItems containsSemiMixedTypes="0" containsNonDate="0" containsString="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
  <r>
    <m/>
    <s v="DESPACHO MINISTERIAL"/>
    <m/>
    <s v="9999"/>
    <x v="0"/>
    <s v="000"/>
    <x v="0"/>
    <x v="0"/>
    <x v="0"/>
    <x v="0"/>
    <x v="0"/>
    <x v="0"/>
    <s v="PLANTA CENTRAL"/>
    <s v="ADMINISTRACION CENTRAL"/>
    <s v="SIN PROYECTO"/>
    <s v="GASTO OPERATIVO DE PROCESOS ADJETIVOS"/>
    <s v="VIATICOS Y SUBSISTENCIAS EN EL INTERIOR"/>
    <s v="RECURSOS FISCALES"/>
    <s v="SIN ORGANISMO"/>
    <s v="SIN CORRELATIVO"/>
    <m/>
    <m/>
    <m/>
    <s v="06"/>
    <s v="NA"/>
    <s v="NA"/>
    <s v="NUEVA"/>
    <m/>
    <s v="SUBASTA INVERSA"/>
    <n v="44"/>
    <m/>
    <s v="NO"/>
    <n v="0"/>
    <n v="0"/>
    <n v="0"/>
    <n v="0"/>
    <n v="0"/>
    <n v="0"/>
    <n v="0"/>
    <n v="0"/>
    <n v="0"/>
    <n v="0"/>
    <n v="0"/>
    <n v="0"/>
    <n v="0"/>
    <n v="0"/>
    <n v="0"/>
    <n v="0"/>
    <n v="0"/>
    <n v="0"/>
    <n v="0"/>
    <n v="0"/>
    <n v="0"/>
    <n v="0"/>
    <n v="0"/>
    <n v="0"/>
    <n v="0"/>
    <n v="0"/>
    <n v="0"/>
    <n v="0"/>
    <n v="0"/>
    <n v="0"/>
    <n v="0"/>
    <n v="0"/>
    <n v="0"/>
    <n v="0"/>
    <n v="0"/>
    <n v="0"/>
    <n v="0"/>
    <n v="0"/>
    <n v="0"/>
    <n v="0"/>
    <n v="0"/>
    <n v="0"/>
    <n v="0"/>
    <n v="0"/>
    <n v="0"/>
    <n v="0"/>
    <n v="0"/>
    <n v="0"/>
    <n v="0"/>
    <n v="0"/>
    <n v="0"/>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x v="0"/>
    <s v="VALIDADO"/>
    <n v="0"/>
    <n v="0"/>
    <n v="0"/>
    <s v="DESPACHO MINISTERIAL"/>
    <s v="DESPACHO MINISTERIAL"/>
    <s v="PLANTA CENTRAL"/>
    <s v="PICHINCHA"/>
    <s v="QUITO"/>
    <s v="GASTOS OPERATIVOS"/>
    <s v="NO APLICA"/>
    <s v="AC"/>
    <s v="CORRIENTE"/>
    <s v="01000001"/>
    <s v="G91"/>
    <s v="Mejorar las condiciones de vida de la población de forma integral, promoviendo el acceso equitativo a salud, vivienda y bienestar social."/>
    <s v="OE7 Incrementar la eficiencia institucional en el Ministerio de Salud Pública"/>
    <s v="OE_7"/>
    <m/>
    <s v=""/>
    <s v=""/>
    <n v="0"/>
    <n v="0"/>
    <n v="0"/>
    <s v="53"/>
    <m/>
    <m/>
    <n v="0"/>
    <n v="0"/>
    <n v="0"/>
    <n v="0"/>
    <n v="0"/>
    <s v=""/>
    <s v=""/>
    <s v=""/>
    <s v=""/>
    <n v="0"/>
    <n v="0"/>
    <n v="0"/>
  </r>
  <r>
    <m/>
    <s v="VICEMINISTERIO DE GOBERNANZA DE LA SALUD"/>
    <m/>
    <s v="9999"/>
    <x v="1"/>
    <s v="000"/>
    <x v="0"/>
    <x v="0"/>
    <x v="0"/>
    <x v="0"/>
    <x v="0"/>
    <x v="0"/>
    <s v="PLANTA CENTRAL"/>
    <s v="GOBERNANZA DE LA SALUD"/>
    <s v="SIN PROYECTO"/>
    <s v="APROVISIONAMIENTO DE COMPONENTES SANGUINEOS"/>
    <s v="VIATICOS Y SUBSISTENCIAS EN EL INTERIOR"/>
    <s v="RECURSOS FISCALES"/>
    <s v="SIN ORGANISMO"/>
    <s v="SIN CORRELATIVO"/>
    <m/>
    <m/>
    <m/>
    <s v="06"/>
    <s v="NA"/>
    <s v="NA"/>
    <s v="ARRASTRE"/>
    <m/>
    <m/>
    <s v=""/>
    <m/>
    <s v="SI"/>
    <n v="0"/>
    <n v="0"/>
    <n v="0"/>
    <n v="0"/>
    <n v="0"/>
    <n v="0"/>
    <n v="0"/>
    <n v="0"/>
    <n v="0"/>
    <n v="0"/>
    <n v="0"/>
    <n v="0"/>
    <n v="0"/>
    <n v="0"/>
    <n v="0"/>
    <n v="0"/>
    <n v="0"/>
    <n v="0"/>
    <n v="0"/>
    <n v="0"/>
    <n v="0"/>
    <n v="0"/>
    <n v="0"/>
    <n v="0"/>
    <n v="0"/>
    <n v="0"/>
    <n v="0"/>
    <n v="0"/>
    <n v="0"/>
    <n v="0"/>
    <n v="0"/>
    <n v="0"/>
    <n v="0"/>
    <n v="0"/>
    <n v="0"/>
    <n v="0"/>
    <n v="0"/>
    <n v="0"/>
    <n v="0"/>
    <n v="0"/>
    <n v="0"/>
    <n v="0"/>
    <n v="0"/>
    <n v="0"/>
    <n v="0"/>
    <n v="0"/>
    <n v="0"/>
    <n v="0"/>
    <n v="0"/>
    <n v="0"/>
    <n v="0"/>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x v="0"/>
    <s v="VALIDADO"/>
    <n v="0"/>
    <n v="0"/>
    <n v="0"/>
    <s v="VICEMINISTERIO DE GOBERNANZA DE LA SALUD"/>
    <s v="VICEMINISTERIO DE GOBERNANZA DE LA SALUD"/>
    <s v="PLANTA CENTRAL"/>
    <s v="PICHINCHA"/>
    <s v="QUITO"/>
    <s v="GASTOS OPERATIVOS"/>
    <s v="NO APLICA"/>
    <s v="GOB"/>
    <s v="CORRIENTE"/>
    <s v="58000001"/>
    <s v="G91"/>
    <s v="Mejorar las condiciones de vida de la población de forma integral, promoviendo el acceso equitativo a salud, vivienda y bienestar social."/>
    <s v="OE1 Incrementar la efectividad de la Gobernanza en el Sistema Nacional de Salud"/>
    <s v="OE_1"/>
    <m/>
    <s v=""/>
    <s v=""/>
    <n v="0"/>
    <n v="0"/>
    <n v="0"/>
    <s v="53"/>
    <m/>
    <m/>
    <n v="0"/>
    <n v="0"/>
    <n v="0"/>
    <n v="0"/>
    <n v="0"/>
    <s v=""/>
    <s v=""/>
    <s v=""/>
    <s v=""/>
    <n v="0"/>
    <n v="0"/>
    <n v="0"/>
  </r>
  <r>
    <m/>
    <s v="SUBSECRETARIA DE VIGILANCIA, PREVENCIÓN Y CONTROL DE LA SALUD"/>
    <m/>
    <s v="9999"/>
    <x v="2"/>
    <s v="000"/>
    <x v="0"/>
    <x v="0"/>
    <x v="0"/>
    <x v="0"/>
    <x v="0"/>
    <x v="0"/>
    <s v="PLANTA CENTRAL"/>
    <s v="VIGILANCIA Y CONTROL SANITARIO"/>
    <s v="SIN PROYECTO"/>
    <s v="REDUCCION PREVENCION Y CONTROL DE MORTALIDAD DE ENFERMEDADES DE VIGILANCIA EPIDEMIOLOGICA"/>
    <s v="VIATICOS Y SUBSISTENCIAS EN EL INTERIOR"/>
    <s v="RECURSOS FISCALES"/>
    <s v="SIN ORGANISMO"/>
    <s v="SIN CORRELATIVO"/>
    <s v="KPI-3-VACUNAS"/>
    <m/>
    <m/>
    <s v="06"/>
    <s v="NA"/>
    <s v="NA"/>
    <m/>
    <m/>
    <m/>
    <s v=""/>
    <m/>
    <m/>
    <n v="0"/>
    <n v="0"/>
    <n v="0"/>
    <n v="0"/>
    <n v="0"/>
    <n v="0"/>
    <n v="0"/>
    <n v="0"/>
    <n v="0"/>
    <n v="0"/>
    <n v="0"/>
    <n v="0"/>
    <n v="0"/>
    <n v="0"/>
    <n v="0"/>
    <n v="0"/>
    <n v="0"/>
    <n v="0"/>
    <n v="0"/>
    <n v="0"/>
    <n v="0"/>
    <n v="0"/>
    <n v="0"/>
    <n v="0"/>
    <n v="0"/>
    <n v="0"/>
    <n v="0"/>
    <n v="0"/>
    <n v="0"/>
    <n v="0"/>
    <n v="0"/>
    <n v="0"/>
    <n v="0"/>
    <n v="0"/>
    <n v="0"/>
    <n v="0"/>
    <n v="0"/>
    <n v="0"/>
    <n v="0"/>
    <n v="0"/>
    <n v="0"/>
    <n v="0"/>
    <n v="0"/>
    <n v="0"/>
    <n v="0"/>
    <n v="0"/>
    <n v="0"/>
    <n v="0"/>
    <n v="0"/>
    <n v="0"/>
    <n v="0"/>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x v="0"/>
    <s v="VALIDADO"/>
    <n v="0"/>
    <n v="0"/>
    <n v="0"/>
    <s v="VICEMINISTERIO DE GOBERNANZA DE LA SALUD"/>
    <s v="SUBSECRETARIA DE VIGILANCIA, PREVENCIÓN Y CONTROL DE LA SALUD"/>
    <s v="PLANTA CENTRAL"/>
    <s v="PICHINCHA"/>
    <s v="QUITO"/>
    <s v="GASTOS OPERATIVOS"/>
    <s v="NO APLICA"/>
    <s v="VIG"/>
    <s v="CORRIENTE"/>
    <s v="56000001"/>
    <s v="G21"/>
    <s v="Mejorar las condiciones de vida de la población de forma integral, promoviendo el acceso equitativo a salud, vivienda y bienestar social."/>
    <s v="OE2 Incrementar la calidad de la vigilancia, prevención y control sanitario en el Sistema Nacional de Salud"/>
    <s v="OE_2"/>
    <m/>
    <s v=""/>
    <s v=""/>
    <n v="0"/>
    <n v="0"/>
    <n v="0"/>
    <s v="53"/>
    <m/>
    <m/>
    <n v="0"/>
    <n v="0"/>
    <n v="0"/>
    <n v="0"/>
    <n v="0"/>
    <s v=""/>
    <s v=""/>
    <s v=""/>
    <s v=""/>
    <n v="0"/>
    <n v="0"/>
    <n v="0"/>
  </r>
  <r>
    <m/>
    <s v="SUBSECRETARIA DE PROMOCIÓN, SALUD INTERCULTURAL E IGUALDAD"/>
    <m/>
    <s v="9999"/>
    <x v="3"/>
    <s v="000"/>
    <x v="0"/>
    <x v="0"/>
    <x v="0"/>
    <x v="0"/>
    <x v="0"/>
    <x v="0"/>
    <s v="PLANTA CENTRAL"/>
    <s v="PREVENCION Y PROMOCION DE LA SALUD"/>
    <s v="SIN PROYECTO"/>
    <s v="IMPLEMENTACION DE PLANES DE ALIMENTACION Y NUTRICION Y PREVENCION DE ENFERMEDADES"/>
    <s v="VIATICOS Y SUBSISTENCIAS EN EL INTERIOR"/>
    <s v="RECURSOS FISCALES"/>
    <s v="SIN ORGANISMO"/>
    <s v="SIN CORRELATIVO"/>
    <m/>
    <m/>
    <m/>
    <s v="06"/>
    <s v="NA"/>
    <s v="NA"/>
    <m/>
    <m/>
    <m/>
    <s v=""/>
    <m/>
    <m/>
    <n v="0"/>
    <n v="0"/>
    <n v="0"/>
    <n v="0"/>
    <n v="0"/>
    <n v="0"/>
    <n v="0"/>
    <n v="0"/>
    <n v="0"/>
    <n v="0"/>
    <n v="0"/>
    <n v="0"/>
    <n v="0"/>
    <n v="0"/>
    <n v="0"/>
    <n v="0"/>
    <n v="0"/>
    <n v="0"/>
    <n v="0"/>
    <n v="0"/>
    <n v="0"/>
    <n v="0"/>
    <n v="0"/>
    <n v="0"/>
    <n v="0"/>
    <n v="0"/>
    <n v="0"/>
    <n v="0"/>
    <n v="0"/>
    <n v="0"/>
    <n v="0"/>
    <n v="0"/>
    <n v="0"/>
    <n v="0"/>
    <n v="0"/>
    <n v="0"/>
    <n v="0"/>
    <n v="0"/>
    <n v="0"/>
    <n v="0"/>
    <n v="0"/>
    <n v="0"/>
    <n v="0"/>
    <n v="0"/>
    <n v="0"/>
    <n v="0"/>
    <n v="0"/>
    <n v="0"/>
    <n v="0"/>
    <n v="0"/>
    <n v="0"/>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x v="0"/>
    <s v="VALIDADO"/>
    <n v="0"/>
    <n v="0"/>
    <n v="0"/>
    <s v="VICEMINISTERIO DE GOBERNANZA DE LA SALUD"/>
    <s v="SUBSECRETARIA DE PROMOCIÓN, SALUD INTERCULTURAL E IGUALDAD"/>
    <s v="PLANTA CENTRAL"/>
    <s v="PICHINCHA"/>
    <s v="QUITO"/>
    <s v="GASTOS OPERATIVOS"/>
    <s v="NO APLICA"/>
    <s v="PROM"/>
    <s v="CORRIENTE"/>
    <s v="55000001"/>
    <s v="G21"/>
    <s v="Mejorar las condiciones de vida de la población de forma integral, promoviendo el acceso equitativo a salud, vivienda y bienestar social."/>
    <s v="OE3 Incrementar la promoción de la salud en la población a través de los estilos de vida"/>
    <s v="OE_3"/>
    <m/>
    <s v=""/>
    <s v=""/>
    <n v="0"/>
    <n v="0"/>
    <n v="0"/>
    <s v="53"/>
    <m/>
    <m/>
    <n v="0"/>
    <n v="0"/>
    <n v="0"/>
    <n v="0"/>
    <n v="0"/>
    <s v=""/>
    <s v=""/>
    <s v=""/>
    <s v=""/>
    <n v="0"/>
    <n v="0"/>
    <n v="0"/>
  </r>
  <r>
    <m/>
    <s v="SUBSECRETARIA DE GESTIÓN DE OPERACIONES Y LOGÍSTICA EN SALUD"/>
    <m/>
    <s v="9999"/>
    <x v="4"/>
    <s v="000"/>
    <x v="0"/>
    <x v="0"/>
    <x v="0"/>
    <x v="0"/>
    <x v="0"/>
    <x v="0"/>
    <s v="PLANTA CENTRAL"/>
    <s v="GARANTIA DE LA CALIDAD DE LOS SERVICIOS DE SALUD"/>
    <s v="SIN PROYECTO"/>
    <s v="MANTENIMIENTO PREVENTIVO Y CORRECTIVO SANITARIO"/>
    <s v="VIATICOS Y SUBSISTENCIAS EN EL INTERIOR"/>
    <s v="RECURSOS FISCALES"/>
    <s v="SIN ORGANISMO"/>
    <s v="SIN CORRELATIVO"/>
    <m/>
    <m/>
    <m/>
    <s v="06"/>
    <s v="NA"/>
    <s v="NA"/>
    <m/>
    <m/>
    <m/>
    <s v=""/>
    <m/>
    <m/>
    <n v="0"/>
    <n v="0"/>
    <n v="0"/>
    <n v="0"/>
    <n v="0"/>
    <n v="0"/>
    <n v="0"/>
    <n v="0"/>
    <n v="0"/>
    <n v="0"/>
    <n v="0"/>
    <n v="0"/>
    <n v="0"/>
    <n v="0"/>
    <n v="0"/>
    <n v="0"/>
    <n v="0"/>
    <n v="0"/>
    <n v="0"/>
    <n v="0"/>
    <n v="0"/>
    <n v="0"/>
    <n v="0"/>
    <n v="0"/>
    <n v="0"/>
    <n v="0"/>
    <n v="0"/>
    <n v="0"/>
    <n v="0"/>
    <n v="0"/>
    <n v="0"/>
    <n v="0"/>
    <n v="0"/>
    <n v="0"/>
    <n v="0"/>
    <n v="0"/>
    <n v="0"/>
    <n v="0"/>
    <n v="0"/>
    <n v="0"/>
    <n v="0"/>
    <n v="0"/>
    <n v="0"/>
    <n v="0"/>
    <n v="0"/>
    <n v="0"/>
    <n v="0"/>
    <n v="0"/>
    <n v="0"/>
    <n v="0"/>
    <n v="0"/>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x v="0"/>
    <s v="VALIDADO"/>
    <n v="0"/>
    <n v="0"/>
    <n v="0"/>
    <s v="VICEMINISTERIO DE ATENCIÓN INTEGRAL SALUD"/>
    <s v="SUBSECRETARIA DE GESTIÓN DE OPERACIONES Y LOGÍSTICA EN SALUD"/>
    <s v="PLANTA CENTRAL"/>
    <s v="PICHINCHA"/>
    <s v="QUITO"/>
    <s v="GASTOS OPERATIVOS"/>
    <s v="NO APLICA"/>
    <s v="CAL"/>
    <s v="CORRIENTE"/>
    <s v="57000001"/>
    <s v="G21"/>
    <s v="Mejorar las condiciones de vida de la población de forma integral, promoviendo el acceso equitativo a salud, vivienda y bienestar social."/>
    <s v="OE4 Incrementar la calidad en la prestación de los servicios de salud"/>
    <s v="OE_4"/>
    <m/>
    <s v=""/>
    <s v=""/>
    <n v="0"/>
    <n v="0"/>
    <n v="0"/>
    <s v="53"/>
    <m/>
    <m/>
    <n v="0"/>
    <n v="0"/>
    <n v="0"/>
    <n v="0"/>
    <n v="0"/>
    <s v=""/>
    <s v=""/>
    <s v=""/>
    <s v=""/>
    <n v="0"/>
    <n v="0"/>
    <n v="0"/>
  </r>
  <r>
    <m/>
    <s v="VICEMINISTERIO DE ATENCIÓN INTEGRAL SALUD"/>
    <m/>
    <s v="9999"/>
    <x v="5"/>
    <s v="000"/>
    <x v="0"/>
    <x v="0"/>
    <x v="0"/>
    <x v="0"/>
    <x v="0"/>
    <x v="0"/>
    <s v="PLANTA CENTRAL"/>
    <s v="PROVISION Y PRESTACION DE SERVICIOS DE SALUD"/>
    <s v="SIN PROYECTO"/>
    <s v="PRESTACIONES DE SALUD A LA POBLACION"/>
    <s v="VIATICOS Y SUBSISTENCIAS EN EL INTERIOR"/>
    <s v="RECURSOS FISCALES"/>
    <s v="SIN ORGANISMO"/>
    <s v="SIN CORRELATIVO"/>
    <m/>
    <m/>
    <m/>
    <s v="06"/>
    <s v="NA"/>
    <s v="NA"/>
    <m/>
    <m/>
    <m/>
    <s v=""/>
    <m/>
    <m/>
    <n v="0"/>
    <n v="0"/>
    <n v="0"/>
    <n v="0"/>
    <n v="0"/>
    <n v="0"/>
    <n v="0"/>
    <n v="0"/>
    <n v="0"/>
    <n v="0"/>
    <n v="0"/>
    <n v="0"/>
    <n v="0"/>
    <n v="0"/>
    <n v="0"/>
    <n v="0"/>
    <n v="0"/>
    <n v="0"/>
    <n v="0"/>
    <n v="0"/>
    <n v="0"/>
    <n v="0"/>
    <n v="0"/>
    <n v="0"/>
    <n v="0"/>
    <n v="0"/>
    <n v="0"/>
    <n v="0"/>
    <n v="0"/>
    <n v="0"/>
    <n v="0"/>
    <n v="0"/>
    <n v="0"/>
    <n v="0"/>
    <n v="0"/>
    <n v="0"/>
    <n v="0"/>
    <n v="0"/>
    <n v="0"/>
    <n v="0"/>
    <n v="0"/>
    <n v="0"/>
    <n v="0"/>
    <n v="0"/>
    <n v="0"/>
    <n v="0"/>
    <n v="0"/>
    <n v="0"/>
    <n v="0"/>
    <n v="0"/>
    <n v="0"/>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x v="0"/>
    <s v="VALIDADO"/>
    <n v="0"/>
    <n v="0"/>
    <n v="0"/>
    <s v="VICEMINISTERIO DE ATENCIÓN INTEGRAL SALUD"/>
    <s v="VICEMINISTERIO DE ATENCIÓN INTEGRAL SALUD"/>
    <s v="PLANTA CENTRAL"/>
    <s v="PICHINCHA"/>
    <s v="QUITO"/>
    <s v="GASTOS OPERATIVOS"/>
    <s v="NO APLICA"/>
    <s v="PROV"/>
    <s v="CORRIENTE"/>
    <s v="90000001"/>
    <s v="G21"/>
    <s v="Mejorar las condiciones de vida de la población de forma integral, promoviendo el acceso equitativo a salud, vivienda y bienestar social."/>
    <s v="OE5 Incrementar la cobertura de las prestaciones de servicios de salud"/>
    <s v="OE_5"/>
    <m/>
    <s v=""/>
    <s v=""/>
    <n v="0"/>
    <n v="0"/>
    <n v="0"/>
    <s v="53"/>
    <m/>
    <m/>
    <n v="0"/>
    <n v="0"/>
    <n v="0"/>
    <n v="0"/>
    <n v="0"/>
    <s v=""/>
    <s v=""/>
    <s v=""/>
    <s v=""/>
    <n v="0"/>
    <n v="0"/>
    <n v="0"/>
  </r>
  <r>
    <m/>
    <s v="SUBSECRETARÍA DE RECTORÍA DEL SISTEMA NACIONAL DE SALUD"/>
    <m/>
    <s v="9999"/>
    <x v="1"/>
    <s v="000"/>
    <x v="1"/>
    <x v="0"/>
    <x v="0"/>
    <x v="0"/>
    <x v="0"/>
    <x v="0"/>
    <s v="PLANTA CENTRAL"/>
    <s v="GOBERNANZA DE LA SALUD"/>
    <s v="SIN PROYECTO"/>
    <s v="PRESTACIONES DE SALUD ENFERMEDADES RARAS CATASTROFICAS OTRAS ESPECIALES"/>
    <s v="VIATICOS Y SUBSISTENCIAS EN EL INTERIOR"/>
    <s v="RECURSOS FISCALES"/>
    <s v="SIN ORGANISMO"/>
    <s v="SIN CORRELATIVO"/>
    <s v="NO APLICA"/>
    <m/>
    <m/>
    <s v="06"/>
    <s v="NA"/>
    <s v="NA"/>
    <m/>
    <m/>
    <m/>
    <s v=""/>
    <m/>
    <m/>
    <n v="0"/>
    <n v="0"/>
    <n v="0"/>
    <n v="0"/>
    <n v="0"/>
    <n v="0"/>
    <n v="0"/>
    <n v="0"/>
    <n v="0"/>
    <n v="0"/>
    <n v="0"/>
    <n v="0"/>
    <n v="0"/>
    <n v="0"/>
    <n v="0"/>
    <n v="0"/>
    <n v="0"/>
    <n v="0"/>
    <n v="0"/>
    <n v="0"/>
    <n v="0"/>
    <n v="0"/>
    <n v="0"/>
    <n v="0"/>
    <n v="0"/>
    <n v="0"/>
    <n v="0"/>
    <n v="0"/>
    <n v="0"/>
    <n v="0"/>
    <n v="0"/>
    <n v="0"/>
    <n v="0"/>
    <n v="0"/>
    <n v="0"/>
    <n v="0"/>
    <n v="0"/>
    <n v="0"/>
    <n v="0"/>
    <n v="0"/>
    <n v="0"/>
    <n v="0"/>
    <n v="0"/>
    <n v="0"/>
    <n v="0"/>
    <n v="0"/>
    <n v="0"/>
    <n v="0"/>
    <n v="0"/>
    <n v="0"/>
    <n v="0"/>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x v="0"/>
    <s v="VALIDADO"/>
    <n v="0"/>
    <n v="0"/>
    <n v="0"/>
    <s v="VICEMINISTERIO DE GOBERNANZA DE LA SALUD"/>
    <s v="SUBSECRETARÍA DE RECTORÍA DEL SISTEMA NACIONAL DE SALUD"/>
    <s v="PLANTA CENTRAL"/>
    <s v="PICHINCHA"/>
    <s v="QUITO"/>
    <s v="GASTOS OPERATIVOS"/>
    <s v="NO APLICA"/>
    <s v="GOB"/>
    <s v="CORRIENTE"/>
    <s v="58000002"/>
    <s v="G21"/>
    <s v="Mejorar las condiciones de vida de la población de forma integral, promoviendo el acceso equitativo a salud, vivienda y bienestar social."/>
    <s v="OE1 Incrementar la efectividad de la Gobernanza en el Sistema Nacional de Salud"/>
    <s v="OE_1"/>
    <m/>
    <s v=""/>
    <s v=""/>
    <n v="0"/>
    <n v="0"/>
    <n v="0"/>
    <s v="53"/>
    <m/>
    <m/>
    <n v="0"/>
    <n v="0"/>
    <n v="0"/>
    <n v="0"/>
    <n v="0"/>
    <s v=""/>
    <s v=""/>
    <s v=""/>
    <s v=""/>
    <n v="0"/>
    <n v="0"/>
    <n v="0"/>
  </r>
  <r>
    <m/>
    <m/>
    <m/>
    <s v="9999"/>
    <x v="6"/>
    <s v=""/>
    <x v="2"/>
    <x v="1"/>
    <x v="1"/>
    <x v="1"/>
    <x v="1"/>
    <x v="1"/>
    <s v="PLANTA CENTRAL"/>
    <s v=""/>
    <s v=""/>
    <s v=""/>
    <s v=""/>
    <s v=""/>
    <s v=""/>
    <s v=""/>
    <m/>
    <m/>
    <m/>
    <s v=""/>
    <s v=""/>
    <s v=""/>
    <m/>
    <m/>
    <m/>
    <s v=""/>
    <m/>
    <m/>
    <n v="0"/>
    <n v="0"/>
    <n v="0"/>
    <n v="0"/>
    <n v="0"/>
    <n v="0"/>
    <n v="0"/>
    <n v="0"/>
    <n v="0"/>
    <n v="0"/>
    <n v="0"/>
    <n v="0"/>
    <n v="0"/>
    <n v="0"/>
    <n v="0"/>
    <n v="0"/>
    <n v="0"/>
    <n v="0"/>
    <n v="0"/>
    <n v="0"/>
    <n v="0"/>
    <n v="0"/>
    <n v="0"/>
    <n v="0"/>
    <n v="0"/>
    <n v="0"/>
    <n v="0"/>
    <n v="0"/>
    <n v="0"/>
    <n v="0"/>
    <n v="0"/>
    <n v="0"/>
    <n v="0"/>
    <n v="0"/>
    <n v="0"/>
    <n v="0"/>
    <n v="0"/>
    <n v="0"/>
    <n v="0"/>
    <n v="0"/>
    <n v="0"/>
    <n v="0"/>
    <n v="0"/>
    <n v="0"/>
    <n v="0"/>
    <n v="0"/>
    <n v="0"/>
    <n v="0"/>
    <n v="0"/>
    <n v="0"/>
    <n v="0"/>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x v="0"/>
    <s v="VALIDADO"/>
    <n v="0"/>
    <n v="0"/>
    <n v="0"/>
    <s v=""/>
    <s v=""/>
    <s v="PLANTA CENTRAL"/>
    <s v="PICHINCHA"/>
    <s v="QUITO"/>
    <s v=""/>
    <s v=""/>
    <s v=""/>
    <s v=""/>
    <s v=""/>
    <s v="G21"/>
    <s v=""/>
    <s v=""/>
    <s v=""/>
    <m/>
    <s v=""/>
    <s v=""/>
    <n v="0"/>
    <n v="0"/>
    <n v="0"/>
    <s v=""/>
    <m/>
    <m/>
    <n v="0"/>
    <n v="0"/>
    <n v="0"/>
    <n v="0"/>
    <n v="0"/>
    <s v=""/>
    <s v=""/>
    <s v=""/>
    <s v=""/>
    <n v="0"/>
    <n v="0"/>
    <n v="0"/>
  </r>
  <r>
    <m/>
    <m/>
    <m/>
    <s v="9999"/>
    <x v="6"/>
    <s v=""/>
    <x v="2"/>
    <x v="1"/>
    <x v="1"/>
    <x v="1"/>
    <x v="1"/>
    <x v="1"/>
    <s v="PLANTA CENTRAL"/>
    <s v=""/>
    <s v=""/>
    <s v=""/>
    <s v=""/>
    <s v=""/>
    <s v=""/>
    <s v=""/>
    <m/>
    <m/>
    <m/>
    <s v=""/>
    <s v=""/>
    <s v=""/>
    <m/>
    <m/>
    <m/>
    <s v=""/>
    <m/>
    <m/>
    <n v="0"/>
    <n v="0"/>
    <n v="0"/>
    <n v="0"/>
    <n v="0"/>
    <n v="0"/>
    <n v="0"/>
    <n v="0"/>
    <n v="0"/>
    <n v="0"/>
    <n v="0"/>
    <n v="0"/>
    <n v="0"/>
    <n v="0"/>
    <n v="0"/>
    <n v="0"/>
    <n v="0"/>
    <n v="0"/>
    <n v="0"/>
    <n v="0"/>
    <n v="0"/>
    <n v="0"/>
    <n v="0"/>
    <n v="0"/>
    <n v="0"/>
    <n v="0"/>
    <n v="0"/>
    <n v="0"/>
    <n v="0"/>
    <n v="0"/>
    <n v="0"/>
    <n v="0"/>
    <n v="0"/>
    <n v="0"/>
    <n v="0"/>
    <n v="0"/>
    <n v="0"/>
    <n v="0"/>
    <n v="0"/>
    <n v="0"/>
    <n v="0"/>
    <n v="0"/>
    <n v="0"/>
    <n v="0"/>
    <n v="0"/>
    <n v="0"/>
    <n v="0"/>
    <n v="0"/>
    <n v="0"/>
    <n v="0"/>
    <n v="0"/>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x v="0"/>
    <s v="VALIDADO"/>
    <n v="0"/>
    <n v="0"/>
    <n v="0"/>
    <s v=""/>
    <s v=""/>
    <s v="PLANTA CENTRAL"/>
    <s v="PICHINCHA"/>
    <s v="QUITO"/>
    <s v=""/>
    <s v=""/>
    <s v=""/>
    <s v=""/>
    <s v=""/>
    <s v="G21"/>
    <s v=""/>
    <s v=""/>
    <s v=""/>
    <m/>
    <s v=""/>
    <s v=""/>
    <n v="0"/>
    <n v="0"/>
    <n v="0"/>
    <s v=""/>
    <m/>
    <m/>
    <n v="0"/>
    <n v="0"/>
    <n v="0"/>
    <n v="0"/>
    <n v="0"/>
    <s v=""/>
    <s v=""/>
    <s v=""/>
    <s v=""/>
    <n v="0"/>
    <n v="0"/>
    <n v="0"/>
  </r>
  <r>
    <m/>
    <m/>
    <m/>
    <s v="9999"/>
    <x v="6"/>
    <s v=""/>
    <x v="2"/>
    <x v="1"/>
    <x v="1"/>
    <x v="1"/>
    <x v="1"/>
    <x v="1"/>
    <s v="PLANTA CENTRAL"/>
    <s v=""/>
    <s v=""/>
    <s v=""/>
    <s v=""/>
    <s v=""/>
    <s v=""/>
    <s v=""/>
    <m/>
    <m/>
    <m/>
    <s v=""/>
    <s v=""/>
    <s v=""/>
    <m/>
    <m/>
    <m/>
    <s v=""/>
    <m/>
    <m/>
    <n v="0"/>
    <n v="0"/>
    <n v="0"/>
    <n v="0"/>
    <n v="0"/>
    <n v="0"/>
    <n v="0"/>
    <n v="0"/>
    <n v="0"/>
    <n v="0"/>
    <n v="0"/>
    <n v="0"/>
    <n v="0"/>
    <n v="0"/>
    <n v="0"/>
    <n v="0"/>
    <n v="0"/>
    <n v="0"/>
    <n v="0"/>
    <n v="0"/>
    <n v="0"/>
    <n v="0"/>
    <n v="0"/>
    <n v="0"/>
    <n v="0"/>
    <n v="0"/>
    <n v="0"/>
    <n v="0"/>
    <n v="0"/>
    <n v="0"/>
    <n v="0"/>
    <n v="0"/>
    <n v="0"/>
    <n v="0"/>
    <n v="0"/>
    <n v="0"/>
    <n v="0"/>
    <n v="0"/>
    <n v="0"/>
    <n v="0"/>
    <n v="0"/>
    <n v="0"/>
    <n v="0"/>
    <n v="0"/>
    <n v="0"/>
    <n v="0"/>
    <n v="0"/>
    <n v="0"/>
    <n v="0"/>
    <n v="0"/>
    <n v="0"/>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x v="0"/>
    <s v="VALIDADO"/>
    <n v="0"/>
    <n v="0"/>
    <n v="0"/>
    <s v=""/>
    <s v=""/>
    <s v="PLANTA CENTRAL"/>
    <s v="PICHINCHA"/>
    <s v="QUITO"/>
    <s v=""/>
    <s v=""/>
    <s v=""/>
    <s v=""/>
    <s v=""/>
    <s v="G21"/>
    <s v=""/>
    <s v=""/>
    <s v=""/>
    <m/>
    <s v=""/>
    <s v=""/>
    <n v="0"/>
    <n v="0"/>
    <n v="0"/>
    <s v=""/>
    <m/>
    <m/>
    <n v="0"/>
    <n v="0"/>
    <n v="0"/>
    <n v="0"/>
    <n v="0"/>
    <s v=""/>
    <s v=""/>
    <s v=""/>
    <s v=""/>
    <n v="0"/>
    <n v="0"/>
    <n v="0"/>
  </r>
  <r>
    <m/>
    <m/>
    <m/>
    <s v="9999"/>
    <x v="6"/>
    <s v=""/>
    <x v="2"/>
    <x v="1"/>
    <x v="1"/>
    <x v="1"/>
    <x v="1"/>
    <x v="1"/>
    <s v="PLANTA CENTRAL"/>
    <s v=""/>
    <s v=""/>
    <s v=""/>
    <s v=""/>
    <s v=""/>
    <s v=""/>
    <s v=""/>
    <m/>
    <m/>
    <m/>
    <s v=""/>
    <s v=""/>
    <s v=""/>
    <m/>
    <m/>
    <m/>
    <s v=""/>
    <m/>
    <m/>
    <n v="0"/>
    <n v="0"/>
    <n v="0"/>
    <n v="0"/>
    <n v="0"/>
    <n v="0"/>
    <n v="0"/>
    <n v="0"/>
    <n v="0"/>
    <n v="0"/>
    <n v="0"/>
    <n v="0"/>
    <n v="0"/>
    <n v="0"/>
    <n v="0"/>
    <n v="0"/>
    <n v="0"/>
    <n v="0"/>
    <n v="0"/>
    <n v="0"/>
    <n v="0"/>
    <n v="0"/>
    <n v="0"/>
    <n v="0"/>
    <n v="0"/>
    <n v="0"/>
    <n v="0"/>
    <n v="0"/>
    <n v="0"/>
    <n v="0"/>
    <n v="0"/>
    <n v="0"/>
    <n v="0"/>
    <n v="0"/>
    <n v="0"/>
    <n v="0"/>
    <n v="0"/>
    <n v="0"/>
    <n v="0"/>
    <n v="0"/>
    <n v="0"/>
    <n v="0"/>
    <n v="0"/>
    <n v="0"/>
    <n v="0"/>
    <n v="0"/>
    <n v="0"/>
    <n v="0"/>
    <n v="0"/>
    <n v="0"/>
    <n v="0"/>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x v="0"/>
    <s v="VALIDADO"/>
    <n v="0"/>
    <n v="0"/>
    <n v="0"/>
    <s v=""/>
    <s v=""/>
    <s v="PLANTA CENTRAL"/>
    <s v="PICHINCHA"/>
    <s v="QUITO"/>
    <s v=""/>
    <s v=""/>
    <s v=""/>
    <s v=""/>
    <s v=""/>
    <s v="G21"/>
    <s v=""/>
    <s v=""/>
    <s v=""/>
    <m/>
    <s v=""/>
    <s v=""/>
    <n v="0"/>
    <n v="0"/>
    <n v="0"/>
    <s v=""/>
    <m/>
    <m/>
    <n v="0"/>
    <n v="0"/>
    <n v="0"/>
    <n v="0"/>
    <n v="0"/>
    <s v=""/>
    <s v=""/>
    <s v=""/>
    <s v=""/>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CUADRE" cacheId="0" applyNumberFormats="0" applyBorderFormats="0" applyFontFormats="0" applyPatternFormats="0" applyAlignmentFormats="0" applyWidthHeightFormats="1" dataCaption="Valores" updatedVersion="6" minRefreshableVersion="3" colGrandTotals="0" createdVersion="6" indent="0" compact="0" compactData="0" multipleFieldFilters="0">
  <location ref="B3:I4" firstHeaderRow="1" firstDataRow="1" firstDataCol="7" rowPageCount="1" colPageCount="1"/>
  <pivotFields count="183">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9">
        <item m="1" x="7"/>
        <item x="3"/>
        <item x="2"/>
        <item x="4"/>
        <item x="1"/>
        <item x="5"/>
        <item x="0"/>
        <item m="1" x="8"/>
        <item x="6"/>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9">
        <item x="0"/>
        <item x="1"/>
        <item m="1" x="8"/>
        <item m="1" x="3"/>
        <item m="1" x="4"/>
        <item m="1" x="5"/>
        <item m="1" x="7"/>
        <item m="1" x="6"/>
        <item x="2"/>
      </items>
      <extLst>
        <ext xmlns:x14="http://schemas.microsoft.com/office/spreadsheetml/2009/9/main" uri="{2946ED86-A175-432a-8AC1-64E0C546D7DE}">
          <x14:pivotField fillDownLabels="1"/>
        </ext>
      </extLst>
    </pivotField>
    <pivotField axis="axisRow" compact="0" outline="0" showAll="0" defaultSubtotal="0">
      <items count="111">
        <item m="1" x="82"/>
        <item m="1" x="84"/>
        <item m="1" x="92"/>
        <item m="1" x="97"/>
        <item m="1" x="108"/>
        <item m="1" x="110"/>
        <item m="1" x="2"/>
        <item m="1" x="4"/>
        <item m="1" x="6"/>
        <item m="1" x="22"/>
        <item m="1" x="24"/>
        <item m="1" x="29"/>
        <item m="1" x="31"/>
        <item m="1" x="32"/>
        <item m="1" x="33"/>
        <item m="1" x="35"/>
        <item m="1" x="20"/>
        <item m="1" x="21"/>
        <item m="1" x="36"/>
        <item m="1" x="41"/>
        <item m="1" x="10"/>
        <item m="1" x="13"/>
        <item m="1" x="14"/>
        <item m="1" x="16"/>
        <item m="1" x="55"/>
        <item m="1" x="56"/>
        <item m="1" x="57"/>
        <item m="1" x="59"/>
        <item m="1" x="60"/>
        <item m="1" x="61"/>
        <item m="1" x="62"/>
        <item m="1" x="63"/>
        <item m="1" x="64"/>
        <item m="1" x="72"/>
        <item m="1" x="73"/>
        <item m="1" x="81"/>
        <item m="1" x="85"/>
        <item m="1" x="91"/>
        <item m="1" x="94"/>
        <item m="1" x="96"/>
        <item m="1" x="104"/>
        <item m="1" x="23"/>
        <item m="1" x="25"/>
        <item x="0"/>
        <item m="1" x="26"/>
        <item m="1" x="30"/>
        <item m="1" x="65"/>
        <item m="1" x="67"/>
        <item m="1" x="68"/>
        <item m="1" x="69"/>
        <item m="1" x="77"/>
        <item m="1" x="34"/>
        <item m="1" x="37"/>
        <item m="1" x="38"/>
        <item m="1" x="75"/>
        <item m="1" x="78"/>
        <item m="1" x="79"/>
        <item m="1" x="80"/>
        <item m="1" x="83"/>
        <item m="1" x="43"/>
        <item m="1" x="45"/>
        <item m="1" x="46"/>
        <item m="1" x="48"/>
        <item m="1" x="86"/>
        <item m="1" x="87"/>
        <item m="1" x="88"/>
        <item m="1" x="89"/>
        <item m="1" x="90"/>
        <item m="1" x="93"/>
        <item m="1" x="95"/>
        <item m="1" x="98"/>
        <item m="1" x="99"/>
        <item m="1" x="100"/>
        <item m="1" x="101"/>
        <item m="1" x="103"/>
        <item m="1" x="105"/>
        <item m="1" x="106"/>
        <item m="1" x="109"/>
        <item m="1" x="50"/>
        <item m="1" x="3"/>
        <item m="1" x="5"/>
        <item m="1" x="9"/>
        <item m="1" x="18"/>
        <item m="1" x="19"/>
        <item m="1" x="51"/>
        <item m="1" x="52"/>
        <item m="1" x="12"/>
        <item m="1" x="15"/>
        <item m="1" x="17"/>
        <item m="1" x="58"/>
        <item m="1" x="71"/>
        <item m="1" x="74"/>
        <item m="1" x="39"/>
        <item m="1" x="40"/>
        <item m="1" x="8"/>
        <item m="1" x="11"/>
        <item m="1" x="42"/>
        <item m="1" x="44"/>
        <item m="1" x="47"/>
        <item m="1" x="49"/>
        <item m="1" x="102"/>
        <item m="1" x="53"/>
        <item m="1" x="54"/>
        <item x="1"/>
        <item m="1" x="66"/>
        <item m="1" x="70"/>
        <item m="1" x="76"/>
        <item m="1" x="107"/>
        <item m="1" x="28"/>
        <item m="1" x="27"/>
        <item m="1" x="7"/>
      </items>
      <extLst>
        <ext xmlns:x14="http://schemas.microsoft.com/office/spreadsheetml/2009/9/main" uri="{2946ED86-A175-432a-8AC1-64E0C546D7DE}">
          <x14:pivotField fillDownLabels="1"/>
        </ext>
      </extLst>
    </pivotField>
    <pivotField axis="axisRow" compact="0" outline="0" showAll="0" defaultSubtotal="0">
      <items count="3">
        <item x="0"/>
        <item m="1" x="2"/>
        <item x="1"/>
      </items>
      <extLst>
        <ext xmlns:x14="http://schemas.microsoft.com/office/spreadsheetml/2009/9/main" uri="{2946ED86-A175-432a-8AC1-64E0C546D7DE}">
          <x14:pivotField fillDownLabels="1"/>
        </ext>
      </extLst>
    </pivotField>
    <pivotField axis="axisRow" compact="0" outline="0" showAll="0" defaultSubtotal="0">
      <items count="3">
        <item m="1" x="2"/>
        <item x="0"/>
        <item x="1"/>
      </items>
      <extLst>
        <ext xmlns:x14="http://schemas.microsoft.com/office/spreadsheetml/2009/9/main" uri="{2946ED86-A175-432a-8AC1-64E0C546D7DE}">
          <x14:pivotField fillDownLabels="1"/>
        </ext>
      </extLst>
    </pivotField>
    <pivotField axis="axisRow" compact="0" outline="0" showAll="0" defaultSubtotal="0">
      <items count="3">
        <item x="1"/>
        <item x="0"/>
        <item m="1" x="2"/>
      </items>
      <extLst>
        <ext xmlns:x14="http://schemas.microsoft.com/office/spreadsheetml/2009/9/main" uri="{2946ED86-A175-432a-8AC1-64E0C546D7DE}">
          <x14:pivotField fillDownLabels="1"/>
        </ext>
      </extLst>
    </pivotField>
    <pivotField axis="axisRow" compact="0" outline="0" showAll="0" defaultSubtotal="0">
      <items count="3">
        <item x="1"/>
        <item x="0"/>
        <item m="1" x="2"/>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multipleItemSelectionAllowed="1"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43" outline="0" showAll="0" defaultSubtotal="0">
      <extLst>
        <ext xmlns:x14="http://schemas.microsoft.com/office/spreadsheetml/2009/9/main" uri="{2946ED86-A175-432a-8AC1-64E0C546D7DE}">
          <x14:pivotField fillDownLabels="1"/>
        </ext>
      </extLst>
    </pivotField>
    <pivotField compact="0" numFmtId="43" outline="0" showAll="0" defaultSubtotal="0">
      <extLst>
        <ext xmlns:x14="http://schemas.microsoft.com/office/spreadsheetml/2009/9/main" uri="{2946ED86-A175-432a-8AC1-64E0C546D7DE}">
          <x14:pivotField fillDownLabels="1"/>
        </ext>
      </extLst>
    </pivotField>
    <pivotField compact="0" numFmtId="43" outline="0" showAll="0" defaultSubtotal="0">
      <extLst>
        <ext xmlns:x14="http://schemas.microsoft.com/office/spreadsheetml/2009/9/main" uri="{2946ED86-A175-432a-8AC1-64E0C546D7DE}">
          <x14:pivotField fillDownLabels="1"/>
        </ext>
      </extLst>
    </pivotField>
    <pivotField compact="0" numFmtId="43" outline="0" showAll="0" defaultSubtotal="0">
      <extLst>
        <ext xmlns:x14="http://schemas.microsoft.com/office/spreadsheetml/2009/9/main" uri="{2946ED86-A175-432a-8AC1-64E0C546D7DE}">
          <x14:pivotField fillDownLabels="1"/>
        </ext>
      </extLst>
    </pivotField>
    <pivotField compact="0" numFmtId="43" outline="0" showAll="0" defaultSubtotal="0">
      <extLst>
        <ext xmlns:x14="http://schemas.microsoft.com/office/spreadsheetml/2009/9/main" uri="{2946ED86-A175-432a-8AC1-64E0C546D7DE}">
          <x14:pivotField fillDownLabels="1"/>
        </ext>
      </extLst>
    </pivotField>
    <pivotField compact="0" numFmtId="43" outline="0" showAll="0" defaultSubtotal="0">
      <extLst>
        <ext xmlns:x14="http://schemas.microsoft.com/office/spreadsheetml/2009/9/main" uri="{2946ED86-A175-432a-8AC1-64E0C546D7DE}">
          <x14:pivotField fillDownLabels="1"/>
        </ext>
      </extLst>
    </pivotField>
    <pivotField compact="0" numFmtId="43" outline="0" showAll="0" defaultSubtotal="0">
      <extLst>
        <ext xmlns:x14="http://schemas.microsoft.com/office/spreadsheetml/2009/9/main" uri="{2946ED86-A175-432a-8AC1-64E0C546D7DE}">
          <x14:pivotField fillDownLabels="1"/>
        </ext>
      </extLst>
    </pivotField>
    <pivotField compact="0" numFmtId="43" outline="0" showAll="0" defaultSubtotal="0">
      <extLst>
        <ext xmlns:x14="http://schemas.microsoft.com/office/spreadsheetml/2009/9/main" uri="{2946ED86-A175-432a-8AC1-64E0C546D7DE}">
          <x14:pivotField fillDownLabels="1"/>
        </ext>
      </extLst>
    </pivotField>
    <pivotField compact="0" numFmtId="43" outline="0" showAll="0" defaultSubtotal="0">
      <extLst>
        <ext xmlns:x14="http://schemas.microsoft.com/office/spreadsheetml/2009/9/main" uri="{2946ED86-A175-432a-8AC1-64E0C546D7DE}">
          <x14:pivotField fillDownLabels="1"/>
        </ext>
      </extLst>
    </pivotField>
    <pivotField compact="0" numFmtId="43" outline="0" showAll="0" defaultSubtotal="0">
      <extLst>
        <ext xmlns:x14="http://schemas.microsoft.com/office/spreadsheetml/2009/9/main" uri="{2946ED86-A175-432a-8AC1-64E0C546D7DE}">
          <x14:pivotField fillDownLabels="1"/>
        </ext>
      </extLst>
    </pivotField>
    <pivotField compact="0" numFmtId="43" outline="0" showAll="0" defaultSubtotal="0">
      <extLst>
        <ext xmlns:x14="http://schemas.microsoft.com/office/spreadsheetml/2009/9/main" uri="{2946ED86-A175-432a-8AC1-64E0C546D7DE}">
          <x14:pivotField fillDownLabels="1"/>
        </ext>
      </extLst>
    </pivotField>
    <pivotField compact="0" numFmtId="43"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90" outline="0" showAll="0" defaultSubtotal="0">
      <extLst>
        <ext xmlns:x14="http://schemas.microsoft.com/office/spreadsheetml/2009/9/main" uri="{2946ED86-A175-432a-8AC1-64E0C546D7DE}">
          <x14:pivotField fillDownLabels="1"/>
        </ext>
      </extLst>
    </pivotField>
    <pivotField compact="0" numFmtId="190" outline="0" showAll="0" defaultSubtotal="0">
      <extLst>
        <ext xmlns:x14="http://schemas.microsoft.com/office/spreadsheetml/2009/9/main" uri="{2946ED86-A175-432a-8AC1-64E0C546D7DE}">
          <x14:pivotField fillDownLabels="1"/>
        </ext>
      </extLst>
    </pivotField>
    <pivotField compact="0" numFmtId="190" outline="0" showAll="0" defaultSubtotal="0">
      <extLst>
        <ext xmlns:x14="http://schemas.microsoft.com/office/spreadsheetml/2009/9/main" uri="{2946ED86-A175-432a-8AC1-64E0C546D7DE}">
          <x14:pivotField fillDownLabels="1"/>
        </ext>
      </extLst>
    </pivotField>
    <pivotField compact="0" numFmtId="190" outline="0" showAll="0" defaultSubtotal="0">
      <extLst>
        <ext xmlns:x14="http://schemas.microsoft.com/office/spreadsheetml/2009/9/main" uri="{2946ED86-A175-432a-8AC1-64E0C546D7DE}">
          <x14:pivotField fillDownLabels="1"/>
        </ext>
      </extLst>
    </pivotField>
    <pivotField compact="0" numFmtId="190" outline="0" showAll="0" defaultSubtotal="0">
      <extLst>
        <ext xmlns:x14="http://schemas.microsoft.com/office/spreadsheetml/2009/9/main" uri="{2946ED86-A175-432a-8AC1-64E0C546D7DE}">
          <x14:pivotField fillDownLabels="1"/>
        </ext>
      </extLst>
    </pivotField>
    <pivotField compact="0" numFmtId="190" outline="0" showAll="0" defaultSubtotal="0">
      <extLst>
        <ext xmlns:x14="http://schemas.microsoft.com/office/spreadsheetml/2009/9/main" uri="{2946ED86-A175-432a-8AC1-64E0C546D7DE}">
          <x14:pivotField fillDownLabels="1"/>
        </ext>
      </extLst>
    </pivotField>
    <pivotField compact="0" numFmtId="190"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compact="0" numFmtId="167" outline="0" showAll="0" defaultSubtotal="0">
      <extLst>
        <ext xmlns:x14="http://schemas.microsoft.com/office/spreadsheetml/2009/9/main" uri="{2946ED86-A175-432a-8AC1-64E0C546D7DE}">
          <x14:pivotField fillDownLabels="1"/>
        </ext>
      </extLst>
    </pivotField>
    <pivotField axis="axisPage" compact="0" outline="0" multipleItemSelectionAllowed="1" showAll="0" defaultSubtotal="0">
      <items count="4">
        <item h="1" x="0"/>
        <item m="1" x="2"/>
        <item m="1" x="3"/>
        <item h="1" m="1" x="1"/>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90" outline="0" showAll="0" defaultSubtotal="0">
      <extLst>
        <ext xmlns:x14="http://schemas.microsoft.com/office/spreadsheetml/2009/9/main" uri="{2946ED86-A175-432a-8AC1-64E0C546D7DE}">
          <x14:pivotField fillDownLabels="1"/>
        </ext>
      </extLst>
    </pivotField>
    <pivotField dataField="1" compact="0" numFmtId="190" outline="0" showAll="0" defaultSubtotal="0">
      <extLst>
        <ext xmlns:x14="http://schemas.microsoft.com/office/spreadsheetml/2009/9/main" uri="{2946ED86-A175-432a-8AC1-64E0C546D7DE}">
          <x14:pivotField fillDownLabels="1"/>
        </ext>
      </extLst>
    </pivotField>
    <pivotField compact="0" numFmtId="19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90" outline="0" showAll="0" defaultSubtotal="0">
      <extLst>
        <ext xmlns:x14="http://schemas.microsoft.com/office/spreadsheetml/2009/9/main" uri="{2946ED86-A175-432a-8AC1-64E0C546D7DE}">
          <x14:pivotField fillDownLabels="1"/>
        </ext>
      </extLst>
    </pivotField>
    <pivotField compact="0" numFmtId="190" outline="0" showAll="0" defaultSubtotal="0">
      <extLst>
        <ext xmlns:x14="http://schemas.microsoft.com/office/spreadsheetml/2009/9/main" uri="{2946ED86-A175-432a-8AC1-64E0C546D7DE}">
          <x14:pivotField fillDownLabels="1"/>
        </ext>
      </extLst>
    </pivotField>
    <pivotField compact="0" numFmtId="43" outline="0" showAll="0" defaultSubtotal="0">
      <extLst>
        <ext xmlns:x14="http://schemas.microsoft.com/office/spreadsheetml/2009/9/main" uri="{2946ED86-A175-432a-8AC1-64E0C546D7DE}">
          <x14:pivotField fillDownLabels="1"/>
        </ext>
      </extLst>
    </pivotField>
    <pivotField compact="0" numFmtId="43" outline="0" showAll="0" defaultSubtotal="0">
      <extLst>
        <ext xmlns:x14="http://schemas.microsoft.com/office/spreadsheetml/2009/9/main" uri="{2946ED86-A175-432a-8AC1-64E0C546D7DE}">
          <x14:pivotField fillDownLabels="1"/>
        </ext>
      </extLst>
    </pivotField>
    <pivotField compact="0" numFmtId="43"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43" outline="0" showAll="0" defaultSubtotal="0">
      <extLst>
        <ext xmlns:x14="http://schemas.microsoft.com/office/spreadsheetml/2009/9/main" uri="{2946ED86-A175-432a-8AC1-64E0C546D7DE}">
          <x14:pivotField fillDownLabels="1"/>
        </ext>
      </extLst>
    </pivotField>
    <pivotField compact="0" numFmtId="43" outline="0" showAll="0" defaultSubtotal="0">
      <extLst>
        <ext xmlns:x14="http://schemas.microsoft.com/office/spreadsheetml/2009/9/main" uri="{2946ED86-A175-432a-8AC1-64E0C546D7DE}">
          <x14:pivotField fillDownLabels="1"/>
        </ext>
      </extLst>
    </pivotField>
    <pivotField compact="0" numFmtId="43" outline="0" showAll="0" defaultSubtotal="0">
      <extLst>
        <ext xmlns:x14="http://schemas.microsoft.com/office/spreadsheetml/2009/9/main" uri="{2946ED86-A175-432a-8AC1-64E0C546D7DE}">
          <x14:pivotField fillDownLabels="1"/>
        </ext>
      </extLst>
    </pivotField>
    <pivotField compact="0" numFmtId="43" outline="0" showAll="0" defaultSubtotal="0">
      <extLst>
        <ext xmlns:x14="http://schemas.microsoft.com/office/spreadsheetml/2009/9/main" uri="{2946ED86-A175-432a-8AC1-64E0C546D7DE}">
          <x14:pivotField fillDownLabels="1"/>
        </ext>
      </extLst>
    </pivotField>
    <pivotField compact="0" numFmtId="43"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90" outline="0" showAll="0" defaultSubtotal="0">
      <extLst>
        <ext xmlns:x14="http://schemas.microsoft.com/office/spreadsheetml/2009/9/main" uri="{2946ED86-A175-432a-8AC1-64E0C546D7DE}">
          <x14:pivotField fillDownLabels="1"/>
        </ext>
      </extLst>
    </pivotField>
    <pivotField compact="0" numFmtId="190" outline="0" showAll="0" defaultSubtotal="0">
      <extLst>
        <ext xmlns:x14="http://schemas.microsoft.com/office/spreadsheetml/2009/9/main" uri="{2946ED86-A175-432a-8AC1-64E0C546D7DE}">
          <x14:pivotField fillDownLabels="1"/>
        </ext>
      </extLst>
    </pivotField>
  </pivotFields>
  <rowFields count="7">
    <field x="4"/>
    <field x="6"/>
    <field x="7"/>
    <field x="8"/>
    <field x="9"/>
    <field x="10"/>
    <field x="11"/>
  </rowFields>
  <rowItems count="1">
    <i t="grand">
      <x/>
    </i>
  </rowItems>
  <colItems count="1">
    <i/>
  </colItems>
  <pageFields count="1">
    <pageField fld="143" hier="0"/>
  </pageFields>
  <dataFields count="1">
    <dataField name=" TOTAL NUEVO CODIFICADO (NO considera las reformas en transito)" fld="146" baseField="0" baseItem="0" numFmtId="4"/>
  </dataFields>
  <formats count="157">
    <format dxfId="159">
      <pivotArea outline="0" fieldPosition="0">
        <references count="2">
          <reference field="4" count="1" selected="0">
            <x v="0"/>
          </reference>
          <reference field="9" count="1" selected="0">
            <x v="1"/>
          </reference>
        </references>
      </pivotArea>
    </format>
    <format dxfId="158">
      <pivotArea dataOnly="0" labelOnly="1" outline="0" fieldPosition="0"/>
    </format>
    <format dxfId="157">
      <pivotArea outline="0" fieldPosition="0">
        <references count="1">
          <reference field="4294967294" count="1">
            <x v="0"/>
          </reference>
        </references>
      </pivotArea>
    </format>
    <format dxfId="156">
      <pivotArea type="all" dataOnly="0" outline="0" fieldPosition="0"/>
    </format>
    <format dxfId="155">
      <pivotArea outline="0" collapsedLevelsAreSubtotals="1" fieldPosition="0"/>
    </format>
    <format dxfId="154">
      <pivotArea field="4" type="button" dataOnly="0" labelOnly="1" outline="0" fieldPosition="0"/>
    </format>
    <format dxfId="153">
      <pivotArea field="6" type="button" dataOnly="0" labelOnly="1" outline="0" fieldPosition="0"/>
    </format>
    <format dxfId="152">
      <pivotArea field="7" type="button" dataOnly="0" labelOnly="1" outline="0" fieldPosition="0"/>
    </format>
    <format dxfId="151">
      <pivotArea field="8" type="button" dataOnly="0" labelOnly="1" outline="0" fieldPosition="0"/>
    </format>
    <format dxfId="150">
      <pivotArea field="9" type="button" dataOnly="0" labelOnly="1" outline="0" fieldPosition="0"/>
    </format>
    <format dxfId="149">
      <pivotArea field="10" type="button" dataOnly="0" labelOnly="1" outline="0" fieldPosition="0"/>
    </format>
    <format dxfId="148">
      <pivotArea field="11" type="button" dataOnly="0" labelOnly="1" outline="0" fieldPosition="0"/>
    </format>
    <format dxfId="147">
      <pivotArea dataOnly="0" labelOnly="1" outline="0" fieldPosition="0"/>
    </format>
    <format dxfId="146">
      <pivotArea dataOnly="0" labelOnly="1" outline="0" fieldPosition="0">
        <references count="1">
          <reference field="4" count="0"/>
        </references>
      </pivotArea>
    </format>
    <format dxfId="145">
      <pivotArea dataOnly="0" labelOnly="1" grandRow="1" outline="0" fieldPosition="0"/>
    </format>
    <format dxfId="144">
      <pivotArea dataOnly="0" labelOnly="1" outline="0" fieldPosition="0">
        <references count="2">
          <reference field="4" count="1" selected="0">
            <x v="0"/>
          </reference>
          <reference field="6" count="1">
            <x v="1"/>
          </reference>
        </references>
      </pivotArea>
    </format>
    <format dxfId="143">
      <pivotArea dataOnly="0" labelOnly="1" outline="0" fieldPosition="0">
        <references count="2">
          <reference field="4" count="1" selected="0">
            <x v="1"/>
          </reference>
          <reference field="6" count="6">
            <x v="0"/>
            <x v="1"/>
            <x v="2"/>
            <x v="3"/>
            <x v="4"/>
            <x v="5"/>
          </reference>
        </references>
      </pivotArea>
    </format>
    <format dxfId="142">
      <pivotArea dataOnly="0" labelOnly="1" outline="0" fieldPosition="0">
        <references count="2">
          <reference field="4" count="1" selected="0">
            <x v="2"/>
          </reference>
          <reference field="6" count="1">
            <x v="0"/>
          </reference>
        </references>
      </pivotArea>
    </format>
    <format dxfId="141">
      <pivotArea dataOnly="0" labelOnly="1" outline="0" fieldPosition="0">
        <references count="2">
          <reference field="4" count="1" selected="0">
            <x v="3"/>
          </reference>
          <reference field="6" count="1">
            <x v="1"/>
          </reference>
        </references>
      </pivotArea>
    </format>
    <format dxfId="140">
      <pivotArea dataOnly="0" labelOnly="1" outline="0" fieldPosition="0">
        <references count="2">
          <reference field="4" count="1" selected="0">
            <x v="4"/>
          </reference>
          <reference field="6" count="3">
            <x v="0"/>
            <x v="1"/>
            <x v="2"/>
          </reference>
        </references>
      </pivotArea>
    </format>
    <format dxfId="139">
      <pivotArea dataOnly="0" labelOnly="1" outline="0" fieldPosition="0">
        <references count="2">
          <reference field="4" count="1" selected="0">
            <x v="5"/>
          </reference>
          <reference field="6" count="1">
            <x v="0"/>
          </reference>
        </references>
      </pivotArea>
    </format>
    <format dxfId="138">
      <pivotArea dataOnly="0" labelOnly="1" outline="0" fieldPosition="0">
        <references count="2">
          <reference field="4" count="1" selected="0">
            <x v="6"/>
          </reference>
          <reference field="6" count="1">
            <x v="1"/>
          </reference>
        </references>
      </pivotArea>
    </format>
    <format dxfId="137">
      <pivotArea dataOnly="0" labelOnly="1" outline="0" fieldPosition="0">
        <references count="3">
          <reference field="4" count="1" selected="0">
            <x v="0"/>
          </reference>
          <reference field="6" count="1" selected="0">
            <x v="1"/>
          </reference>
          <reference field="7" count="1">
            <x v="78"/>
          </reference>
        </references>
      </pivotArea>
    </format>
    <format dxfId="136">
      <pivotArea dataOnly="0" labelOnly="1" outline="0" fieldPosition="0">
        <references count="3">
          <reference field="4" count="1" selected="0">
            <x v="1"/>
          </reference>
          <reference field="6" count="1" selected="0">
            <x v="0"/>
          </reference>
          <reference field="7" count="10">
            <x v="0"/>
            <x v="2"/>
            <x v="3"/>
            <x v="9"/>
            <x v="10"/>
            <x v="11"/>
            <x v="12"/>
            <x v="16"/>
            <x v="17"/>
            <x v="19"/>
          </reference>
        </references>
      </pivotArea>
    </format>
    <format dxfId="135">
      <pivotArea dataOnly="0" labelOnly="1" outline="0" fieldPosition="0">
        <references count="3">
          <reference field="4" count="1" selected="0">
            <x v="1"/>
          </reference>
          <reference field="6" count="1" selected="0">
            <x v="1"/>
          </reference>
          <reference field="7" count="3">
            <x v="43"/>
            <x v="73"/>
            <x v="89"/>
          </reference>
        </references>
      </pivotArea>
    </format>
    <format dxfId="134">
      <pivotArea dataOnly="0" labelOnly="1" outline="0" fieldPosition="0">
        <references count="3">
          <reference field="4" count="1" selected="0">
            <x v="1"/>
          </reference>
          <reference field="6" count="1" selected="0">
            <x v="2"/>
          </reference>
          <reference field="7" count="1">
            <x v="43"/>
          </reference>
        </references>
      </pivotArea>
    </format>
    <format dxfId="133">
      <pivotArea dataOnly="0" labelOnly="1" outline="0" fieldPosition="0">
        <references count="3">
          <reference field="4" count="1" selected="0">
            <x v="1"/>
          </reference>
          <reference field="6" count="1" selected="0">
            <x v="3"/>
          </reference>
          <reference field="7" count="6">
            <x v="27"/>
            <x v="41"/>
            <x v="43"/>
            <x v="51"/>
            <x v="90"/>
            <x v="95"/>
          </reference>
        </references>
      </pivotArea>
    </format>
    <format dxfId="132">
      <pivotArea dataOnly="0" labelOnly="1" outline="0" fieldPosition="0">
        <references count="3">
          <reference field="4" count="1" selected="0">
            <x v="1"/>
          </reference>
          <reference field="6" count="1" selected="0">
            <x v="4"/>
          </reference>
          <reference field="7" count="2">
            <x v="27"/>
            <x v="34"/>
          </reference>
        </references>
      </pivotArea>
    </format>
    <format dxfId="131">
      <pivotArea dataOnly="0" labelOnly="1" outline="0" fieldPosition="0">
        <references count="3">
          <reference field="4" count="1" selected="0">
            <x v="1"/>
          </reference>
          <reference field="6" count="1" selected="0">
            <x v="5"/>
          </reference>
          <reference field="7" count="1">
            <x v="95"/>
          </reference>
        </references>
      </pivotArea>
    </format>
    <format dxfId="130">
      <pivotArea dataOnly="0" labelOnly="1" outline="0" fieldPosition="0">
        <references count="3">
          <reference field="4" count="1" selected="0">
            <x v="2"/>
          </reference>
          <reference field="6" count="1" selected="0">
            <x v="0"/>
          </reference>
          <reference field="7" count="12">
            <x v="0"/>
            <x v="2"/>
            <x v="3"/>
            <x v="9"/>
            <x v="10"/>
            <x v="11"/>
            <x v="12"/>
            <x v="16"/>
            <x v="17"/>
            <x v="63"/>
            <x v="77"/>
            <x v="95"/>
          </reference>
        </references>
      </pivotArea>
    </format>
    <format dxfId="129">
      <pivotArea dataOnly="0" labelOnly="1" outline="0" fieldPosition="0">
        <references count="3">
          <reference field="4" count="1" selected="0">
            <x v="3"/>
          </reference>
          <reference field="6" count="1" selected="0">
            <x v="0"/>
          </reference>
          <reference field="7" count="13">
            <x v="0"/>
            <x v="2"/>
            <x v="3"/>
            <x v="9"/>
            <x v="10"/>
            <x v="11"/>
            <x v="12"/>
            <x v="16"/>
            <x v="17"/>
            <x v="19"/>
            <x v="41"/>
            <x v="43"/>
            <x v="51"/>
          </reference>
        </references>
      </pivotArea>
    </format>
    <format dxfId="128">
      <pivotArea dataOnly="0" labelOnly="1" outline="0" fieldPosition="0">
        <references count="3">
          <reference field="4" count="1" selected="0">
            <x v="3"/>
          </reference>
          <reference field="6" count="1" selected="0">
            <x v="1"/>
          </reference>
          <reference field="7" count="3">
            <x v="41"/>
            <x v="43"/>
            <x v="51"/>
          </reference>
        </references>
      </pivotArea>
    </format>
    <format dxfId="127">
      <pivotArea dataOnly="0" labelOnly="1" outline="0" fieldPosition="0">
        <references count="3">
          <reference field="4" count="1" selected="0">
            <x v="4"/>
          </reference>
          <reference field="6" count="1" selected="0">
            <x v="0"/>
          </reference>
          <reference field="7" count="11">
            <x v="0"/>
            <x v="2"/>
            <x v="3"/>
            <x v="9"/>
            <x v="10"/>
            <x v="11"/>
            <x v="12"/>
            <x v="14"/>
            <x v="16"/>
            <x v="17"/>
            <x v="19"/>
          </reference>
        </references>
      </pivotArea>
    </format>
    <format dxfId="126">
      <pivotArea dataOnly="0" labelOnly="1" outline="0" fieldPosition="0">
        <references count="3">
          <reference field="4" count="1" selected="0">
            <x v="4"/>
          </reference>
          <reference field="6" count="1" selected="0">
            <x v="1"/>
          </reference>
          <reference field="7" count="2">
            <x v="34"/>
            <x v="94"/>
          </reference>
        </references>
      </pivotArea>
    </format>
    <format dxfId="125">
      <pivotArea dataOnly="0" labelOnly="1" outline="0" fieldPosition="0">
        <references count="3">
          <reference field="4" count="1" selected="0">
            <x v="4"/>
          </reference>
          <reference field="6" count="1" selected="0">
            <x v="2"/>
          </reference>
          <reference field="7" count="2">
            <x v="43"/>
            <x v="44"/>
          </reference>
        </references>
      </pivotArea>
    </format>
    <format dxfId="124">
      <pivotArea dataOnly="0" labelOnly="1" outline="0" fieldPosition="0">
        <references count="3">
          <reference field="4" count="1" selected="0">
            <x v="5"/>
          </reference>
          <reference field="6" count="1" selected="0">
            <x v="0"/>
          </reference>
          <reference field="7" count="22">
            <x v="0"/>
            <x v="2"/>
            <x v="3"/>
            <x v="9"/>
            <x v="10"/>
            <x v="11"/>
            <x v="12"/>
            <x v="16"/>
            <x v="17"/>
            <x v="19"/>
            <x v="20"/>
            <x v="21"/>
            <x v="22"/>
            <x v="43"/>
            <x v="44"/>
            <x v="46"/>
            <x v="48"/>
            <x v="63"/>
            <x v="70"/>
            <x v="72"/>
            <x v="84"/>
            <x v="93"/>
          </reference>
        </references>
      </pivotArea>
    </format>
    <format dxfId="123">
      <pivotArea dataOnly="0" labelOnly="1" outline="0" fieldPosition="0">
        <references count="3">
          <reference field="4" count="1" selected="0">
            <x v="6"/>
          </reference>
          <reference field="6" count="1" selected="0">
            <x v="0"/>
          </reference>
          <reference field="7" count="47">
            <x v="0"/>
            <x v="1"/>
            <x v="2"/>
            <x v="3"/>
            <x v="4"/>
            <x v="5"/>
            <x v="6"/>
            <x v="7"/>
            <x v="9"/>
            <x v="10"/>
            <x v="11"/>
            <x v="12"/>
            <x v="14"/>
            <x v="16"/>
            <x v="17"/>
            <x v="18"/>
            <x v="19"/>
            <x v="22"/>
            <x v="23"/>
            <x v="25"/>
            <x v="27"/>
            <x v="36"/>
            <x v="37"/>
            <x v="40"/>
            <x v="41"/>
            <x v="43"/>
            <x v="44"/>
            <x v="49"/>
            <x v="51"/>
            <x v="54"/>
            <x v="60"/>
            <x v="62"/>
            <x v="64"/>
            <x v="65"/>
            <x v="66"/>
            <x v="67"/>
            <x v="68"/>
            <x v="72"/>
            <x v="74"/>
            <x v="79"/>
            <x v="81"/>
            <x v="84"/>
            <x v="85"/>
            <x v="86"/>
            <x v="87"/>
            <x v="91"/>
            <x v="101"/>
          </reference>
        </references>
      </pivotArea>
    </format>
    <format dxfId="122">
      <pivotArea dataOnly="0" labelOnly="1" outline="0" fieldPosition="0">
        <references count="3">
          <reference field="4" count="1" selected="0">
            <x v="6"/>
          </reference>
          <reference field="6" count="1" selected="0">
            <x v="1"/>
          </reference>
          <reference field="7" count="2">
            <x v="82"/>
            <x v="102"/>
          </reference>
        </references>
      </pivotArea>
    </format>
    <format dxfId="121">
      <pivotArea dataOnly="0" labelOnly="1" outline="0" fieldPosition="0"/>
    </format>
    <format dxfId="120">
      <pivotArea type="all" dataOnly="0" outline="0" fieldPosition="0"/>
    </format>
    <format dxfId="119">
      <pivotArea outline="0" collapsedLevelsAreSubtotals="1" fieldPosition="0"/>
    </format>
    <format dxfId="118">
      <pivotArea field="4" type="button" dataOnly="0" labelOnly="1" outline="0" fieldPosition="0"/>
    </format>
    <format dxfId="117">
      <pivotArea field="6" type="button" dataOnly="0" labelOnly="1" outline="0" fieldPosition="0"/>
    </format>
    <format dxfId="116">
      <pivotArea field="7" type="button" dataOnly="0" labelOnly="1" outline="0" fieldPosition="0"/>
    </format>
    <format dxfId="115">
      <pivotArea field="8" type="button" dataOnly="0" labelOnly="1" outline="0" fieldPosition="0"/>
    </format>
    <format dxfId="114">
      <pivotArea field="9" type="button" dataOnly="0" labelOnly="1" outline="0" fieldPosition="0"/>
    </format>
    <format dxfId="113">
      <pivotArea field="10" type="button" dataOnly="0" labelOnly="1" outline="0" fieldPosition="0"/>
    </format>
    <format dxfId="112">
      <pivotArea field="11" type="button" dataOnly="0" labelOnly="1" outline="0" fieldPosition="0"/>
    </format>
    <format dxfId="111">
      <pivotArea dataOnly="0" labelOnly="1" outline="0" fieldPosition="0"/>
    </format>
    <format dxfId="110">
      <pivotArea dataOnly="0" labelOnly="1" outline="0" fieldPosition="0">
        <references count="1">
          <reference field="4" count="0"/>
        </references>
      </pivotArea>
    </format>
    <format dxfId="109">
      <pivotArea dataOnly="0" labelOnly="1" grandRow="1" outline="0" fieldPosition="0"/>
    </format>
    <format dxfId="108">
      <pivotArea dataOnly="0" labelOnly="1" outline="0" fieldPosition="0">
        <references count="2">
          <reference field="4" count="1" selected="0">
            <x v="0"/>
          </reference>
          <reference field="6" count="1">
            <x v="1"/>
          </reference>
        </references>
      </pivotArea>
    </format>
    <format dxfId="107">
      <pivotArea dataOnly="0" labelOnly="1" outline="0" fieldPosition="0">
        <references count="2">
          <reference field="4" count="1" selected="0">
            <x v="1"/>
          </reference>
          <reference field="6" count="6">
            <x v="0"/>
            <x v="1"/>
            <x v="2"/>
            <x v="3"/>
            <x v="4"/>
            <x v="5"/>
          </reference>
        </references>
      </pivotArea>
    </format>
    <format dxfId="106">
      <pivotArea dataOnly="0" labelOnly="1" outline="0" fieldPosition="0">
        <references count="2">
          <reference field="4" count="1" selected="0">
            <x v="2"/>
          </reference>
          <reference field="6" count="1">
            <x v="0"/>
          </reference>
        </references>
      </pivotArea>
    </format>
    <format dxfId="105">
      <pivotArea dataOnly="0" labelOnly="1" outline="0" fieldPosition="0">
        <references count="2">
          <reference field="4" count="1" selected="0">
            <x v="3"/>
          </reference>
          <reference field="6" count="1">
            <x v="1"/>
          </reference>
        </references>
      </pivotArea>
    </format>
    <format dxfId="104">
      <pivotArea dataOnly="0" labelOnly="1" outline="0" fieldPosition="0">
        <references count="2">
          <reference field="4" count="1" selected="0">
            <x v="4"/>
          </reference>
          <reference field="6" count="3">
            <x v="0"/>
            <x v="1"/>
            <x v="2"/>
          </reference>
        </references>
      </pivotArea>
    </format>
    <format dxfId="103">
      <pivotArea dataOnly="0" labelOnly="1" outline="0" fieldPosition="0">
        <references count="2">
          <reference field="4" count="1" selected="0">
            <x v="5"/>
          </reference>
          <reference field="6" count="1">
            <x v="0"/>
          </reference>
        </references>
      </pivotArea>
    </format>
    <format dxfId="102">
      <pivotArea dataOnly="0" labelOnly="1" outline="0" fieldPosition="0">
        <references count="2">
          <reference field="4" count="1" selected="0">
            <x v="6"/>
          </reference>
          <reference field="6" count="1">
            <x v="1"/>
          </reference>
        </references>
      </pivotArea>
    </format>
    <format dxfId="101">
      <pivotArea dataOnly="0" labelOnly="1" outline="0" fieldPosition="0">
        <references count="3">
          <reference field="4" count="1" selected="0">
            <x v="0"/>
          </reference>
          <reference field="6" count="1" selected="0">
            <x v="1"/>
          </reference>
          <reference field="7" count="1">
            <x v="78"/>
          </reference>
        </references>
      </pivotArea>
    </format>
    <format dxfId="100">
      <pivotArea dataOnly="0" labelOnly="1" outline="0" fieldPosition="0">
        <references count="3">
          <reference field="4" count="1" selected="0">
            <x v="1"/>
          </reference>
          <reference field="6" count="1" selected="0">
            <x v="0"/>
          </reference>
          <reference field="7" count="10">
            <x v="0"/>
            <x v="2"/>
            <x v="3"/>
            <x v="9"/>
            <x v="10"/>
            <x v="11"/>
            <x v="12"/>
            <x v="16"/>
            <x v="17"/>
            <x v="19"/>
          </reference>
        </references>
      </pivotArea>
    </format>
    <format dxfId="99">
      <pivotArea dataOnly="0" labelOnly="1" outline="0" fieldPosition="0">
        <references count="3">
          <reference field="4" count="1" selected="0">
            <x v="1"/>
          </reference>
          <reference field="6" count="1" selected="0">
            <x v="1"/>
          </reference>
          <reference field="7" count="3">
            <x v="43"/>
            <x v="73"/>
            <x v="89"/>
          </reference>
        </references>
      </pivotArea>
    </format>
    <format dxfId="98">
      <pivotArea dataOnly="0" labelOnly="1" outline="0" fieldPosition="0">
        <references count="3">
          <reference field="4" count="1" selected="0">
            <x v="1"/>
          </reference>
          <reference field="6" count="1" selected="0">
            <x v="2"/>
          </reference>
          <reference field="7" count="1">
            <x v="43"/>
          </reference>
        </references>
      </pivotArea>
    </format>
    <format dxfId="97">
      <pivotArea dataOnly="0" labelOnly="1" outline="0" fieldPosition="0">
        <references count="3">
          <reference field="4" count="1" selected="0">
            <x v="1"/>
          </reference>
          <reference field="6" count="1" selected="0">
            <x v="3"/>
          </reference>
          <reference field="7" count="6">
            <x v="27"/>
            <x v="41"/>
            <x v="43"/>
            <x v="51"/>
            <x v="90"/>
            <x v="95"/>
          </reference>
        </references>
      </pivotArea>
    </format>
    <format dxfId="96">
      <pivotArea dataOnly="0" labelOnly="1" outline="0" fieldPosition="0">
        <references count="3">
          <reference field="4" count="1" selected="0">
            <x v="1"/>
          </reference>
          <reference field="6" count="1" selected="0">
            <x v="4"/>
          </reference>
          <reference field="7" count="2">
            <x v="27"/>
            <x v="34"/>
          </reference>
        </references>
      </pivotArea>
    </format>
    <format dxfId="95">
      <pivotArea dataOnly="0" labelOnly="1" outline="0" fieldPosition="0">
        <references count="3">
          <reference field="4" count="1" selected="0">
            <x v="1"/>
          </reference>
          <reference field="6" count="1" selected="0">
            <x v="5"/>
          </reference>
          <reference field="7" count="1">
            <x v="95"/>
          </reference>
        </references>
      </pivotArea>
    </format>
    <format dxfId="94">
      <pivotArea dataOnly="0" labelOnly="1" outline="0" fieldPosition="0">
        <references count="3">
          <reference field="4" count="1" selected="0">
            <x v="2"/>
          </reference>
          <reference field="6" count="1" selected="0">
            <x v="0"/>
          </reference>
          <reference field="7" count="12">
            <x v="0"/>
            <x v="2"/>
            <x v="3"/>
            <x v="9"/>
            <x v="10"/>
            <x v="11"/>
            <x v="12"/>
            <x v="16"/>
            <x v="17"/>
            <x v="63"/>
            <x v="77"/>
            <x v="95"/>
          </reference>
        </references>
      </pivotArea>
    </format>
    <format dxfId="93">
      <pivotArea dataOnly="0" labelOnly="1" outline="0" fieldPosition="0">
        <references count="3">
          <reference field="4" count="1" selected="0">
            <x v="3"/>
          </reference>
          <reference field="6" count="1" selected="0">
            <x v="0"/>
          </reference>
          <reference field="7" count="13">
            <x v="0"/>
            <x v="2"/>
            <x v="3"/>
            <x v="9"/>
            <x v="10"/>
            <x v="11"/>
            <x v="12"/>
            <x v="16"/>
            <x v="17"/>
            <x v="19"/>
            <x v="41"/>
            <x v="43"/>
            <x v="51"/>
          </reference>
        </references>
      </pivotArea>
    </format>
    <format dxfId="92">
      <pivotArea dataOnly="0" labelOnly="1" outline="0" fieldPosition="0">
        <references count="3">
          <reference field="4" count="1" selected="0">
            <x v="3"/>
          </reference>
          <reference field="6" count="1" selected="0">
            <x v="1"/>
          </reference>
          <reference field="7" count="3">
            <x v="41"/>
            <x v="43"/>
            <x v="51"/>
          </reference>
        </references>
      </pivotArea>
    </format>
    <format dxfId="91">
      <pivotArea dataOnly="0" labelOnly="1" outline="0" fieldPosition="0">
        <references count="3">
          <reference field="4" count="1" selected="0">
            <x v="4"/>
          </reference>
          <reference field="6" count="1" selected="0">
            <x v="0"/>
          </reference>
          <reference field="7" count="11">
            <x v="0"/>
            <x v="2"/>
            <x v="3"/>
            <x v="9"/>
            <x v="10"/>
            <x v="11"/>
            <x v="12"/>
            <x v="14"/>
            <x v="16"/>
            <x v="17"/>
            <x v="19"/>
          </reference>
        </references>
      </pivotArea>
    </format>
    <format dxfId="90">
      <pivotArea dataOnly="0" labelOnly="1" outline="0" fieldPosition="0">
        <references count="3">
          <reference field="4" count="1" selected="0">
            <x v="4"/>
          </reference>
          <reference field="6" count="1" selected="0">
            <x v="1"/>
          </reference>
          <reference field="7" count="2">
            <x v="34"/>
            <x v="94"/>
          </reference>
        </references>
      </pivotArea>
    </format>
    <format dxfId="89">
      <pivotArea dataOnly="0" labelOnly="1" outline="0" fieldPosition="0">
        <references count="3">
          <reference field="4" count="1" selected="0">
            <x v="4"/>
          </reference>
          <reference field="6" count="1" selected="0">
            <x v="2"/>
          </reference>
          <reference field="7" count="2">
            <x v="43"/>
            <x v="44"/>
          </reference>
        </references>
      </pivotArea>
    </format>
    <format dxfId="88">
      <pivotArea dataOnly="0" labelOnly="1" outline="0" fieldPosition="0">
        <references count="3">
          <reference field="4" count="1" selected="0">
            <x v="5"/>
          </reference>
          <reference field="6" count="1" selected="0">
            <x v="0"/>
          </reference>
          <reference field="7" count="22">
            <x v="0"/>
            <x v="2"/>
            <x v="3"/>
            <x v="9"/>
            <x v="10"/>
            <x v="11"/>
            <x v="12"/>
            <x v="16"/>
            <x v="17"/>
            <x v="19"/>
            <x v="20"/>
            <x v="21"/>
            <x v="22"/>
            <x v="43"/>
            <x v="44"/>
            <x v="46"/>
            <x v="48"/>
            <x v="63"/>
            <x v="70"/>
            <x v="72"/>
            <x v="84"/>
            <x v="93"/>
          </reference>
        </references>
      </pivotArea>
    </format>
    <format dxfId="87">
      <pivotArea dataOnly="0" labelOnly="1" outline="0" fieldPosition="0">
        <references count="3">
          <reference field="4" count="1" selected="0">
            <x v="6"/>
          </reference>
          <reference field="6" count="1" selected="0">
            <x v="0"/>
          </reference>
          <reference field="7" count="47">
            <x v="0"/>
            <x v="1"/>
            <x v="2"/>
            <x v="3"/>
            <x v="4"/>
            <x v="5"/>
            <x v="6"/>
            <x v="7"/>
            <x v="9"/>
            <x v="10"/>
            <x v="11"/>
            <x v="12"/>
            <x v="14"/>
            <x v="16"/>
            <x v="17"/>
            <x v="18"/>
            <x v="19"/>
            <x v="22"/>
            <x v="23"/>
            <x v="25"/>
            <x v="27"/>
            <x v="36"/>
            <x v="37"/>
            <x v="40"/>
            <x v="41"/>
            <x v="43"/>
            <x v="44"/>
            <x v="49"/>
            <x v="51"/>
            <x v="54"/>
            <x v="60"/>
            <x v="62"/>
            <x v="64"/>
            <x v="65"/>
            <x v="66"/>
            <x v="67"/>
            <x v="68"/>
            <x v="72"/>
            <x v="74"/>
            <x v="79"/>
            <x v="81"/>
            <x v="84"/>
            <x v="85"/>
            <x v="86"/>
            <x v="87"/>
            <x v="91"/>
            <x v="101"/>
          </reference>
        </references>
      </pivotArea>
    </format>
    <format dxfId="86">
      <pivotArea dataOnly="0" labelOnly="1" outline="0" fieldPosition="0">
        <references count="3">
          <reference field="4" count="1" selected="0">
            <x v="6"/>
          </reference>
          <reference field="6" count="1" selected="0">
            <x v="1"/>
          </reference>
          <reference field="7" count="2">
            <x v="82"/>
            <x v="102"/>
          </reference>
        </references>
      </pivotArea>
    </format>
    <format dxfId="85">
      <pivotArea dataOnly="0" labelOnly="1" outline="0" fieldPosition="0"/>
    </format>
    <format dxfId="84">
      <pivotArea type="all" dataOnly="0" outline="0" fieldPosition="0"/>
    </format>
    <format dxfId="83">
      <pivotArea outline="0" collapsedLevelsAreSubtotals="1" fieldPosition="0"/>
    </format>
    <format dxfId="82">
      <pivotArea field="4" type="button" dataOnly="0" labelOnly="1" outline="0" fieldPosition="0"/>
    </format>
    <format dxfId="81">
      <pivotArea field="6" type="button" dataOnly="0" labelOnly="1" outline="0" fieldPosition="0"/>
    </format>
    <format dxfId="80">
      <pivotArea field="7" type="button" dataOnly="0" labelOnly="1" outline="0" fieldPosition="0"/>
    </format>
    <format dxfId="79">
      <pivotArea field="8" type="button" dataOnly="0" labelOnly="1" outline="0" fieldPosition="0"/>
    </format>
    <format dxfId="78">
      <pivotArea field="9" type="button" dataOnly="0" labelOnly="1" outline="0" fieldPosition="0"/>
    </format>
    <format dxfId="77">
      <pivotArea field="10" type="button" dataOnly="0" labelOnly="1" outline="0" fieldPosition="0"/>
    </format>
    <format dxfId="76">
      <pivotArea field="11" type="button" dataOnly="0" labelOnly="1" outline="0" fieldPosition="0"/>
    </format>
    <format dxfId="75">
      <pivotArea dataOnly="0" labelOnly="1" outline="0" fieldPosition="0"/>
    </format>
    <format dxfId="74">
      <pivotArea dataOnly="0" labelOnly="1" outline="0" fieldPosition="0">
        <references count="1">
          <reference field="4" count="0"/>
        </references>
      </pivotArea>
    </format>
    <format dxfId="73">
      <pivotArea dataOnly="0" labelOnly="1" grandRow="1" outline="0" fieldPosition="0"/>
    </format>
    <format dxfId="72">
      <pivotArea dataOnly="0" labelOnly="1" outline="0" fieldPosition="0">
        <references count="2">
          <reference field="4" count="1" selected="0">
            <x v="0"/>
          </reference>
          <reference field="6" count="1">
            <x v="1"/>
          </reference>
        </references>
      </pivotArea>
    </format>
    <format dxfId="71">
      <pivotArea dataOnly="0" labelOnly="1" outline="0" fieldPosition="0">
        <references count="2">
          <reference field="4" count="1" selected="0">
            <x v="1"/>
          </reference>
          <reference field="6" count="6">
            <x v="0"/>
            <x v="1"/>
            <x v="2"/>
            <x v="3"/>
            <x v="4"/>
            <x v="5"/>
          </reference>
        </references>
      </pivotArea>
    </format>
    <format dxfId="70">
      <pivotArea dataOnly="0" labelOnly="1" outline="0" fieldPosition="0">
        <references count="2">
          <reference field="4" count="1" selected="0">
            <x v="2"/>
          </reference>
          <reference field="6" count="1">
            <x v="0"/>
          </reference>
        </references>
      </pivotArea>
    </format>
    <format dxfId="69">
      <pivotArea dataOnly="0" labelOnly="1" outline="0" fieldPosition="0">
        <references count="2">
          <reference field="4" count="1" selected="0">
            <x v="3"/>
          </reference>
          <reference field="6" count="1">
            <x v="1"/>
          </reference>
        </references>
      </pivotArea>
    </format>
    <format dxfId="68">
      <pivotArea dataOnly="0" labelOnly="1" outline="0" fieldPosition="0">
        <references count="2">
          <reference field="4" count="1" selected="0">
            <x v="4"/>
          </reference>
          <reference field="6" count="3">
            <x v="0"/>
            <x v="1"/>
            <x v="2"/>
          </reference>
        </references>
      </pivotArea>
    </format>
    <format dxfId="67">
      <pivotArea dataOnly="0" labelOnly="1" outline="0" fieldPosition="0">
        <references count="2">
          <reference field="4" count="1" selected="0">
            <x v="5"/>
          </reference>
          <reference field="6" count="1">
            <x v="0"/>
          </reference>
        </references>
      </pivotArea>
    </format>
    <format dxfId="66">
      <pivotArea dataOnly="0" labelOnly="1" outline="0" fieldPosition="0">
        <references count="2">
          <reference field="4" count="1" selected="0">
            <x v="6"/>
          </reference>
          <reference field="6" count="1">
            <x v="1"/>
          </reference>
        </references>
      </pivotArea>
    </format>
    <format dxfId="65">
      <pivotArea dataOnly="0" labelOnly="1" outline="0" fieldPosition="0">
        <references count="3">
          <reference field="4" count="1" selected="0">
            <x v="0"/>
          </reference>
          <reference field="6" count="1" selected="0">
            <x v="1"/>
          </reference>
          <reference field="7" count="1">
            <x v="78"/>
          </reference>
        </references>
      </pivotArea>
    </format>
    <format dxfId="64">
      <pivotArea dataOnly="0" labelOnly="1" outline="0" fieldPosition="0">
        <references count="3">
          <reference field="4" count="1" selected="0">
            <x v="1"/>
          </reference>
          <reference field="6" count="1" selected="0">
            <x v="0"/>
          </reference>
          <reference field="7" count="10">
            <x v="0"/>
            <x v="2"/>
            <x v="3"/>
            <x v="9"/>
            <x v="10"/>
            <x v="11"/>
            <x v="12"/>
            <x v="16"/>
            <x v="17"/>
            <x v="19"/>
          </reference>
        </references>
      </pivotArea>
    </format>
    <format dxfId="63">
      <pivotArea dataOnly="0" labelOnly="1" outline="0" fieldPosition="0">
        <references count="3">
          <reference field="4" count="1" selected="0">
            <x v="1"/>
          </reference>
          <reference field="6" count="1" selected="0">
            <x v="1"/>
          </reference>
          <reference field="7" count="3">
            <x v="43"/>
            <x v="73"/>
            <x v="89"/>
          </reference>
        </references>
      </pivotArea>
    </format>
    <format dxfId="62">
      <pivotArea dataOnly="0" labelOnly="1" outline="0" fieldPosition="0">
        <references count="3">
          <reference field="4" count="1" selected="0">
            <x v="1"/>
          </reference>
          <reference field="6" count="1" selected="0">
            <x v="2"/>
          </reference>
          <reference field="7" count="1">
            <x v="43"/>
          </reference>
        </references>
      </pivotArea>
    </format>
    <format dxfId="61">
      <pivotArea dataOnly="0" labelOnly="1" outline="0" fieldPosition="0">
        <references count="3">
          <reference field="4" count="1" selected="0">
            <x v="1"/>
          </reference>
          <reference field="6" count="1" selected="0">
            <x v="3"/>
          </reference>
          <reference field="7" count="6">
            <x v="27"/>
            <x v="41"/>
            <x v="43"/>
            <x v="51"/>
            <x v="90"/>
            <x v="95"/>
          </reference>
        </references>
      </pivotArea>
    </format>
    <format dxfId="60">
      <pivotArea dataOnly="0" labelOnly="1" outline="0" fieldPosition="0">
        <references count="3">
          <reference field="4" count="1" selected="0">
            <x v="1"/>
          </reference>
          <reference field="6" count="1" selected="0">
            <x v="4"/>
          </reference>
          <reference field="7" count="2">
            <x v="27"/>
            <x v="34"/>
          </reference>
        </references>
      </pivotArea>
    </format>
    <format dxfId="59">
      <pivotArea dataOnly="0" labelOnly="1" outline="0" fieldPosition="0">
        <references count="3">
          <reference field="4" count="1" selected="0">
            <x v="1"/>
          </reference>
          <reference field="6" count="1" selected="0">
            <x v="5"/>
          </reference>
          <reference field="7" count="1">
            <x v="95"/>
          </reference>
        </references>
      </pivotArea>
    </format>
    <format dxfId="58">
      <pivotArea dataOnly="0" labelOnly="1" outline="0" fieldPosition="0">
        <references count="3">
          <reference field="4" count="1" selected="0">
            <x v="2"/>
          </reference>
          <reference field="6" count="1" selected="0">
            <x v="0"/>
          </reference>
          <reference field="7" count="12">
            <x v="0"/>
            <x v="2"/>
            <x v="3"/>
            <x v="9"/>
            <x v="10"/>
            <x v="11"/>
            <x v="12"/>
            <x v="16"/>
            <x v="17"/>
            <x v="63"/>
            <x v="77"/>
            <x v="95"/>
          </reference>
        </references>
      </pivotArea>
    </format>
    <format dxfId="57">
      <pivotArea dataOnly="0" labelOnly="1" outline="0" fieldPosition="0">
        <references count="3">
          <reference field="4" count="1" selected="0">
            <x v="3"/>
          </reference>
          <reference field="6" count="1" selected="0">
            <x v="0"/>
          </reference>
          <reference field="7" count="13">
            <x v="0"/>
            <x v="2"/>
            <x v="3"/>
            <x v="9"/>
            <x v="10"/>
            <x v="11"/>
            <x v="12"/>
            <x v="16"/>
            <x v="17"/>
            <x v="19"/>
            <x v="41"/>
            <x v="43"/>
            <x v="51"/>
          </reference>
        </references>
      </pivotArea>
    </format>
    <format dxfId="56">
      <pivotArea dataOnly="0" labelOnly="1" outline="0" fieldPosition="0">
        <references count="3">
          <reference field="4" count="1" selected="0">
            <x v="3"/>
          </reference>
          <reference field="6" count="1" selected="0">
            <x v="1"/>
          </reference>
          <reference field="7" count="3">
            <x v="41"/>
            <x v="43"/>
            <x v="51"/>
          </reference>
        </references>
      </pivotArea>
    </format>
    <format dxfId="55">
      <pivotArea dataOnly="0" labelOnly="1" outline="0" fieldPosition="0">
        <references count="3">
          <reference field="4" count="1" selected="0">
            <x v="4"/>
          </reference>
          <reference field="6" count="1" selected="0">
            <x v="0"/>
          </reference>
          <reference field="7" count="11">
            <x v="0"/>
            <x v="2"/>
            <x v="3"/>
            <x v="9"/>
            <x v="10"/>
            <x v="11"/>
            <x v="12"/>
            <x v="14"/>
            <x v="16"/>
            <x v="17"/>
            <x v="19"/>
          </reference>
        </references>
      </pivotArea>
    </format>
    <format dxfId="54">
      <pivotArea dataOnly="0" labelOnly="1" outline="0" fieldPosition="0">
        <references count="3">
          <reference field="4" count="1" selected="0">
            <x v="4"/>
          </reference>
          <reference field="6" count="1" selected="0">
            <x v="1"/>
          </reference>
          <reference field="7" count="2">
            <x v="34"/>
            <x v="94"/>
          </reference>
        </references>
      </pivotArea>
    </format>
    <format dxfId="53">
      <pivotArea dataOnly="0" labelOnly="1" outline="0" fieldPosition="0">
        <references count="3">
          <reference field="4" count="1" selected="0">
            <x v="4"/>
          </reference>
          <reference field="6" count="1" selected="0">
            <x v="2"/>
          </reference>
          <reference field="7" count="2">
            <x v="43"/>
            <x v="44"/>
          </reference>
        </references>
      </pivotArea>
    </format>
    <format dxfId="52">
      <pivotArea dataOnly="0" labelOnly="1" outline="0" fieldPosition="0">
        <references count="3">
          <reference field="4" count="1" selected="0">
            <x v="5"/>
          </reference>
          <reference field="6" count="1" selected="0">
            <x v="0"/>
          </reference>
          <reference field="7" count="22">
            <x v="0"/>
            <x v="2"/>
            <x v="3"/>
            <x v="9"/>
            <x v="10"/>
            <x v="11"/>
            <x v="12"/>
            <x v="16"/>
            <x v="17"/>
            <x v="19"/>
            <x v="20"/>
            <x v="21"/>
            <x v="22"/>
            <x v="43"/>
            <x v="44"/>
            <x v="46"/>
            <x v="48"/>
            <x v="63"/>
            <x v="70"/>
            <x v="72"/>
            <x v="84"/>
            <x v="93"/>
          </reference>
        </references>
      </pivotArea>
    </format>
    <format dxfId="51">
      <pivotArea dataOnly="0" labelOnly="1" outline="0" fieldPosition="0">
        <references count="3">
          <reference field="4" count="1" selected="0">
            <x v="6"/>
          </reference>
          <reference field="6" count="1" selected="0">
            <x v="0"/>
          </reference>
          <reference field="7" count="47">
            <x v="0"/>
            <x v="1"/>
            <x v="2"/>
            <x v="3"/>
            <x v="4"/>
            <x v="5"/>
            <x v="6"/>
            <x v="7"/>
            <x v="9"/>
            <x v="10"/>
            <x v="11"/>
            <x v="12"/>
            <x v="14"/>
            <x v="16"/>
            <x v="17"/>
            <x v="18"/>
            <x v="19"/>
            <x v="22"/>
            <x v="23"/>
            <x v="25"/>
            <x v="27"/>
            <x v="36"/>
            <x v="37"/>
            <x v="40"/>
            <x v="41"/>
            <x v="43"/>
            <x v="44"/>
            <x v="49"/>
            <x v="51"/>
            <x v="54"/>
            <x v="60"/>
            <x v="62"/>
            <x v="64"/>
            <x v="65"/>
            <x v="66"/>
            <x v="67"/>
            <x v="68"/>
            <x v="72"/>
            <x v="74"/>
            <x v="79"/>
            <x v="81"/>
            <x v="84"/>
            <x v="85"/>
            <x v="86"/>
            <x v="87"/>
            <x v="91"/>
            <x v="101"/>
          </reference>
        </references>
      </pivotArea>
    </format>
    <format dxfId="50">
      <pivotArea dataOnly="0" labelOnly="1" outline="0" fieldPosition="0">
        <references count="3">
          <reference field="4" count="1" selected="0">
            <x v="6"/>
          </reference>
          <reference field="6" count="1" selected="0">
            <x v="1"/>
          </reference>
          <reference field="7" count="2">
            <x v="82"/>
            <x v="102"/>
          </reference>
        </references>
      </pivotArea>
    </format>
    <format dxfId="49">
      <pivotArea dataOnly="0" labelOnly="1" outline="0" fieldPosition="0"/>
    </format>
    <format dxfId="48">
      <pivotArea dataOnly="0" labelOnly="1" outline="0" fieldPosition="0"/>
    </format>
    <format dxfId="47">
      <pivotArea dataOnly="0" labelOnly="1" outline="0" fieldPosition="0"/>
    </format>
    <format dxfId="46">
      <pivotArea field="4" type="button" dataOnly="0" labelOnly="1" outline="0" fieldPosition="0"/>
    </format>
    <format dxfId="45">
      <pivotArea field="6" type="button" dataOnly="0" labelOnly="1" outline="0" fieldPosition="0"/>
    </format>
    <format dxfId="44">
      <pivotArea field="7" type="button" dataOnly="0" labelOnly="1" outline="0" fieldPosition="0"/>
    </format>
    <format dxfId="43">
      <pivotArea field="8" type="button" dataOnly="0" labelOnly="1" outline="0" fieldPosition="0"/>
    </format>
    <format dxfId="42">
      <pivotArea field="9" type="button" dataOnly="0" labelOnly="1" outline="0" fieldPosition="0"/>
    </format>
    <format dxfId="41">
      <pivotArea field="10" type="button" dataOnly="0" labelOnly="1" outline="0" fieldPosition="0"/>
    </format>
    <format dxfId="40">
      <pivotArea field="11" type="button" dataOnly="0" labelOnly="1" outline="0" fieldPosition="0"/>
    </format>
    <format dxfId="39">
      <pivotArea field="4" type="button" dataOnly="0" labelOnly="1" outline="0" fieldPosition="0"/>
    </format>
    <format dxfId="38">
      <pivotArea field="6" type="button" dataOnly="0" labelOnly="1" outline="0" fieldPosition="0"/>
    </format>
    <format dxfId="37">
      <pivotArea field="7" type="button" dataOnly="0" labelOnly="1" outline="0" fieldPosition="0"/>
    </format>
    <format dxfId="36">
      <pivotArea field="8" type="button" dataOnly="0" labelOnly="1" outline="0" fieldPosition="0"/>
    </format>
    <format dxfId="35">
      <pivotArea field="9" type="button" dataOnly="0" labelOnly="1" outline="0" fieldPosition="0"/>
    </format>
    <format dxfId="34">
      <pivotArea field="10" type="button" dataOnly="0" labelOnly="1" outline="0" fieldPosition="0"/>
    </format>
    <format dxfId="33">
      <pivotArea field="11" type="button" dataOnly="0" labelOnly="1" outline="0" fieldPosition="0"/>
    </format>
    <format dxfId="32">
      <pivotArea dataOnly="0" labelOnly="1" outline="0" fieldPosition="0"/>
    </format>
    <format dxfId="31">
      <pivotArea dataOnly="0" labelOnly="1" outline="0" fieldPosition="0"/>
    </format>
    <format dxfId="30">
      <pivotArea grandRow="1" outline="0" collapsedLevelsAreSubtotals="1" fieldPosition="0"/>
    </format>
    <format dxfId="29">
      <pivotArea field="4" type="button" dataOnly="0" labelOnly="1" outline="0" fieldPosition="0"/>
    </format>
    <format dxfId="28">
      <pivotArea field="6" type="button" dataOnly="0" labelOnly="1" outline="0" fieldPosition="0"/>
    </format>
    <format dxfId="27">
      <pivotArea field="7" type="button" dataOnly="0" labelOnly="1" outline="0" fieldPosition="0"/>
    </format>
    <format dxfId="26">
      <pivotArea field="8" type="button" dataOnly="0" labelOnly="1" outline="0" fieldPosition="0"/>
    </format>
    <format dxfId="25">
      <pivotArea field="9" type="button" dataOnly="0" labelOnly="1" outline="0" fieldPosition="0"/>
    </format>
    <format dxfId="24">
      <pivotArea field="10" type="button" dataOnly="0" labelOnly="1" outline="0" fieldPosition="0"/>
    </format>
    <format dxfId="23">
      <pivotArea field="11" type="button" dataOnly="0" labelOnly="1" outline="0" fieldPosition="0"/>
    </format>
    <format dxfId="22">
      <pivotArea dataOnly="0" labelOnly="1" outline="0" fieldPosition="0"/>
    </format>
    <format dxfId="21">
      <pivotArea dataOnly="0" labelOnly="1" outline="0" fieldPosition="0"/>
    </format>
    <format dxfId="20">
      <pivotArea field="4" type="button" dataOnly="0" labelOnly="1" outline="0" fieldPosition="0"/>
    </format>
    <format dxfId="19">
      <pivotArea field="6" type="button" dataOnly="0" labelOnly="1" outline="0" fieldPosition="0"/>
    </format>
    <format dxfId="18">
      <pivotArea field="7" type="button" dataOnly="0" labelOnly="1" outline="0" fieldPosition="0"/>
    </format>
    <format dxfId="17">
      <pivotArea field="8" type="button" dataOnly="0" labelOnly="1" outline="0" fieldPosition="0"/>
    </format>
    <format dxfId="16">
      <pivotArea field="9" type="button" dataOnly="0" labelOnly="1" outline="0" fieldPosition="0"/>
    </format>
    <format dxfId="15">
      <pivotArea field="10" type="button" dataOnly="0" labelOnly="1" outline="0" fieldPosition="0"/>
    </format>
    <format dxfId="14">
      <pivotArea field="11" type="button" dataOnly="0" labelOnly="1" outline="0" fieldPosition="0"/>
    </format>
    <format dxfId="13">
      <pivotArea dataOnly="0" labelOnly="1" outline="0" fieldPosition="0"/>
    </format>
    <format dxfId="12">
      <pivotArea dataOnly="0" labelOnly="1" outline="0" fieldPosition="0"/>
    </format>
    <format dxfId="11">
      <pivotArea field="4" type="button" dataOnly="0" labelOnly="1" outline="0" fieldPosition="0"/>
    </format>
    <format dxfId="10">
      <pivotArea field="6" type="button" dataOnly="0" labelOnly="1" outline="0" fieldPosition="0"/>
    </format>
    <format dxfId="9">
      <pivotArea field="7" type="button" dataOnly="0" labelOnly="1" outline="0" fieldPosition="0"/>
    </format>
    <format dxfId="8">
      <pivotArea field="8" type="button" dataOnly="0" labelOnly="1" outline="0" fieldPosition="0"/>
    </format>
    <format dxfId="7">
      <pivotArea field="9" type="button" dataOnly="0" labelOnly="1" outline="0" fieldPosition="0"/>
    </format>
    <format dxfId="6">
      <pivotArea field="10" type="button" dataOnly="0" labelOnly="1" outline="0" fieldPosition="0"/>
    </format>
    <format dxfId="5">
      <pivotArea field="11" type="button" dataOnly="0" labelOnly="1" outline="0" fieldPosition="0"/>
    </format>
    <format dxfId="4">
      <pivotArea dataOnly="0" labelOnly="1" outline="0" fieldPosition="0"/>
    </format>
    <format dxfId="3">
      <pivotArea dataOnly="0" labelOnly="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4"/>
  <dimension ref="A1:EL908"/>
  <sheetViews>
    <sheetView showGridLines="0" zoomScale="85" zoomScaleNormal="85" workbookViewId="0">
      <selection sqref="A1:K1"/>
    </sheetView>
  </sheetViews>
  <sheetFormatPr baseColWidth="10" defaultColWidth="14.42578125" defaultRowHeight="15" customHeight="1"/>
  <cols>
    <col min="1" max="1" width="14.28515625" customWidth="1"/>
    <col min="2" max="2" width="16.42578125" customWidth="1"/>
    <col min="3" max="3" width="32.140625" customWidth="1"/>
    <col min="4" max="4" width="43.42578125" customWidth="1"/>
    <col min="5" max="5" width="34.42578125" customWidth="1"/>
    <col min="6" max="6" width="19.42578125" customWidth="1"/>
    <col min="7" max="7" width="24.7109375" customWidth="1"/>
    <col min="8" max="8" width="16.42578125" customWidth="1"/>
    <col min="9" max="9" width="30" customWidth="1"/>
    <col min="10" max="11" width="16.42578125" customWidth="1"/>
    <col min="12" max="12" width="22.7109375" customWidth="1"/>
    <col min="13" max="13" width="22.42578125" customWidth="1"/>
    <col min="26" max="26" width="18.42578125" customWidth="1"/>
    <col min="27" max="27" width="17.7109375" customWidth="1"/>
  </cols>
  <sheetData>
    <row r="1" spans="1:27" ht="23.25" customHeight="1">
      <c r="A1" s="631" t="s">
        <v>0</v>
      </c>
      <c r="B1" s="632"/>
      <c r="C1" s="632"/>
      <c r="D1" s="632"/>
      <c r="E1" s="632"/>
      <c r="F1" s="632"/>
      <c r="G1" s="632"/>
      <c r="H1" s="632"/>
      <c r="I1" s="632"/>
      <c r="J1" s="632"/>
      <c r="K1" s="632"/>
      <c r="L1" s="446"/>
      <c r="M1" s="451"/>
      <c r="N1" s="452"/>
      <c r="O1" s="452"/>
      <c r="P1" s="452"/>
      <c r="Q1" s="452"/>
      <c r="R1" s="452"/>
      <c r="S1" s="452"/>
      <c r="T1" s="452"/>
      <c r="U1" s="452"/>
      <c r="V1" s="452"/>
      <c r="W1" s="452"/>
      <c r="X1" s="452"/>
      <c r="Y1" s="452"/>
      <c r="Z1" s="452"/>
      <c r="AA1" s="446"/>
    </row>
    <row r="2" spans="1:27" ht="21" customHeight="1">
      <c r="A2" s="633" t="s">
        <v>1</v>
      </c>
      <c r="B2" s="632"/>
      <c r="C2" s="632"/>
      <c r="D2" s="632"/>
      <c r="E2" s="632"/>
      <c r="F2" s="632"/>
      <c r="G2" s="632"/>
      <c r="H2" s="632"/>
      <c r="I2" s="632"/>
      <c r="J2" s="632"/>
      <c r="K2" s="632"/>
      <c r="L2" s="446"/>
      <c r="M2" s="451"/>
      <c r="N2" s="452"/>
      <c r="O2" s="452"/>
      <c r="P2" s="452"/>
      <c r="Q2" s="452"/>
      <c r="R2" s="452"/>
      <c r="S2" s="452"/>
      <c r="T2" s="452"/>
      <c r="U2" s="452"/>
      <c r="V2" s="452"/>
      <c r="W2" s="452"/>
      <c r="X2" s="452"/>
      <c r="Y2" s="452"/>
      <c r="Z2" s="452"/>
      <c r="AA2" s="446"/>
    </row>
    <row r="3" spans="1:27" ht="18.75" customHeight="1">
      <c r="A3" s="634" t="s">
        <v>2</v>
      </c>
      <c r="B3" s="632"/>
      <c r="C3" s="632"/>
      <c r="D3" s="632"/>
      <c r="E3" s="632"/>
      <c r="F3" s="632"/>
      <c r="G3" s="632"/>
      <c r="H3" s="632"/>
      <c r="I3" s="632"/>
      <c r="J3" s="632"/>
      <c r="K3" s="632"/>
      <c r="L3" s="446"/>
      <c r="M3" s="451"/>
      <c r="N3" s="452"/>
      <c r="O3" s="452"/>
      <c r="P3" s="452"/>
      <c r="Q3" s="452"/>
      <c r="R3" s="452"/>
      <c r="S3" s="452"/>
      <c r="T3" s="452"/>
      <c r="U3" s="452"/>
      <c r="V3" s="452"/>
      <c r="W3" s="452"/>
      <c r="X3" s="452"/>
      <c r="Y3" s="452"/>
      <c r="Z3" s="452"/>
      <c r="AA3" s="446"/>
    </row>
    <row r="4" spans="1:27" ht="18.75" customHeight="1">
      <c r="A4" s="634" t="s">
        <v>3</v>
      </c>
      <c r="B4" s="632"/>
      <c r="C4" s="632"/>
      <c r="D4" s="632"/>
      <c r="E4" s="632"/>
      <c r="F4" s="632"/>
      <c r="G4" s="632"/>
      <c r="H4" s="632"/>
      <c r="I4" s="632"/>
      <c r="J4" s="632"/>
      <c r="K4" s="632"/>
      <c r="L4" s="446"/>
      <c r="M4" s="451"/>
      <c r="N4" s="452"/>
      <c r="O4" s="452"/>
      <c r="P4" s="452"/>
      <c r="Q4" s="452"/>
      <c r="R4" s="452"/>
      <c r="S4" s="452"/>
      <c r="T4" s="452"/>
      <c r="U4" s="452"/>
      <c r="V4" s="452"/>
      <c r="W4" s="452"/>
      <c r="X4" s="452"/>
      <c r="Y4" s="452"/>
      <c r="Z4" s="452"/>
      <c r="AA4" s="446"/>
    </row>
    <row r="5" spans="1:27" ht="24" customHeight="1">
      <c r="A5" s="635" t="s">
        <v>4</v>
      </c>
      <c r="B5" s="626"/>
      <c r="C5" s="626"/>
      <c r="D5" s="626"/>
      <c r="E5" s="446"/>
      <c r="F5" s="446"/>
      <c r="G5" s="446"/>
      <c r="H5" s="446"/>
      <c r="I5" s="446"/>
      <c r="J5" s="446"/>
      <c r="K5" s="446"/>
      <c r="L5" s="446"/>
      <c r="M5" s="451"/>
      <c r="N5" s="625" t="s">
        <v>5</v>
      </c>
      <c r="O5" s="626"/>
      <c r="P5" s="626"/>
      <c r="Q5" s="626"/>
      <c r="R5" s="626"/>
      <c r="S5" s="626"/>
      <c r="T5" s="626"/>
      <c r="U5" s="626"/>
      <c r="V5" s="626"/>
      <c r="W5" s="626"/>
      <c r="X5" s="626"/>
      <c r="Y5" s="626"/>
      <c r="Z5" s="626"/>
      <c r="AA5" s="446"/>
    </row>
    <row r="6" spans="1:27" ht="24" customHeight="1">
      <c r="A6" s="627" t="s">
        <v>6</v>
      </c>
      <c r="B6" s="626"/>
      <c r="C6" s="626"/>
      <c r="D6" s="626"/>
      <c r="E6" s="446"/>
      <c r="F6" s="446"/>
      <c r="G6" s="446"/>
      <c r="H6" s="446"/>
      <c r="I6" s="446"/>
      <c r="J6" s="446"/>
      <c r="K6" s="446"/>
      <c r="L6" s="446"/>
      <c r="M6" s="451"/>
      <c r="N6" s="453"/>
      <c r="O6" s="453"/>
      <c r="P6" s="453"/>
      <c r="Q6" s="453"/>
      <c r="R6" s="453"/>
      <c r="S6" s="453"/>
      <c r="T6" s="453"/>
      <c r="U6" s="453"/>
      <c r="V6" s="453"/>
      <c r="W6" s="453"/>
      <c r="X6" s="453"/>
      <c r="Y6" s="453"/>
      <c r="Z6" s="453"/>
      <c r="AA6" s="446"/>
    </row>
    <row r="7" spans="1:27">
      <c r="A7" s="628" t="s">
        <v>7</v>
      </c>
      <c r="B7" s="629"/>
      <c r="C7" s="629"/>
      <c r="D7" s="629"/>
      <c r="E7" s="446"/>
      <c r="F7" s="446"/>
      <c r="G7" s="446"/>
      <c r="H7" s="446"/>
      <c r="I7" s="446"/>
      <c r="J7" s="446"/>
      <c r="K7" s="446"/>
      <c r="L7" s="446"/>
      <c r="M7" s="451"/>
      <c r="N7" s="630" t="s">
        <v>8</v>
      </c>
      <c r="O7" s="629"/>
      <c r="P7" s="629"/>
      <c r="Q7" s="629"/>
      <c r="R7" s="629"/>
      <c r="S7" s="629"/>
      <c r="T7" s="629"/>
      <c r="U7" s="629"/>
      <c r="V7" s="629"/>
      <c r="W7" s="629"/>
      <c r="X7" s="629"/>
      <c r="Y7" s="629"/>
      <c r="Z7" s="629"/>
      <c r="AA7" s="446"/>
    </row>
    <row r="8" spans="1:27" ht="48" customHeight="1">
      <c r="A8" s="447" t="s">
        <v>9</v>
      </c>
      <c r="B8" s="447" t="s">
        <v>10</v>
      </c>
      <c r="C8" s="447" t="s">
        <v>11</v>
      </c>
      <c r="D8" s="447" t="s">
        <v>12</v>
      </c>
      <c r="E8" s="447" t="s">
        <v>13</v>
      </c>
      <c r="F8" s="447" t="s">
        <v>14</v>
      </c>
      <c r="G8" s="447" t="s">
        <v>15</v>
      </c>
      <c r="H8" s="447" t="s">
        <v>16</v>
      </c>
      <c r="I8" s="447" t="s">
        <v>17</v>
      </c>
      <c r="J8" s="447" t="s">
        <v>18</v>
      </c>
      <c r="K8" s="447" t="s">
        <v>19</v>
      </c>
      <c r="L8" s="447" t="s">
        <v>20</v>
      </c>
      <c r="M8" s="454" t="s">
        <v>21</v>
      </c>
      <c r="N8" s="455" t="s">
        <v>22</v>
      </c>
      <c r="O8" s="455" t="s">
        <v>23</v>
      </c>
      <c r="P8" s="455" t="s">
        <v>24</v>
      </c>
      <c r="Q8" s="455" t="s">
        <v>25</v>
      </c>
      <c r="R8" s="455" t="s">
        <v>26</v>
      </c>
      <c r="S8" s="455" t="s">
        <v>27</v>
      </c>
      <c r="T8" s="455" t="s">
        <v>28</v>
      </c>
      <c r="U8" s="455" t="s">
        <v>29</v>
      </c>
      <c r="V8" s="455" t="s">
        <v>30</v>
      </c>
      <c r="W8" s="455" t="s">
        <v>31</v>
      </c>
      <c r="X8" s="455" t="s">
        <v>32</v>
      </c>
      <c r="Y8" s="455" t="s">
        <v>33</v>
      </c>
      <c r="Z8" s="458" t="s">
        <v>34</v>
      </c>
      <c r="AA8" s="458" t="s">
        <v>35</v>
      </c>
    </row>
    <row r="9" spans="1:27">
      <c r="A9" s="448" t="s">
        <v>36</v>
      </c>
      <c r="B9" s="449" t="str">
        <f>IFERROR(VLOOKUP(A9,CATALOGO!$D$3:$G$179,4,0)," ")</f>
        <v>PLANTA CENTRAL</v>
      </c>
      <c r="C9" s="449" t="str">
        <f>IFERROR(VLOOKUP(A9,CATALOGO!$D$3:$G$179,2,0)," ")</f>
        <v>PLANTA CENTRAL</v>
      </c>
      <c r="D9" s="261"/>
      <c r="E9" s="261"/>
      <c r="F9" s="448">
        <v>110201</v>
      </c>
      <c r="G9" s="450" t="str">
        <f t="array" ref="G9">IF(F9="","",INDEX(CATALOGO!AL:AL,MATCH(F9,CATALOGO!AM:AM,)))</f>
        <v>A_LOS_PREDIOS_URBANOS</v>
      </c>
      <c r="H9" s="448" t="s">
        <v>37</v>
      </c>
      <c r="I9" s="450" t="str">
        <f t="shared" ref="I9:I194" si="0">IF(H9="","",IF(H9="002","RECURSOS FISCALES GENERADOS POR LAS INSTITUCIONES","RECURSOS DE PREASIGNACIONES"))</f>
        <v>RECURSOS DE PREASIGNACIONES</v>
      </c>
      <c r="J9" s="450"/>
      <c r="K9" s="450"/>
      <c r="L9" s="261"/>
      <c r="M9" s="456"/>
      <c r="N9" s="457"/>
      <c r="O9" s="457"/>
      <c r="P9" s="457"/>
      <c r="Q9" s="457"/>
      <c r="R9" s="457"/>
      <c r="S9" s="457"/>
      <c r="T9" s="457"/>
      <c r="U9" s="457"/>
      <c r="V9" s="457"/>
      <c r="W9" s="457"/>
      <c r="X9" s="457"/>
      <c r="Y9" s="457"/>
      <c r="Z9" s="458">
        <f t="shared" ref="Z9:Z194" si="1">SUM(N9:Y9)</f>
        <v>0</v>
      </c>
      <c r="AA9" s="233" t="str">
        <f t="shared" ref="AA9:AA194" si="2">IF(M9=Z9,"CORRECTO","REVISAR")</f>
        <v>CORRECTO</v>
      </c>
    </row>
    <row r="10" spans="1:27" ht="12" customHeight="1">
      <c r="A10" s="448" t="s">
        <v>38</v>
      </c>
      <c r="B10" s="449" t="str">
        <f>IFERROR(VLOOKUP(A10,CATALOGO!$D$3:$G$179,4,0)," ")</f>
        <v>COORDINACIÓN ZONAL 1</v>
      </c>
      <c r="C10" s="449" t="str">
        <f>IFERROR(VLOOKUP(A10,CATALOGO!$D$3:$G$179,2,0)," ")</f>
        <v>DIRECCION DISTRITAL 04D01 - SAN PEDRO DE HUACA TULCAN - SALUD</v>
      </c>
      <c r="D10" s="261"/>
      <c r="E10" s="261"/>
      <c r="F10" s="448">
        <v>110100</v>
      </c>
      <c r="G10" s="450" t="str">
        <f t="array" ref="G10">IF(F10="","",INDEX(CATALOGO!AL:AL,MATCH(F10,CATALOGO!AM:AM,)))</f>
        <v>SOBRE_LA_RENTA_UTILIDADES_Y_GANANCIAS_DE_CAPITAL</v>
      </c>
      <c r="H10" s="448" t="s">
        <v>39</v>
      </c>
      <c r="I10" s="450" t="str">
        <f t="shared" si="0"/>
        <v>RECURSOS DE PREASIGNACIONES</v>
      </c>
      <c r="J10" s="450"/>
      <c r="K10" s="450"/>
      <c r="L10" s="261"/>
      <c r="M10" s="456"/>
      <c r="N10" s="457"/>
      <c r="O10" s="457"/>
      <c r="P10" s="457"/>
      <c r="Q10" s="457"/>
      <c r="R10" s="457"/>
      <c r="S10" s="457"/>
      <c r="T10" s="457"/>
      <c r="U10" s="457"/>
      <c r="V10" s="457"/>
      <c r="W10" s="457"/>
      <c r="X10" s="457"/>
      <c r="Y10" s="457"/>
      <c r="Z10" s="458">
        <f t="shared" si="1"/>
        <v>0</v>
      </c>
      <c r="AA10" s="233" t="str">
        <f t="shared" si="2"/>
        <v>CORRECTO</v>
      </c>
    </row>
    <row r="11" spans="1:27" ht="12" customHeight="1">
      <c r="A11" s="448"/>
      <c r="B11" s="449" t="str">
        <f>IFERROR(VLOOKUP(A11,CATALOGO!$D$3:$G$179,4,0)," ")</f>
        <v xml:space="preserve"> </v>
      </c>
      <c r="C11" s="449" t="str">
        <f>IFERROR(VLOOKUP(A11,CATALOGO!$D$3:$G$179,2,0)," ")</f>
        <v xml:space="preserve"> </v>
      </c>
      <c r="D11" s="261"/>
      <c r="E11" s="261"/>
      <c r="F11" s="448"/>
      <c r="G11" s="450" t="str">
        <f t="array" ref="G11">IF(F11="","",INDEX(CATALOGO!AL:AL,MATCH(F11,CATALOGO!AM:AM,)))</f>
        <v/>
      </c>
      <c r="H11" s="448"/>
      <c r="I11" s="450" t="str">
        <f t="shared" si="0"/>
        <v/>
      </c>
      <c r="J11" s="450"/>
      <c r="K11" s="450"/>
      <c r="L11" s="261"/>
      <c r="M11" s="456"/>
      <c r="N11" s="457"/>
      <c r="O11" s="457"/>
      <c r="P11" s="457"/>
      <c r="Q11" s="457"/>
      <c r="R11" s="457"/>
      <c r="S11" s="457"/>
      <c r="T11" s="457"/>
      <c r="U11" s="457"/>
      <c r="V11" s="457"/>
      <c r="W11" s="457"/>
      <c r="X11" s="457"/>
      <c r="Y11" s="457"/>
      <c r="Z11" s="458">
        <f t="shared" si="1"/>
        <v>0</v>
      </c>
      <c r="AA11" s="233" t="str">
        <f t="shared" si="2"/>
        <v>CORRECTO</v>
      </c>
    </row>
    <row r="12" spans="1:27" ht="12" customHeight="1">
      <c r="A12" s="448"/>
      <c r="B12" s="449" t="str">
        <f>IFERROR(VLOOKUP(A12,CATALOGO!$D$3:$G$179,4,0)," ")</f>
        <v xml:space="preserve"> </v>
      </c>
      <c r="C12" s="449" t="str">
        <f>IFERROR(VLOOKUP(A12,CATALOGO!$D$3:$G$179,2,0)," ")</f>
        <v xml:space="preserve"> </v>
      </c>
      <c r="D12" s="261"/>
      <c r="E12" s="261"/>
      <c r="F12" s="448"/>
      <c r="G12" s="450" t="str">
        <f t="array" ref="G12">IF(F12="","",INDEX(CATALOGO!AL:AL,MATCH(F12,CATALOGO!AM:AM,)))</f>
        <v/>
      </c>
      <c r="H12" s="448"/>
      <c r="I12" s="450" t="str">
        <f t="shared" si="0"/>
        <v/>
      </c>
      <c r="J12" s="450"/>
      <c r="K12" s="450"/>
      <c r="L12" s="261"/>
      <c r="M12" s="456"/>
      <c r="N12" s="457"/>
      <c r="O12" s="457"/>
      <c r="P12" s="457"/>
      <c r="Q12" s="457"/>
      <c r="R12" s="457"/>
      <c r="S12" s="457"/>
      <c r="T12" s="457"/>
      <c r="U12" s="457"/>
      <c r="V12" s="457"/>
      <c r="W12" s="457"/>
      <c r="X12" s="457"/>
      <c r="Y12" s="457"/>
      <c r="Z12" s="458">
        <f t="shared" si="1"/>
        <v>0</v>
      </c>
      <c r="AA12" s="233" t="str">
        <f t="shared" si="2"/>
        <v>CORRECTO</v>
      </c>
    </row>
    <row r="13" spans="1:27" ht="12" customHeight="1">
      <c r="A13" s="448"/>
      <c r="B13" s="449" t="str">
        <f>IFERROR(VLOOKUP(A13,CATALOGO!$D$3:$G$179,4,0)," ")</f>
        <v xml:space="preserve"> </v>
      </c>
      <c r="C13" s="449" t="str">
        <f>IFERROR(VLOOKUP(A13,CATALOGO!$D$3:$G$179,2,0)," ")</f>
        <v xml:space="preserve"> </v>
      </c>
      <c r="D13" s="261"/>
      <c r="E13" s="261"/>
      <c r="F13" s="448"/>
      <c r="G13" s="450" t="str">
        <f t="array" ref="G13">IF(F13="","",INDEX(CATALOGO!AL:AL,MATCH(F13,CATALOGO!AM:AM,)))</f>
        <v/>
      </c>
      <c r="H13" s="448"/>
      <c r="I13" s="450" t="str">
        <f t="shared" si="0"/>
        <v/>
      </c>
      <c r="J13" s="450"/>
      <c r="K13" s="450"/>
      <c r="L13" s="261"/>
      <c r="M13" s="456"/>
      <c r="N13" s="457"/>
      <c r="O13" s="457"/>
      <c r="P13" s="457"/>
      <c r="Q13" s="457"/>
      <c r="R13" s="457"/>
      <c r="S13" s="457"/>
      <c r="T13" s="457"/>
      <c r="U13" s="457"/>
      <c r="V13" s="457"/>
      <c r="W13" s="457"/>
      <c r="X13" s="457"/>
      <c r="Y13" s="457"/>
      <c r="Z13" s="458">
        <f t="shared" si="1"/>
        <v>0</v>
      </c>
      <c r="AA13" s="233" t="str">
        <f t="shared" si="2"/>
        <v>CORRECTO</v>
      </c>
    </row>
    <row r="14" spans="1:27" ht="12" customHeight="1">
      <c r="A14" s="448"/>
      <c r="B14" s="449" t="str">
        <f>IFERROR(VLOOKUP(A14,CATALOGO!$D$3:$G$179,4,0)," ")</f>
        <v xml:space="preserve"> </v>
      </c>
      <c r="C14" s="449" t="str">
        <f>IFERROR(VLOOKUP(A14,CATALOGO!$D$3:$G$179,2,0)," ")</f>
        <v xml:space="preserve"> </v>
      </c>
      <c r="D14" s="261"/>
      <c r="E14" s="261"/>
      <c r="F14" s="448"/>
      <c r="G14" s="450" t="str">
        <f t="array" ref="G14">IF(F14="","",INDEX(CATALOGO!AL:AL,MATCH(F14,CATALOGO!AM:AM,)))</f>
        <v/>
      </c>
      <c r="H14" s="448"/>
      <c r="I14" s="450" t="str">
        <f t="shared" si="0"/>
        <v/>
      </c>
      <c r="J14" s="450"/>
      <c r="K14" s="450"/>
      <c r="L14" s="261"/>
      <c r="M14" s="456"/>
      <c r="N14" s="457"/>
      <c r="O14" s="457"/>
      <c r="P14" s="457"/>
      <c r="Q14" s="457"/>
      <c r="R14" s="457"/>
      <c r="S14" s="457"/>
      <c r="T14" s="457"/>
      <c r="U14" s="457"/>
      <c r="V14" s="457"/>
      <c r="W14" s="457"/>
      <c r="X14" s="457"/>
      <c r="Y14" s="457"/>
      <c r="Z14" s="458">
        <f t="shared" si="1"/>
        <v>0</v>
      </c>
      <c r="AA14" s="233" t="str">
        <f t="shared" si="2"/>
        <v>CORRECTO</v>
      </c>
    </row>
    <row r="15" spans="1:27" ht="12" customHeight="1">
      <c r="A15" s="448"/>
      <c r="B15" s="449" t="str">
        <f>IFERROR(VLOOKUP(A15,CATALOGO!$D$3:$G$179,4,0)," ")</f>
        <v xml:space="preserve"> </v>
      </c>
      <c r="C15" s="449" t="str">
        <f>IFERROR(VLOOKUP(A15,CATALOGO!$D$3:$G$179,2,0)," ")</f>
        <v xml:space="preserve"> </v>
      </c>
      <c r="D15" s="261"/>
      <c r="E15" s="261"/>
      <c r="F15" s="448"/>
      <c r="G15" s="450" t="str">
        <f t="array" ref="G15">IF(F15="","",INDEX(CATALOGO!AL:AL,MATCH(F15,CATALOGO!AM:AM,)))</f>
        <v/>
      </c>
      <c r="H15" s="448"/>
      <c r="I15" s="450" t="str">
        <f t="shared" si="0"/>
        <v/>
      </c>
      <c r="J15" s="450"/>
      <c r="K15" s="450"/>
      <c r="L15" s="261"/>
      <c r="M15" s="456"/>
      <c r="N15" s="457"/>
      <c r="O15" s="457"/>
      <c r="P15" s="457"/>
      <c r="Q15" s="457"/>
      <c r="R15" s="457"/>
      <c r="S15" s="457"/>
      <c r="T15" s="457"/>
      <c r="U15" s="457"/>
      <c r="V15" s="457"/>
      <c r="W15" s="457"/>
      <c r="X15" s="457"/>
      <c r="Y15" s="457"/>
      <c r="Z15" s="458">
        <f t="shared" si="1"/>
        <v>0</v>
      </c>
      <c r="AA15" s="233" t="str">
        <f t="shared" si="2"/>
        <v>CORRECTO</v>
      </c>
    </row>
    <row r="16" spans="1:27" ht="12" customHeight="1">
      <c r="A16" s="448"/>
      <c r="B16" s="449" t="str">
        <f>IFERROR(VLOOKUP(A16,CATALOGO!$D$3:$G$179,4,0)," ")</f>
        <v xml:space="preserve"> </v>
      </c>
      <c r="C16" s="449" t="str">
        <f>IFERROR(VLOOKUP(A16,CATALOGO!$D$3:$G$179,2,0)," ")</f>
        <v xml:space="preserve"> </v>
      </c>
      <c r="D16" s="261"/>
      <c r="E16" s="261"/>
      <c r="F16" s="448"/>
      <c r="G16" s="450" t="str">
        <f t="array" ref="G16">IF(F16="","",INDEX(CATALOGO!AL:AL,MATCH(F16,CATALOGO!AM:AM,)))</f>
        <v/>
      </c>
      <c r="H16" s="448"/>
      <c r="I16" s="450" t="str">
        <f t="shared" si="0"/>
        <v/>
      </c>
      <c r="J16" s="450"/>
      <c r="K16" s="450"/>
      <c r="L16" s="261"/>
      <c r="M16" s="456"/>
      <c r="N16" s="457"/>
      <c r="O16" s="457"/>
      <c r="P16" s="457"/>
      <c r="Q16" s="457"/>
      <c r="R16" s="457"/>
      <c r="S16" s="457"/>
      <c r="T16" s="457"/>
      <c r="U16" s="457"/>
      <c r="V16" s="457"/>
      <c r="W16" s="457"/>
      <c r="X16" s="457"/>
      <c r="Y16" s="457"/>
      <c r="Z16" s="458">
        <f t="shared" si="1"/>
        <v>0</v>
      </c>
      <c r="AA16" s="233" t="str">
        <f t="shared" si="2"/>
        <v>CORRECTO</v>
      </c>
    </row>
    <row r="17" spans="1:27" ht="12" customHeight="1">
      <c r="A17" s="448"/>
      <c r="B17" s="449" t="str">
        <f>IFERROR(VLOOKUP(A17,CATALOGO!$D$3:$G$179,4,0)," ")</f>
        <v xml:space="preserve"> </v>
      </c>
      <c r="C17" s="449" t="str">
        <f>IFERROR(VLOOKUP(A17,CATALOGO!$D$3:$G$179,2,0)," ")</f>
        <v xml:space="preserve"> </v>
      </c>
      <c r="D17" s="261"/>
      <c r="E17" s="261"/>
      <c r="F17" s="448"/>
      <c r="G17" s="450" t="str">
        <f t="array" ref="G17">IF(F17="","",INDEX(CATALOGO!AL:AL,MATCH(F17,CATALOGO!AM:AM,)))</f>
        <v/>
      </c>
      <c r="H17" s="448"/>
      <c r="I17" s="450" t="str">
        <f t="shared" si="0"/>
        <v/>
      </c>
      <c r="J17" s="450"/>
      <c r="K17" s="450"/>
      <c r="L17" s="261"/>
      <c r="M17" s="456"/>
      <c r="N17" s="457"/>
      <c r="O17" s="457"/>
      <c r="P17" s="457"/>
      <c r="Q17" s="457"/>
      <c r="R17" s="457"/>
      <c r="S17" s="457"/>
      <c r="T17" s="457"/>
      <c r="U17" s="457"/>
      <c r="V17" s="457"/>
      <c r="W17" s="457"/>
      <c r="X17" s="457"/>
      <c r="Y17" s="457"/>
      <c r="Z17" s="458">
        <f t="shared" si="1"/>
        <v>0</v>
      </c>
      <c r="AA17" s="233" t="str">
        <f t="shared" si="2"/>
        <v>CORRECTO</v>
      </c>
    </row>
    <row r="18" spans="1:27" ht="12" customHeight="1">
      <c r="A18" s="448"/>
      <c r="B18" s="449" t="str">
        <f>IFERROR(VLOOKUP(A18,CATALOGO!$D$3:$G$179,4,0)," ")</f>
        <v xml:space="preserve"> </v>
      </c>
      <c r="C18" s="449" t="str">
        <f>IFERROR(VLOOKUP(A18,CATALOGO!$D$3:$G$179,2,0)," ")</f>
        <v xml:space="preserve"> </v>
      </c>
      <c r="D18" s="261"/>
      <c r="E18" s="261"/>
      <c r="F18" s="448"/>
      <c r="G18" s="450" t="str">
        <f t="array" ref="G18">IF(F18="","",INDEX(CATALOGO!AL:AL,MATCH(F18,CATALOGO!AM:AM,)))</f>
        <v/>
      </c>
      <c r="H18" s="448"/>
      <c r="I18" s="450" t="str">
        <f t="shared" si="0"/>
        <v/>
      </c>
      <c r="J18" s="450"/>
      <c r="K18" s="450"/>
      <c r="L18" s="261"/>
      <c r="M18" s="456"/>
      <c r="N18" s="457"/>
      <c r="O18" s="457"/>
      <c r="P18" s="457"/>
      <c r="Q18" s="457"/>
      <c r="R18" s="457"/>
      <c r="S18" s="457"/>
      <c r="T18" s="457"/>
      <c r="U18" s="457"/>
      <c r="V18" s="457"/>
      <c r="W18" s="457"/>
      <c r="X18" s="457"/>
      <c r="Y18" s="457"/>
      <c r="Z18" s="458">
        <f t="shared" si="1"/>
        <v>0</v>
      </c>
      <c r="AA18" s="233" t="str">
        <f t="shared" si="2"/>
        <v>CORRECTO</v>
      </c>
    </row>
    <row r="19" spans="1:27" ht="12" customHeight="1">
      <c r="A19" s="448"/>
      <c r="B19" s="449" t="str">
        <f>IFERROR(VLOOKUP(A19,CATALOGO!$D$3:$G$179,4,0)," ")</f>
        <v xml:space="preserve"> </v>
      </c>
      <c r="C19" s="449" t="str">
        <f>IFERROR(VLOOKUP(A19,CATALOGO!$D$3:$G$179,2,0)," ")</f>
        <v xml:space="preserve"> </v>
      </c>
      <c r="D19" s="261"/>
      <c r="E19" s="261"/>
      <c r="F19" s="448"/>
      <c r="G19" s="450" t="str">
        <f t="array" ref="G19">IF(F19="","",INDEX(CATALOGO!AL:AL,MATCH(F19,CATALOGO!AM:AM,)))</f>
        <v/>
      </c>
      <c r="H19" s="448"/>
      <c r="I19" s="450" t="str">
        <f t="shared" si="0"/>
        <v/>
      </c>
      <c r="J19" s="450"/>
      <c r="K19" s="450"/>
      <c r="L19" s="261"/>
      <c r="M19" s="456"/>
      <c r="N19" s="457"/>
      <c r="O19" s="457"/>
      <c r="P19" s="457"/>
      <c r="Q19" s="457"/>
      <c r="R19" s="457"/>
      <c r="S19" s="457"/>
      <c r="T19" s="457"/>
      <c r="U19" s="457"/>
      <c r="V19" s="457"/>
      <c r="W19" s="457"/>
      <c r="X19" s="457"/>
      <c r="Y19" s="457"/>
      <c r="Z19" s="458">
        <f t="shared" si="1"/>
        <v>0</v>
      </c>
      <c r="AA19" s="233" t="str">
        <f t="shared" si="2"/>
        <v>CORRECTO</v>
      </c>
    </row>
    <row r="20" spans="1:27" ht="12" customHeight="1">
      <c r="A20" s="448"/>
      <c r="B20" s="449" t="str">
        <f>IFERROR(VLOOKUP(A20,CATALOGO!$D$3:$G$179,4,0)," ")</f>
        <v xml:space="preserve"> </v>
      </c>
      <c r="C20" s="449" t="str">
        <f>IFERROR(VLOOKUP(A20,CATALOGO!$D$3:$G$179,2,0)," ")</f>
        <v xml:space="preserve"> </v>
      </c>
      <c r="D20" s="261"/>
      <c r="E20" s="261"/>
      <c r="F20" s="448"/>
      <c r="G20" s="450" t="str">
        <f t="array" ref="G20">IF(F20="","",INDEX(CATALOGO!AL:AL,MATCH(F20,CATALOGO!AM:AM,)))</f>
        <v/>
      </c>
      <c r="H20" s="448"/>
      <c r="I20" s="450" t="str">
        <f t="shared" si="0"/>
        <v/>
      </c>
      <c r="J20" s="450"/>
      <c r="K20" s="450"/>
      <c r="L20" s="261"/>
      <c r="M20" s="456"/>
      <c r="N20" s="457"/>
      <c r="O20" s="457"/>
      <c r="P20" s="457"/>
      <c r="Q20" s="457"/>
      <c r="R20" s="457"/>
      <c r="S20" s="457"/>
      <c r="T20" s="457"/>
      <c r="U20" s="457"/>
      <c r="V20" s="457"/>
      <c r="W20" s="457"/>
      <c r="X20" s="457"/>
      <c r="Y20" s="457"/>
      <c r="Z20" s="458">
        <f t="shared" si="1"/>
        <v>0</v>
      </c>
      <c r="AA20" s="233" t="str">
        <f t="shared" si="2"/>
        <v>CORRECTO</v>
      </c>
    </row>
    <row r="21" spans="1:27" ht="12" customHeight="1">
      <c r="A21" s="448"/>
      <c r="B21" s="449" t="str">
        <f>IFERROR(VLOOKUP(A21,CATALOGO!$D$3:$G$179,4,0)," ")</f>
        <v xml:space="preserve"> </v>
      </c>
      <c r="C21" s="449" t="str">
        <f>IFERROR(VLOOKUP(A21,CATALOGO!$D$3:$G$179,2,0)," ")</f>
        <v xml:space="preserve"> </v>
      </c>
      <c r="D21" s="261"/>
      <c r="E21" s="261"/>
      <c r="F21" s="448"/>
      <c r="G21" s="450" t="str">
        <f t="array" ref="G21">IF(F21="","",INDEX(CATALOGO!AL:AL,MATCH(F21,CATALOGO!AM:AM,)))</f>
        <v/>
      </c>
      <c r="H21" s="448"/>
      <c r="I21" s="450" t="str">
        <f t="shared" si="0"/>
        <v/>
      </c>
      <c r="J21" s="450"/>
      <c r="K21" s="450"/>
      <c r="L21" s="261"/>
      <c r="M21" s="456"/>
      <c r="N21" s="457"/>
      <c r="O21" s="457"/>
      <c r="P21" s="457"/>
      <c r="Q21" s="457"/>
      <c r="R21" s="457"/>
      <c r="S21" s="457"/>
      <c r="T21" s="457"/>
      <c r="U21" s="457"/>
      <c r="V21" s="457"/>
      <c r="W21" s="457"/>
      <c r="X21" s="457"/>
      <c r="Y21" s="457"/>
      <c r="Z21" s="458">
        <f t="shared" si="1"/>
        <v>0</v>
      </c>
      <c r="AA21" s="233" t="str">
        <f t="shared" si="2"/>
        <v>CORRECTO</v>
      </c>
    </row>
    <row r="22" spans="1:27" ht="12" customHeight="1">
      <c r="A22" s="448"/>
      <c r="B22" s="449" t="str">
        <f>IFERROR(VLOOKUP(A22,CATALOGO!$D$3:$G$179,4,0)," ")</f>
        <v xml:space="preserve"> </v>
      </c>
      <c r="C22" s="449" t="str">
        <f>IFERROR(VLOOKUP(A22,CATALOGO!$D$3:$G$179,2,0)," ")</f>
        <v xml:space="preserve"> </v>
      </c>
      <c r="D22" s="261"/>
      <c r="E22" s="261"/>
      <c r="F22" s="448"/>
      <c r="G22" s="450" t="str">
        <f t="array" ref="G22">IF(F22="","",INDEX(CATALOGO!AL:AL,MATCH(F22,CATALOGO!AM:AM,)))</f>
        <v/>
      </c>
      <c r="H22" s="448"/>
      <c r="I22" s="450" t="str">
        <f t="shared" si="0"/>
        <v/>
      </c>
      <c r="J22" s="450"/>
      <c r="K22" s="450"/>
      <c r="L22" s="261"/>
      <c r="M22" s="456"/>
      <c r="N22" s="457"/>
      <c r="O22" s="457"/>
      <c r="P22" s="457"/>
      <c r="Q22" s="457"/>
      <c r="R22" s="457"/>
      <c r="S22" s="457"/>
      <c r="T22" s="457"/>
      <c r="U22" s="457"/>
      <c r="V22" s="457"/>
      <c r="W22" s="457"/>
      <c r="X22" s="457"/>
      <c r="Y22" s="457"/>
      <c r="Z22" s="458">
        <f t="shared" si="1"/>
        <v>0</v>
      </c>
      <c r="AA22" s="233" t="str">
        <f t="shared" si="2"/>
        <v>CORRECTO</v>
      </c>
    </row>
    <row r="23" spans="1:27" ht="12" customHeight="1">
      <c r="A23" s="448"/>
      <c r="B23" s="449" t="str">
        <f>IFERROR(VLOOKUP(A23,CATALOGO!$D$3:$G$179,4,0)," ")</f>
        <v xml:space="preserve"> </v>
      </c>
      <c r="C23" s="449" t="str">
        <f>IFERROR(VLOOKUP(A23,CATALOGO!$D$3:$G$179,2,0)," ")</f>
        <v xml:space="preserve"> </v>
      </c>
      <c r="D23" s="261"/>
      <c r="E23" s="261"/>
      <c r="F23" s="448"/>
      <c r="G23" s="450" t="str">
        <f t="array" ref="G23">IF(F23="","",INDEX(CATALOGO!AL:AL,MATCH(F23,CATALOGO!AM:AM,)))</f>
        <v/>
      </c>
      <c r="H23" s="448"/>
      <c r="I23" s="450" t="str">
        <f t="shared" si="0"/>
        <v/>
      </c>
      <c r="J23" s="450"/>
      <c r="K23" s="450"/>
      <c r="L23" s="261"/>
      <c r="M23" s="456"/>
      <c r="N23" s="457"/>
      <c r="O23" s="457"/>
      <c r="P23" s="457"/>
      <c r="Q23" s="457"/>
      <c r="R23" s="457"/>
      <c r="S23" s="457"/>
      <c r="T23" s="457"/>
      <c r="U23" s="457"/>
      <c r="V23" s="457"/>
      <c r="W23" s="457"/>
      <c r="X23" s="457"/>
      <c r="Y23" s="457"/>
      <c r="Z23" s="458">
        <f t="shared" si="1"/>
        <v>0</v>
      </c>
      <c r="AA23" s="233" t="str">
        <f t="shared" si="2"/>
        <v>CORRECTO</v>
      </c>
    </row>
    <row r="24" spans="1:27" ht="12" customHeight="1">
      <c r="A24" s="448"/>
      <c r="B24" s="449" t="str">
        <f>IFERROR(VLOOKUP(A24,CATALOGO!$D$3:$G$179,4,0)," ")</f>
        <v xml:space="preserve"> </v>
      </c>
      <c r="C24" s="449" t="str">
        <f>IFERROR(VLOOKUP(A24,CATALOGO!$D$3:$G$179,2,0)," ")</f>
        <v xml:space="preserve"> </v>
      </c>
      <c r="D24" s="261"/>
      <c r="E24" s="261"/>
      <c r="F24" s="448"/>
      <c r="G24" s="450" t="str">
        <f t="array" ref="G24">IF(F24="","",INDEX(CATALOGO!AL:AL,MATCH(F24,CATALOGO!AM:AM,)))</f>
        <v/>
      </c>
      <c r="H24" s="448"/>
      <c r="I24" s="450" t="str">
        <f t="shared" si="0"/>
        <v/>
      </c>
      <c r="J24" s="450"/>
      <c r="K24" s="450"/>
      <c r="L24" s="261"/>
      <c r="M24" s="456"/>
      <c r="N24" s="457"/>
      <c r="O24" s="457"/>
      <c r="P24" s="457"/>
      <c r="Q24" s="457"/>
      <c r="R24" s="457"/>
      <c r="S24" s="457"/>
      <c r="T24" s="457"/>
      <c r="U24" s="457"/>
      <c r="V24" s="457"/>
      <c r="W24" s="457"/>
      <c r="X24" s="457"/>
      <c r="Y24" s="457"/>
      <c r="Z24" s="458">
        <f t="shared" si="1"/>
        <v>0</v>
      </c>
      <c r="AA24" s="233" t="str">
        <f t="shared" si="2"/>
        <v>CORRECTO</v>
      </c>
    </row>
    <row r="25" spans="1:27" ht="12" customHeight="1">
      <c r="A25" s="448"/>
      <c r="B25" s="449" t="str">
        <f>IFERROR(VLOOKUP(A25,CATALOGO!$D$3:$G$179,4,0)," ")</f>
        <v xml:space="preserve"> </v>
      </c>
      <c r="C25" s="449" t="str">
        <f>IFERROR(VLOOKUP(A25,CATALOGO!$D$3:$G$179,2,0)," ")</f>
        <v xml:space="preserve"> </v>
      </c>
      <c r="D25" s="261"/>
      <c r="E25" s="261"/>
      <c r="F25" s="448"/>
      <c r="G25" s="450" t="str">
        <f t="array" ref="G25">IF(F25="","",INDEX(CATALOGO!AL:AL,MATCH(F25,CATALOGO!AM:AM,)))</f>
        <v/>
      </c>
      <c r="H25" s="448"/>
      <c r="I25" s="450" t="str">
        <f t="shared" si="0"/>
        <v/>
      </c>
      <c r="J25" s="450"/>
      <c r="K25" s="450"/>
      <c r="L25" s="261"/>
      <c r="M25" s="456"/>
      <c r="N25" s="457"/>
      <c r="O25" s="457"/>
      <c r="P25" s="457"/>
      <c r="Q25" s="457"/>
      <c r="R25" s="457"/>
      <c r="S25" s="457"/>
      <c r="T25" s="457"/>
      <c r="U25" s="457"/>
      <c r="V25" s="457"/>
      <c r="W25" s="457"/>
      <c r="X25" s="457"/>
      <c r="Y25" s="457"/>
      <c r="Z25" s="458">
        <f t="shared" si="1"/>
        <v>0</v>
      </c>
      <c r="AA25" s="233" t="str">
        <f t="shared" si="2"/>
        <v>CORRECTO</v>
      </c>
    </row>
    <row r="26" spans="1:27" ht="12" customHeight="1">
      <c r="A26" s="448"/>
      <c r="B26" s="449" t="str">
        <f>IFERROR(VLOOKUP(A26,CATALOGO!$D$3:$G$179,4,0)," ")</f>
        <v xml:space="preserve"> </v>
      </c>
      <c r="C26" s="449" t="str">
        <f>IFERROR(VLOOKUP(A26,CATALOGO!$D$3:$G$179,2,0)," ")</f>
        <v xml:space="preserve"> </v>
      </c>
      <c r="D26" s="261"/>
      <c r="E26" s="261"/>
      <c r="F26" s="448"/>
      <c r="G26" s="450" t="str">
        <f t="array" ref="G26">IF(F26="","",INDEX(CATALOGO!AL:AL,MATCH(F26,CATALOGO!AM:AM,)))</f>
        <v/>
      </c>
      <c r="H26" s="448"/>
      <c r="I26" s="450" t="str">
        <f t="shared" si="0"/>
        <v/>
      </c>
      <c r="J26" s="450"/>
      <c r="K26" s="450"/>
      <c r="L26" s="261"/>
      <c r="M26" s="456"/>
      <c r="N26" s="457"/>
      <c r="O26" s="457"/>
      <c r="P26" s="457"/>
      <c r="Q26" s="457"/>
      <c r="R26" s="457"/>
      <c r="S26" s="457"/>
      <c r="T26" s="457"/>
      <c r="U26" s="457"/>
      <c r="V26" s="457"/>
      <c r="W26" s="457"/>
      <c r="X26" s="457"/>
      <c r="Y26" s="457"/>
      <c r="Z26" s="458">
        <f t="shared" si="1"/>
        <v>0</v>
      </c>
      <c r="AA26" s="233" t="str">
        <f t="shared" si="2"/>
        <v>CORRECTO</v>
      </c>
    </row>
    <row r="27" spans="1:27" ht="12" customHeight="1">
      <c r="A27" s="448"/>
      <c r="B27" s="449" t="str">
        <f>IFERROR(VLOOKUP(A27,CATALOGO!$D$3:$G$179,4,0)," ")</f>
        <v xml:space="preserve"> </v>
      </c>
      <c r="C27" s="449" t="str">
        <f>IFERROR(VLOOKUP(A27,CATALOGO!$D$3:$G$179,2,0)," ")</f>
        <v xml:space="preserve"> </v>
      </c>
      <c r="D27" s="261"/>
      <c r="E27" s="261"/>
      <c r="F27" s="448"/>
      <c r="G27" s="450" t="str">
        <f t="array" ref="G27">IF(F27="","",INDEX(CATALOGO!AL:AL,MATCH(F27,CATALOGO!AM:AM,)))</f>
        <v/>
      </c>
      <c r="H27" s="448"/>
      <c r="I27" s="450" t="str">
        <f t="shared" si="0"/>
        <v/>
      </c>
      <c r="J27" s="450"/>
      <c r="K27" s="450"/>
      <c r="L27" s="261"/>
      <c r="M27" s="456"/>
      <c r="N27" s="457"/>
      <c r="O27" s="457"/>
      <c r="P27" s="457"/>
      <c r="Q27" s="457"/>
      <c r="R27" s="457"/>
      <c r="S27" s="457"/>
      <c r="T27" s="457"/>
      <c r="U27" s="457"/>
      <c r="V27" s="457"/>
      <c r="W27" s="457"/>
      <c r="X27" s="457"/>
      <c r="Y27" s="457"/>
      <c r="Z27" s="458">
        <f t="shared" si="1"/>
        <v>0</v>
      </c>
      <c r="AA27" s="233" t="str">
        <f t="shared" si="2"/>
        <v>CORRECTO</v>
      </c>
    </row>
    <row r="28" spans="1:27" ht="12" customHeight="1">
      <c r="A28" s="448"/>
      <c r="B28" s="449" t="str">
        <f>IFERROR(VLOOKUP(A28,CATALOGO!$D$3:$G$179,4,0)," ")</f>
        <v xml:space="preserve"> </v>
      </c>
      <c r="C28" s="449" t="str">
        <f>IFERROR(VLOOKUP(A28,CATALOGO!$D$3:$G$179,2,0)," ")</f>
        <v xml:space="preserve"> </v>
      </c>
      <c r="D28" s="261"/>
      <c r="E28" s="261"/>
      <c r="F28" s="448"/>
      <c r="G28" s="450" t="str">
        <f t="array" ref="G28">IF(F28="","",INDEX(CATALOGO!AL:AL,MATCH(F28,CATALOGO!AM:AM,)))</f>
        <v/>
      </c>
      <c r="H28" s="448"/>
      <c r="I28" s="450" t="str">
        <f t="shared" si="0"/>
        <v/>
      </c>
      <c r="J28" s="450"/>
      <c r="K28" s="450"/>
      <c r="L28" s="261"/>
      <c r="M28" s="456"/>
      <c r="N28" s="457"/>
      <c r="O28" s="457"/>
      <c r="P28" s="457"/>
      <c r="Q28" s="457"/>
      <c r="R28" s="457"/>
      <c r="S28" s="457"/>
      <c r="T28" s="457"/>
      <c r="U28" s="457"/>
      <c r="V28" s="457"/>
      <c r="W28" s="457"/>
      <c r="X28" s="457"/>
      <c r="Y28" s="457"/>
      <c r="Z28" s="458">
        <f t="shared" si="1"/>
        <v>0</v>
      </c>
      <c r="AA28" s="233" t="str">
        <f t="shared" si="2"/>
        <v>CORRECTO</v>
      </c>
    </row>
    <row r="29" spans="1:27" ht="12" customHeight="1">
      <c r="A29" s="448"/>
      <c r="B29" s="449" t="str">
        <f>IFERROR(VLOOKUP(A29,CATALOGO!$D$3:$G$179,4,0)," ")</f>
        <v xml:space="preserve"> </v>
      </c>
      <c r="C29" s="449" t="str">
        <f>IFERROR(VLOOKUP(A29,CATALOGO!$D$3:$G$179,2,0)," ")</f>
        <v xml:space="preserve"> </v>
      </c>
      <c r="D29" s="261"/>
      <c r="E29" s="261"/>
      <c r="F29" s="448"/>
      <c r="G29" s="450" t="str">
        <f t="array" ref="G29">IF(F29="","",INDEX(CATALOGO!AL:AL,MATCH(F29,CATALOGO!AM:AM,)))</f>
        <v/>
      </c>
      <c r="H29" s="448"/>
      <c r="I29" s="450" t="str">
        <f t="shared" si="0"/>
        <v/>
      </c>
      <c r="J29" s="450"/>
      <c r="K29" s="450"/>
      <c r="L29" s="261"/>
      <c r="M29" s="456"/>
      <c r="N29" s="457"/>
      <c r="O29" s="457"/>
      <c r="P29" s="457"/>
      <c r="Q29" s="457"/>
      <c r="R29" s="457"/>
      <c r="S29" s="457"/>
      <c r="T29" s="457"/>
      <c r="U29" s="457"/>
      <c r="V29" s="457"/>
      <c r="W29" s="457"/>
      <c r="X29" s="457"/>
      <c r="Y29" s="457"/>
      <c r="Z29" s="458">
        <f t="shared" si="1"/>
        <v>0</v>
      </c>
      <c r="AA29" s="233" t="str">
        <f t="shared" si="2"/>
        <v>CORRECTO</v>
      </c>
    </row>
    <row r="30" spans="1:27" ht="12" customHeight="1">
      <c r="A30" s="448"/>
      <c r="B30" s="449" t="str">
        <f>IFERROR(VLOOKUP(A30,CATALOGO!$D$3:$G$179,4,0)," ")</f>
        <v xml:space="preserve"> </v>
      </c>
      <c r="C30" s="449" t="str">
        <f>IFERROR(VLOOKUP(A30,CATALOGO!$D$3:$G$179,2,0)," ")</f>
        <v xml:space="preserve"> </v>
      </c>
      <c r="D30" s="261"/>
      <c r="E30" s="261"/>
      <c r="F30" s="448"/>
      <c r="G30" s="450" t="str">
        <f t="array" ref="G30">IF(F30="","",INDEX(CATALOGO!AL:AL,MATCH(F30,CATALOGO!AM:AM,)))</f>
        <v/>
      </c>
      <c r="H30" s="448"/>
      <c r="I30" s="450" t="str">
        <f t="shared" si="0"/>
        <v/>
      </c>
      <c r="J30" s="450"/>
      <c r="K30" s="450"/>
      <c r="L30" s="261"/>
      <c r="M30" s="456"/>
      <c r="N30" s="457"/>
      <c r="O30" s="457"/>
      <c r="P30" s="457"/>
      <c r="Q30" s="457"/>
      <c r="R30" s="457"/>
      <c r="S30" s="457"/>
      <c r="T30" s="457"/>
      <c r="U30" s="457"/>
      <c r="V30" s="457"/>
      <c r="W30" s="457"/>
      <c r="X30" s="457"/>
      <c r="Y30" s="457"/>
      <c r="Z30" s="458">
        <f t="shared" si="1"/>
        <v>0</v>
      </c>
      <c r="AA30" s="233" t="str">
        <f t="shared" si="2"/>
        <v>CORRECTO</v>
      </c>
    </row>
    <row r="31" spans="1:27" ht="12" customHeight="1">
      <c r="A31" s="448"/>
      <c r="B31" s="449" t="str">
        <f>IFERROR(VLOOKUP(A31,CATALOGO!$D$3:$G$179,4,0)," ")</f>
        <v xml:space="preserve"> </v>
      </c>
      <c r="C31" s="449" t="str">
        <f>IFERROR(VLOOKUP(A31,CATALOGO!$D$3:$G$179,2,0)," ")</f>
        <v xml:space="preserve"> </v>
      </c>
      <c r="D31" s="261"/>
      <c r="E31" s="261"/>
      <c r="F31" s="448"/>
      <c r="G31" s="450" t="str">
        <f t="array" ref="G31">IF(F31="","",INDEX(CATALOGO!AL:AL,MATCH(F31,CATALOGO!AM:AM,)))</f>
        <v/>
      </c>
      <c r="H31" s="448"/>
      <c r="I31" s="450" t="str">
        <f t="shared" si="0"/>
        <v/>
      </c>
      <c r="J31" s="450"/>
      <c r="K31" s="450"/>
      <c r="L31" s="261"/>
      <c r="M31" s="456"/>
      <c r="N31" s="457"/>
      <c r="O31" s="457"/>
      <c r="P31" s="457"/>
      <c r="Q31" s="457"/>
      <c r="R31" s="457"/>
      <c r="S31" s="457"/>
      <c r="T31" s="457"/>
      <c r="U31" s="457"/>
      <c r="V31" s="457"/>
      <c r="W31" s="457"/>
      <c r="X31" s="457"/>
      <c r="Y31" s="457"/>
      <c r="Z31" s="458">
        <f t="shared" si="1"/>
        <v>0</v>
      </c>
      <c r="AA31" s="233" t="str">
        <f t="shared" si="2"/>
        <v>CORRECTO</v>
      </c>
    </row>
    <row r="32" spans="1:27" ht="12" customHeight="1">
      <c r="A32" s="448"/>
      <c r="B32" s="449" t="str">
        <f>IFERROR(VLOOKUP(A32,CATALOGO!$D$3:$G$179,4,0)," ")</f>
        <v xml:space="preserve"> </v>
      </c>
      <c r="C32" s="449" t="str">
        <f>IFERROR(VLOOKUP(A32,CATALOGO!$D$3:$G$179,2,0)," ")</f>
        <v xml:space="preserve"> </v>
      </c>
      <c r="D32" s="261"/>
      <c r="E32" s="261"/>
      <c r="F32" s="448"/>
      <c r="G32" s="450" t="str">
        <f t="array" ref="G32">IF(F32="","",INDEX(CATALOGO!AL:AL,MATCH(F32,CATALOGO!AM:AM,)))</f>
        <v/>
      </c>
      <c r="H32" s="448"/>
      <c r="I32" s="450" t="str">
        <f t="shared" si="0"/>
        <v/>
      </c>
      <c r="J32" s="450"/>
      <c r="K32" s="450"/>
      <c r="L32" s="261"/>
      <c r="M32" s="456"/>
      <c r="N32" s="457"/>
      <c r="O32" s="457"/>
      <c r="P32" s="457"/>
      <c r="Q32" s="457"/>
      <c r="R32" s="457"/>
      <c r="S32" s="457"/>
      <c r="T32" s="457"/>
      <c r="U32" s="457"/>
      <c r="V32" s="457"/>
      <c r="W32" s="457"/>
      <c r="X32" s="457"/>
      <c r="Y32" s="457"/>
      <c r="Z32" s="458">
        <f t="shared" si="1"/>
        <v>0</v>
      </c>
      <c r="AA32" s="233" t="str">
        <f t="shared" si="2"/>
        <v>CORRECTO</v>
      </c>
    </row>
    <row r="33" spans="1:27" ht="12" customHeight="1">
      <c r="A33" s="448"/>
      <c r="B33" s="449" t="str">
        <f>IFERROR(VLOOKUP(A33,CATALOGO!$D$3:$G$179,4,0)," ")</f>
        <v xml:space="preserve"> </v>
      </c>
      <c r="C33" s="449" t="str">
        <f>IFERROR(VLOOKUP(A33,CATALOGO!$D$3:$G$179,2,0)," ")</f>
        <v xml:space="preserve"> </v>
      </c>
      <c r="D33" s="261"/>
      <c r="E33" s="261"/>
      <c r="F33" s="448"/>
      <c r="G33" s="450" t="str">
        <f t="array" ref="G33">IF(F33="","",INDEX(CATALOGO!AL:AL,MATCH(F33,CATALOGO!AM:AM,)))</f>
        <v/>
      </c>
      <c r="H33" s="448"/>
      <c r="I33" s="450" t="str">
        <f t="shared" si="0"/>
        <v/>
      </c>
      <c r="J33" s="450"/>
      <c r="K33" s="450"/>
      <c r="L33" s="261"/>
      <c r="M33" s="456"/>
      <c r="N33" s="457"/>
      <c r="O33" s="457"/>
      <c r="P33" s="457"/>
      <c r="Q33" s="457"/>
      <c r="R33" s="457"/>
      <c r="S33" s="457"/>
      <c r="T33" s="457"/>
      <c r="U33" s="457"/>
      <c r="V33" s="457"/>
      <c r="W33" s="457"/>
      <c r="X33" s="457"/>
      <c r="Y33" s="457"/>
      <c r="Z33" s="458">
        <f t="shared" si="1"/>
        <v>0</v>
      </c>
      <c r="AA33" s="233" t="str">
        <f t="shared" si="2"/>
        <v>CORRECTO</v>
      </c>
    </row>
    <row r="34" spans="1:27" ht="12" customHeight="1">
      <c r="A34" s="448"/>
      <c r="B34" s="449" t="str">
        <f>IFERROR(VLOOKUP(A34,CATALOGO!$D$3:$G$179,4,0)," ")</f>
        <v xml:space="preserve"> </v>
      </c>
      <c r="C34" s="449" t="str">
        <f>IFERROR(VLOOKUP(A34,CATALOGO!$D$3:$G$179,2,0)," ")</f>
        <v xml:space="preserve"> </v>
      </c>
      <c r="D34" s="261"/>
      <c r="E34" s="261"/>
      <c r="F34" s="448"/>
      <c r="G34" s="450" t="str">
        <f t="array" ref="G34">IF(F34="","",INDEX(CATALOGO!AL:AL,MATCH(F34,CATALOGO!AM:AM,)))</f>
        <v/>
      </c>
      <c r="H34" s="448"/>
      <c r="I34" s="450" t="str">
        <f t="shared" si="0"/>
        <v/>
      </c>
      <c r="J34" s="450"/>
      <c r="K34" s="450"/>
      <c r="L34" s="261"/>
      <c r="M34" s="456"/>
      <c r="N34" s="457"/>
      <c r="O34" s="457"/>
      <c r="P34" s="457"/>
      <c r="Q34" s="457"/>
      <c r="R34" s="457"/>
      <c r="S34" s="457"/>
      <c r="T34" s="457"/>
      <c r="U34" s="457"/>
      <c r="V34" s="457"/>
      <c r="W34" s="457"/>
      <c r="X34" s="457"/>
      <c r="Y34" s="457"/>
      <c r="Z34" s="458">
        <f t="shared" si="1"/>
        <v>0</v>
      </c>
      <c r="AA34" s="233" t="str">
        <f t="shared" si="2"/>
        <v>CORRECTO</v>
      </c>
    </row>
    <row r="35" spans="1:27" ht="12" customHeight="1">
      <c r="A35" s="448"/>
      <c r="B35" s="449" t="str">
        <f>IFERROR(VLOOKUP(A35,CATALOGO!$D$3:$G$179,4,0)," ")</f>
        <v xml:space="preserve"> </v>
      </c>
      <c r="C35" s="449" t="str">
        <f>IFERROR(VLOOKUP(A35,CATALOGO!$D$3:$G$179,2,0)," ")</f>
        <v xml:space="preserve"> </v>
      </c>
      <c r="D35" s="261"/>
      <c r="E35" s="261"/>
      <c r="F35" s="448"/>
      <c r="G35" s="450" t="str">
        <f t="array" ref="G35">IF(F35="","",INDEX(CATALOGO!AL:AL,MATCH(F35,CATALOGO!AM:AM,)))</f>
        <v/>
      </c>
      <c r="H35" s="448"/>
      <c r="I35" s="450" t="str">
        <f t="shared" si="0"/>
        <v/>
      </c>
      <c r="J35" s="450"/>
      <c r="K35" s="450"/>
      <c r="L35" s="261"/>
      <c r="M35" s="456"/>
      <c r="N35" s="457"/>
      <c r="O35" s="457"/>
      <c r="P35" s="457"/>
      <c r="Q35" s="457"/>
      <c r="R35" s="457"/>
      <c r="S35" s="457"/>
      <c r="T35" s="457"/>
      <c r="U35" s="457"/>
      <c r="V35" s="457"/>
      <c r="W35" s="457"/>
      <c r="X35" s="457"/>
      <c r="Y35" s="457"/>
      <c r="Z35" s="458">
        <f t="shared" si="1"/>
        <v>0</v>
      </c>
      <c r="AA35" s="233" t="str">
        <f t="shared" si="2"/>
        <v>CORRECTO</v>
      </c>
    </row>
    <row r="36" spans="1:27" ht="12" customHeight="1">
      <c r="A36" s="448"/>
      <c r="B36" s="449" t="str">
        <f>IFERROR(VLOOKUP(A36,CATALOGO!$D$3:$G$179,4,0)," ")</f>
        <v xml:space="preserve"> </v>
      </c>
      <c r="C36" s="449" t="str">
        <f>IFERROR(VLOOKUP(A36,CATALOGO!$D$3:$G$179,2,0)," ")</f>
        <v xml:space="preserve"> </v>
      </c>
      <c r="D36" s="261"/>
      <c r="E36" s="261"/>
      <c r="F36" s="448"/>
      <c r="G36" s="450" t="str">
        <f t="array" ref="G36">IF(F36="","",INDEX(CATALOGO!AL:AL,MATCH(F36,CATALOGO!AM:AM,)))</f>
        <v/>
      </c>
      <c r="H36" s="448"/>
      <c r="I36" s="450" t="str">
        <f t="shared" si="0"/>
        <v/>
      </c>
      <c r="J36" s="450"/>
      <c r="K36" s="450"/>
      <c r="L36" s="261"/>
      <c r="M36" s="456"/>
      <c r="N36" s="457"/>
      <c r="O36" s="457"/>
      <c r="P36" s="457"/>
      <c r="Q36" s="457"/>
      <c r="R36" s="457"/>
      <c r="S36" s="457"/>
      <c r="T36" s="457"/>
      <c r="U36" s="457"/>
      <c r="V36" s="457"/>
      <c r="W36" s="457"/>
      <c r="X36" s="457"/>
      <c r="Y36" s="457"/>
      <c r="Z36" s="458">
        <f t="shared" si="1"/>
        <v>0</v>
      </c>
      <c r="AA36" s="233" t="str">
        <f t="shared" si="2"/>
        <v>CORRECTO</v>
      </c>
    </row>
    <row r="37" spans="1:27" ht="12" customHeight="1">
      <c r="A37" s="448"/>
      <c r="B37" s="449" t="str">
        <f>IFERROR(VLOOKUP(A37,CATALOGO!$D$3:$G$179,4,0)," ")</f>
        <v xml:space="preserve"> </v>
      </c>
      <c r="C37" s="449" t="str">
        <f>IFERROR(VLOOKUP(A37,CATALOGO!$D$3:$G$179,2,0)," ")</f>
        <v xml:space="preserve"> </v>
      </c>
      <c r="D37" s="261"/>
      <c r="E37" s="261"/>
      <c r="F37" s="448"/>
      <c r="G37" s="450" t="str">
        <f t="array" ref="G37">IF(F37="","",INDEX(CATALOGO!AL:AL,MATCH(F37,CATALOGO!AM:AM,)))</f>
        <v/>
      </c>
      <c r="H37" s="448"/>
      <c r="I37" s="450" t="str">
        <f t="shared" si="0"/>
        <v/>
      </c>
      <c r="J37" s="450"/>
      <c r="K37" s="450"/>
      <c r="L37" s="261"/>
      <c r="M37" s="456"/>
      <c r="N37" s="457"/>
      <c r="O37" s="457"/>
      <c r="P37" s="457"/>
      <c r="Q37" s="457"/>
      <c r="R37" s="457"/>
      <c r="S37" s="457"/>
      <c r="T37" s="457"/>
      <c r="U37" s="457"/>
      <c r="V37" s="457"/>
      <c r="W37" s="457"/>
      <c r="X37" s="457"/>
      <c r="Y37" s="457"/>
      <c r="Z37" s="458">
        <f t="shared" si="1"/>
        <v>0</v>
      </c>
      <c r="AA37" s="233" t="str">
        <f t="shared" si="2"/>
        <v>CORRECTO</v>
      </c>
    </row>
    <row r="38" spans="1:27" ht="12" customHeight="1">
      <c r="A38" s="448"/>
      <c r="B38" s="449" t="str">
        <f>IFERROR(VLOOKUP(A38,CATALOGO!$D$3:$G$179,4,0)," ")</f>
        <v xml:space="preserve"> </v>
      </c>
      <c r="C38" s="449" t="str">
        <f>IFERROR(VLOOKUP(A38,CATALOGO!$D$3:$G$179,2,0)," ")</f>
        <v xml:space="preserve"> </v>
      </c>
      <c r="D38" s="261"/>
      <c r="E38" s="261"/>
      <c r="F38" s="448"/>
      <c r="G38" s="450" t="str">
        <f t="array" ref="G38">IF(F38="","",INDEX(CATALOGO!AL:AL,MATCH(F38,CATALOGO!AM:AM,)))</f>
        <v/>
      </c>
      <c r="H38" s="448"/>
      <c r="I38" s="450" t="str">
        <f t="shared" si="0"/>
        <v/>
      </c>
      <c r="J38" s="450"/>
      <c r="K38" s="450"/>
      <c r="L38" s="261"/>
      <c r="M38" s="456"/>
      <c r="N38" s="457"/>
      <c r="O38" s="457"/>
      <c r="P38" s="457"/>
      <c r="Q38" s="457"/>
      <c r="R38" s="457"/>
      <c r="S38" s="457"/>
      <c r="T38" s="457"/>
      <c r="U38" s="457"/>
      <c r="V38" s="457"/>
      <c r="W38" s="457"/>
      <c r="X38" s="457"/>
      <c r="Y38" s="457"/>
      <c r="Z38" s="458">
        <f t="shared" si="1"/>
        <v>0</v>
      </c>
      <c r="AA38" s="233" t="str">
        <f t="shared" si="2"/>
        <v>CORRECTO</v>
      </c>
    </row>
    <row r="39" spans="1:27" ht="12" customHeight="1">
      <c r="A39" s="448"/>
      <c r="B39" s="449" t="str">
        <f>IFERROR(VLOOKUP(A39,CATALOGO!$D$3:$G$179,4,0)," ")</f>
        <v xml:space="preserve"> </v>
      </c>
      <c r="C39" s="449" t="str">
        <f>IFERROR(VLOOKUP(A39,CATALOGO!$D$3:$G$179,2,0)," ")</f>
        <v xml:space="preserve"> </v>
      </c>
      <c r="D39" s="261"/>
      <c r="E39" s="261"/>
      <c r="F39" s="448"/>
      <c r="G39" s="450" t="str">
        <f t="array" ref="G39">IF(F39="","",INDEX(CATALOGO!AL:AL,MATCH(F39,CATALOGO!AM:AM,)))</f>
        <v/>
      </c>
      <c r="H39" s="448"/>
      <c r="I39" s="450" t="str">
        <f t="shared" si="0"/>
        <v/>
      </c>
      <c r="J39" s="450"/>
      <c r="K39" s="450"/>
      <c r="L39" s="261"/>
      <c r="M39" s="456"/>
      <c r="N39" s="457"/>
      <c r="O39" s="457"/>
      <c r="P39" s="457"/>
      <c r="Q39" s="457"/>
      <c r="R39" s="457"/>
      <c r="S39" s="457"/>
      <c r="T39" s="457"/>
      <c r="U39" s="457"/>
      <c r="V39" s="457"/>
      <c r="W39" s="457"/>
      <c r="X39" s="457"/>
      <c r="Y39" s="457"/>
      <c r="Z39" s="458">
        <f t="shared" si="1"/>
        <v>0</v>
      </c>
      <c r="AA39" s="233" t="str">
        <f t="shared" si="2"/>
        <v>CORRECTO</v>
      </c>
    </row>
    <row r="40" spans="1:27" ht="12" customHeight="1">
      <c r="A40" s="448"/>
      <c r="B40" s="449" t="str">
        <f>IFERROR(VLOOKUP(A40,CATALOGO!$D$3:$G$179,4,0)," ")</f>
        <v xml:space="preserve"> </v>
      </c>
      <c r="C40" s="449" t="str">
        <f>IFERROR(VLOOKUP(A40,CATALOGO!$D$3:$G$179,2,0)," ")</f>
        <v xml:space="preserve"> </v>
      </c>
      <c r="D40" s="261"/>
      <c r="E40" s="261"/>
      <c r="F40" s="448"/>
      <c r="G40" s="450" t="str">
        <f t="array" ref="G40">IF(F40="","",INDEX(CATALOGO!AL:AL,MATCH(F40,CATALOGO!AM:AM,)))</f>
        <v/>
      </c>
      <c r="H40" s="448"/>
      <c r="I40" s="450" t="str">
        <f t="shared" si="0"/>
        <v/>
      </c>
      <c r="J40" s="450"/>
      <c r="K40" s="450"/>
      <c r="L40" s="261"/>
      <c r="M40" s="456"/>
      <c r="N40" s="457"/>
      <c r="O40" s="457"/>
      <c r="P40" s="457"/>
      <c r="Q40" s="457"/>
      <c r="R40" s="457"/>
      <c r="S40" s="457"/>
      <c r="T40" s="457"/>
      <c r="U40" s="457"/>
      <c r="V40" s="457"/>
      <c r="W40" s="457"/>
      <c r="X40" s="457"/>
      <c r="Y40" s="457"/>
      <c r="Z40" s="458">
        <f t="shared" si="1"/>
        <v>0</v>
      </c>
      <c r="AA40" s="233" t="str">
        <f t="shared" si="2"/>
        <v>CORRECTO</v>
      </c>
    </row>
    <row r="41" spans="1:27" ht="12" customHeight="1">
      <c r="A41" s="448"/>
      <c r="B41" s="449" t="str">
        <f>IFERROR(VLOOKUP(A41,CATALOGO!$D$3:$G$179,4,0)," ")</f>
        <v xml:space="preserve"> </v>
      </c>
      <c r="C41" s="449" t="str">
        <f>IFERROR(VLOOKUP(A41,CATALOGO!$D$3:$G$179,2,0)," ")</f>
        <v xml:space="preserve"> </v>
      </c>
      <c r="D41" s="261"/>
      <c r="E41" s="261"/>
      <c r="F41" s="448"/>
      <c r="G41" s="450" t="str">
        <f t="array" ref="G41">IF(F41="","",INDEX(CATALOGO!AL:AL,MATCH(F41,CATALOGO!AM:AM,)))</f>
        <v/>
      </c>
      <c r="H41" s="448"/>
      <c r="I41" s="450" t="str">
        <f t="shared" si="0"/>
        <v/>
      </c>
      <c r="J41" s="450"/>
      <c r="K41" s="450"/>
      <c r="L41" s="261"/>
      <c r="M41" s="456"/>
      <c r="N41" s="457"/>
      <c r="O41" s="457"/>
      <c r="P41" s="457"/>
      <c r="Q41" s="457"/>
      <c r="R41" s="457"/>
      <c r="S41" s="457"/>
      <c r="T41" s="457"/>
      <c r="U41" s="457"/>
      <c r="V41" s="457"/>
      <c r="W41" s="457"/>
      <c r="X41" s="457"/>
      <c r="Y41" s="457"/>
      <c r="Z41" s="458">
        <f t="shared" si="1"/>
        <v>0</v>
      </c>
      <c r="AA41" s="233" t="str">
        <f t="shared" si="2"/>
        <v>CORRECTO</v>
      </c>
    </row>
    <row r="42" spans="1:27" ht="12" customHeight="1">
      <c r="A42" s="448"/>
      <c r="B42" s="449" t="str">
        <f>IFERROR(VLOOKUP(A42,CATALOGO!$D$3:$G$179,4,0)," ")</f>
        <v xml:space="preserve"> </v>
      </c>
      <c r="C42" s="449" t="str">
        <f>IFERROR(VLOOKUP(A42,CATALOGO!$D$3:$G$179,2,0)," ")</f>
        <v xml:space="preserve"> </v>
      </c>
      <c r="D42" s="261"/>
      <c r="E42" s="261"/>
      <c r="F42" s="448"/>
      <c r="G42" s="450" t="str">
        <f t="array" ref="G42">IF(F42="","",INDEX(CATALOGO!AL:AL,MATCH(F42,CATALOGO!AM:AM,)))</f>
        <v/>
      </c>
      <c r="H42" s="448"/>
      <c r="I42" s="450" t="str">
        <f t="shared" si="0"/>
        <v/>
      </c>
      <c r="J42" s="450"/>
      <c r="K42" s="450"/>
      <c r="L42" s="261"/>
      <c r="M42" s="456"/>
      <c r="N42" s="457"/>
      <c r="O42" s="457"/>
      <c r="P42" s="457"/>
      <c r="Q42" s="457"/>
      <c r="R42" s="457"/>
      <c r="S42" s="457"/>
      <c r="T42" s="457"/>
      <c r="U42" s="457"/>
      <c r="V42" s="457"/>
      <c r="W42" s="457"/>
      <c r="X42" s="457"/>
      <c r="Y42" s="457"/>
      <c r="Z42" s="458">
        <f t="shared" si="1"/>
        <v>0</v>
      </c>
      <c r="AA42" s="233" t="str">
        <f t="shared" si="2"/>
        <v>CORRECTO</v>
      </c>
    </row>
    <row r="43" spans="1:27" ht="12" customHeight="1">
      <c r="A43" s="448"/>
      <c r="B43" s="449" t="str">
        <f>IFERROR(VLOOKUP(A43,CATALOGO!$D$3:$G$179,4,0)," ")</f>
        <v xml:space="preserve"> </v>
      </c>
      <c r="C43" s="449" t="str">
        <f>IFERROR(VLOOKUP(A43,CATALOGO!$D$3:$G$179,2,0)," ")</f>
        <v xml:space="preserve"> </v>
      </c>
      <c r="D43" s="261"/>
      <c r="E43" s="261"/>
      <c r="F43" s="448"/>
      <c r="G43" s="450" t="str">
        <f t="array" ref="G43">IF(F43="","",INDEX(CATALOGO!AL:AL,MATCH(F43,CATALOGO!AM:AM,)))</f>
        <v/>
      </c>
      <c r="H43" s="448"/>
      <c r="I43" s="450" t="str">
        <f t="shared" si="0"/>
        <v/>
      </c>
      <c r="J43" s="450"/>
      <c r="K43" s="450"/>
      <c r="L43" s="261"/>
      <c r="M43" s="456"/>
      <c r="N43" s="457"/>
      <c r="O43" s="457"/>
      <c r="P43" s="457"/>
      <c r="Q43" s="457"/>
      <c r="R43" s="457"/>
      <c r="S43" s="457"/>
      <c r="T43" s="457"/>
      <c r="U43" s="457"/>
      <c r="V43" s="457"/>
      <c r="W43" s="457"/>
      <c r="X43" s="457"/>
      <c r="Y43" s="457"/>
      <c r="Z43" s="458">
        <f t="shared" si="1"/>
        <v>0</v>
      </c>
      <c r="AA43" s="233" t="str">
        <f t="shared" si="2"/>
        <v>CORRECTO</v>
      </c>
    </row>
    <row r="44" spans="1:27" ht="12" customHeight="1">
      <c r="A44" s="448"/>
      <c r="B44" s="449" t="str">
        <f>IFERROR(VLOOKUP(A44,CATALOGO!$D$3:$G$179,4,0)," ")</f>
        <v xml:space="preserve"> </v>
      </c>
      <c r="C44" s="449" t="str">
        <f>IFERROR(VLOOKUP(A44,CATALOGO!$D$3:$G$179,2,0)," ")</f>
        <v xml:space="preserve"> </v>
      </c>
      <c r="D44" s="261"/>
      <c r="E44" s="261"/>
      <c r="F44" s="448"/>
      <c r="G44" s="450" t="str">
        <f t="array" ref="G44">IF(F44="","",INDEX(CATALOGO!AL:AL,MATCH(F44,CATALOGO!AM:AM,)))</f>
        <v/>
      </c>
      <c r="H44" s="448"/>
      <c r="I44" s="450" t="str">
        <f t="shared" si="0"/>
        <v/>
      </c>
      <c r="J44" s="450"/>
      <c r="K44" s="450"/>
      <c r="L44" s="261"/>
      <c r="M44" s="456"/>
      <c r="N44" s="457"/>
      <c r="O44" s="457"/>
      <c r="P44" s="457"/>
      <c r="Q44" s="457"/>
      <c r="R44" s="457"/>
      <c r="S44" s="457"/>
      <c r="T44" s="457"/>
      <c r="U44" s="457"/>
      <c r="V44" s="457"/>
      <c r="W44" s="457"/>
      <c r="X44" s="457"/>
      <c r="Y44" s="457"/>
      <c r="Z44" s="458">
        <f t="shared" si="1"/>
        <v>0</v>
      </c>
      <c r="AA44" s="233" t="str">
        <f t="shared" si="2"/>
        <v>CORRECTO</v>
      </c>
    </row>
    <row r="45" spans="1:27" ht="12" customHeight="1">
      <c r="A45" s="448"/>
      <c r="B45" s="449" t="str">
        <f>IFERROR(VLOOKUP(A45,CATALOGO!$D$3:$G$179,4,0)," ")</f>
        <v xml:space="preserve"> </v>
      </c>
      <c r="C45" s="449" t="str">
        <f>IFERROR(VLOOKUP(A45,CATALOGO!$D$3:$G$179,2,0)," ")</f>
        <v xml:space="preserve"> </v>
      </c>
      <c r="D45" s="261"/>
      <c r="E45" s="261"/>
      <c r="F45" s="448"/>
      <c r="G45" s="450" t="str">
        <f t="array" ref="G45">IF(F45="","",INDEX(CATALOGO!AL:AL,MATCH(F45,CATALOGO!AM:AM,)))</f>
        <v/>
      </c>
      <c r="H45" s="448"/>
      <c r="I45" s="450" t="str">
        <f t="shared" si="0"/>
        <v/>
      </c>
      <c r="J45" s="450"/>
      <c r="K45" s="450"/>
      <c r="L45" s="261"/>
      <c r="M45" s="456"/>
      <c r="N45" s="457"/>
      <c r="O45" s="457"/>
      <c r="P45" s="457"/>
      <c r="Q45" s="457"/>
      <c r="R45" s="457"/>
      <c r="S45" s="457"/>
      <c r="T45" s="457"/>
      <c r="U45" s="457"/>
      <c r="V45" s="457"/>
      <c r="W45" s="457"/>
      <c r="X45" s="457"/>
      <c r="Y45" s="457"/>
      <c r="Z45" s="458">
        <f t="shared" si="1"/>
        <v>0</v>
      </c>
      <c r="AA45" s="233" t="str">
        <f t="shared" si="2"/>
        <v>CORRECTO</v>
      </c>
    </row>
    <row r="46" spans="1:27" ht="12" customHeight="1">
      <c r="A46" s="448"/>
      <c r="B46" s="449" t="str">
        <f>IFERROR(VLOOKUP(A46,CATALOGO!$D$3:$G$179,4,0)," ")</f>
        <v xml:space="preserve"> </v>
      </c>
      <c r="C46" s="449" t="str">
        <f>IFERROR(VLOOKUP(A46,CATALOGO!$D$3:$G$179,2,0)," ")</f>
        <v xml:space="preserve"> </v>
      </c>
      <c r="D46" s="261"/>
      <c r="E46" s="261"/>
      <c r="F46" s="448"/>
      <c r="G46" s="450" t="str">
        <f t="array" ref="G46">IF(F46="","",INDEX(CATALOGO!AL:AL,MATCH(F46,CATALOGO!AM:AM,)))</f>
        <v/>
      </c>
      <c r="H46" s="448"/>
      <c r="I46" s="450" t="str">
        <f t="shared" si="0"/>
        <v/>
      </c>
      <c r="J46" s="450"/>
      <c r="K46" s="450"/>
      <c r="L46" s="261"/>
      <c r="M46" s="456"/>
      <c r="N46" s="457"/>
      <c r="O46" s="457"/>
      <c r="P46" s="457"/>
      <c r="Q46" s="457"/>
      <c r="R46" s="457"/>
      <c r="S46" s="457"/>
      <c r="T46" s="457"/>
      <c r="U46" s="457"/>
      <c r="V46" s="457"/>
      <c r="W46" s="457"/>
      <c r="X46" s="457"/>
      <c r="Y46" s="457"/>
      <c r="Z46" s="458">
        <f t="shared" si="1"/>
        <v>0</v>
      </c>
      <c r="AA46" s="233" t="str">
        <f t="shared" si="2"/>
        <v>CORRECTO</v>
      </c>
    </row>
    <row r="47" spans="1:27" ht="12" customHeight="1">
      <c r="A47" s="448"/>
      <c r="B47" s="449" t="str">
        <f>IFERROR(VLOOKUP(A47,CATALOGO!$D$3:$G$179,4,0)," ")</f>
        <v xml:space="preserve"> </v>
      </c>
      <c r="C47" s="449" t="str">
        <f>IFERROR(VLOOKUP(A47,CATALOGO!$D$3:$G$179,2,0)," ")</f>
        <v xml:space="preserve"> </v>
      </c>
      <c r="D47" s="261"/>
      <c r="E47" s="261"/>
      <c r="F47" s="448"/>
      <c r="G47" s="450" t="str">
        <f t="array" ref="G47">IF(F47="","",INDEX(CATALOGO!AL:AL,MATCH(F47,CATALOGO!AM:AM,)))</f>
        <v/>
      </c>
      <c r="H47" s="448"/>
      <c r="I47" s="450" t="str">
        <f t="shared" si="0"/>
        <v/>
      </c>
      <c r="J47" s="450"/>
      <c r="K47" s="450"/>
      <c r="L47" s="261"/>
      <c r="M47" s="456"/>
      <c r="N47" s="457"/>
      <c r="O47" s="457"/>
      <c r="P47" s="457"/>
      <c r="Q47" s="457"/>
      <c r="R47" s="457"/>
      <c r="S47" s="457"/>
      <c r="T47" s="457"/>
      <c r="U47" s="457"/>
      <c r="V47" s="457"/>
      <c r="W47" s="457"/>
      <c r="X47" s="457"/>
      <c r="Y47" s="457"/>
      <c r="Z47" s="458">
        <f t="shared" si="1"/>
        <v>0</v>
      </c>
      <c r="AA47" s="233" t="str">
        <f t="shared" si="2"/>
        <v>CORRECTO</v>
      </c>
    </row>
    <row r="48" spans="1:27" ht="12" customHeight="1">
      <c r="A48" s="448"/>
      <c r="B48" s="449" t="str">
        <f>IFERROR(VLOOKUP(A48,CATALOGO!$D$3:$G$179,4,0)," ")</f>
        <v xml:space="preserve"> </v>
      </c>
      <c r="C48" s="449" t="str">
        <f>IFERROR(VLOOKUP(A48,CATALOGO!$D$3:$G$179,2,0)," ")</f>
        <v xml:space="preserve"> </v>
      </c>
      <c r="D48" s="261"/>
      <c r="E48" s="261"/>
      <c r="F48" s="448"/>
      <c r="G48" s="450" t="str">
        <f t="array" ref="G48">IF(F48="","",INDEX(CATALOGO!AL:AL,MATCH(F48,CATALOGO!AM:AM,)))</f>
        <v/>
      </c>
      <c r="H48" s="448"/>
      <c r="I48" s="450" t="str">
        <f t="shared" si="0"/>
        <v/>
      </c>
      <c r="J48" s="450"/>
      <c r="K48" s="450"/>
      <c r="L48" s="261"/>
      <c r="M48" s="456"/>
      <c r="N48" s="457"/>
      <c r="O48" s="457"/>
      <c r="P48" s="457"/>
      <c r="Q48" s="457"/>
      <c r="R48" s="457"/>
      <c r="S48" s="457"/>
      <c r="T48" s="457"/>
      <c r="U48" s="457"/>
      <c r="V48" s="457"/>
      <c r="W48" s="457"/>
      <c r="X48" s="457"/>
      <c r="Y48" s="457"/>
      <c r="Z48" s="458">
        <f t="shared" si="1"/>
        <v>0</v>
      </c>
      <c r="AA48" s="233" t="str">
        <f t="shared" si="2"/>
        <v>CORRECTO</v>
      </c>
    </row>
    <row r="49" spans="1:27" ht="12" customHeight="1">
      <c r="A49" s="448"/>
      <c r="B49" s="449" t="str">
        <f>IFERROR(VLOOKUP(A49,CATALOGO!$D$3:$G$179,4,0)," ")</f>
        <v xml:space="preserve"> </v>
      </c>
      <c r="C49" s="449" t="str">
        <f>IFERROR(VLOOKUP(A49,CATALOGO!$D$3:$G$179,2,0)," ")</f>
        <v xml:space="preserve"> </v>
      </c>
      <c r="D49" s="261"/>
      <c r="E49" s="261"/>
      <c r="F49" s="448"/>
      <c r="G49" s="450" t="str">
        <f t="array" ref="G49">IF(F49="","",INDEX(CATALOGO!AL:AL,MATCH(F49,CATALOGO!AM:AM,)))</f>
        <v/>
      </c>
      <c r="H49" s="448"/>
      <c r="I49" s="450" t="str">
        <f t="shared" si="0"/>
        <v/>
      </c>
      <c r="J49" s="450"/>
      <c r="K49" s="450"/>
      <c r="L49" s="261"/>
      <c r="M49" s="456"/>
      <c r="N49" s="457"/>
      <c r="O49" s="457"/>
      <c r="P49" s="457"/>
      <c r="Q49" s="457"/>
      <c r="R49" s="457"/>
      <c r="S49" s="457"/>
      <c r="T49" s="457"/>
      <c r="U49" s="457"/>
      <c r="V49" s="457"/>
      <c r="W49" s="457"/>
      <c r="X49" s="457"/>
      <c r="Y49" s="457"/>
      <c r="Z49" s="458">
        <f t="shared" si="1"/>
        <v>0</v>
      </c>
      <c r="AA49" s="233" t="str">
        <f t="shared" si="2"/>
        <v>CORRECTO</v>
      </c>
    </row>
    <row r="50" spans="1:27" ht="12" customHeight="1">
      <c r="A50" s="448"/>
      <c r="B50" s="449" t="str">
        <f>IFERROR(VLOOKUP(A50,CATALOGO!$D$3:$G$179,4,0)," ")</f>
        <v xml:space="preserve"> </v>
      </c>
      <c r="C50" s="449" t="str">
        <f>IFERROR(VLOOKUP(A50,CATALOGO!$D$3:$G$179,2,0)," ")</f>
        <v xml:space="preserve"> </v>
      </c>
      <c r="D50" s="261"/>
      <c r="E50" s="261"/>
      <c r="F50" s="448"/>
      <c r="G50" s="450" t="str">
        <f t="array" ref="G50">IF(F50="","",INDEX(CATALOGO!AL:AL,MATCH(F50,CATALOGO!AM:AM,)))</f>
        <v/>
      </c>
      <c r="H50" s="448"/>
      <c r="I50" s="450" t="str">
        <f t="shared" si="0"/>
        <v/>
      </c>
      <c r="J50" s="450"/>
      <c r="K50" s="450"/>
      <c r="L50" s="261"/>
      <c r="M50" s="456"/>
      <c r="N50" s="457"/>
      <c r="O50" s="457"/>
      <c r="P50" s="457"/>
      <c r="Q50" s="457"/>
      <c r="R50" s="457"/>
      <c r="S50" s="457"/>
      <c r="T50" s="457"/>
      <c r="U50" s="457"/>
      <c r="V50" s="457"/>
      <c r="W50" s="457"/>
      <c r="X50" s="457"/>
      <c r="Y50" s="457"/>
      <c r="Z50" s="458">
        <f t="shared" si="1"/>
        <v>0</v>
      </c>
      <c r="AA50" s="233" t="str">
        <f t="shared" si="2"/>
        <v>CORRECTO</v>
      </c>
    </row>
    <row r="51" spans="1:27" ht="12" customHeight="1">
      <c r="A51" s="448"/>
      <c r="B51" s="449" t="str">
        <f>IFERROR(VLOOKUP(A51,CATALOGO!$D$3:$G$179,4,0)," ")</f>
        <v xml:space="preserve"> </v>
      </c>
      <c r="C51" s="449" t="str">
        <f>IFERROR(VLOOKUP(A51,CATALOGO!$D$3:$G$179,2,0)," ")</f>
        <v xml:space="preserve"> </v>
      </c>
      <c r="D51" s="261"/>
      <c r="E51" s="261"/>
      <c r="F51" s="448"/>
      <c r="G51" s="450" t="str">
        <f t="array" ref="G51">IF(F51="","",INDEX(CATALOGO!AL:AL,MATCH(F51,CATALOGO!AM:AM,)))</f>
        <v/>
      </c>
      <c r="H51" s="448"/>
      <c r="I51" s="450" t="str">
        <f t="shared" si="0"/>
        <v/>
      </c>
      <c r="J51" s="450"/>
      <c r="K51" s="450"/>
      <c r="L51" s="261"/>
      <c r="M51" s="456"/>
      <c r="N51" s="457"/>
      <c r="O51" s="457"/>
      <c r="P51" s="457"/>
      <c r="Q51" s="457"/>
      <c r="R51" s="457"/>
      <c r="S51" s="457"/>
      <c r="T51" s="457"/>
      <c r="U51" s="457"/>
      <c r="V51" s="457"/>
      <c r="W51" s="457"/>
      <c r="X51" s="457"/>
      <c r="Y51" s="457"/>
      <c r="Z51" s="458">
        <f t="shared" si="1"/>
        <v>0</v>
      </c>
      <c r="AA51" s="233" t="str">
        <f t="shared" si="2"/>
        <v>CORRECTO</v>
      </c>
    </row>
    <row r="52" spans="1:27" ht="12" customHeight="1">
      <c r="A52" s="448"/>
      <c r="B52" s="449" t="str">
        <f>IFERROR(VLOOKUP(A52,CATALOGO!$D$3:$G$179,4,0)," ")</f>
        <v xml:space="preserve"> </v>
      </c>
      <c r="C52" s="449" t="str">
        <f>IFERROR(VLOOKUP(A52,CATALOGO!$D$3:$G$179,2,0)," ")</f>
        <v xml:space="preserve"> </v>
      </c>
      <c r="D52" s="261"/>
      <c r="E52" s="261"/>
      <c r="F52" s="448"/>
      <c r="G52" s="450" t="str">
        <f t="array" ref="G52">IF(F52="","",INDEX(CATALOGO!AL:AL,MATCH(F52,CATALOGO!AM:AM,)))</f>
        <v/>
      </c>
      <c r="H52" s="448"/>
      <c r="I52" s="450" t="str">
        <f t="shared" si="0"/>
        <v/>
      </c>
      <c r="J52" s="450"/>
      <c r="K52" s="450"/>
      <c r="L52" s="261"/>
      <c r="M52" s="456"/>
      <c r="N52" s="457"/>
      <c r="O52" s="457"/>
      <c r="P52" s="457"/>
      <c r="Q52" s="457"/>
      <c r="R52" s="457"/>
      <c r="S52" s="457"/>
      <c r="T52" s="457"/>
      <c r="U52" s="457"/>
      <c r="V52" s="457"/>
      <c r="W52" s="457"/>
      <c r="X52" s="457"/>
      <c r="Y52" s="457"/>
      <c r="Z52" s="458">
        <f t="shared" si="1"/>
        <v>0</v>
      </c>
      <c r="AA52" s="233" t="str">
        <f t="shared" si="2"/>
        <v>CORRECTO</v>
      </c>
    </row>
    <row r="53" spans="1:27" ht="12" customHeight="1">
      <c r="A53" s="448"/>
      <c r="B53" s="449" t="str">
        <f>IFERROR(VLOOKUP(A53,CATALOGO!$D$3:$G$179,4,0)," ")</f>
        <v xml:space="preserve"> </v>
      </c>
      <c r="C53" s="449" t="str">
        <f>IFERROR(VLOOKUP(A53,CATALOGO!$D$3:$G$179,2,0)," ")</f>
        <v xml:space="preserve"> </v>
      </c>
      <c r="D53" s="261"/>
      <c r="E53" s="261"/>
      <c r="F53" s="448"/>
      <c r="G53" s="450" t="str">
        <f t="array" ref="G53">IF(F53="","",INDEX(CATALOGO!AL:AL,MATCH(F53,CATALOGO!AM:AM,)))</f>
        <v/>
      </c>
      <c r="H53" s="448"/>
      <c r="I53" s="450" t="str">
        <f t="shared" si="0"/>
        <v/>
      </c>
      <c r="J53" s="450"/>
      <c r="K53" s="450"/>
      <c r="L53" s="261"/>
      <c r="M53" s="456"/>
      <c r="N53" s="457"/>
      <c r="O53" s="457"/>
      <c r="P53" s="457"/>
      <c r="Q53" s="457"/>
      <c r="R53" s="457"/>
      <c r="S53" s="457"/>
      <c r="T53" s="457"/>
      <c r="U53" s="457"/>
      <c r="V53" s="457"/>
      <c r="W53" s="457"/>
      <c r="X53" s="457"/>
      <c r="Y53" s="457"/>
      <c r="Z53" s="458">
        <f t="shared" si="1"/>
        <v>0</v>
      </c>
      <c r="AA53" s="233" t="str">
        <f t="shared" si="2"/>
        <v>CORRECTO</v>
      </c>
    </row>
    <row r="54" spans="1:27" ht="12" customHeight="1">
      <c r="A54" s="448"/>
      <c r="B54" s="449" t="str">
        <f>IFERROR(VLOOKUP(A54,CATALOGO!$D$3:$G$179,4,0)," ")</f>
        <v xml:space="preserve"> </v>
      </c>
      <c r="C54" s="449" t="str">
        <f>IFERROR(VLOOKUP(A54,CATALOGO!$D$3:$G$179,2,0)," ")</f>
        <v xml:space="preserve"> </v>
      </c>
      <c r="D54" s="261"/>
      <c r="E54" s="261"/>
      <c r="F54" s="448"/>
      <c r="G54" s="450" t="str">
        <f t="array" ref="G54">IF(F54="","",INDEX(CATALOGO!AL:AL,MATCH(F54,CATALOGO!AM:AM,)))</f>
        <v/>
      </c>
      <c r="H54" s="448"/>
      <c r="I54" s="450" t="str">
        <f t="shared" si="0"/>
        <v/>
      </c>
      <c r="J54" s="450"/>
      <c r="K54" s="450"/>
      <c r="L54" s="261"/>
      <c r="M54" s="456"/>
      <c r="N54" s="457"/>
      <c r="O54" s="457"/>
      <c r="P54" s="457"/>
      <c r="Q54" s="457"/>
      <c r="R54" s="457"/>
      <c r="S54" s="457"/>
      <c r="T54" s="457"/>
      <c r="U54" s="457"/>
      <c r="V54" s="457"/>
      <c r="W54" s="457"/>
      <c r="X54" s="457"/>
      <c r="Y54" s="457"/>
      <c r="Z54" s="458">
        <f t="shared" si="1"/>
        <v>0</v>
      </c>
      <c r="AA54" s="233" t="str">
        <f t="shared" si="2"/>
        <v>CORRECTO</v>
      </c>
    </row>
    <row r="55" spans="1:27" ht="12" customHeight="1">
      <c r="A55" s="448"/>
      <c r="B55" s="449" t="str">
        <f>IFERROR(VLOOKUP(A55,CATALOGO!$D$3:$G$179,4,0)," ")</f>
        <v xml:space="preserve"> </v>
      </c>
      <c r="C55" s="449" t="str">
        <f>IFERROR(VLOOKUP(A55,CATALOGO!$D$3:$G$179,2,0)," ")</f>
        <v xml:space="preserve"> </v>
      </c>
      <c r="D55" s="261"/>
      <c r="E55" s="261"/>
      <c r="F55" s="448"/>
      <c r="G55" s="450" t="str">
        <f t="array" ref="G55">IF(F55="","",INDEX(CATALOGO!AL:AL,MATCH(F55,CATALOGO!AM:AM,)))</f>
        <v/>
      </c>
      <c r="H55" s="448"/>
      <c r="I55" s="450" t="str">
        <f t="shared" si="0"/>
        <v/>
      </c>
      <c r="J55" s="450"/>
      <c r="K55" s="450"/>
      <c r="L55" s="261"/>
      <c r="M55" s="456"/>
      <c r="N55" s="457"/>
      <c r="O55" s="457"/>
      <c r="P55" s="457"/>
      <c r="Q55" s="457"/>
      <c r="R55" s="457"/>
      <c r="S55" s="457"/>
      <c r="T55" s="457"/>
      <c r="U55" s="457"/>
      <c r="V55" s="457"/>
      <c r="W55" s="457"/>
      <c r="X55" s="457"/>
      <c r="Y55" s="457"/>
      <c r="Z55" s="458">
        <f t="shared" si="1"/>
        <v>0</v>
      </c>
      <c r="AA55" s="233" t="str">
        <f t="shared" si="2"/>
        <v>CORRECTO</v>
      </c>
    </row>
    <row r="56" spans="1:27" ht="12" customHeight="1">
      <c r="A56" s="448"/>
      <c r="B56" s="449" t="str">
        <f>IFERROR(VLOOKUP(A56,CATALOGO!$D$3:$G$179,4,0)," ")</f>
        <v xml:space="preserve"> </v>
      </c>
      <c r="C56" s="449" t="str">
        <f>IFERROR(VLOOKUP(A56,CATALOGO!$D$3:$G$179,2,0)," ")</f>
        <v xml:space="preserve"> </v>
      </c>
      <c r="D56" s="261"/>
      <c r="E56" s="261"/>
      <c r="F56" s="448"/>
      <c r="G56" s="450" t="str">
        <f t="array" ref="G56">IF(F56="","",INDEX(CATALOGO!AL:AL,MATCH(F56,CATALOGO!AM:AM,)))</f>
        <v/>
      </c>
      <c r="H56" s="448"/>
      <c r="I56" s="450" t="str">
        <f t="shared" si="0"/>
        <v/>
      </c>
      <c r="J56" s="450"/>
      <c r="K56" s="450"/>
      <c r="L56" s="261"/>
      <c r="M56" s="456"/>
      <c r="N56" s="457"/>
      <c r="O56" s="457"/>
      <c r="P56" s="457"/>
      <c r="Q56" s="457"/>
      <c r="R56" s="457"/>
      <c r="S56" s="457"/>
      <c r="T56" s="457"/>
      <c r="U56" s="457"/>
      <c r="V56" s="457"/>
      <c r="W56" s="457"/>
      <c r="X56" s="457"/>
      <c r="Y56" s="457"/>
      <c r="Z56" s="458">
        <f t="shared" si="1"/>
        <v>0</v>
      </c>
      <c r="AA56" s="233" t="str">
        <f t="shared" si="2"/>
        <v>CORRECTO</v>
      </c>
    </row>
    <row r="57" spans="1:27" ht="12" customHeight="1">
      <c r="A57" s="448"/>
      <c r="B57" s="449" t="str">
        <f>IFERROR(VLOOKUP(A57,CATALOGO!$D$3:$G$179,4,0)," ")</f>
        <v xml:space="preserve"> </v>
      </c>
      <c r="C57" s="449" t="str">
        <f>IFERROR(VLOOKUP(A57,CATALOGO!$D$3:$G$179,2,0)," ")</f>
        <v xml:space="preserve"> </v>
      </c>
      <c r="D57" s="261"/>
      <c r="E57" s="261"/>
      <c r="F57" s="448"/>
      <c r="G57" s="450" t="str">
        <f t="array" ref="G57">IF(F57="","",INDEX(CATALOGO!AL:AL,MATCH(F57,CATALOGO!AM:AM,)))</f>
        <v/>
      </c>
      <c r="H57" s="448"/>
      <c r="I57" s="450" t="str">
        <f t="shared" si="0"/>
        <v/>
      </c>
      <c r="J57" s="450"/>
      <c r="K57" s="450"/>
      <c r="L57" s="261"/>
      <c r="M57" s="456"/>
      <c r="N57" s="457"/>
      <c r="O57" s="457"/>
      <c r="P57" s="457"/>
      <c r="Q57" s="457"/>
      <c r="R57" s="457"/>
      <c r="S57" s="457"/>
      <c r="T57" s="457"/>
      <c r="U57" s="457"/>
      <c r="V57" s="457"/>
      <c r="W57" s="457"/>
      <c r="X57" s="457"/>
      <c r="Y57" s="457"/>
      <c r="Z57" s="458">
        <f t="shared" si="1"/>
        <v>0</v>
      </c>
      <c r="AA57" s="233" t="str">
        <f t="shared" si="2"/>
        <v>CORRECTO</v>
      </c>
    </row>
    <row r="58" spans="1:27" ht="12" customHeight="1">
      <c r="A58" s="448"/>
      <c r="B58" s="449" t="str">
        <f>IFERROR(VLOOKUP(A58,CATALOGO!$D$3:$G$179,4,0)," ")</f>
        <v xml:space="preserve"> </v>
      </c>
      <c r="C58" s="449" t="str">
        <f>IFERROR(VLOOKUP(A58,CATALOGO!$D$3:$G$179,2,0)," ")</f>
        <v xml:space="preserve"> </v>
      </c>
      <c r="D58" s="261"/>
      <c r="E58" s="261"/>
      <c r="F58" s="448"/>
      <c r="G58" s="450" t="str">
        <f t="array" ref="G58">IF(F58="","",INDEX(CATALOGO!AL:AL,MATCH(F58,CATALOGO!AM:AM,)))</f>
        <v/>
      </c>
      <c r="H58" s="448"/>
      <c r="I58" s="450" t="str">
        <f t="shared" si="0"/>
        <v/>
      </c>
      <c r="J58" s="450"/>
      <c r="K58" s="450"/>
      <c r="L58" s="261"/>
      <c r="M58" s="456"/>
      <c r="N58" s="457"/>
      <c r="O58" s="457"/>
      <c r="P58" s="457"/>
      <c r="Q58" s="457"/>
      <c r="R58" s="457"/>
      <c r="S58" s="457"/>
      <c r="T58" s="457"/>
      <c r="U58" s="457"/>
      <c r="V58" s="457"/>
      <c r="W58" s="457"/>
      <c r="X58" s="457"/>
      <c r="Y58" s="457"/>
      <c r="Z58" s="458">
        <f t="shared" si="1"/>
        <v>0</v>
      </c>
      <c r="AA58" s="233" t="str">
        <f t="shared" si="2"/>
        <v>CORRECTO</v>
      </c>
    </row>
    <row r="59" spans="1:27" ht="12" customHeight="1">
      <c r="A59" s="448"/>
      <c r="B59" s="449" t="str">
        <f>IFERROR(VLOOKUP(A59,CATALOGO!$D$3:$G$179,4,0)," ")</f>
        <v xml:space="preserve"> </v>
      </c>
      <c r="C59" s="449" t="str">
        <f>IFERROR(VLOOKUP(A59,CATALOGO!$D$3:$G$179,2,0)," ")</f>
        <v xml:space="preserve"> </v>
      </c>
      <c r="D59" s="261"/>
      <c r="E59" s="261"/>
      <c r="F59" s="448"/>
      <c r="G59" s="450" t="str">
        <f t="array" ref="G59">IF(F59="","",INDEX(CATALOGO!AL:AL,MATCH(F59,CATALOGO!AM:AM,)))</f>
        <v/>
      </c>
      <c r="H59" s="448"/>
      <c r="I59" s="450" t="str">
        <f t="shared" si="0"/>
        <v/>
      </c>
      <c r="J59" s="450"/>
      <c r="K59" s="450"/>
      <c r="L59" s="261"/>
      <c r="M59" s="456"/>
      <c r="N59" s="457"/>
      <c r="O59" s="457"/>
      <c r="P59" s="457"/>
      <c r="Q59" s="457"/>
      <c r="R59" s="457"/>
      <c r="S59" s="457"/>
      <c r="T59" s="457"/>
      <c r="U59" s="457"/>
      <c r="V59" s="457"/>
      <c r="W59" s="457"/>
      <c r="X59" s="457"/>
      <c r="Y59" s="457"/>
      <c r="Z59" s="458">
        <f t="shared" si="1"/>
        <v>0</v>
      </c>
      <c r="AA59" s="233" t="str">
        <f t="shared" si="2"/>
        <v>CORRECTO</v>
      </c>
    </row>
    <row r="60" spans="1:27" ht="12" customHeight="1">
      <c r="A60" s="448"/>
      <c r="B60" s="449" t="str">
        <f>IFERROR(VLOOKUP(A60,CATALOGO!$D$3:$G$179,4,0)," ")</f>
        <v xml:space="preserve"> </v>
      </c>
      <c r="C60" s="449" t="str">
        <f>IFERROR(VLOOKUP(A60,CATALOGO!$D$3:$G$179,2,0)," ")</f>
        <v xml:space="preserve"> </v>
      </c>
      <c r="D60" s="261"/>
      <c r="E60" s="261"/>
      <c r="F60" s="448"/>
      <c r="G60" s="450" t="str">
        <f t="array" ref="G60">IF(F60="","",INDEX(CATALOGO!AL:AL,MATCH(F60,CATALOGO!AM:AM,)))</f>
        <v/>
      </c>
      <c r="H60" s="448"/>
      <c r="I60" s="450" t="str">
        <f t="shared" si="0"/>
        <v/>
      </c>
      <c r="J60" s="450"/>
      <c r="K60" s="450"/>
      <c r="L60" s="261"/>
      <c r="M60" s="456"/>
      <c r="N60" s="457"/>
      <c r="O60" s="457"/>
      <c r="P60" s="457"/>
      <c r="Q60" s="457"/>
      <c r="R60" s="457"/>
      <c r="S60" s="457"/>
      <c r="T60" s="457"/>
      <c r="U60" s="457"/>
      <c r="V60" s="457"/>
      <c r="W60" s="457"/>
      <c r="X60" s="457"/>
      <c r="Y60" s="457"/>
      <c r="Z60" s="458">
        <f t="shared" si="1"/>
        <v>0</v>
      </c>
      <c r="AA60" s="233" t="str">
        <f t="shared" si="2"/>
        <v>CORRECTO</v>
      </c>
    </row>
    <row r="61" spans="1:27" ht="12" customHeight="1">
      <c r="A61" s="448"/>
      <c r="B61" s="449" t="str">
        <f>IFERROR(VLOOKUP(A61,CATALOGO!$D$3:$G$179,4,0)," ")</f>
        <v xml:space="preserve"> </v>
      </c>
      <c r="C61" s="449" t="str">
        <f>IFERROR(VLOOKUP(A61,CATALOGO!$D$3:$G$179,2,0)," ")</f>
        <v xml:space="preserve"> </v>
      </c>
      <c r="D61" s="261"/>
      <c r="E61" s="261"/>
      <c r="F61" s="448"/>
      <c r="G61" s="450" t="str">
        <f t="array" ref="G61">IF(F61="","",INDEX(CATALOGO!AL:AL,MATCH(F61,CATALOGO!AM:AM,)))</f>
        <v/>
      </c>
      <c r="H61" s="448"/>
      <c r="I61" s="450" t="str">
        <f t="shared" si="0"/>
        <v/>
      </c>
      <c r="J61" s="450"/>
      <c r="K61" s="450"/>
      <c r="L61" s="261"/>
      <c r="M61" s="456"/>
      <c r="N61" s="457"/>
      <c r="O61" s="457"/>
      <c r="P61" s="457"/>
      <c r="Q61" s="457"/>
      <c r="R61" s="457"/>
      <c r="S61" s="457"/>
      <c r="T61" s="457"/>
      <c r="U61" s="457"/>
      <c r="V61" s="457"/>
      <c r="W61" s="457"/>
      <c r="X61" s="457"/>
      <c r="Y61" s="457"/>
      <c r="Z61" s="458">
        <f t="shared" si="1"/>
        <v>0</v>
      </c>
      <c r="AA61" s="233" t="str">
        <f t="shared" si="2"/>
        <v>CORRECTO</v>
      </c>
    </row>
    <row r="62" spans="1:27" ht="12" customHeight="1">
      <c r="A62" s="448"/>
      <c r="B62" s="449" t="str">
        <f>IFERROR(VLOOKUP(A62,CATALOGO!$D$3:$G$179,4,0)," ")</f>
        <v xml:space="preserve"> </v>
      </c>
      <c r="C62" s="449" t="str">
        <f>IFERROR(VLOOKUP(A62,CATALOGO!$D$3:$G$179,2,0)," ")</f>
        <v xml:space="preserve"> </v>
      </c>
      <c r="D62" s="261"/>
      <c r="E62" s="261"/>
      <c r="F62" s="448"/>
      <c r="G62" s="450" t="str">
        <f t="array" ref="G62">IF(F62="","",INDEX(CATALOGO!AL:AL,MATCH(F62,CATALOGO!AM:AM,)))</f>
        <v/>
      </c>
      <c r="H62" s="448"/>
      <c r="I62" s="450" t="str">
        <f t="shared" si="0"/>
        <v/>
      </c>
      <c r="J62" s="450"/>
      <c r="K62" s="450"/>
      <c r="L62" s="261"/>
      <c r="M62" s="456"/>
      <c r="N62" s="457"/>
      <c r="O62" s="457"/>
      <c r="P62" s="457"/>
      <c r="Q62" s="457"/>
      <c r="R62" s="457"/>
      <c r="S62" s="457"/>
      <c r="T62" s="457"/>
      <c r="U62" s="457"/>
      <c r="V62" s="457"/>
      <c r="W62" s="457"/>
      <c r="X62" s="457"/>
      <c r="Y62" s="457"/>
      <c r="Z62" s="458">
        <f t="shared" si="1"/>
        <v>0</v>
      </c>
      <c r="AA62" s="233" t="str">
        <f t="shared" si="2"/>
        <v>CORRECTO</v>
      </c>
    </row>
    <row r="63" spans="1:27" ht="12" customHeight="1">
      <c r="A63" s="448"/>
      <c r="B63" s="449" t="str">
        <f>IFERROR(VLOOKUP(A63,CATALOGO!$D$3:$G$179,4,0)," ")</f>
        <v xml:space="preserve"> </v>
      </c>
      <c r="C63" s="449" t="str">
        <f>IFERROR(VLOOKUP(A63,CATALOGO!$D$3:$G$179,2,0)," ")</f>
        <v xml:space="preserve"> </v>
      </c>
      <c r="D63" s="261"/>
      <c r="E63" s="261"/>
      <c r="F63" s="448"/>
      <c r="G63" s="450" t="str">
        <f t="array" ref="G63">IF(F63="","",INDEX(CATALOGO!AL:AL,MATCH(F63,CATALOGO!AM:AM,)))</f>
        <v/>
      </c>
      <c r="H63" s="448"/>
      <c r="I63" s="450" t="str">
        <f t="shared" si="0"/>
        <v/>
      </c>
      <c r="J63" s="450"/>
      <c r="K63" s="450"/>
      <c r="L63" s="261"/>
      <c r="M63" s="456"/>
      <c r="N63" s="457"/>
      <c r="O63" s="457"/>
      <c r="P63" s="457"/>
      <c r="Q63" s="457"/>
      <c r="R63" s="457"/>
      <c r="S63" s="457"/>
      <c r="T63" s="457"/>
      <c r="U63" s="457"/>
      <c r="V63" s="457"/>
      <c r="W63" s="457"/>
      <c r="X63" s="457"/>
      <c r="Y63" s="457"/>
      <c r="Z63" s="458">
        <f t="shared" si="1"/>
        <v>0</v>
      </c>
      <c r="AA63" s="233" t="str">
        <f t="shared" si="2"/>
        <v>CORRECTO</v>
      </c>
    </row>
    <row r="64" spans="1:27" ht="12" customHeight="1">
      <c r="A64" s="448"/>
      <c r="B64" s="449" t="str">
        <f>IFERROR(VLOOKUP(A64,CATALOGO!$D$3:$G$179,4,0)," ")</f>
        <v xml:space="preserve"> </v>
      </c>
      <c r="C64" s="449" t="str">
        <f>IFERROR(VLOOKUP(A64,CATALOGO!$D$3:$G$179,2,0)," ")</f>
        <v xml:space="preserve"> </v>
      </c>
      <c r="D64" s="261"/>
      <c r="E64" s="261"/>
      <c r="F64" s="448"/>
      <c r="G64" s="450" t="str">
        <f t="array" ref="G64">IF(F64="","",INDEX(CATALOGO!AL:AL,MATCH(F64,CATALOGO!AM:AM,)))</f>
        <v/>
      </c>
      <c r="H64" s="448"/>
      <c r="I64" s="450" t="str">
        <f t="shared" si="0"/>
        <v/>
      </c>
      <c r="J64" s="450"/>
      <c r="K64" s="450"/>
      <c r="L64" s="261"/>
      <c r="M64" s="456"/>
      <c r="N64" s="457"/>
      <c r="O64" s="457"/>
      <c r="P64" s="457"/>
      <c r="Q64" s="457"/>
      <c r="R64" s="457"/>
      <c r="S64" s="457"/>
      <c r="T64" s="457"/>
      <c r="U64" s="457"/>
      <c r="V64" s="457"/>
      <c r="W64" s="457"/>
      <c r="X64" s="457"/>
      <c r="Y64" s="457"/>
      <c r="Z64" s="458">
        <f t="shared" si="1"/>
        <v>0</v>
      </c>
      <c r="AA64" s="233" t="str">
        <f t="shared" si="2"/>
        <v>CORRECTO</v>
      </c>
    </row>
    <row r="65" spans="1:27" ht="12" customHeight="1">
      <c r="A65" s="448"/>
      <c r="B65" s="449" t="str">
        <f>IFERROR(VLOOKUP(A65,CATALOGO!$D$3:$G$179,4,0)," ")</f>
        <v xml:space="preserve"> </v>
      </c>
      <c r="C65" s="449" t="str">
        <f>IFERROR(VLOOKUP(A65,CATALOGO!$D$3:$G$179,2,0)," ")</f>
        <v xml:space="preserve"> </v>
      </c>
      <c r="D65" s="261"/>
      <c r="E65" s="261"/>
      <c r="F65" s="448"/>
      <c r="G65" s="450" t="str">
        <f t="array" ref="G65">IF(F65="","",INDEX(CATALOGO!AL:AL,MATCH(F65,CATALOGO!AM:AM,)))</f>
        <v/>
      </c>
      <c r="H65" s="448"/>
      <c r="I65" s="450" t="str">
        <f t="shared" si="0"/>
        <v/>
      </c>
      <c r="J65" s="450"/>
      <c r="K65" s="450"/>
      <c r="L65" s="261"/>
      <c r="M65" s="456"/>
      <c r="N65" s="457"/>
      <c r="O65" s="457"/>
      <c r="P65" s="457"/>
      <c r="Q65" s="457"/>
      <c r="R65" s="457"/>
      <c r="S65" s="457"/>
      <c r="T65" s="457"/>
      <c r="U65" s="457"/>
      <c r="V65" s="457"/>
      <c r="W65" s="457"/>
      <c r="X65" s="457"/>
      <c r="Y65" s="457"/>
      <c r="Z65" s="458">
        <f t="shared" si="1"/>
        <v>0</v>
      </c>
      <c r="AA65" s="233" t="str">
        <f t="shared" si="2"/>
        <v>CORRECTO</v>
      </c>
    </row>
    <row r="66" spans="1:27" ht="12" customHeight="1">
      <c r="A66" s="448"/>
      <c r="B66" s="449" t="str">
        <f>IFERROR(VLOOKUP(A66,CATALOGO!$D$3:$G$179,4,0)," ")</f>
        <v xml:space="preserve"> </v>
      </c>
      <c r="C66" s="449" t="str">
        <f>IFERROR(VLOOKUP(A66,CATALOGO!$D$3:$G$179,2,0)," ")</f>
        <v xml:space="preserve"> </v>
      </c>
      <c r="D66" s="261"/>
      <c r="E66" s="261"/>
      <c r="F66" s="448"/>
      <c r="G66" s="450" t="str">
        <f t="array" ref="G66">IF(F66="","",INDEX(CATALOGO!AL:AL,MATCH(F66,CATALOGO!AM:AM,)))</f>
        <v/>
      </c>
      <c r="H66" s="448"/>
      <c r="I66" s="450" t="str">
        <f t="shared" si="0"/>
        <v/>
      </c>
      <c r="J66" s="450"/>
      <c r="K66" s="450"/>
      <c r="L66" s="261"/>
      <c r="M66" s="456"/>
      <c r="N66" s="457"/>
      <c r="O66" s="457"/>
      <c r="P66" s="457"/>
      <c r="Q66" s="457"/>
      <c r="R66" s="457"/>
      <c r="S66" s="457"/>
      <c r="T66" s="457"/>
      <c r="U66" s="457"/>
      <c r="V66" s="457"/>
      <c r="W66" s="457"/>
      <c r="X66" s="457"/>
      <c r="Y66" s="457"/>
      <c r="Z66" s="458">
        <f t="shared" si="1"/>
        <v>0</v>
      </c>
      <c r="AA66" s="233" t="str">
        <f t="shared" si="2"/>
        <v>CORRECTO</v>
      </c>
    </row>
    <row r="67" spans="1:27" ht="12" customHeight="1">
      <c r="A67" s="448"/>
      <c r="B67" s="449" t="str">
        <f>IFERROR(VLOOKUP(A67,CATALOGO!$D$3:$G$179,4,0)," ")</f>
        <v xml:space="preserve"> </v>
      </c>
      <c r="C67" s="449" t="str">
        <f>IFERROR(VLOOKUP(A67,CATALOGO!$D$3:$G$179,2,0)," ")</f>
        <v xml:space="preserve"> </v>
      </c>
      <c r="D67" s="261"/>
      <c r="E67" s="261"/>
      <c r="F67" s="448"/>
      <c r="G67" s="450" t="str">
        <f t="array" ref="G67">IF(F67="","",INDEX(CATALOGO!AL:AL,MATCH(F67,CATALOGO!AM:AM,)))</f>
        <v/>
      </c>
      <c r="H67" s="448"/>
      <c r="I67" s="450" t="str">
        <f t="shared" si="0"/>
        <v/>
      </c>
      <c r="J67" s="450"/>
      <c r="K67" s="450"/>
      <c r="L67" s="261"/>
      <c r="M67" s="456"/>
      <c r="N67" s="457"/>
      <c r="O67" s="457"/>
      <c r="P67" s="457"/>
      <c r="Q67" s="457"/>
      <c r="R67" s="457"/>
      <c r="S67" s="457"/>
      <c r="T67" s="457"/>
      <c r="U67" s="457"/>
      <c r="V67" s="457"/>
      <c r="W67" s="457"/>
      <c r="X67" s="457"/>
      <c r="Y67" s="457"/>
      <c r="Z67" s="458">
        <f t="shared" si="1"/>
        <v>0</v>
      </c>
      <c r="AA67" s="233" t="str">
        <f t="shared" si="2"/>
        <v>CORRECTO</v>
      </c>
    </row>
    <row r="68" spans="1:27" ht="12" customHeight="1">
      <c r="A68" s="448"/>
      <c r="B68" s="449" t="str">
        <f>IFERROR(VLOOKUP(A68,CATALOGO!$D$3:$G$179,4,0)," ")</f>
        <v xml:space="preserve"> </v>
      </c>
      <c r="C68" s="449" t="str">
        <f>IFERROR(VLOOKUP(A68,CATALOGO!$D$3:$G$179,2,0)," ")</f>
        <v xml:space="preserve"> </v>
      </c>
      <c r="D68" s="261"/>
      <c r="E68" s="261"/>
      <c r="F68" s="448"/>
      <c r="G68" s="450" t="str">
        <f t="array" ref="G68">IF(F68="","",INDEX(CATALOGO!AL:AL,MATCH(F68,CATALOGO!AM:AM,)))</f>
        <v/>
      </c>
      <c r="H68" s="448"/>
      <c r="I68" s="450" t="str">
        <f t="shared" si="0"/>
        <v/>
      </c>
      <c r="J68" s="450"/>
      <c r="K68" s="450"/>
      <c r="L68" s="261"/>
      <c r="M68" s="456"/>
      <c r="N68" s="457"/>
      <c r="O68" s="457"/>
      <c r="P68" s="457"/>
      <c r="Q68" s="457"/>
      <c r="R68" s="457"/>
      <c r="S68" s="457"/>
      <c r="T68" s="457"/>
      <c r="U68" s="457"/>
      <c r="V68" s="457"/>
      <c r="W68" s="457"/>
      <c r="X68" s="457"/>
      <c r="Y68" s="457"/>
      <c r="Z68" s="458">
        <f t="shared" si="1"/>
        <v>0</v>
      </c>
      <c r="AA68" s="233" t="str">
        <f t="shared" si="2"/>
        <v>CORRECTO</v>
      </c>
    </row>
    <row r="69" spans="1:27" ht="12" customHeight="1">
      <c r="A69" s="448"/>
      <c r="B69" s="449" t="str">
        <f>IFERROR(VLOOKUP(A69,CATALOGO!$D$3:$G$179,4,0)," ")</f>
        <v xml:space="preserve"> </v>
      </c>
      <c r="C69" s="449" t="str">
        <f>IFERROR(VLOOKUP(A69,CATALOGO!$D$3:$G$179,2,0)," ")</f>
        <v xml:space="preserve"> </v>
      </c>
      <c r="D69" s="261"/>
      <c r="E69" s="261"/>
      <c r="F69" s="448"/>
      <c r="G69" s="450" t="str">
        <f t="array" ref="G69">IF(F69="","",INDEX(CATALOGO!AL:AL,MATCH(F69,CATALOGO!AM:AM,)))</f>
        <v/>
      </c>
      <c r="H69" s="448"/>
      <c r="I69" s="450" t="str">
        <f t="shared" si="0"/>
        <v/>
      </c>
      <c r="J69" s="450"/>
      <c r="K69" s="450"/>
      <c r="L69" s="261"/>
      <c r="M69" s="456"/>
      <c r="N69" s="457"/>
      <c r="O69" s="457"/>
      <c r="P69" s="457"/>
      <c r="Q69" s="457"/>
      <c r="R69" s="457"/>
      <c r="S69" s="457"/>
      <c r="T69" s="457"/>
      <c r="U69" s="457"/>
      <c r="V69" s="457"/>
      <c r="W69" s="457"/>
      <c r="X69" s="457"/>
      <c r="Y69" s="457"/>
      <c r="Z69" s="458">
        <f t="shared" si="1"/>
        <v>0</v>
      </c>
      <c r="AA69" s="233" t="str">
        <f t="shared" si="2"/>
        <v>CORRECTO</v>
      </c>
    </row>
    <row r="70" spans="1:27" ht="12" customHeight="1">
      <c r="A70" s="448"/>
      <c r="B70" s="449" t="str">
        <f>IFERROR(VLOOKUP(A70,CATALOGO!$D$3:$G$179,4,0)," ")</f>
        <v xml:space="preserve"> </v>
      </c>
      <c r="C70" s="449" t="str">
        <f>IFERROR(VLOOKUP(A70,CATALOGO!$D$3:$G$179,2,0)," ")</f>
        <v xml:space="preserve"> </v>
      </c>
      <c r="D70" s="261"/>
      <c r="E70" s="261"/>
      <c r="F70" s="448"/>
      <c r="G70" s="450" t="str">
        <f t="array" ref="G70">IF(F70="","",INDEX(CATALOGO!AL:AL,MATCH(F70,CATALOGO!AM:AM,)))</f>
        <v/>
      </c>
      <c r="H70" s="448"/>
      <c r="I70" s="450" t="str">
        <f t="shared" si="0"/>
        <v/>
      </c>
      <c r="J70" s="450"/>
      <c r="K70" s="450"/>
      <c r="L70" s="261"/>
      <c r="M70" s="456"/>
      <c r="N70" s="457"/>
      <c r="O70" s="457"/>
      <c r="P70" s="457"/>
      <c r="Q70" s="457"/>
      <c r="R70" s="457"/>
      <c r="S70" s="457"/>
      <c r="T70" s="457"/>
      <c r="U70" s="457"/>
      <c r="V70" s="457"/>
      <c r="W70" s="457"/>
      <c r="X70" s="457"/>
      <c r="Y70" s="457"/>
      <c r="Z70" s="458">
        <f t="shared" si="1"/>
        <v>0</v>
      </c>
      <c r="AA70" s="233" t="str">
        <f t="shared" si="2"/>
        <v>CORRECTO</v>
      </c>
    </row>
    <row r="71" spans="1:27" ht="12" customHeight="1">
      <c r="A71" s="448"/>
      <c r="B71" s="449" t="str">
        <f>IFERROR(VLOOKUP(A71,CATALOGO!$D$3:$G$179,4,0)," ")</f>
        <v xml:space="preserve"> </v>
      </c>
      <c r="C71" s="449" t="str">
        <f>IFERROR(VLOOKUP(A71,CATALOGO!$D$3:$G$179,2,0)," ")</f>
        <v xml:space="preserve"> </v>
      </c>
      <c r="D71" s="261"/>
      <c r="E71" s="261"/>
      <c r="F71" s="448"/>
      <c r="G71" s="450" t="str">
        <f t="array" ref="G71">IF(F71="","",INDEX(CATALOGO!AL:AL,MATCH(F71,CATALOGO!AM:AM,)))</f>
        <v/>
      </c>
      <c r="H71" s="448"/>
      <c r="I71" s="450" t="str">
        <f t="shared" si="0"/>
        <v/>
      </c>
      <c r="J71" s="450"/>
      <c r="K71" s="450"/>
      <c r="L71" s="261"/>
      <c r="M71" s="456"/>
      <c r="N71" s="457"/>
      <c r="O71" s="457"/>
      <c r="P71" s="457"/>
      <c r="Q71" s="457"/>
      <c r="R71" s="457"/>
      <c r="S71" s="457"/>
      <c r="T71" s="457"/>
      <c r="U71" s="457"/>
      <c r="V71" s="457"/>
      <c r="W71" s="457"/>
      <c r="X71" s="457"/>
      <c r="Y71" s="457"/>
      <c r="Z71" s="458">
        <f t="shared" si="1"/>
        <v>0</v>
      </c>
      <c r="AA71" s="233" t="str">
        <f t="shared" si="2"/>
        <v>CORRECTO</v>
      </c>
    </row>
    <row r="72" spans="1:27" ht="12" customHeight="1">
      <c r="A72" s="448"/>
      <c r="B72" s="449" t="str">
        <f>IFERROR(VLOOKUP(A72,CATALOGO!$D$3:$G$179,4,0)," ")</f>
        <v xml:space="preserve"> </v>
      </c>
      <c r="C72" s="449" t="str">
        <f>IFERROR(VLOOKUP(A72,CATALOGO!$D$3:$G$179,2,0)," ")</f>
        <v xml:space="preserve"> </v>
      </c>
      <c r="D72" s="261"/>
      <c r="E72" s="261"/>
      <c r="F72" s="448"/>
      <c r="G72" s="450" t="str">
        <f t="array" ref="G72">IF(F72="","",INDEX(CATALOGO!AL:AL,MATCH(F72,CATALOGO!AM:AM,)))</f>
        <v/>
      </c>
      <c r="H72" s="448"/>
      <c r="I72" s="450" t="str">
        <f t="shared" si="0"/>
        <v/>
      </c>
      <c r="J72" s="450"/>
      <c r="K72" s="450"/>
      <c r="L72" s="261"/>
      <c r="M72" s="456"/>
      <c r="N72" s="457"/>
      <c r="O72" s="457"/>
      <c r="P72" s="457"/>
      <c r="Q72" s="457"/>
      <c r="R72" s="457"/>
      <c r="S72" s="457"/>
      <c r="T72" s="457"/>
      <c r="U72" s="457"/>
      <c r="V72" s="457"/>
      <c r="W72" s="457"/>
      <c r="X72" s="457"/>
      <c r="Y72" s="457"/>
      <c r="Z72" s="458">
        <f t="shared" si="1"/>
        <v>0</v>
      </c>
      <c r="AA72" s="233" t="str">
        <f t="shared" si="2"/>
        <v>CORRECTO</v>
      </c>
    </row>
    <row r="73" spans="1:27" ht="12" customHeight="1">
      <c r="A73" s="448"/>
      <c r="B73" s="449" t="str">
        <f>IFERROR(VLOOKUP(A73,CATALOGO!$D$3:$G$179,4,0)," ")</f>
        <v xml:space="preserve"> </v>
      </c>
      <c r="C73" s="449" t="str">
        <f>IFERROR(VLOOKUP(A73,CATALOGO!$D$3:$G$179,2,0)," ")</f>
        <v xml:space="preserve"> </v>
      </c>
      <c r="D73" s="261"/>
      <c r="E73" s="261"/>
      <c r="F73" s="448"/>
      <c r="G73" s="450" t="str">
        <f t="array" ref="G73">IF(F73="","",INDEX(CATALOGO!AL:AL,MATCH(F73,CATALOGO!AM:AM,)))</f>
        <v/>
      </c>
      <c r="H73" s="448"/>
      <c r="I73" s="450" t="str">
        <f t="shared" si="0"/>
        <v/>
      </c>
      <c r="J73" s="450"/>
      <c r="K73" s="450"/>
      <c r="L73" s="261"/>
      <c r="M73" s="456"/>
      <c r="N73" s="457"/>
      <c r="O73" s="457"/>
      <c r="P73" s="457"/>
      <c r="Q73" s="457"/>
      <c r="R73" s="457"/>
      <c r="S73" s="457"/>
      <c r="T73" s="457"/>
      <c r="U73" s="457"/>
      <c r="V73" s="457"/>
      <c r="W73" s="457"/>
      <c r="X73" s="457"/>
      <c r="Y73" s="457"/>
      <c r="Z73" s="458">
        <f t="shared" si="1"/>
        <v>0</v>
      </c>
      <c r="AA73" s="233" t="str">
        <f t="shared" si="2"/>
        <v>CORRECTO</v>
      </c>
    </row>
    <row r="74" spans="1:27" ht="12" customHeight="1">
      <c r="A74" s="448"/>
      <c r="B74" s="449" t="str">
        <f>IFERROR(VLOOKUP(A74,CATALOGO!$D$3:$G$179,4,0)," ")</f>
        <v xml:space="preserve"> </v>
      </c>
      <c r="C74" s="449" t="str">
        <f>IFERROR(VLOOKUP(A74,CATALOGO!$D$3:$G$179,2,0)," ")</f>
        <v xml:space="preserve"> </v>
      </c>
      <c r="D74" s="261"/>
      <c r="E74" s="261"/>
      <c r="F74" s="448"/>
      <c r="G74" s="450" t="str">
        <f t="array" ref="G74">IF(F74="","",INDEX(CATALOGO!AL:AL,MATCH(F74,CATALOGO!AM:AM,)))</f>
        <v/>
      </c>
      <c r="H74" s="448"/>
      <c r="I74" s="450" t="str">
        <f t="shared" si="0"/>
        <v/>
      </c>
      <c r="J74" s="450"/>
      <c r="K74" s="450"/>
      <c r="L74" s="261"/>
      <c r="M74" s="456"/>
      <c r="N74" s="457"/>
      <c r="O74" s="457"/>
      <c r="P74" s="457"/>
      <c r="Q74" s="457"/>
      <c r="R74" s="457"/>
      <c r="S74" s="457"/>
      <c r="T74" s="457"/>
      <c r="U74" s="457"/>
      <c r="V74" s="457"/>
      <c r="W74" s="457"/>
      <c r="X74" s="457"/>
      <c r="Y74" s="457"/>
      <c r="Z74" s="458">
        <f t="shared" si="1"/>
        <v>0</v>
      </c>
      <c r="AA74" s="233" t="str">
        <f t="shared" si="2"/>
        <v>CORRECTO</v>
      </c>
    </row>
    <row r="75" spans="1:27" ht="12" customHeight="1">
      <c r="A75" s="448"/>
      <c r="B75" s="449" t="str">
        <f>IFERROR(VLOOKUP(A75,CATALOGO!$D$3:$G$179,4,0)," ")</f>
        <v xml:space="preserve"> </v>
      </c>
      <c r="C75" s="449" t="str">
        <f>IFERROR(VLOOKUP(A75,CATALOGO!$D$3:$G$179,2,0)," ")</f>
        <v xml:space="preserve"> </v>
      </c>
      <c r="D75" s="261"/>
      <c r="E75" s="261"/>
      <c r="F75" s="448"/>
      <c r="G75" s="450" t="str">
        <f t="array" ref="G75">IF(F75="","",INDEX(CATALOGO!AL:AL,MATCH(F75,CATALOGO!AM:AM,)))</f>
        <v/>
      </c>
      <c r="H75" s="448"/>
      <c r="I75" s="450" t="str">
        <f t="shared" si="0"/>
        <v/>
      </c>
      <c r="J75" s="450"/>
      <c r="K75" s="450"/>
      <c r="L75" s="261"/>
      <c r="M75" s="456"/>
      <c r="N75" s="457"/>
      <c r="O75" s="457"/>
      <c r="P75" s="457"/>
      <c r="Q75" s="457"/>
      <c r="R75" s="457"/>
      <c r="S75" s="457"/>
      <c r="T75" s="457"/>
      <c r="U75" s="457"/>
      <c r="V75" s="457"/>
      <c r="W75" s="457"/>
      <c r="X75" s="457"/>
      <c r="Y75" s="457"/>
      <c r="Z75" s="458">
        <f t="shared" si="1"/>
        <v>0</v>
      </c>
      <c r="AA75" s="233" t="str">
        <f t="shared" si="2"/>
        <v>CORRECTO</v>
      </c>
    </row>
    <row r="76" spans="1:27" ht="12" customHeight="1">
      <c r="A76" s="448"/>
      <c r="B76" s="449" t="str">
        <f>IFERROR(VLOOKUP(A76,CATALOGO!$D$3:$G$179,4,0)," ")</f>
        <v xml:space="preserve"> </v>
      </c>
      <c r="C76" s="449" t="str">
        <f>IFERROR(VLOOKUP(A76,CATALOGO!$D$3:$G$179,2,0)," ")</f>
        <v xml:space="preserve"> </v>
      </c>
      <c r="D76" s="261"/>
      <c r="E76" s="261"/>
      <c r="F76" s="448"/>
      <c r="G76" s="450" t="str">
        <f t="array" ref="G76">IF(F76="","",INDEX(CATALOGO!AL:AL,MATCH(F76,CATALOGO!AM:AM,)))</f>
        <v/>
      </c>
      <c r="H76" s="448"/>
      <c r="I76" s="450" t="str">
        <f t="shared" si="0"/>
        <v/>
      </c>
      <c r="J76" s="450"/>
      <c r="K76" s="450"/>
      <c r="L76" s="261"/>
      <c r="M76" s="456"/>
      <c r="N76" s="457"/>
      <c r="O76" s="457"/>
      <c r="P76" s="457"/>
      <c r="Q76" s="457"/>
      <c r="R76" s="457"/>
      <c r="S76" s="457"/>
      <c r="T76" s="457"/>
      <c r="U76" s="457"/>
      <c r="V76" s="457"/>
      <c r="W76" s="457"/>
      <c r="X76" s="457"/>
      <c r="Y76" s="457"/>
      <c r="Z76" s="458">
        <f t="shared" si="1"/>
        <v>0</v>
      </c>
      <c r="AA76" s="233" t="str">
        <f t="shared" si="2"/>
        <v>CORRECTO</v>
      </c>
    </row>
    <row r="77" spans="1:27" ht="12" customHeight="1">
      <c r="A77" s="448"/>
      <c r="B77" s="449" t="str">
        <f>IFERROR(VLOOKUP(A77,CATALOGO!$D$3:$G$179,4,0)," ")</f>
        <v xml:space="preserve"> </v>
      </c>
      <c r="C77" s="449" t="str">
        <f>IFERROR(VLOOKUP(A77,CATALOGO!$D$3:$G$179,2,0)," ")</f>
        <v xml:space="preserve"> </v>
      </c>
      <c r="D77" s="261"/>
      <c r="E77" s="261"/>
      <c r="F77" s="448"/>
      <c r="G77" s="450" t="str">
        <f t="array" ref="G77">IF(F77="","",INDEX(CATALOGO!AL:AL,MATCH(F77,CATALOGO!AM:AM,)))</f>
        <v/>
      </c>
      <c r="H77" s="448"/>
      <c r="I77" s="450" t="str">
        <f t="shared" si="0"/>
        <v/>
      </c>
      <c r="J77" s="450"/>
      <c r="K77" s="450"/>
      <c r="L77" s="261"/>
      <c r="M77" s="456"/>
      <c r="N77" s="457"/>
      <c r="O77" s="457"/>
      <c r="P77" s="457"/>
      <c r="Q77" s="457"/>
      <c r="R77" s="457"/>
      <c r="S77" s="457"/>
      <c r="T77" s="457"/>
      <c r="U77" s="457"/>
      <c r="V77" s="457"/>
      <c r="W77" s="457"/>
      <c r="X77" s="457"/>
      <c r="Y77" s="457"/>
      <c r="Z77" s="458">
        <f t="shared" si="1"/>
        <v>0</v>
      </c>
      <c r="AA77" s="233" t="str">
        <f t="shared" si="2"/>
        <v>CORRECTO</v>
      </c>
    </row>
    <row r="78" spans="1:27" ht="12" customHeight="1">
      <c r="A78" s="448"/>
      <c r="B78" s="449" t="str">
        <f>IFERROR(VLOOKUP(A78,CATALOGO!$D$3:$G$179,4,0)," ")</f>
        <v xml:space="preserve"> </v>
      </c>
      <c r="C78" s="449" t="str">
        <f>IFERROR(VLOOKUP(A78,CATALOGO!$D$3:$G$179,2,0)," ")</f>
        <v xml:space="preserve"> </v>
      </c>
      <c r="D78" s="261"/>
      <c r="E78" s="261"/>
      <c r="F78" s="448"/>
      <c r="G78" s="450" t="str">
        <f t="array" ref="G78">IF(F78="","",INDEX(CATALOGO!AL:AL,MATCH(F78,CATALOGO!AM:AM,)))</f>
        <v/>
      </c>
      <c r="H78" s="448"/>
      <c r="I78" s="450" t="str">
        <f t="shared" si="0"/>
        <v/>
      </c>
      <c r="J78" s="450"/>
      <c r="K78" s="450"/>
      <c r="L78" s="261"/>
      <c r="M78" s="456"/>
      <c r="N78" s="457"/>
      <c r="O78" s="457"/>
      <c r="P78" s="457"/>
      <c r="Q78" s="457"/>
      <c r="R78" s="457"/>
      <c r="S78" s="457"/>
      <c r="T78" s="457"/>
      <c r="U78" s="457"/>
      <c r="V78" s="457"/>
      <c r="W78" s="457"/>
      <c r="X78" s="457"/>
      <c r="Y78" s="457"/>
      <c r="Z78" s="458">
        <f t="shared" si="1"/>
        <v>0</v>
      </c>
      <c r="AA78" s="233" t="str">
        <f t="shared" si="2"/>
        <v>CORRECTO</v>
      </c>
    </row>
    <row r="79" spans="1:27" ht="12" customHeight="1">
      <c r="A79" s="448"/>
      <c r="B79" s="449" t="str">
        <f>IFERROR(VLOOKUP(A79,CATALOGO!$D$3:$G$179,4,0)," ")</f>
        <v xml:space="preserve"> </v>
      </c>
      <c r="C79" s="449" t="str">
        <f>IFERROR(VLOOKUP(A79,CATALOGO!$D$3:$G$179,2,0)," ")</f>
        <v xml:space="preserve"> </v>
      </c>
      <c r="D79" s="261"/>
      <c r="E79" s="261"/>
      <c r="F79" s="448"/>
      <c r="G79" s="450" t="str">
        <f t="array" ref="G79">IF(F79="","",INDEX(CATALOGO!AL:AL,MATCH(F79,CATALOGO!AM:AM,)))</f>
        <v/>
      </c>
      <c r="H79" s="448"/>
      <c r="I79" s="450" t="str">
        <f t="shared" si="0"/>
        <v/>
      </c>
      <c r="J79" s="450"/>
      <c r="K79" s="450"/>
      <c r="L79" s="261"/>
      <c r="M79" s="456"/>
      <c r="N79" s="457"/>
      <c r="O79" s="457"/>
      <c r="P79" s="457"/>
      <c r="Q79" s="457"/>
      <c r="R79" s="457"/>
      <c r="S79" s="457"/>
      <c r="T79" s="457"/>
      <c r="U79" s="457"/>
      <c r="V79" s="457"/>
      <c r="W79" s="457"/>
      <c r="X79" s="457"/>
      <c r="Y79" s="457"/>
      <c r="Z79" s="458">
        <f t="shared" si="1"/>
        <v>0</v>
      </c>
      <c r="AA79" s="233" t="str">
        <f t="shared" si="2"/>
        <v>CORRECTO</v>
      </c>
    </row>
    <row r="80" spans="1:27" ht="12" customHeight="1">
      <c r="A80" s="448"/>
      <c r="B80" s="449" t="str">
        <f>IFERROR(VLOOKUP(A80,CATALOGO!$D$3:$G$179,4,0)," ")</f>
        <v xml:space="preserve"> </v>
      </c>
      <c r="C80" s="449" t="str">
        <f>IFERROR(VLOOKUP(A80,CATALOGO!$D$3:$G$179,2,0)," ")</f>
        <v xml:space="preserve"> </v>
      </c>
      <c r="D80" s="261"/>
      <c r="E80" s="261"/>
      <c r="F80" s="448"/>
      <c r="G80" s="450" t="str">
        <f t="array" ref="G80">IF(F80="","",INDEX(CATALOGO!AL:AL,MATCH(F80,CATALOGO!AM:AM,)))</f>
        <v/>
      </c>
      <c r="H80" s="448"/>
      <c r="I80" s="450" t="str">
        <f t="shared" si="0"/>
        <v/>
      </c>
      <c r="J80" s="450"/>
      <c r="K80" s="450"/>
      <c r="L80" s="261"/>
      <c r="M80" s="456"/>
      <c r="N80" s="457"/>
      <c r="O80" s="457"/>
      <c r="P80" s="457"/>
      <c r="Q80" s="457"/>
      <c r="R80" s="457"/>
      <c r="S80" s="457"/>
      <c r="T80" s="457"/>
      <c r="U80" s="457"/>
      <c r="V80" s="457"/>
      <c r="W80" s="457"/>
      <c r="X80" s="457"/>
      <c r="Y80" s="457"/>
      <c r="Z80" s="458">
        <f t="shared" si="1"/>
        <v>0</v>
      </c>
      <c r="AA80" s="233" t="str">
        <f t="shared" si="2"/>
        <v>CORRECTO</v>
      </c>
    </row>
    <row r="81" spans="1:27" ht="12" customHeight="1">
      <c r="A81" s="448"/>
      <c r="B81" s="449" t="str">
        <f>IFERROR(VLOOKUP(A81,CATALOGO!$D$3:$G$179,4,0)," ")</f>
        <v xml:space="preserve"> </v>
      </c>
      <c r="C81" s="449" t="str">
        <f>IFERROR(VLOOKUP(A81,CATALOGO!$D$3:$G$179,2,0)," ")</f>
        <v xml:space="preserve"> </v>
      </c>
      <c r="D81" s="261"/>
      <c r="E81" s="261"/>
      <c r="F81" s="448"/>
      <c r="G81" s="450" t="str">
        <f t="array" ref="G81">IF(F81="","",INDEX(CATALOGO!AL:AL,MATCH(F81,CATALOGO!AM:AM,)))</f>
        <v/>
      </c>
      <c r="H81" s="448"/>
      <c r="I81" s="450" t="str">
        <f t="shared" si="0"/>
        <v/>
      </c>
      <c r="J81" s="450"/>
      <c r="K81" s="450"/>
      <c r="L81" s="261"/>
      <c r="M81" s="456"/>
      <c r="N81" s="457"/>
      <c r="O81" s="457"/>
      <c r="P81" s="457"/>
      <c r="Q81" s="457"/>
      <c r="R81" s="457"/>
      <c r="S81" s="457"/>
      <c r="T81" s="457"/>
      <c r="U81" s="457"/>
      <c r="V81" s="457"/>
      <c r="W81" s="457"/>
      <c r="X81" s="457"/>
      <c r="Y81" s="457"/>
      <c r="Z81" s="458">
        <f t="shared" si="1"/>
        <v>0</v>
      </c>
      <c r="AA81" s="233" t="str">
        <f t="shared" si="2"/>
        <v>CORRECTO</v>
      </c>
    </row>
    <row r="82" spans="1:27" ht="12" customHeight="1">
      <c r="A82" s="448"/>
      <c r="B82" s="449" t="str">
        <f>IFERROR(VLOOKUP(A82,CATALOGO!$D$3:$G$179,4,0)," ")</f>
        <v xml:space="preserve"> </v>
      </c>
      <c r="C82" s="449" t="str">
        <f>IFERROR(VLOOKUP(A82,CATALOGO!$D$3:$G$179,2,0)," ")</f>
        <v xml:space="preserve"> </v>
      </c>
      <c r="D82" s="261"/>
      <c r="E82" s="261"/>
      <c r="F82" s="448"/>
      <c r="G82" s="450" t="str">
        <f t="array" ref="G82">IF(F82="","",INDEX(CATALOGO!AL:AL,MATCH(F82,CATALOGO!AM:AM,)))</f>
        <v/>
      </c>
      <c r="H82" s="448"/>
      <c r="I82" s="450" t="str">
        <f t="shared" si="0"/>
        <v/>
      </c>
      <c r="J82" s="450"/>
      <c r="K82" s="450"/>
      <c r="L82" s="261"/>
      <c r="M82" s="456"/>
      <c r="N82" s="457"/>
      <c r="O82" s="457"/>
      <c r="P82" s="457"/>
      <c r="Q82" s="457"/>
      <c r="R82" s="457"/>
      <c r="S82" s="457"/>
      <c r="T82" s="457"/>
      <c r="U82" s="457"/>
      <c r="V82" s="457"/>
      <c r="W82" s="457"/>
      <c r="X82" s="457"/>
      <c r="Y82" s="457"/>
      <c r="Z82" s="458">
        <f t="shared" si="1"/>
        <v>0</v>
      </c>
      <c r="AA82" s="233" t="str">
        <f t="shared" si="2"/>
        <v>CORRECTO</v>
      </c>
    </row>
    <row r="83" spans="1:27" ht="12" customHeight="1">
      <c r="A83" s="448"/>
      <c r="B83" s="449" t="str">
        <f>IFERROR(VLOOKUP(A83,CATALOGO!$D$3:$G$179,4,0)," ")</f>
        <v xml:space="preserve"> </v>
      </c>
      <c r="C83" s="449" t="str">
        <f>IFERROR(VLOOKUP(A83,CATALOGO!$D$3:$G$179,2,0)," ")</f>
        <v xml:space="preserve"> </v>
      </c>
      <c r="D83" s="261"/>
      <c r="E83" s="261"/>
      <c r="F83" s="448"/>
      <c r="G83" s="450" t="str">
        <f t="array" ref="G83">IF(F83="","",INDEX(CATALOGO!AL:AL,MATCH(F83,CATALOGO!AM:AM,)))</f>
        <v/>
      </c>
      <c r="H83" s="448"/>
      <c r="I83" s="450" t="str">
        <f t="shared" si="0"/>
        <v/>
      </c>
      <c r="J83" s="450"/>
      <c r="K83" s="450"/>
      <c r="L83" s="261"/>
      <c r="M83" s="456"/>
      <c r="N83" s="457"/>
      <c r="O83" s="457"/>
      <c r="P83" s="457"/>
      <c r="Q83" s="457"/>
      <c r="R83" s="457"/>
      <c r="S83" s="457"/>
      <c r="T83" s="457"/>
      <c r="U83" s="457"/>
      <c r="V83" s="457"/>
      <c r="W83" s="457"/>
      <c r="X83" s="457"/>
      <c r="Y83" s="457"/>
      <c r="Z83" s="458">
        <f t="shared" si="1"/>
        <v>0</v>
      </c>
      <c r="AA83" s="233" t="str">
        <f t="shared" si="2"/>
        <v>CORRECTO</v>
      </c>
    </row>
    <row r="84" spans="1:27" ht="12" customHeight="1">
      <c r="A84" s="448"/>
      <c r="B84" s="449" t="str">
        <f>IFERROR(VLOOKUP(A84,CATALOGO!$D$3:$G$179,4,0)," ")</f>
        <v xml:space="preserve"> </v>
      </c>
      <c r="C84" s="449" t="str">
        <f>IFERROR(VLOOKUP(A84,CATALOGO!$D$3:$G$179,2,0)," ")</f>
        <v xml:space="preserve"> </v>
      </c>
      <c r="D84" s="261"/>
      <c r="E84" s="261"/>
      <c r="F84" s="448"/>
      <c r="G84" s="450" t="str">
        <f t="array" ref="G84">IF(F84="","",INDEX(CATALOGO!AL:AL,MATCH(F84,CATALOGO!AM:AM,)))</f>
        <v/>
      </c>
      <c r="H84" s="448"/>
      <c r="I84" s="450" t="str">
        <f t="shared" si="0"/>
        <v/>
      </c>
      <c r="J84" s="450"/>
      <c r="K84" s="450"/>
      <c r="L84" s="261"/>
      <c r="M84" s="456"/>
      <c r="N84" s="457"/>
      <c r="O84" s="457"/>
      <c r="P84" s="457"/>
      <c r="Q84" s="457"/>
      <c r="R84" s="457"/>
      <c r="S84" s="457"/>
      <c r="T84" s="457"/>
      <c r="U84" s="457"/>
      <c r="V84" s="457"/>
      <c r="W84" s="457"/>
      <c r="X84" s="457"/>
      <c r="Y84" s="457"/>
      <c r="Z84" s="458">
        <f t="shared" si="1"/>
        <v>0</v>
      </c>
      <c r="AA84" s="233" t="str">
        <f t="shared" si="2"/>
        <v>CORRECTO</v>
      </c>
    </row>
    <row r="85" spans="1:27" ht="12" customHeight="1">
      <c r="A85" s="448"/>
      <c r="B85" s="449" t="str">
        <f>IFERROR(VLOOKUP(A85,CATALOGO!$D$3:$G$179,4,0)," ")</f>
        <v xml:space="preserve"> </v>
      </c>
      <c r="C85" s="449" t="str">
        <f>IFERROR(VLOOKUP(A85,CATALOGO!$D$3:$G$179,2,0)," ")</f>
        <v xml:space="preserve"> </v>
      </c>
      <c r="D85" s="261"/>
      <c r="E85" s="261"/>
      <c r="F85" s="448"/>
      <c r="G85" s="450" t="str">
        <f t="array" ref="G85">IF(F85="","",INDEX(CATALOGO!AL:AL,MATCH(F85,CATALOGO!AM:AM,)))</f>
        <v/>
      </c>
      <c r="H85" s="448"/>
      <c r="I85" s="450" t="str">
        <f t="shared" si="0"/>
        <v/>
      </c>
      <c r="J85" s="450"/>
      <c r="K85" s="450"/>
      <c r="L85" s="261"/>
      <c r="M85" s="456"/>
      <c r="N85" s="457"/>
      <c r="O85" s="457"/>
      <c r="P85" s="457"/>
      <c r="Q85" s="457"/>
      <c r="R85" s="457"/>
      <c r="S85" s="457"/>
      <c r="T85" s="457"/>
      <c r="U85" s="457"/>
      <c r="V85" s="457"/>
      <c r="W85" s="457"/>
      <c r="X85" s="457"/>
      <c r="Y85" s="457"/>
      <c r="Z85" s="458">
        <f t="shared" si="1"/>
        <v>0</v>
      </c>
      <c r="AA85" s="233" t="str">
        <f t="shared" si="2"/>
        <v>CORRECTO</v>
      </c>
    </row>
    <row r="86" spans="1:27" ht="12" customHeight="1">
      <c r="A86" s="448"/>
      <c r="B86" s="449" t="str">
        <f>IFERROR(VLOOKUP(A86,CATALOGO!$D$3:$G$179,4,0)," ")</f>
        <v xml:space="preserve"> </v>
      </c>
      <c r="C86" s="449" t="str">
        <f>IFERROR(VLOOKUP(A86,CATALOGO!$D$3:$G$179,2,0)," ")</f>
        <v xml:space="preserve"> </v>
      </c>
      <c r="D86" s="261"/>
      <c r="E86" s="261"/>
      <c r="F86" s="448"/>
      <c r="G86" s="450" t="str">
        <f t="array" ref="G86">IF(F86="","",INDEX(CATALOGO!AL:AL,MATCH(F86,CATALOGO!AM:AM,)))</f>
        <v/>
      </c>
      <c r="H86" s="448"/>
      <c r="I86" s="450" t="str">
        <f t="shared" si="0"/>
        <v/>
      </c>
      <c r="J86" s="450"/>
      <c r="K86" s="450"/>
      <c r="L86" s="261"/>
      <c r="M86" s="456"/>
      <c r="N86" s="457"/>
      <c r="O86" s="457"/>
      <c r="P86" s="457"/>
      <c r="Q86" s="457"/>
      <c r="R86" s="457"/>
      <c r="S86" s="457"/>
      <c r="T86" s="457"/>
      <c r="U86" s="457"/>
      <c r="V86" s="457"/>
      <c r="W86" s="457"/>
      <c r="X86" s="457"/>
      <c r="Y86" s="457"/>
      <c r="Z86" s="458">
        <f t="shared" si="1"/>
        <v>0</v>
      </c>
      <c r="AA86" s="233" t="str">
        <f t="shared" si="2"/>
        <v>CORRECTO</v>
      </c>
    </row>
    <row r="87" spans="1:27" ht="12" customHeight="1">
      <c r="A87" s="448"/>
      <c r="B87" s="449" t="str">
        <f>IFERROR(VLOOKUP(A87,CATALOGO!$D$3:$G$179,4,0)," ")</f>
        <v xml:space="preserve"> </v>
      </c>
      <c r="C87" s="449" t="str">
        <f>IFERROR(VLOOKUP(A87,CATALOGO!$D$3:$G$179,2,0)," ")</f>
        <v xml:space="preserve"> </v>
      </c>
      <c r="D87" s="261"/>
      <c r="E87" s="261"/>
      <c r="F87" s="448"/>
      <c r="G87" s="450" t="str">
        <f t="array" ref="G87">IF(F87="","",INDEX(CATALOGO!AL:AL,MATCH(F87,CATALOGO!AM:AM,)))</f>
        <v/>
      </c>
      <c r="H87" s="448"/>
      <c r="I87" s="450" t="str">
        <f t="shared" si="0"/>
        <v/>
      </c>
      <c r="J87" s="450"/>
      <c r="K87" s="450"/>
      <c r="L87" s="261"/>
      <c r="M87" s="456"/>
      <c r="N87" s="457"/>
      <c r="O87" s="457"/>
      <c r="P87" s="457"/>
      <c r="Q87" s="457"/>
      <c r="R87" s="457"/>
      <c r="S87" s="457"/>
      <c r="T87" s="457"/>
      <c r="U87" s="457"/>
      <c r="V87" s="457"/>
      <c r="W87" s="457"/>
      <c r="X87" s="457"/>
      <c r="Y87" s="457"/>
      <c r="Z87" s="458">
        <f t="shared" si="1"/>
        <v>0</v>
      </c>
      <c r="AA87" s="233" t="str">
        <f t="shared" si="2"/>
        <v>CORRECTO</v>
      </c>
    </row>
    <row r="88" spans="1:27" ht="12" customHeight="1">
      <c r="A88" s="448"/>
      <c r="B88" s="449" t="str">
        <f>IFERROR(VLOOKUP(A88,CATALOGO!$D$3:$G$179,4,0)," ")</f>
        <v xml:space="preserve"> </v>
      </c>
      <c r="C88" s="449" t="str">
        <f>IFERROR(VLOOKUP(A88,CATALOGO!$D$3:$G$179,2,0)," ")</f>
        <v xml:space="preserve"> </v>
      </c>
      <c r="D88" s="261"/>
      <c r="E88" s="261"/>
      <c r="F88" s="448"/>
      <c r="G88" s="450" t="str">
        <f t="array" ref="G88">IF(F88="","",INDEX(CATALOGO!AL:AL,MATCH(F88,CATALOGO!AM:AM,)))</f>
        <v/>
      </c>
      <c r="H88" s="448"/>
      <c r="I88" s="450" t="str">
        <f t="shared" si="0"/>
        <v/>
      </c>
      <c r="J88" s="450"/>
      <c r="K88" s="450"/>
      <c r="L88" s="261"/>
      <c r="M88" s="456"/>
      <c r="N88" s="457"/>
      <c r="O88" s="457"/>
      <c r="P88" s="457"/>
      <c r="Q88" s="457"/>
      <c r="R88" s="457"/>
      <c r="S88" s="457"/>
      <c r="T88" s="457"/>
      <c r="U88" s="457"/>
      <c r="V88" s="457"/>
      <c r="W88" s="457"/>
      <c r="X88" s="457"/>
      <c r="Y88" s="457"/>
      <c r="Z88" s="458">
        <f t="shared" si="1"/>
        <v>0</v>
      </c>
      <c r="AA88" s="233" t="str">
        <f t="shared" si="2"/>
        <v>CORRECTO</v>
      </c>
    </row>
    <row r="89" spans="1:27" ht="12" customHeight="1">
      <c r="A89" s="448"/>
      <c r="B89" s="449" t="str">
        <f>IFERROR(VLOOKUP(A89,CATALOGO!$D$3:$G$179,4,0)," ")</f>
        <v xml:space="preserve"> </v>
      </c>
      <c r="C89" s="449" t="str">
        <f>IFERROR(VLOOKUP(A89,CATALOGO!$D$3:$G$179,2,0)," ")</f>
        <v xml:space="preserve"> </v>
      </c>
      <c r="D89" s="261"/>
      <c r="E89" s="261"/>
      <c r="F89" s="448"/>
      <c r="G89" s="450" t="str">
        <f t="array" ref="G89">IF(F89="","",INDEX(CATALOGO!AL:AL,MATCH(F89,CATALOGO!AM:AM,)))</f>
        <v/>
      </c>
      <c r="H89" s="448"/>
      <c r="I89" s="450" t="str">
        <f t="shared" si="0"/>
        <v/>
      </c>
      <c r="J89" s="450"/>
      <c r="K89" s="450"/>
      <c r="L89" s="261"/>
      <c r="M89" s="456"/>
      <c r="N89" s="457"/>
      <c r="O89" s="457"/>
      <c r="P89" s="457"/>
      <c r="Q89" s="457"/>
      <c r="R89" s="457"/>
      <c r="S89" s="457"/>
      <c r="T89" s="457"/>
      <c r="U89" s="457"/>
      <c r="V89" s="457"/>
      <c r="W89" s="457"/>
      <c r="X89" s="457"/>
      <c r="Y89" s="457"/>
      <c r="Z89" s="458">
        <f t="shared" si="1"/>
        <v>0</v>
      </c>
      <c r="AA89" s="233" t="str">
        <f t="shared" si="2"/>
        <v>CORRECTO</v>
      </c>
    </row>
    <row r="90" spans="1:27" ht="12" customHeight="1">
      <c r="A90" s="448"/>
      <c r="B90" s="449" t="str">
        <f>IFERROR(VLOOKUP(A90,CATALOGO!$D$3:$G$179,4,0)," ")</f>
        <v xml:space="preserve"> </v>
      </c>
      <c r="C90" s="449" t="str">
        <f>IFERROR(VLOOKUP(A90,CATALOGO!$D$3:$G$179,2,0)," ")</f>
        <v xml:space="preserve"> </v>
      </c>
      <c r="D90" s="261"/>
      <c r="E90" s="261"/>
      <c r="F90" s="448"/>
      <c r="G90" s="450" t="str">
        <f t="array" ref="G90">IF(F90="","",INDEX(CATALOGO!AL:AL,MATCH(F90,CATALOGO!AM:AM,)))</f>
        <v/>
      </c>
      <c r="H90" s="448"/>
      <c r="I90" s="450" t="str">
        <f t="shared" si="0"/>
        <v/>
      </c>
      <c r="J90" s="450"/>
      <c r="K90" s="450"/>
      <c r="L90" s="261"/>
      <c r="M90" s="456"/>
      <c r="N90" s="457"/>
      <c r="O90" s="457"/>
      <c r="P90" s="457"/>
      <c r="Q90" s="457"/>
      <c r="R90" s="457"/>
      <c r="S90" s="457"/>
      <c r="T90" s="457"/>
      <c r="U90" s="457"/>
      <c r="V90" s="457"/>
      <c r="W90" s="457"/>
      <c r="X90" s="457"/>
      <c r="Y90" s="457"/>
      <c r="Z90" s="458">
        <f t="shared" si="1"/>
        <v>0</v>
      </c>
      <c r="AA90" s="233" t="str">
        <f t="shared" si="2"/>
        <v>CORRECTO</v>
      </c>
    </row>
    <row r="91" spans="1:27" ht="12" customHeight="1">
      <c r="A91" s="448"/>
      <c r="B91" s="449" t="str">
        <f>IFERROR(VLOOKUP(A91,CATALOGO!$D$3:$G$179,4,0)," ")</f>
        <v xml:space="preserve"> </v>
      </c>
      <c r="C91" s="449" t="str">
        <f>IFERROR(VLOOKUP(A91,CATALOGO!$D$3:$G$179,2,0)," ")</f>
        <v xml:space="preserve"> </v>
      </c>
      <c r="D91" s="261"/>
      <c r="E91" s="261"/>
      <c r="F91" s="448"/>
      <c r="G91" s="450" t="str">
        <f t="array" ref="G91">IF(F91="","",INDEX(CATALOGO!AL:AL,MATCH(F91,CATALOGO!AM:AM,)))</f>
        <v/>
      </c>
      <c r="H91" s="448"/>
      <c r="I91" s="450" t="str">
        <f t="shared" si="0"/>
        <v/>
      </c>
      <c r="J91" s="450"/>
      <c r="K91" s="450"/>
      <c r="L91" s="261"/>
      <c r="M91" s="456"/>
      <c r="N91" s="457"/>
      <c r="O91" s="457"/>
      <c r="P91" s="457"/>
      <c r="Q91" s="457"/>
      <c r="R91" s="457"/>
      <c r="S91" s="457"/>
      <c r="T91" s="457"/>
      <c r="U91" s="457"/>
      <c r="V91" s="457"/>
      <c r="W91" s="457"/>
      <c r="X91" s="457"/>
      <c r="Y91" s="457"/>
      <c r="Z91" s="458">
        <f t="shared" si="1"/>
        <v>0</v>
      </c>
      <c r="AA91" s="233" t="str">
        <f t="shared" si="2"/>
        <v>CORRECTO</v>
      </c>
    </row>
    <row r="92" spans="1:27" ht="12" customHeight="1">
      <c r="A92" s="448"/>
      <c r="B92" s="449" t="str">
        <f>IFERROR(VLOOKUP(A92,CATALOGO!$D$3:$G$179,4,0)," ")</f>
        <v xml:space="preserve"> </v>
      </c>
      <c r="C92" s="449" t="str">
        <f>IFERROR(VLOOKUP(A92,CATALOGO!$D$3:$G$179,2,0)," ")</f>
        <v xml:space="preserve"> </v>
      </c>
      <c r="D92" s="261"/>
      <c r="E92" s="261"/>
      <c r="F92" s="448"/>
      <c r="G92" s="450" t="str">
        <f t="array" ref="G92">IF(F92="","",INDEX(CATALOGO!AL:AL,MATCH(F92,CATALOGO!AM:AM,)))</f>
        <v/>
      </c>
      <c r="H92" s="448"/>
      <c r="I92" s="450" t="str">
        <f t="shared" si="0"/>
        <v/>
      </c>
      <c r="J92" s="450"/>
      <c r="K92" s="450"/>
      <c r="L92" s="261"/>
      <c r="M92" s="456"/>
      <c r="N92" s="457"/>
      <c r="O92" s="457"/>
      <c r="P92" s="457"/>
      <c r="Q92" s="457"/>
      <c r="R92" s="457"/>
      <c r="S92" s="457"/>
      <c r="T92" s="457"/>
      <c r="U92" s="457"/>
      <c r="V92" s="457"/>
      <c r="W92" s="457"/>
      <c r="X92" s="457"/>
      <c r="Y92" s="457"/>
      <c r="Z92" s="458">
        <f t="shared" si="1"/>
        <v>0</v>
      </c>
      <c r="AA92" s="233" t="str">
        <f t="shared" si="2"/>
        <v>CORRECTO</v>
      </c>
    </row>
    <row r="93" spans="1:27" ht="12" customHeight="1">
      <c r="A93" s="448"/>
      <c r="B93" s="449" t="str">
        <f>IFERROR(VLOOKUP(A93,CATALOGO!$D$3:$G$179,4,0)," ")</f>
        <v xml:space="preserve"> </v>
      </c>
      <c r="C93" s="449" t="str">
        <f>IFERROR(VLOOKUP(A93,CATALOGO!$D$3:$G$179,2,0)," ")</f>
        <v xml:space="preserve"> </v>
      </c>
      <c r="D93" s="261"/>
      <c r="E93" s="261"/>
      <c r="F93" s="448"/>
      <c r="G93" s="450" t="str">
        <f t="array" ref="G93">IF(F93="","",INDEX(CATALOGO!AL:AL,MATCH(F93,CATALOGO!AM:AM,)))</f>
        <v/>
      </c>
      <c r="H93" s="448"/>
      <c r="I93" s="450" t="str">
        <f t="shared" si="0"/>
        <v/>
      </c>
      <c r="J93" s="450"/>
      <c r="K93" s="450"/>
      <c r="L93" s="261"/>
      <c r="M93" s="456"/>
      <c r="N93" s="457"/>
      <c r="O93" s="457"/>
      <c r="P93" s="457"/>
      <c r="Q93" s="457"/>
      <c r="R93" s="457"/>
      <c r="S93" s="457"/>
      <c r="T93" s="457"/>
      <c r="U93" s="457"/>
      <c r="V93" s="457"/>
      <c r="W93" s="457"/>
      <c r="X93" s="457"/>
      <c r="Y93" s="457"/>
      <c r="Z93" s="458">
        <f t="shared" si="1"/>
        <v>0</v>
      </c>
      <c r="AA93" s="233" t="str">
        <f t="shared" si="2"/>
        <v>CORRECTO</v>
      </c>
    </row>
    <row r="94" spans="1:27" ht="12" customHeight="1">
      <c r="A94" s="448"/>
      <c r="B94" s="449" t="str">
        <f>IFERROR(VLOOKUP(A94,CATALOGO!$D$3:$G$179,4,0)," ")</f>
        <v xml:space="preserve"> </v>
      </c>
      <c r="C94" s="449" t="str">
        <f>IFERROR(VLOOKUP(A94,CATALOGO!$D$3:$G$179,2,0)," ")</f>
        <v xml:space="preserve"> </v>
      </c>
      <c r="D94" s="261"/>
      <c r="E94" s="261"/>
      <c r="F94" s="448"/>
      <c r="G94" s="450" t="str">
        <f t="array" ref="G94">IF(F94="","",INDEX(CATALOGO!AL:AL,MATCH(F94,CATALOGO!AM:AM,)))</f>
        <v/>
      </c>
      <c r="H94" s="448"/>
      <c r="I94" s="450" t="str">
        <f t="shared" si="0"/>
        <v/>
      </c>
      <c r="J94" s="450"/>
      <c r="K94" s="450"/>
      <c r="L94" s="261"/>
      <c r="M94" s="456"/>
      <c r="N94" s="457"/>
      <c r="O94" s="457"/>
      <c r="P94" s="457"/>
      <c r="Q94" s="457"/>
      <c r="R94" s="457"/>
      <c r="S94" s="457"/>
      <c r="T94" s="457"/>
      <c r="U94" s="457"/>
      <c r="V94" s="457"/>
      <c r="W94" s="457"/>
      <c r="X94" s="457"/>
      <c r="Y94" s="457"/>
      <c r="Z94" s="458">
        <f t="shared" si="1"/>
        <v>0</v>
      </c>
      <c r="AA94" s="233" t="str">
        <f t="shared" si="2"/>
        <v>CORRECTO</v>
      </c>
    </row>
    <row r="95" spans="1:27" ht="12" customHeight="1">
      <c r="A95" s="448"/>
      <c r="B95" s="449" t="str">
        <f>IFERROR(VLOOKUP(A95,CATALOGO!$D$3:$G$179,4,0)," ")</f>
        <v xml:space="preserve"> </v>
      </c>
      <c r="C95" s="449" t="str">
        <f>IFERROR(VLOOKUP(A95,CATALOGO!$D$3:$G$179,2,0)," ")</f>
        <v xml:space="preserve"> </v>
      </c>
      <c r="D95" s="261"/>
      <c r="E95" s="261"/>
      <c r="F95" s="448"/>
      <c r="G95" s="450" t="str">
        <f t="array" ref="G95">IF(F95="","",INDEX(CATALOGO!AL:AL,MATCH(F95,CATALOGO!AM:AM,)))</f>
        <v/>
      </c>
      <c r="H95" s="448"/>
      <c r="I95" s="450" t="str">
        <f t="shared" si="0"/>
        <v/>
      </c>
      <c r="J95" s="450"/>
      <c r="K95" s="450"/>
      <c r="L95" s="261"/>
      <c r="M95" s="456"/>
      <c r="N95" s="457"/>
      <c r="O95" s="457"/>
      <c r="P95" s="457"/>
      <c r="Q95" s="457"/>
      <c r="R95" s="457"/>
      <c r="S95" s="457"/>
      <c r="T95" s="457"/>
      <c r="U95" s="457"/>
      <c r="V95" s="457"/>
      <c r="W95" s="457"/>
      <c r="X95" s="457"/>
      <c r="Y95" s="457"/>
      <c r="Z95" s="458">
        <f t="shared" si="1"/>
        <v>0</v>
      </c>
      <c r="AA95" s="233" t="str">
        <f t="shared" si="2"/>
        <v>CORRECTO</v>
      </c>
    </row>
    <row r="96" spans="1:27" ht="12" customHeight="1">
      <c r="A96" s="448"/>
      <c r="B96" s="449" t="str">
        <f>IFERROR(VLOOKUP(A96,CATALOGO!$D$3:$G$179,4,0)," ")</f>
        <v xml:space="preserve"> </v>
      </c>
      <c r="C96" s="449" t="str">
        <f>IFERROR(VLOOKUP(A96,CATALOGO!$D$3:$G$179,2,0)," ")</f>
        <v xml:space="preserve"> </v>
      </c>
      <c r="D96" s="261"/>
      <c r="E96" s="261"/>
      <c r="F96" s="448"/>
      <c r="G96" s="450" t="str">
        <f t="array" ref="G96">IF(F96="","",INDEX(CATALOGO!AL:AL,MATCH(F96,CATALOGO!AM:AM,)))</f>
        <v/>
      </c>
      <c r="H96" s="448"/>
      <c r="I96" s="450" t="str">
        <f t="shared" si="0"/>
        <v/>
      </c>
      <c r="J96" s="450"/>
      <c r="K96" s="450"/>
      <c r="L96" s="261"/>
      <c r="M96" s="456"/>
      <c r="N96" s="457"/>
      <c r="O96" s="457"/>
      <c r="P96" s="457"/>
      <c r="Q96" s="457"/>
      <c r="R96" s="457"/>
      <c r="S96" s="457"/>
      <c r="T96" s="457"/>
      <c r="U96" s="457"/>
      <c r="V96" s="457"/>
      <c r="W96" s="457"/>
      <c r="X96" s="457"/>
      <c r="Y96" s="457"/>
      <c r="Z96" s="458">
        <f t="shared" si="1"/>
        <v>0</v>
      </c>
      <c r="AA96" s="233" t="str">
        <f t="shared" si="2"/>
        <v>CORRECTO</v>
      </c>
    </row>
    <row r="97" spans="1:27" ht="12" customHeight="1">
      <c r="A97" s="448"/>
      <c r="B97" s="449" t="str">
        <f>IFERROR(VLOOKUP(A97,CATALOGO!$D$3:$G$179,4,0)," ")</f>
        <v xml:space="preserve"> </v>
      </c>
      <c r="C97" s="449" t="str">
        <f>IFERROR(VLOOKUP(A97,CATALOGO!$D$3:$G$179,2,0)," ")</f>
        <v xml:space="preserve"> </v>
      </c>
      <c r="D97" s="261"/>
      <c r="E97" s="261"/>
      <c r="F97" s="448"/>
      <c r="G97" s="450" t="str">
        <f t="array" ref="G97">IF(F97="","",INDEX(CATALOGO!AL:AL,MATCH(F97,CATALOGO!AM:AM,)))</f>
        <v/>
      </c>
      <c r="H97" s="448"/>
      <c r="I97" s="450" t="str">
        <f t="shared" si="0"/>
        <v/>
      </c>
      <c r="J97" s="450"/>
      <c r="K97" s="450"/>
      <c r="L97" s="261"/>
      <c r="M97" s="456"/>
      <c r="N97" s="457"/>
      <c r="O97" s="457"/>
      <c r="P97" s="457"/>
      <c r="Q97" s="457"/>
      <c r="R97" s="457"/>
      <c r="S97" s="457"/>
      <c r="T97" s="457"/>
      <c r="U97" s="457"/>
      <c r="V97" s="457"/>
      <c r="W97" s="457"/>
      <c r="X97" s="457"/>
      <c r="Y97" s="457"/>
      <c r="Z97" s="458">
        <f t="shared" si="1"/>
        <v>0</v>
      </c>
      <c r="AA97" s="233" t="str">
        <f t="shared" si="2"/>
        <v>CORRECTO</v>
      </c>
    </row>
    <row r="98" spans="1:27" ht="12" customHeight="1">
      <c r="A98" s="448"/>
      <c r="B98" s="449" t="str">
        <f>IFERROR(VLOOKUP(A98,CATALOGO!$D$3:$G$179,4,0)," ")</f>
        <v xml:space="preserve"> </v>
      </c>
      <c r="C98" s="449" t="str">
        <f>IFERROR(VLOOKUP(A98,CATALOGO!$D$3:$G$179,2,0)," ")</f>
        <v xml:space="preserve"> </v>
      </c>
      <c r="D98" s="261"/>
      <c r="E98" s="261"/>
      <c r="F98" s="448"/>
      <c r="G98" s="450" t="str">
        <f t="array" ref="G98">IF(F98="","",INDEX(CATALOGO!AL:AL,MATCH(F98,CATALOGO!AM:AM,)))</f>
        <v/>
      </c>
      <c r="H98" s="448"/>
      <c r="I98" s="450" t="str">
        <f t="shared" si="0"/>
        <v/>
      </c>
      <c r="J98" s="450"/>
      <c r="K98" s="450"/>
      <c r="L98" s="261"/>
      <c r="M98" s="456"/>
      <c r="N98" s="457"/>
      <c r="O98" s="457"/>
      <c r="P98" s="457"/>
      <c r="Q98" s="457"/>
      <c r="R98" s="457"/>
      <c r="S98" s="457"/>
      <c r="T98" s="457"/>
      <c r="U98" s="457"/>
      <c r="V98" s="457"/>
      <c r="W98" s="457"/>
      <c r="X98" s="457"/>
      <c r="Y98" s="457"/>
      <c r="Z98" s="458">
        <f t="shared" si="1"/>
        <v>0</v>
      </c>
      <c r="AA98" s="233" t="str">
        <f t="shared" si="2"/>
        <v>CORRECTO</v>
      </c>
    </row>
    <row r="99" spans="1:27" ht="12" customHeight="1">
      <c r="A99" s="448"/>
      <c r="B99" s="449" t="str">
        <f>IFERROR(VLOOKUP(A99,CATALOGO!$D$3:$G$179,4,0)," ")</f>
        <v xml:space="preserve"> </v>
      </c>
      <c r="C99" s="449" t="str">
        <f>IFERROR(VLOOKUP(A99,CATALOGO!$D$3:$G$179,2,0)," ")</f>
        <v xml:space="preserve"> </v>
      </c>
      <c r="D99" s="261"/>
      <c r="E99" s="261"/>
      <c r="F99" s="448"/>
      <c r="G99" s="450" t="str">
        <f t="array" ref="G99">IF(F99="","",INDEX(CATALOGO!AL:AL,MATCH(F99,CATALOGO!AM:AM,)))</f>
        <v/>
      </c>
      <c r="H99" s="448"/>
      <c r="I99" s="450" t="str">
        <f t="shared" si="0"/>
        <v/>
      </c>
      <c r="J99" s="450"/>
      <c r="K99" s="450"/>
      <c r="L99" s="261"/>
      <c r="M99" s="456"/>
      <c r="N99" s="457"/>
      <c r="O99" s="457"/>
      <c r="P99" s="457"/>
      <c r="Q99" s="457"/>
      <c r="R99" s="457"/>
      <c r="S99" s="457"/>
      <c r="T99" s="457"/>
      <c r="U99" s="457"/>
      <c r="V99" s="457"/>
      <c r="W99" s="457"/>
      <c r="X99" s="457"/>
      <c r="Y99" s="457"/>
      <c r="Z99" s="458">
        <f t="shared" si="1"/>
        <v>0</v>
      </c>
      <c r="AA99" s="233" t="str">
        <f t="shared" si="2"/>
        <v>CORRECTO</v>
      </c>
    </row>
    <row r="100" spans="1:27" ht="12" customHeight="1">
      <c r="A100" s="448"/>
      <c r="B100" s="449" t="str">
        <f>IFERROR(VLOOKUP(A100,CATALOGO!$D$3:$G$179,4,0)," ")</f>
        <v xml:space="preserve"> </v>
      </c>
      <c r="C100" s="449" t="str">
        <f>IFERROR(VLOOKUP(A100,CATALOGO!$D$3:$G$179,2,0)," ")</f>
        <v xml:space="preserve"> </v>
      </c>
      <c r="D100" s="261"/>
      <c r="E100" s="261"/>
      <c r="F100" s="448"/>
      <c r="G100" s="450" t="str">
        <f t="array" ref="G100">IF(F100="","",INDEX(CATALOGO!AL:AL,MATCH(F100,CATALOGO!AM:AM,)))</f>
        <v/>
      </c>
      <c r="H100" s="448"/>
      <c r="I100" s="450" t="str">
        <f t="shared" si="0"/>
        <v/>
      </c>
      <c r="J100" s="450"/>
      <c r="K100" s="450"/>
      <c r="L100" s="261"/>
      <c r="M100" s="456"/>
      <c r="N100" s="457"/>
      <c r="O100" s="457"/>
      <c r="P100" s="457"/>
      <c r="Q100" s="457"/>
      <c r="R100" s="457"/>
      <c r="S100" s="457"/>
      <c r="T100" s="457"/>
      <c r="U100" s="457"/>
      <c r="V100" s="457"/>
      <c r="W100" s="457"/>
      <c r="X100" s="457"/>
      <c r="Y100" s="457"/>
      <c r="Z100" s="458">
        <f t="shared" si="1"/>
        <v>0</v>
      </c>
      <c r="AA100" s="233" t="str">
        <f t="shared" si="2"/>
        <v>CORRECTO</v>
      </c>
    </row>
    <row r="101" spans="1:27" ht="12" customHeight="1">
      <c r="A101" s="448"/>
      <c r="B101" s="449" t="str">
        <f>IFERROR(VLOOKUP(A101,CATALOGO!$D$3:$G$179,4,0)," ")</f>
        <v xml:space="preserve"> </v>
      </c>
      <c r="C101" s="449" t="str">
        <f>IFERROR(VLOOKUP(A101,CATALOGO!$D$3:$G$179,2,0)," ")</f>
        <v xml:space="preserve"> </v>
      </c>
      <c r="D101" s="261"/>
      <c r="E101" s="261"/>
      <c r="F101" s="448"/>
      <c r="G101" s="450" t="str">
        <f t="array" ref="G101">IF(F101="","",INDEX(CATALOGO!AL:AL,MATCH(F101,CATALOGO!AM:AM,)))</f>
        <v/>
      </c>
      <c r="H101" s="448"/>
      <c r="I101" s="450" t="str">
        <f t="shared" si="0"/>
        <v/>
      </c>
      <c r="J101" s="450"/>
      <c r="K101" s="450"/>
      <c r="L101" s="261"/>
      <c r="M101" s="456"/>
      <c r="N101" s="457"/>
      <c r="O101" s="457"/>
      <c r="P101" s="457"/>
      <c r="Q101" s="457"/>
      <c r="R101" s="457"/>
      <c r="S101" s="457"/>
      <c r="T101" s="457"/>
      <c r="U101" s="457"/>
      <c r="V101" s="457"/>
      <c r="W101" s="457"/>
      <c r="X101" s="457"/>
      <c r="Y101" s="457"/>
      <c r="Z101" s="458">
        <f t="shared" si="1"/>
        <v>0</v>
      </c>
      <c r="AA101" s="233" t="str">
        <f t="shared" si="2"/>
        <v>CORRECTO</v>
      </c>
    </row>
    <row r="102" spans="1:27" ht="12" customHeight="1">
      <c r="A102" s="448"/>
      <c r="B102" s="449" t="str">
        <f>IFERROR(VLOOKUP(A102,CATALOGO!$D$3:$G$179,4,0)," ")</f>
        <v xml:space="preserve"> </v>
      </c>
      <c r="C102" s="449" t="str">
        <f>IFERROR(VLOOKUP(A102,CATALOGO!$D$3:$G$179,2,0)," ")</f>
        <v xml:space="preserve"> </v>
      </c>
      <c r="D102" s="261"/>
      <c r="E102" s="261"/>
      <c r="F102" s="448"/>
      <c r="G102" s="450" t="str">
        <f t="array" ref="G102">IF(F102="","",INDEX(CATALOGO!AL:AL,MATCH(F102,CATALOGO!AM:AM,)))</f>
        <v/>
      </c>
      <c r="H102" s="448"/>
      <c r="I102" s="450" t="str">
        <f t="shared" si="0"/>
        <v/>
      </c>
      <c r="J102" s="450"/>
      <c r="K102" s="450"/>
      <c r="L102" s="261"/>
      <c r="M102" s="456"/>
      <c r="N102" s="457"/>
      <c r="O102" s="457"/>
      <c r="P102" s="457"/>
      <c r="Q102" s="457"/>
      <c r="R102" s="457"/>
      <c r="S102" s="457"/>
      <c r="T102" s="457"/>
      <c r="U102" s="457"/>
      <c r="V102" s="457"/>
      <c r="W102" s="457"/>
      <c r="X102" s="457"/>
      <c r="Y102" s="457"/>
      <c r="Z102" s="458">
        <f t="shared" si="1"/>
        <v>0</v>
      </c>
      <c r="AA102" s="233" t="str">
        <f t="shared" si="2"/>
        <v>CORRECTO</v>
      </c>
    </row>
    <row r="103" spans="1:27" ht="12" customHeight="1">
      <c r="A103" s="448"/>
      <c r="B103" s="449" t="str">
        <f>IFERROR(VLOOKUP(A103,CATALOGO!$D$3:$G$179,4,0)," ")</f>
        <v xml:space="preserve"> </v>
      </c>
      <c r="C103" s="449" t="str">
        <f>IFERROR(VLOOKUP(A103,CATALOGO!$D$3:$G$179,2,0)," ")</f>
        <v xml:space="preserve"> </v>
      </c>
      <c r="D103" s="261"/>
      <c r="E103" s="261"/>
      <c r="F103" s="448"/>
      <c r="G103" s="450" t="str">
        <f t="array" ref="G103">IF(F103="","",INDEX(CATALOGO!AL:AL,MATCH(F103,CATALOGO!AM:AM,)))</f>
        <v/>
      </c>
      <c r="H103" s="448"/>
      <c r="I103" s="450" t="str">
        <f t="shared" si="0"/>
        <v/>
      </c>
      <c r="J103" s="450"/>
      <c r="K103" s="450"/>
      <c r="L103" s="261"/>
      <c r="M103" s="456"/>
      <c r="N103" s="457"/>
      <c r="O103" s="457"/>
      <c r="P103" s="457"/>
      <c r="Q103" s="457"/>
      <c r="R103" s="457"/>
      <c r="S103" s="457"/>
      <c r="T103" s="457"/>
      <c r="U103" s="457"/>
      <c r="V103" s="457"/>
      <c r="W103" s="457"/>
      <c r="X103" s="457"/>
      <c r="Y103" s="457"/>
      <c r="Z103" s="458">
        <f t="shared" si="1"/>
        <v>0</v>
      </c>
      <c r="AA103" s="233" t="str">
        <f t="shared" si="2"/>
        <v>CORRECTO</v>
      </c>
    </row>
    <row r="104" spans="1:27" ht="12" customHeight="1">
      <c r="A104" s="448"/>
      <c r="B104" s="449" t="str">
        <f>IFERROR(VLOOKUP(A104,CATALOGO!$D$3:$G$179,4,0)," ")</f>
        <v xml:space="preserve"> </v>
      </c>
      <c r="C104" s="449" t="str">
        <f>IFERROR(VLOOKUP(A104,CATALOGO!$D$3:$G$179,2,0)," ")</f>
        <v xml:space="preserve"> </v>
      </c>
      <c r="D104" s="261"/>
      <c r="E104" s="261"/>
      <c r="F104" s="448"/>
      <c r="G104" s="450" t="str">
        <f t="array" ref="G104">IF(F104="","",INDEX(CATALOGO!AL:AL,MATCH(F104,CATALOGO!AM:AM,)))</f>
        <v/>
      </c>
      <c r="H104" s="448"/>
      <c r="I104" s="450" t="str">
        <f t="shared" si="0"/>
        <v/>
      </c>
      <c r="J104" s="450"/>
      <c r="K104" s="450"/>
      <c r="L104" s="261"/>
      <c r="M104" s="456"/>
      <c r="N104" s="457"/>
      <c r="O104" s="457"/>
      <c r="P104" s="457"/>
      <c r="Q104" s="457"/>
      <c r="R104" s="457"/>
      <c r="S104" s="457"/>
      <c r="T104" s="457"/>
      <c r="U104" s="457"/>
      <c r="V104" s="457"/>
      <c r="W104" s="457"/>
      <c r="X104" s="457"/>
      <c r="Y104" s="457"/>
      <c r="Z104" s="458">
        <f t="shared" si="1"/>
        <v>0</v>
      </c>
      <c r="AA104" s="233" t="str">
        <f t="shared" si="2"/>
        <v>CORRECTO</v>
      </c>
    </row>
    <row r="105" spans="1:27" ht="12" customHeight="1">
      <c r="A105" s="448"/>
      <c r="B105" s="449" t="str">
        <f>IFERROR(VLOOKUP(A105,CATALOGO!$D$3:$G$179,4,0)," ")</f>
        <v xml:space="preserve"> </v>
      </c>
      <c r="C105" s="449" t="str">
        <f>IFERROR(VLOOKUP(A105,CATALOGO!$D$3:$G$179,2,0)," ")</f>
        <v xml:space="preserve"> </v>
      </c>
      <c r="D105" s="261"/>
      <c r="E105" s="261"/>
      <c r="F105" s="448"/>
      <c r="G105" s="450" t="str">
        <f t="array" ref="G105">IF(F105="","",INDEX(CATALOGO!AL:AL,MATCH(F105,CATALOGO!AM:AM,)))</f>
        <v/>
      </c>
      <c r="H105" s="448"/>
      <c r="I105" s="450" t="str">
        <f t="shared" si="0"/>
        <v/>
      </c>
      <c r="J105" s="450"/>
      <c r="K105" s="450"/>
      <c r="L105" s="261"/>
      <c r="M105" s="456"/>
      <c r="N105" s="457"/>
      <c r="O105" s="457"/>
      <c r="P105" s="457"/>
      <c r="Q105" s="457"/>
      <c r="R105" s="457"/>
      <c r="S105" s="457"/>
      <c r="T105" s="457"/>
      <c r="U105" s="457"/>
      <c r="V105" s="457"/>
      <c r="W105" s="457"/>
      <c r="X105" s="457"/>
      <c r="Y105" s="457"/>
      <c r="Z105" s="458">
        <f t="shared" si="1"/>
        <v>0</v>
      </c>
      <c r="AA105" s="233" t="str">
        <f t="shared" si="2"/>
        <v>CORRECTO</v>
      </c>
    </row>
    <row r="106" spans="1:27" ht="12" customHeight="1">
      <c r="A106" s="448"/>
      <c r="B106" s="449" t="str">
        <f>IFERROR(VLOOKUP(A106,CATALOGO!$D$3:$G$179,4,0)," ")</f>
        <v xml:space="preserve"> </v>
      </c>
      <c r="C106" s="449" t="str">
        <f>IFERROR(VLOOKUP(A106,CATALOGO!$D$3:$G$179,2,0)," ")</f>
        <v xml:space="preserve"> </v>
      </c>
      <c r="D106" s="261"/>
      <c r="E106" s="261"/>
      <c r="F106" s="448"/>
      <c r="G106" s="450" t="str">
        <f t="array" ref="G106">IF(F106="","",INDEX(CATALOGO!AL:AL,MATCH(F106,CATALOGO!AM:AM,)))</f>
        <v/>
      </c>
      <c r="H106" s="448"/>
      <c r="I106" s="450" t="str">
        <f t="shared" si="0"/>
        <v/>
      </c>
      <c r="J106" s="450"/>
      <c r="K106" s="450"/>
      <c r="L106" s="261"/>
      <c r="M106" s="456"/>
      <c r="N106" s="457"/>
      <c r="O106" s="457"/>
      <c r="P106" s="457"/>
      <c r="Q106" s="457"/>
      <c r="R106" s="457"/>
      <c r="S106" s="457"/>
      <c r="T106" s="457"/>
      <c r="U106" s="457"/>
      <c r="V106" s="457"/>
      <c r="W106" s="457"/>
      <c r="X106" s="457"/>
      <c r="Y106" s="457"/>
      <c r="Z106" s="458">
        <f t="shared" si="1"/>
        <v>0</v>
      </c>
      <c r="AA106" s="233" t="str">
        <f t="shared" si="2"/>
        <v>CORRECTO</v>
      </c>
    </row>
    <row r="107" spans="1:27" ht="12" customHeight="1">
      <c r="A107" s="448"/>
      <c r="B107" s="449" t="str">
        <f>IFERROR(VLOOKUP(A107,CATALOGO!$D$3:$G$179,4,0)," ")</f>
        <v xml:space="preserve"> </v>
      </c>
      <c r="C107" s="449" t="str">
        <f>IFERROR(VLOOKUP(A107,CATALOGO!$D$3:$G$179,2,0)," ")</f>
        <v xml:space="preserve"> </v>
      </c>
      <c r="D107" s="261"/>
      <c r="E107" s="261"/>
      <c r="F107" s="448"/>
      <c r="G107" s="450" t="str">
        <f t="array" ref="G107">IF(F107="","",INDEX(CATALOGO!AL:AL,MATCH(F107,CATALOGO!AM:AM,)))</f>
        <v/>
      </c>
      <c r="H107" s="448"/>
      <c r="I107" s="450" t="str">
        <f t="shared" si="0"/>
        <v/>
      </c>
      <c r="J107" s="450"/>
      <c r="K107" s="450"/>
      <c r="L107" s="261"/>
      <c r="M107" s="456"/>
      <c r="N107" s="457"/>
      <c r="O107" s="457"/>
      <c r="P107" s="457"/>
      <c r="Q107" s="457"/>
      <c r="R107" s="457"/>
      <c r="S107" s="457"/>
      <c r="T107" s="457"/>
      <c r="U107" s="457"/>
      <c r="V107" s="457"/>
      <c r="W107" s="457"/>
      <c r="X107" s="457"/>
      <c r="Y107" s="457"/>
      <c r="Z107" s="458">
        <f t="shared" si="1"/>
        <v>0</v>
      </c>
      <c r="AA107" s="233" t="str">
        <f t="shared" si="2"/>
        <v>CORRECTO</v>
      </c>
    </row>
    <row r="108" spans="1:27" ht="12" customHeight="1">
      <c r="A108" s="448"/>
      <c r="B108" s="449" t="str">
        <f>IFERROR(VLOOKUP(A108,CATALOGO!$D$3:$G$179,4,0)," ")</f>
        <v xml:space="preserve"> </v>
      </c>
      <c r="C108" s="449" t="str">
        <f>IFERROR(VLOOKUP(A108,CATALOGO!$D$3:$G$179,2,0)," ")</f>
        <v xml:space="preserve"> </v>
      </c>
      <c r="D108" s="261"/>
      <c r="E108" s="261"/>
      <c r="F108" s="448"/>
      <c r="G108" s="450" t="str">
        <f t="array" ref="G108">IF(F108="","",INDEX(CATALOGO!AL:AL,MATCH(F108,CATALOGO!AM:AM,)))</f>
        <v/>
      </c>
      <c r="H108" s="448"/>
      <c r="I108" s="450" t="str">
        <f t="shared" si="0"/>
        <v/>
      </c>
      <c r="J108" s="450"/>
      <c r="K108" s="450"/>
      <c r="L108" s="261"/>
      <c r="M108" s="456"/>
      <c r="N108" s="457"/>
      <c r="O108" s="457"/>
      <c r="P108" s="457"/>
      <c r="Q108" s="457"/>
      <c r="R108" s="457"/>
      <c r="S108" s="457"/>
      <c r="T108" s="457"/>
      <c r="U108" s="457"/>
      <c r="V108" s="457"/>
      <c r="W108" s="457"/>
      <c r="X108" s="457"/>
      <c r="Y108" s="457"/>
      <c r="Z108" s="458">
        <f t="shared" si="1"/>
        <v>0</v>
      </c>
      <c r="AA108" s="233" t="str">
        <f t="shared" si="2"/>
        <v>CORRECTO</v>
      </c>
    </row>
    <row r="109" spans="1:27" ht="12" customHeight="1">
      <c r="A109" s="448"/>
      <c r="B109" s="449" t="str">
        <f>IFERROR(VLOOKUP(A109,CATALOGO!$D$3:$G$179,4,0)," ")</f>
        <v xml:space="preserve"> </v>
      </c>
      <c r="C109" s="449" t="str">
        <f>IFERROR(VLOOKUP(A109,CATALOGO!$D$3:$G$179,2,0)," ")</f>
        <v xml:space="preserve"> </v>
      </c>
      <c r="D109" s="261"/>
      <c r="E109" s="261"/>
      <c r="F109" s="448"/>
      <c r="G109" s="450" t="str">
        <f t="array" ref="G109">IF(F109="","",INDEX(CATALOGO!AL:AL,MATCH(F109,CATALOGO!AM:AM,)))</f>
        <v/>
      </c>
      <c r="H109" s="448"/>
      <c r="I109" s="450" t="str">
        <f t="shared" si="0"/>
        <v/>
      </c>
      <c r="J109" s="450"/>
      <c r="K109" s="450"/>
      <c r="L109" s="261"/>
      <c r="M109" s="456"/>
      <c r="N109" s="457"/>
      <c r="O109" s="457"/>
      <c r="P109" s="457"/>
      <c r="Q109" s="457"/>
      <c r="R109" s="457"/>
      <c r="S109" s="457"/>
      <c r="T109" s="457"/>
      <c r="U109" s="457"/>
      <c r="V109" s="457"/>
      <c r="W109" s="457"/>
      <c r="X109" s="457"/>
      <c r="Y109" s="457"/>
      <c r="Z109" s="458">
        <f t="shared" si="1"/>
        <v>0</v>
      </c>
      <c r="AA109" s="233" t="str">
        <f t="shared" si="2"/>
        <v>CORRECTO</v>
      </c>
    </row>
    <row r="110" spans="1:27" ht="12" customHeight="1">
      <c r="A110" s="448"/>
      <c r="B110" s="449" t="str">
        <f>IFERROR(VLOOKUP(A110,CATALOGO!$D$3:$G$179,4,0)," ")</f>
        <v xml:space="preserve"> </v>
      </c>
      <c r="C110" s="449" t="str">
        <f>IFERROR(VLOOKUP(A110,CATALOGO!$D$3:$G$179,2,0)," ")</f>
        <v xml:space="preserve"> </v>
      </c>
      <c r="D110" s="261"/>
      <c r="E110" s="261"/>
      <c r="F110" s="448"/>
      <c r="G110" s="450" t="str">
        <f t="array" ref="G110">IF(F110="","",INDEX(CATALOGO!AL:AL,MATCH(F110,CATALOGO!AM:AM,)))</f>
        <v/>
      </c>
      <c r="H110" s="448"/>
      <c r="I110" s="450" t="str">
        <f t="shared" si="0"/>
        <v/>
      </c>
      <c r="J110" s="450"/>
      <c r="K110" s="450"/>
      <c r="L110" s="261"/>
      <c r="M110" s="456"/>
      <c r="N110" s="457"/>
      <c r="O110" s="457"/>
      <c r="P110" s="457"/>
      <c r="Q110" s="457"/>
      <c r="R110" s="457"/>
      <c r="S110" s="457"/>
      <c r="T110" s="457"/>
      <c r="U110" s="457"/>
      <c r="V110" s="457"/>
      <c r="W110" s="457"/>
      <c r="X110" s="457"/>
      <c r="Y110" s="457"/>
      <c r="Z110" s="458">
        <f t="shared" si="1"/>
        <v>0</v>
      </c>
      <c r="AA110" s="233" t="str">
        <f t="shared" si="2"/>
        <v>CORRECTO</v>
      </c>
    </row>
    <row r="111" spans="1:27" ht="12" customHeight="1">
      <c r="A111" s="448"/>
      <c r="B111" s="449" t="str">
        <f>IFERROR(VLOOKUP(A111,CATALOGO!$D$3:$G$179,4,0)," ")</f>
        <v xml:space="preserve"> </v>
      </c>
      <c r="C111" s="449" t="str">
        <f>IFERROR(VLOOKUP(A111,CATALOGO!$D$3:$G$179,2,0)," ")</f>
        <v xml:space="preserve"> </v>
      </c>
      <c r="D111" s="261"/>
      <c r="E111" s="261"/>
      <c r="F111" s="448"/>
      <c r="G111" s="450" t="str">
        <f t="array" ref="G111">IF(F111="","",INDEX(CATALOGO!AL:AL,MATCH(F111,CATALOGO!AM:AM,)))</f>
        <v/>
      </c>
      <c r="H111" s="448"/>
      <c r="I111" s="450" t="str">
        <f t="shared" si="0"/>
        <v/>
      </c>
      <c r="J111" s="450"/>
      <c r="K111" s="450"/>
      <c r="L111" s="261"/>
      <c r="M111" s="456"/>
      <c r="N111" s="457"/>
      <c r="O111" s="457"/>
      <c r="P111" s="457"/>
      <c r="Q111" s="457"/>
      <c r="R111" s="457"/>
      <c r="S111" s="457"/>
      <c r="T111" s="457"/>
      <c r="U111" s="457"/>
      <c r="V111" s="457"/>
      <c r="W111" s="457"/>
      <c r="X111" s="457"/>
      <c r="Y111" s="457"/>
      <c r="Z111" s="458">
        <f t="shared" si="1"/>
        <v>0</v>
      </c>
      <c r="AA111" s="233" t="str">
        <f t="shared" si="2"/>
        <v>CORRECTO</v>
      </c>
    </row>
    <row r="112" spans="1:27" ht="12" customHeight="1">
      <c r="A112" s="448"/>
      <c r="B112" s="449" t="str">
        <f>IFERROR(VLOOKUP(A112,CATALOGO!$D$3:$G$179,4,0)," ")</f>
        <v xml:space="preserve"> </v>
      </c>
      <c r="C112" s="449" t="str">
        <f>IFERROR(VLOOKUP(A112,CATALOGO!$D$3:$G$179,2,0)," ")</f>
        <v xml:space="preserve"> </v>
      </c>
      <c r="D112" s="261"/>
      <c r="E112" s="261"/>
      <c r="F112" s="448"/>
      <c r="G112" s="450" t="str">
        <f t="array" ref="G112">IF(F112="","",INDEX(CATALOGO!AL:AL,MATCH(F112,CATALOGO!AM:AM,)))</f>
        <v/>
      </c>
      <c r="H112" s="448"/>
      <c r="I112" s="450" t="str">
        <f t="shared" si="0"/>
        <v/>
      </c>
      <c r="J112" s="450"/>
      <c r="K112" s="450"/>
      <c r="L112" s="261"/>
      <c r="M112" s="456"/>
      <c r="N112" s="457"/>
      <c r="O112" s="457"/>
      <c r="P112" s="457"/>
      <c r="Q112" s="457"/>
      <c r="R112" s="457"/>
      <c r="S112" s="457"/>
      <c r="T112" s="457"/>
      <c r="U112" s="457"/>
      <c r="V112" s="457"/>
      <c r="W112" s="457"/>
      <c r="X112" s="457"/>
      <c r="Y112" s="457"/>
      <c r="Z112" s="458">
        <f t="shared" si="1"/>
        <v>0</v>
      </c>
      <c r="AA112" s="233" t="str">
        <f t="shared" si="2"/>
        <v>CORRECTO</v>
      </c>
    </row>
    <row r="113" spans="1:27" ht="12" customHeight="1">
      <c r="A113" s="448"/>
      <c r="B113" s="449" t="str">
        <f>IFERROR(VLOOKUP(A113,CATALOGO!$D$3:$G$179,4,0)," ")</f>
        <v xml:space="preserve"> </v>
      </c>
      <c r="C113" s="449" t="str">
        <f>IFERROR(VLOOKUP(A113,CATALOGO!$D$3:$G$179,2,0)," ")</f>
        <v xml:space="preserve"> </v>
      </c>
      <c r="D113" s="261"/>
      <c r="E113" s="261"/>
      <c r="F113" s="448"/>
      <c r="G113" s="450" t="str">
        <f t="array" ref="G113">IF(F113="","",INDEX(CATALOGO!AL:AL,MATCH(F113,CATALOGO!AM:AM,)))</f>
        <v/>
      </c>
      <c r="H113" s="448"/>
      <c r="I113" s="450" t="str">
        <f t="shared" si="0"/>
        <v/>
      </c>
      <c r="J113" s="450"/>
      <c r="K113" s="450"/>
      <c r="L113" s="261"/>
      <c r="M113" s="456"/>
      <c r="N113" s="457"/>
      <c r="O113" s="457"/>
      <c r="P113" s="457"/>
      <c r="Q113" s="457"/>
      <c r="R113" s="457"/>
      <c r="S113" s="457"/>
      <c r="T113" s="457"/>
      <c r="U113" s="457"/>
      <c r="V113" s="457"/>
      <c r="W113" s="457"/>
      <c r="X113" s="457"/>
      <c r="Y113" s="457"/>
      <c r="Z113" s="458">
        <f t="shared" si="1"/>
        <v>0</v>
      </c>
      <c r="AA113" s="233" t="str">
        <f t="shared" si="2"/>
        <v>CORRECTO</v>
      </c>
    </row>
    <row r="114" spans="1:27" ht="12" customHeight="1">
      <c r="A114" s="448"/>
      <c r="B114" s="449" t="str">
        <f>IFERROR(VLOOKUP(A114,CATALOGO!$D$3:$G$179,4,0)," ")</f>
        <v xml:space="preserve"> </v>
      </c>
      <c r="C114" s="449" t="str">
        <f>IFERROR(VLOOKUP(A114,CATALOGO!$D$3:$G$179,2,0)," ")</f>
        <v xml:space="preserve"> </v>
      </c>
      <c r="D114" s="261"/>
      <c r="E114" s="261"/>
      <c r="F114" s="448"/>
      <c r="G114" s="450" t="str">
        <f t="array" ref="G114">IF(F114="","",INDEX(CATALOGO!AL:AL,MATCH(F114,CATALOGO!AM:AM,)))</f>
        <v/>
      </c>
      <c r="H114" s="448"/>
      <c r="I114" s="450" t="str">
        <f t="shared" si="0"/>
        <v/>
      </c>
      <c r="J114" s="450"/>
      <c r="K114" s="450"/>
      <c r="L114" s="261"/>
      <c r="M114" s="456"/>
      <c r="N114" s="457"/>
      <c r="O114" s="457"/>
      <c r="P114" s="457"/>
      <c r="Q114" s="457"/>
      <c r="R114" s="457"/>
      <c r="S114" s="457"/>
      <c r="T114" s="457"/>
      <c r="U114" s="457"/>
      <c r="V114" s="457"/>
      <c r="W114" s="457"/>
      <c r="X114" s="457"/>
      <c r="Y114" s="457"/>
      <c r="Z114" s="458">
        <f t="shared" si="1"/>
        <v>0</v>
      </c>
      <c r="AA114" s="233" t="str">
        <f t="shared" si="2"/>
        <v>CORRECTO</v>
      </c>
    </row>
    <row r="115" spans="1:27" ht="12" customHeight="1">
      <c r="A115" s="448"/>
      <c r="B115" s="449" t="str">
        <f>IFERROR(VLOOKUP(A115,CATALOGO!$D$3:$G$179,4,0)," ")</f>
        <v xml:space="preserve"> </v>
      </c>
      <c r="C115" s="449" t="str">
        <f>IFERROR(VLOOKUP(A115,CATALOGO!$D$3:$G$179,2,0)," ")</f>
        <v xml:space="preserve"> </v>
      </c>
      <c r="D115" s="261"/>
      <c r="E115" s="261"/>
      <c r="F115" s="448"/>
      <c r="G115" s="450" t="str">
        <f t="array" ref="G115">IF(F115="","",INDEX(CATALOGO!AL:AL,MATCH(F115,CATALOGO!AM:AM,)))</f>
        <v/>
      </c>
      <c r="H115" s="448"/>
      <c r="I115" s="450" t="str">
        <f t="shared" si="0"/>
        <v/>
      </c>
      <c r="J115" s="450"/>
      <c r="K115" s="450"/>
      <c r="L115" s="261"/>
      <c r="M115" s="456"/>
      <c r="N115" s="457"/>
      <c r="O115" s="457"/>
      <c r="P115" s="457"/>
      <c r="Q115" s="457"/>
      <c r="R115" s="457"/>
      <c r="S115" s="457"/>
      <c r="T115" s="457"/>
      <c r="U115" s="457"/>
      <c r="V115" s="457"/>
      <c r="W115" s="457"/>
      <c r="X115" s="457"/>
      <c r="Y115" s="457"/>
      <c r="Z115" s="458">
        <f t="shared" si="1"/>
        <v>0</v>
      </c>
      <c r="AA115" s="233" t="str">
        <f t="shared" si="2"/>
        <v>CORRECTO</v>
      </c>
    </row>
    <row r="116" spans="1:27" ht="12" customHeight="1">
      <c r="A116" s="448"/>
      <c r="B116" s="449" t="str">
        <f>IFERROR(VLOOKUP(A116,CATALOGO!$D$3:$G$179,4,0)," ")</f>
        <v xml:space="preserve"> </v>
      </c>
      <c r="C116" s="449" t="str">
        <f>IFERROR(VLOOKUP(A116,CATALOGO!$D$3:$G$179,2,0)," ")</f>
        <v xml:space="preserve"> </v>
      </c>
      <c r="D116" s="261"/>
      <c r="E116" s="261"/>
      <c r="F116" s="448"/>
      <c r="G116" s="450" t="str">
        <f t="array" ref="G116">IF(F116="","",INDEX(CATALOGO!AL:AL,MATCH(F116,CATALOGO!AM:AM,)))</f>
        <v/>
      </c>
      <c r="H116" s="448"/>
      <c r="I116" s="450" t="str">
        <f t="shared" si="0"/>
        <v/>
      </c>
      <c r="J116" s="450"/>
      <c r="K116" s="450"/>
      <c r="L116" s="261"/>
      <c r="M116" s="456"/>
      <c r="N116" s="457"/>
      <c r="O116" s="457"/>
      <c r="P116" s="457"/>
      <c r="Q116" s="457"/>
      <c r="R116" s="457"/>
      <c r="S116" s="457"/>
      <c r="T116" s="457"/>
      <c r="U116" s="457"/>
      <c r="V116" s="457"/>
      <c r="W116" s="457"/>
      <c r="X116" s="457"/>
      <c r="Y116" s="457"/>
      <c r="Z116" s="458">
        <f t="shared" si="1"/>
        <v>0</v>
      </c>
      <c r="AA116" s="233" t="str">
        <f t="shared" si="2"/>
        <v>CORRECTO</v>
      </c>
    </row>
    <row r="117" spans="1:27" ht="12" customHeight="1">
      <c r="A117" s="448"/>
      <c r="B117" s="449" t="str">
        <f>IFERROR(VLOOKUP(A117,CATALOGO!$D$3:$G$179,4,0)," ")</f>
        <v xml:space="preserve"> </v>
      </c>
      <c r="C117" s="449" t="str">
        <f>IFERROR(VLOOKUP(A117,CATALOGO!$D$3:$G$179,2,0)," ")</f>
        <v xml:space="preserve"> </v>
      </c>
      <c r="D117" s="261"/>
      <c r="E117" s="261"/>
      <c r="F117" s="448"/>
      <c r="G117" s="450" t="str">
        <f t="array" ref="G117">IF(F117="","",INDEX(CATALOGO!AL:AL,MATCH(F117,CATALOGO!AM:AM,)))</f>
        <v/>
      </c>
      <c r="H117" s="448"/>
      <c r="I117" s="450" t="str">
        <f t="shared" si="0"/>
        <v/>
      </c>
      <c r="J117" s="450"/>
      <c r="K117" s="450"/>
      <c r="L117" s="261"/>
      <c r="M117" s="456"/>
      <c r="N117" s="457"/>
      <c r="O117" s="457"/>
      <c r="P117" s="457"/>
      <c r="Q117" s="457"/>
      <c r="R117" s="457"/>
      <c r="S117" s="457"/>
      <c r="T117" s="457"/>
      <c r="U117" s="457"/>
      <c r="V117" s="457"/>
      <c r="W117" s="457"/>
      <c r="X117" s="457"/>
      <c r="Y117" s="457"/>
      <c r="Z117" s="458">
        <f t="shared" si="1"/>
        <v>0</v>
      </c>
      <c r="AA117" s="233" t="str">
        <f t="shared" si="2"/>
        <v>CORRECTO</v>
      </c>
    </row>
    <row r="118" spans="1:27" ht="12" customHeight="1">
      <c r="A118" s="448"/>
      <c r="B118" s="449" t="str">
        <f>IFERROR(VLOOKUP(A118,CATALOGO!$D$3:$G$179,4,0)," ")</f>
        <v xml:space="preserve"> </v>
      </c>
      <c r="C118" s="449" t="str">
        <f>IFERROR(VLOOKUP(A118,CATALOGO!$D$3:$G$179,2,0)," ")</f>
        <v xml:space="preserve"> </v>
      </c>
      <c r="D118" s="261"/>
      <c r="E118" s="261"/>
      <c r="F118" s="448"/>
      <c r="G118" s="450" t="str">
        <f t="array" ref="G118">IF(F118="","",INDEX(CATALOGO!AL:AL,MATCH(F118,CATALOGO!AM:AM,)))</f>
        <v/>
      </c>
      <c r="H118" s="448"/>
      <c r="I118" s="450" t="str">
        <f t="shared" si="0"/>
        <v/>
      </c>
      <c r="J118" s="450"/>
      <c r="K118" s="450"/>
      <c r="L118" s="261"/>
      <c r="M118" s="456"/>
      <c r="N118" s="457"/>
      <c r="O118" s="457"/>
      <c r="P118" s="457"/>
      <c r="Q118" s="457"/>
      <c r="R118" s="457"/>
      <c r="S118" s="457"/>
      <c r="T118" s="457"/>
      <c r="U118" s="457"/>
      <c r="V118" s="457"/>
      <c r="W118" s="457"/>
      <c r="X118" s="457"/>
      <c r="Y118" s="457"/>
      <c r="Z118" s="458">
        <f t="shared" si="1"/>
        <v>0</v>
      </c>
      <c r="AA118" s="233" t="str">
        <f t="shared" si="2"/>
        <v>CORRECTO</v>
      </c>
    </row>
    <row r="119" spans="1:27" ht="12" customHeight="1">
      <c r="A119" s="448"/>
      <c r="B119" s="449" t="str">
        <f>IFERROR(VLOOKUP(A119,CATALOGO!$D$3:$G$179,4,0)," ")</f>
        <v xml:space="preserve"> </v>
      </c>
      <c r="C119" s="449" t="str">
        <f>IFERROR(VLOOKUP(A119,CATALOGO!$D$3:$G$179,2,0)," ")</f>
        <v xml:space="preserve"> </v>
      </c>
      <c r="D119" s="261"/>
      <c r="E119" s="261"/>
      <c r="F119" s="448"/>
      <c r="G119" s="450" t="str">
        <f t="array" ref="G119">IF(F119="","",INDEX(CATALOGO!AL:AL,MATCH(F119,CATALOGO!AM:AM,)))</f>
        <v/>
      </c>
      <c r="H119" s="448"/>
      <c r="I119" s="450" t="str">
        <f t="shared" si="0"/>
        <v/>
      </c>
      <c r="J119" s="450"/>
      <c r="K119" s="450"/>
      <c r="L119" s="261"/>
      <c r="M119" s="456"/>
      <c r="N119" s="457"/>
      <c r="O119" s="457"/>
      <c r="P119" s="457"/>
      <c r="Q119" s="457"/>
      <c r="R119" s="457"/>
      <c r="S119" s="457"/>
      <c r="T119" s="457"/>
      <c r="U119" s="457"/>
      <c r="V119" s="457"/>
      <c r="W119" s="457"/>
      <c r="X119" s="457"/>
      <c r="Y119" s="457"/>
      <c r="Z119" s="458">
        <f t="shared" si="1"/>
        <v>0</v>
      </c>
      <c r="AA119" s="233" t="str">
        <f t="shared" si="2"/>
        <v>CORRECTO</v>
      </c>
    </row>
    <row r="120" spans="1:27" ht="12" customHeight="1">
      <c r="A120" s="448"/>
      <c r="B120" s="449" t="str">
        <f>IFERROR(VLOOKUP(A120,CATALOGO!$D$3:$G$179,4,0)," ")</f>
        <v xml:space="preserve"> </v>
      </c>
      <c r="C120" s="449" t="str">
        <f>IFERROR(VLOOKUP(A120,CATALOGO!$D$3:$G$179,2,0)," ")</f>
        <v xml:space="preserve"> </v>
      </c>
      <c r="D120" s="261"/>
      <c r="E120" s="261"/>
      <c r="F120" s="448"/>
      <c r="G120" s="450" t="str">
        <f t="array" ref="G120">IF(F120="","",INDEX(CATALOGO!AL:AL,MATCH(F120,CATALOGO!AM:AM,)))</f>
        <v/>
      </c>
      <c r="H120" s="448"/>
      <c r="I120" s="450" t="str">
        <f t="shared" si="0"/>
        <v/>
      </c>
      <c r="J120" s="450"/>
      <c r="K120" s="450"/>
      <c r="L120" s="261"/>
      <c r="M120" s="456"/>
      <c r="N120" s="457"/>
      <c r="O120" s="457"/>
      <c r="P120" s="457"/>
      <c r="Q120" s="457"/>
      <c r="R120" s="457"/>
      <c r="S120" s="457"/>
      <c r="T120" s="457"/>
      <c r="U120" s="457"/>
      <c r="V120" s="457"/>
      <c r="W120" s="457"/>
      <c r="X120" s="457"/>
      <c r="Y120" s="457"/>
      <c r="Z120" s="458">
        <f t="shared" si="1"/>
        <v>0</v>
      </c>
      <c r="AA120" s="233" t="str">
        <f t="shared" si="2"/>
        <v>CORRECTO</v>
      </c>
    </row>
    <row r="121" spans="1:27" ht="12" customHeight="1">
      <c r="A121" s="448"/>
      <c r="B121" s="449" t="str">
        <f>IFERROR(VLOOKUP(A121,CATALOGO!$D$3:$G$179,4,0)," ")</f>
        <v xml:space="preserve"> </v>
      </c>
      <c r="C121" s="449" t="str">
        <f>IFERROR(VLOOKUP(A121,CATALOGO!$D$3:$G$179,2,0)," ")</f>
        <v xml:space="preserve"> </v>
      </c>
      <c r="D121" s="261"/>
      <c r="E121" s="261"/>
      <c r="F121" s="448"/>
      <c r="G121" s="450" t="str">
        <f t="array" ref="G121">IF(F121="","",INDEX(CATALOGO!AL:AL,MATCH(F121,CATALOGO!AM:AM,)))</f>
        <v/>
      </c>
      <c r="H121" s="448"/>
      <c r="I121" s="450" t="str">
        <f t="shared" si="0"/>
        <v/>
      </c>
      <c r="J121" s="450"/>
      <c r="K121" s="450"/>
      <c r="L121" s="261"/>
      <c r="M121" s="456"/>
      <c r="N121" s="457"/>
      <c r="O121" s="457"/>
      <c r="P121" s="457"/>
      <c r="Q121" s="457"/>
      <c r="R121" s="457"/>
      <c r="S121" s="457"/>
      <c r="T121" s="457"/>
      <c r="U121" s="457"/>
      <c r="V121" s="457"/>
      <c r="W121" s="457"/>
      <c r="X121" s="457"/>
      <c r="Y121" s="457"/>
      <c r="Z121" s="458">
        <f t="shared" si="1"/>
        <v>0</v>
      </c>
      <c r="AA121" s="233" t="str">
        <f t="shared" si="2"/>
        <v>CORRECTO</v>
      </c>
    </row>
    <row r="122" spans="1:27" ht="12" customHeight="1">
      <c r="A122" s="448"/>
      <c r="B122" s="449" t="str">
        <f>IFERROR(VLOOKUP(A122,CATALOGO!$D$3:$G$179,4,0)," ")</f>
        <v xml:space="preserve"> </v>
      </c>
      <c r="C122" s="449" t="str">
        <f>IFERROR(VLOOKUP(A122,CATALOGO!$D$3:$G$179,2,0)," ")</f>
        <v xml:space="preserve"> </v>
      </c>
      <c r="D122" s="261"/>
      <c r="E122" s="261"/>
      <c r="F122" s="448"/>
      <c r="G122" s="450" t="str">
        <f t="array" ref="G122">IF(F122="","",INDEX(CATALOGO!AL:AL,MATCH(F122,CATALOGO!AM:AM,)))</f>
        <v/>
      </c>
      <c r="H122" s="448"/>
      <c r="I122" s="450" t="str">
        <f t="shared" si="0"/>
        <v/>
      </c>
      <c r="J122" s="450"/>
      <c r="K122" s="450"/>
      <c r="L122" s="261"/>
      <c r="M122" s="456"/>
      <c r="N122" s="457"/>
      <c r="O122" s="457"/>
      <c r="P122" s="457"/>
      <c r="Q122" s="457"/>
      <c r="R122" s="457"/>
      <c r="S122" s="457"/>
      <c r="T122" s="457"/>
      <c r="U122" s="457"/>
      <c r="V122" s="457"/>
      <c r="W122" s="457"/>
      <c r="X122" s="457"/>
      <c r="Y122" s="457"/>
      <c r="Z122" s="458">
        <f t="shared" si="1"/>
        <v>0</v>
      </c>
      <c r="AA122" s="233" t="str">
        <f t="shared" si="2"/>
        <v>CORRECTO</v>
      </c>
    </row>
    <row r="123" spans="1:27" ht="12" customHeight="1">
      <c r="A123" s="448"/>
      <c r="B123" s="449" t="str">
        <f>IFERROR(VLOOKUP(A123,CATALOGO!$D$3:$G$179,4,0)," ")</f>
        <v xml:space="preserve"> </v>
      </c>
      <c r="C123" s="449" t="str">
        <f>IFERROR(VLOOKUP(A123,CATALOGO!$D$3:$G$179,2,0)," ")</f>
        <v xml:space="preserve"> </v>
      </c>
      <c r="D123" s="261"/>
      <c r="E123" s="261"/>
      <c r="F123" s="448"/>
      <c r="G123" s="450" t="str">
        <f t="array" ref="G123">IF(F123="","",INDEX(CATALOGO!AL:AL,MATCH(F123,CATALOGO!AM:AM,)))</f>
        <v/>
      </c>
      <c r="H123" s="448"/>
      <c r="I123" s="450" t="str">
        <f t="shared" si="0"/>
        <v/>
      </c>
      <c r="J123" s="450"/>
      <c r="K123" s="450"/>
      <c r="L123" s="261"/>
      <c r="M123" s="456"/>
      <c r="N123" s="457"/>
      <c r="O123" s="457"/>
      <c r="P123" s="457"/>
      <c r="Q123" s="457"/>
      <c r="R123" s="457"/>
      <c r="S123" s="457"/>
      <c r="T123" s="457"/>
      <c r="U123" s="457"/>
      <c r="V123" s="457"/>
      <c r="W123" s="457"/>
      <c r="X123" s="457"/>
      <c r="Y123" s="457"/>
      <c r="Z123" s="458">
        <f t="shared" si="1"/>
        <v>0</v>
      </c>
      <c r="AA123" s="233" t="str">
        <f t="shared" si="2"/>
        <v>CORRECTO</v>
      </c>
    </row>
    <row r="124" spans="1:27" ht="12" customHeight="1">
      <c r="A124" s="448"/>
      <c r="B124" s="449" t="str">
        <f>IFERROR(VLOOKUP(A124,CATALOGO!$D$3:$G$179,4,0)," ")</f>
        <v xml:space="preserve"> </v>
      </c>
      <c r="C124" s="449" t="str">
        <f>IFERROR(VLOOKUP(A124,CATALOGO!$D$3:$G$179,2,0)," ")</f>
        <v xml:space="preserve"> </v>
      </c>
      <c r="D124" s="261"/>
      <c r="E124" s="261"/>
      <c r="F124" s="448"/>
      <c r="G124" s="450" t="str">
        <f t="array" ref="G124">IF(F124="","",INDEX(CATALOGO!AL:AL,MATCH(F124,CATALOGO!AM:AM,)))</f>
        <v/>
      </c>
      <c r="H124" s="448"/>
      <c r="I124" s="450" t="str">
        <f t="shared" si="0"/>
        <v/>
      </c>
      <c r="J124" s="450"/>
      <c r="K124" s="450"/>
      <c r="L124" s="261"/>
      <c r="M124" s="456"/>
      <c r="N124" s="457"/>
      <c r="O124" s="457"/>
      <c r="P124" s="457"/>
      <c r="Q124" s="457"/>
      <c r="R124" s="457"/>
      <c r="S124" s="457"/>
      <c r="T124" s="457"/>
      <c r="U124" s="457"/>
      <c r="V124" s="457"/>
      <c r="W124" s="457"/>
      <c r="X124" s="457"/>
      <c r="Y124" s="457"/>
      <c r="Z124" s="458">
        <f t="shared" si="1"/>
        <v>0</v>
      </c>
      <c r="AA124" s="233" t="str">
        <f t="shared" si="2"/>
        <v>CORRECTO</v>
      </c>
    </row>
    <row r="125" spans="1:27" ht="12" customHeight="1">
      <c r="A125" s="448"/>
      <c r="B125" s="449" t="str">
        <f>IFERROR(VLOOKUP(A125,CATALOGO!$D$3:$G$179,4,0)," ")</f>
        <v xml:space="preserve"> </v>
      </c>
      <c r="C125" s="449" t="str">
        <f>IFERROR(VLOOKUP(A125,CATALOGO!$D$3:$G$179,2,0)," ")</f>
        <v xml:space="preserve"> </v>
      </c>
      <c r="D125" s="261"/>
      <c r="E125" s="261"/>
      <c r="F125" s="448"/>
      <c r="G125" s="450" t="str">
        <f t="array" ref="G125">IF(F125="","",INDEX(CATALOGO!AL:AL,MATCH(F125,CATALOGO!AM:AM,)))</f>
        <v/>
      </c>
      <c r="H125" s="448"/>
      <c r="I125" s="450" t="str">
        <f t="shared" si="0"/>
        <v/>
      </c>
      <c r="J125" s="450"/>
      <c r="K125" s="450"/>
      <c r="L125" s="261"/>
      <c r="M125" s="456"/>
      <c r="N125" s="457"/>
      <c r="O125" s="457"/>
      <c r="P125" s="457"/>
      <c r="Q125" s="457"/>
      <c r="R125" s="457"/>
      <c r="S125" s="457"/>
      <c r="T125" s="457"/>
      <c r="U125" s="457"/>
      <c r="V125" s="457"/>
      <c r="W125" s="457"/>
      <c r="X125" s="457"/>
      <c r="Y125" s="457"/>
      <c r="Z125" s="458">
        <f t="shared" si="1"/>
        <v>0</v>
      </c>
      <c r="AA125" s="233" t="str">
        <f t="shared" si="2"/>
        <v>CORRECTO</v>
      </c>
    </row>
    <row r="126" spans="1:27" ht="12" customHeight="1">
      <c r="A126" s="448"/>
      <c r="B126" s="449" t="str">
        <f>IFERROR(VLOOKUP(A126,CATALOGO!$D$3:$G$179,4,0)," ")</f>
        <v xml:space="preserve"> </v>
      </c>
      <c r="C126" s="449" t="str">
        <f>IFERROR(VLOOKUP(A126,CATALOGO!$D$3:$G$179,2,0)," ")</f>
        <v xml:space="preserve"> </v>
      </c>
      <c r="D126" s="261"/>
      <c r="E126" s="261"/>
      <c r="F126" s="448"/>
      <c r="G126" s="450" t="str">
        <f t="array" ref="G126">IF(F126="","",INDEX(CATALOGO!AL:AL,MATCH(F126,CATALOGO!AM:AM,)))</f>
        <v/>
      </c>
      <c r="H126" s="448"/>
      <c r="I126" s="450" t="str">
        <f t="shared" si="0"/>
        <v/>
      </c>
      <c r="J126" s="450"/>
      <c r="K126" s="450"/>
      <c r="L126" s="261"/>
      <c r="M126" s="456"/>
      <c r="N126" s="457"/>
      <c r="O126" s="457"/>
      <c r="P126" s="457"/>
      <c r="Q126" s="457"/>
      <c r="R126" s="457"/>
      <c r="S126" s="457"/>
      <c r="T126" s="457"/>
      <c r="U126" s="457"/>
      <c r="V126" s="457"/>
      <c r="W126" s="457"/>
      <c r="X126" s="457"/>
      <c r="Y126" s="457"/>
      <c r="Z126" s="458">
        <f t="shared" si="1"/>
        <v>0</v>
      </c>
      <c r="AA126" s="233" t="str">
        <f t="shared" si="2"/>
        <v>CORRECTO</v>
      </c>
    </row>
    <row r="127" spans="1:27" ht="12" customHeight="1">
      <c r="A127" s="448"/>
      <c r="B127" s="449" t="str">
        <f>IFERROR(VLOOKUP(A127,CATALOGO!$D$3:$G$179,4,0)," ")</f>
        <v xml:space="preserve"> </v>
      </c>
      <c r="C127" s="449" t="str">
        <f>IFERROR(VLOOKUP(A127,CATALOGO!$D$3:$G$179,2,0)," ")</f>
        <v xml:space="preserve"> </v>
      </c>
      <c r="D127" s="261"/>
      <c r="E127" s="261"/>
      <c r="F127" s="448"/>
      <c r="G127" s="450" t="str">
        <f t="array" ref="G127">IF(F127="","",INDEX(CATALOGO!AL:AL,MATCH(F127,CATALOGO!AM:AM,)))</f>
        <v/>
      </c>
      <c r="H127" s="448"/>
      <c r="I127" s="450" t="str">
        <f t="shared" si="0"/>
        <v/>
      </c>
      <c r="J127" s="450"/>
      <c r="K127" s="450"/>
      <c r="L127" s="261"/>
      <c r="M127" s="456"/>
      <c r="N127" s="457"/>
      <c r="O127" s="457"/>
      <c r="P127" s="457"/>
      <c r="Q127" s="457"/>
      <c r="R127" s="457"/>
      <c r="S127" s="457"/>
      <c r="T127" s="457"/>
      <c r="U127" s="457"/>
      <c r="V127" s="457"/>
      <c r="W127" s="457"/>
      <c r="X127" s="457"/>
      <c r="Y127" s="457"/>
      <c r="Z127" s="458">
        <f t="shared" si="1"/>
        <v>0</v>
      </c>
      <c r="AA127" s="233" t="str">
        <f t="shared" si="2"/>
        <v>CORRECTO</v>
      </c>
    </row>
    <row r="128" spans="1:27" ht="12" customHeight="1">
      <c r="A128" s="448"/>
      <c r="B128" s="449" t="str">
        <f>IFERROR(VLOOKUP(A128,CATALOGO!$D$3:$G$179,4,0)," ")</f>
        <v xml:space="preserve"> </v>
      </c>
      <c r="C128" s="449" t="str">
        <f>IFERROR(VLOOKUP(A128,CATALOGO!$D$3:$G$179,2,0)," ")</f>
        <v xml:space="preserve"> </v>
      </c>
      <c r="D128" s="261"/>
      <c r="E128" s="261"/>
      <c r="F128" s="448"/>
      <c r="G128" s="450" t="str">
        <f t="array" ref="G128">IF(F128="","",INDEX(CATALOGO!AL:AL,MATCH(F128,CATALOGO!AM:AM,)))</f>
        <v/>
      </c>
      <c r="H128" s="448"/>
      <c r="I128" s="450" t="str">
        <f t="shared" si="0"/>
        <v/>
      </c>
      <c r="J128" s="450"/>
      <c r="K128" s="450"/>
      <c r="L128" s="261"/>
      <c r="M128" s="456"/>
      <c r="N128" s="457"/>
      <c r="O128" s="457"/>
      <c r="P128" s="457"/>
      <c r="Q128" s="457"/>
      <c r="R128" s="457"/>
      <c r="S128" s="457"/>
      <c r="T128" s="457"/>
      <c r="U128" s="457"/>
      <c r="V128" s="457"/>
      <c r="W128" s="457"/>
      <c r="X128" s="457"/>
      <c r="Y128" s="457"/>
      <c r="Z128" s="458">
        <f t="shared" si="1"/>
        <v>0</v>
      </c>
      <c r="AA128" s="233" t="str">
        <f t="shared" si="2"/>
        <v>CORRECTO</v>
      </c>
    </row>
    <row r="129" spans="1:27" ht="12" customHeight="1">
      <c r="A129" s="448"/>
      <c r="B129" s="449" t="str">
        <f>IFERROR(VLOOKUP(A129,CATALOGO!$D$3:$G$179,4,0)," ")</f>
        <v xml:space="preserve"> </v>
      </c>
      <c r="C129" s="449" t="str">
        <f>IFERROR(VLOOKUP(A129,CATALOGO!$D$3:$G$179,2,0)," ")</f>
        <v xml:space="preserve"> </v>
      </c>
      <c r="D129" s="261"/>
      <c r="E129" s="261"/>
      <c r="F129" s="448"/>
      <c r="G129" s="450" t="str">
        <f t="array" ref="G129">IF(F129="","",INDEX(CATALOGO!AL:AL,MATCH(F129,CATALOGO!AM:AM,)))</f>
        <v/>
      </c>
      <c r="H129" s="448"/>
      <c r="I129" s="450" t="str">
        <f t="shared" si="0"/>
        <v/>
      </c>
      <c r="J129" s="450"/>
      <c r="K129" s="450"/>
      <c r="L129" s="261"/>
      <c r="M129" s="456"/>
      <c r="N129" s="457"/>
      <c r="O129" s="457"/>
      <c r="P129" s="457"/>
      <c r="Q129" s="457"/>
      <c r="R129" s="457"/>
      <c r="S129" s="457"/>
      <c r="T129" s="457"/>
      <c r="U129" s="457"/>
      <c r="V129" s="457"/>
      <c r="W129" s="457"/>
      <c r="X129" s="457"/>
      <c r="Y129" s="457"/>
      <c r="Z129" s="458">
        <f t="shared" si="1"/>
        <v>0</v>
      </c>
      <c r="AA129" s="233" t="str">
        <f t="shared" si="2"/>
        <v>CORRECTO</v>
      </c>
    </row>
    <row r="130" spans="1:27" ht="12" customHeight="1">
      <c r="A130" s="448"/>
      <c r="B130" s="449" t="str">
        <f>IFERROR(VLOOKUP(A130,CATALOGO!$D$3:$G$179,4,0)," ")</f>
        <v xml:space="preserve"> </v>
      </c>
      <c r="C130" s="449" t="str">
        <f>IFERROR(VLOOKUP(A130,CATALOGO!$D$3:$G$179,2,0)," ")</f>
        <v xml:space="preserve"> </v>
      </c>
      <c r="D130" s="261"/>
      <c r="E130" s="261"/>
      <c r="F130" s="448"/>
      <c r="G130" s="450" t="str">
        <f t="array" ref="G130">IF(F130="","",INDEX(CATALOGO!AL:AL,MATCH(F130,CATALOGO!AM:AM,)))</f>
        <v/>
      </c>
      <c r="H130" s="448"/>
      <c r="I130" s="450" t="str">
        <f t="shared" si="0"/>
        <v/>
      </c>
      <c r="J130" s="450"/>
      <c r="K130" s="450"/>
      <c r="L130" s="261"/>
      <c r="M130" s="456"/>
      <c r="N130" s="457"/>
      <c r="O130" s="457"/>
      <c r="P130" s="457"/>
      <c r="Q130" s="457"/>
      <c r="R130" s="457"/>
      <c r="S130" s="457"/>
      <c r="T130" s="457"/>
      <c r="U130" s="457"/>
      <c r="V130" s="457"/>
      <c r="W130" s="457"/>
      <c r="X130" s="457"/>
      <c r="Y130" s="457"/>
      <c r="Z130" s="458">
        <f t="shared" si="1"/>
        <v>0</v>
      </c>
      <c r="AA130" s="233" t="str">
        <f t="shared" si="2"/>
        <v>CORRECTO</v>
      </c>
    </row>
    <row r="131" spans="1:27" ht="12" customHeight="1">
      <c r="A131" s="448"/>
      <c r="B131" s="449" t="str">
        <f>IFERROR(VLOOKUP(A131,CATALOGO!$D$3:$G$179,4,0)," ")</f>
        <v xml:space="preserve"> </v>
      </c>
      <c r="C131" s="449" t="str">
        <f>IFERROR(VLOOKUP(A131,CATALOGO!$D$3:$G$179,2,0)," ")</f>
        <v xml:space="preserve"> </v>
      </c>
      <c r="D131" s="261"/>
      <c r="E131" s="261"/>
      <c r="F131" s="448"/>
      <c r="G131" s="450" t="str">
        <f t="array" ref="G131">IF(F131="","",INDEX(CATALOGO!AL:AL,MATCH(F131,CATALOGO!AM:AM,)))</f>
        <v/>
      </c>
      <c r="H131" s="448"/>
      <c r="I131" s="450" t="str">
        <f t="shared" si="0"/>
        <v/>
      </c>
      <c r="J131" s="450"/>
      <c r="K131" s="450"/>
      <c r="L131" s="261"/>
      <c r="M131" s="456"/>
      <c r="N131" s="457"/>
      <c r="O131" s="457"/>
      <c r="P131" s="457"/>
      <c r="Q131" s="457"/>
      <c r="R131" s="457"/>
      <c r="S131" s="457"/>
      <c r="T131" s="457"/>
      <c r="U131" s="457"/>
      <c r="V131" s="457"/>
      <c r="W131" s="457"/>
      <c r="X131" s="457"/>
      <c r="Y131" s="457"/>
      <c r="Z131" s="458">
        <f t="shared" si="1"/>
        <v>0</v>
      </c>
      <c r="AA131" s="233" t="str">
        <f t="shared" si="2"/>
        <v>CORRECTO</v>
      </c>
    </row>
    <row r="132" spans="1:27" ht="12" customHeight="1">
      <c r="A132" s="448"/>
      <c r="B132" s="449" t="str">
        <f>IFERROR(VLOOKUP(A132,CATALOGO!$D$3:$G$179,4,0)," ")</f>
        <v xml:space="preserve"> </v>
      </c>
      <c r="C132" s="449" t="str">
        <f>IFERROR(VLOOKUP(A132,CATALOGO!$D$3:$G$179,2,0)," ")</f>
        <v xml:space="preserve"> </v>
      </c>
      <c r="D132" s="261"/>
      <c r="E132" s="261"/>
      <c r="F132" s="448"/>
      <c r="G132" s="450" t="str">
        <f t="array" ref="G132">IF(F132="","",INDEX(CATALOGO!AL:AL,MATCH(F132,CATALOGO!AM:AM,)))</f>
        <v/>
      </c>
      <c r="H132" s="448"/>
      <c r="I132" s="450" t="str">
        <f t="shared" si="0"/>
        <v/>
      </c>
      <c r="J132" s="450"/>
      <c r="K132" s="450"/>
      <c r="L132" s="261"/>
      <c r="M132" s="456"/>
      <c r="N132" s="457"/>
      <c r="O132" s="457"/>
      <c r="P132" s="457"/>
      <c r="Q132" s="457"/>
      <c r="R132" s="457"/>
      <c r="S132" s="457"/>
      <c r="T132" s="457"/>
      <c r="U132" s="457"/>
      <c r="V132" s="457"/>
      <c r="W132" s="457"/>
      <c r="X132" s="457"/>
      <c r="Y132" s="457"/>
      <c r="Z132" s="458">
        <f t="shared" si="1"/>
        <v>0</v>
      </c>
      <c r="AA132" s="233" t="str">
        <f t="shared" si="2"/>
        <v>CORRECTO</v>
      </c>
    </row>
    <row r="133" spans="1:27" ht="12" customHeight="1">
      <c r="A133" s="448"/>
      <c r="B133" s="449" t="str">
        <f>IFERROR(VLOOKUP(A133,CATALOGO!$D$3:$G$179,4,0)," ")</f>
        <v xml:space="preserve"> </v>
      </c>
      <c r="C133" s="449" t="str">
        <f>IFERROR(VLOOKUP(A133,CATALOGO!$D$3:$G$179,2,0)," ")</f>
        <v xml:space="preserve"> </v>
      </c>
      <c r="D133" s="261"/>
      <c r="E133" s="261"/>
      <c r="F133" s="448"/>
      <c r="G133" s="450" t="str">
        <f t="array" ref="G133">IF(F133="","",INDEX(CATALOGO!AL:AL,MATCH(F133,CATALOGO!AM:AM,)))</f>
        <v/>
      </c>
      <c r="H133" s="448"/>
      <c r="I133" s="450" t="str">
        <f t="shared" si="0"/>
        <v/>
      </c>
      <c r="J133" s="450"/>
      <c r="K133" s="450"/>
      <c r="L133" s="261"/>
      <c r="M133" s="456"/>
      <c r="N133" s="457"/>
      <c r="O133" s="457"/>
      <c r="P133" s="457"/>
      <c r="Q133" s="457"/>
      <c r="R133" s="457"/>
      <c r="S133" s="457"/>
      <c r="T133" s="457"/>
      <c r="U133" s="457"/>
      <c r="V133" s="457"/>
      <c r="W133" s="457"/>
      <c r="X133" s="457"/>
      <c r="Y133" s="457"/>
      <c r="Z133" s="458">
        <f t="shared" si="1"/>
        <v>0</v>
      </c>
      <c r="AA133" s="233" t="str">
        <f t="shared" si="2"/>
        <v>CORRECTO</v>
      </c>
    </row>
    <row r="134" spans="1:27" ht="12" customHeight="1">
      <c r="A134" s="448"/>
      <c r="B134" s="449" t="str">
        <f>IFERROR(VLOOKUP(A134,CATALOGO!$D$3:$G$179,4,0)," ")</f>
        <v xml:space="preserve"> </v>
      </c>
      <c r="C134" s="449" t="str">
        <f>IFERROR(VLOOKUP(A134,CATALOGO!$D$3:$G$179,2,0)," ")</f>
        <v xml:space="preserve"> </v>
      </c>
      <c r="D134" s="261"/>
      <c r="E134" s="261"/>
      <c r="F134" s="448"/>
      <c r="G134" s="450" t="str">
        <f t="array" ref="G134">IF(F134="","",INDEX(CATALOGO!AL:AL,MATCH(F134,CATALOGO!AM:AM,)))</f>
        <v/>
      </c>
      <c r="H134" s="448"/>
      <c r="I134" s="450" t="str">
        <f t="shared" si="0"/>
        <v/>
      </c>
      <c r="J134" s="450"/>
      <c r="K134" s="450"/>
      <c r="L134" s="261"/>
      <c r="M134" s="456"/>
      <c r="N134" s="457"/>
      <c r="O134" s="457"/>
      <c r="P134" s="457"/>
      <c r="Q134" s="457"/>
      <c r="R134" s="457"/>
      <c r="S134" s="457"/>
      <c r="T134" s="457"/>
      <c r="U134" s="457"/>
      <c r="V134" s="457"/>
      <c r="W134" s="457"/>
      <c r="X134" s="457"/>
      <c r="Y134" s="457"/>
      <c r="Z134" s="458">
        <f t="shared" si="1"/>
        <v>0</v>
      </c>
      <c r="AA134" s="233" t="str">
        <f t="shared" si="2"/>
        <v>CORRECTO</v>
      </c>
    </row>
    <row r="135" spans="1:27" ht="12" customHeight="1">
      <c r="A135" s="448"/>
      <c r="B135" s="449" t="str">
        <f>IFERROR(VLOOKUP(A135,CATALOGO!$D$3:$G$179,4,0)," ")</f>
        <v xml:space="preserve"> </v>
      </c>
      <c r="C135" s="449" t="str">
        <f>IFERROR(VLOOKUP(A135,CATALOGO!$D$3:$G$179,2,0)," ")</f>
        <v xml:space="preserve"> </v>
      </c>
      <c r="D135" s="261"/>
      <c r="E135" s="261"/>
      <c r="F135" s="448"/>
      <c r="G135" s="450" t="str">
        <f t="array" ref="G135">IF(F135="","",INDEX(CATALOGO!AL:AL,MATCH(F135,CATALOGO!AM:AM,)))</f>
        <v/>
      </c>
      <c r="H135" s="448"/>
      <c r="I135" s="450" t="str">
        <f t="shared" si="0"/>
        <v/>
      </c>
      <c r="J135" s="450"/>
      <c r="K135" s="450"/>
      <c r="L135" s="261"/>
      <c r="M135" s="456"/>
      <c r="N135" s="457"/>
      <c r="O135" s="457"/>
      <c r="P135" s="457"/>
      <c r="Q135" s="457"/>
      <c r="R135" s="457"/>
      <c r="S135" s="457"/>
      <c r="T135" s="457"/>
      <c r="U135" s="457"/>
      <c r="V135" s="457"/>
      <c r="W135" s="457"/>
      <c r="X135" s="457"/>
      <c r="Y135" s="457"/>
      <c r="Z135" s="458">
        <f t="shared" si="1"/>
        <v>0</v>
      </c>
      <c r="AA135" s="233" t="str">
        <f t="shared" si="2"/>
        <v>CORRECTO</v>
      </c>
    </row>
    <row r="136" spans="1:27" ht="12" customHeight="1">
      <c r="A136" s="448"/>
      <c r="B136" s="449" t="str">
        <f>IFERROR(VLOOKUP(A136,CATALOGO!$D$3:$G$179,4,0)," ")</f>
        <v xml:space="preserve"> </v>
      </c>
      <c r="C136" s="449" t="str">
        <f>IFERROR(VLOOKUP(A136,CATALOGO!$D$3:$G$179,2,0)," ")</f>
        <v xml:space="preserve"> </v>
      </c>
      <c r="D136" s="261"/>
      <c r="E136" s="261"/>
      <c r="F136" s="448"/>
      <c r="G136" s="450" t="str">
        <f t="array" ref="G136">IF(F136="","",INDEX(CATALOGO!AL:AL,MATCH(F136,CATALOGO!AM:AM,)))</f>
        <v/>
      </c>
      <c r="H136" s="448"/>
      <c r="I136" s="450" t="str">
        <f t="shared" si="0"/>
        <v/>
      </c>
      <c r="J136" s="450"/>
      <c r="K136" s="450"/>
      <c r="L136" s="261"/>
      <c r="M136" s="456"/>
      <c r="N136" s="457"/>
      <c r="O136" s="457"/>
      <c r="P136" s="457"/>
      <c r="Q136" s="457"/>
      <c r="R136" s="457"/>
      <c r="S136" s="457"/>
      <c r="T136" s="457"/>
      <c r="U136" s="457"/>
      <c r="V136" s="457"/>
      <c r="W136" s="457"/>
      <c r="X136" s="457"/>
      <c r="Y136" s="457"/>
      <c r="Z136" s="458">
        <f t="shared" si="1"/>
        <v>0</v>
      </c>
      <c r="AA136" s="233" t="str">
        <f t="shared" si="2"/>
        <v>CORRECTO</v>
      </c>
    </row>
    <row r="137" spans="1:27" ht="12" customHeight="1">
      <c r="A137" s="448"/>
      <c r="B137" s="449" t="str">
        <f>IFERROR(VLOOKUP(A137,CATALOGO!$D$3:$G$179,4,0)," ")</f>
        <v xml:space="preserve"> </v>
      </c>
      <c r="C137" s="449" t="str">
        <f>IFERROR(VLOOKUP(A137,CATALOGO!$D$3:$G$179,2,0)," ")</f>
        <v xml:space="preserve"> </v>
      </c>
      <c r="D137" s="261"/>
      <c r="E137" s="261"/>
      <c r="F137" s="448"/>
      <c r="G137" s="450" t="str">
        <f t="array" ref="G137">IF(F137="","",INDEX(CATALOGO!AL:AL,MATCH(F137,CATALOGO!AM:AM,)))</f>
        <v/>
      </c>
      <c r="H137" s="448"/>
      <c r="I137" s="450" t="str">
        <f t="shared" si="0"/>
        <v/>
      </c>
      <c r="J137" s="450"/>
      <c r="K137" s="450"/>
      <c r="L137" s="261"/>
      <c r="M137" s="456"/>
      <c r="N137" s="457"/>
      <c r="O137" s="457"/>
      <c r="P137" s="457"/>
      <c r="Q137" s="457"/>
      <c r="R137" s="457"/>
      <c r="S137" s="457"/>
      <c r="T137" s="457"/>
      <c r="U137" s="457"/>
      <c r="V137" s="457"/>
      <c r="W137" s="457"/>
      <c r="X137" s="457"/>
      <c r="Y137" s="457"/>
      <c r="Z137" s="458">
        <f t="shared" si="1"/>
        <v>0</v>
      </c>
      <c r="AA137" s="233" t="str">
        <f t="shared" si="2"/>
        <v>CORRECTO</v>
      </c>
    </row>
    <row r="138" spans="1:27" ht="12" customHeight="1">
      <c r="A138" s="448"/>
      <c r="B138" s="449" t="str">
        <f>IFERROR(VLOOKUP(A138,CATALOGO!$D$3:$G$179,4,0)," ")</f>
        <v xml:space="preserve"> </v>
      </c>
      <c r="C138" s="449" t="str">
        <f>IFERROR(VLOOKUP(A138,CATALOGO!$D$3:$G$179,2,0)," ")</f>
        <v xml:space="preserve"> </v>
      </c>
      <c r="D138" s="261"/>
      <c r="E138" s="261"/>
      <c r="F138" s="448"/>
      <c r="G138" s="450" t="str">
        <f t="array" ref="G138">IF(F138="","",INDEX(CATALOGO!AL:AL,MATCH(F138,CATALOGO!AM:AM,)))</f>
        <v/>
      </c>
      <c r="H138" s="448"/>
      <c r="I138" s="450" t="str">
        <f t="shared" si="0"/>
        <v/>
      </c>
      <c r="J138" s="450"/>
      <c r="K138" s="450"/>
      <c r="L138" s="261"/>
      <c r="M138" s="456"/>
      <c r="N138" s="457"/>
      <c r="O138" s="457"/>
      <c r="P138" s="457"/>
      <c r="Q138" s="457"/>
      <c r="R138" s="457"/>
      <c r="S138" s="457"/>
      <c r="T138" s="457"/>
      <c r="U138" s="457"/>
      <c r="V138" s="457"/>
      <c r="W138" s="457"/>
      <c r="X138" s="457"/>
      <c r="Y138" s="457"/>
      <c r="Z138" s="458">
        <f t="shared" si="1"/>
        <v>0</v>
      </c>
      <c r="AA138" s="233" t="str">
        <f t="shared" si="2"/>
        <v>CORRECTO</v>
      </c>
    </row>
    <row r="139" spans="1:27" ht="12" customHeight="1">
      <c r="A139" s="448"/>
      <c r="B139" s="449" t="str">
        <f>IFERROR(VLOOKUP(A139,CATALOGO!$D$3:$G$179,4,0)," ")</f>
        <v xml:space="preserve"> </v>
      </c>
      <c r="C139" s="449" t="str">
        <f>IFERROR(VLOOKUP(A139,CATALOGO!$D$3:$G$179,2,0)," ")</f>
        <v xml:space="preserve"> </v>
      </c>
      <c r="D139" s="261"/>
      <c r="E139" s="261"/>
      <c r="F139" s="448"/>
      <c r="G139" s="450" t="str">
        <f t="array" ref="G139">IF(F139="","",INDEX(CATALOGO!AL:AL,MATCH(F139,CATALOGO!AM:AM,)))</f>
        <v/>
      </c>
      <c r="H139" s="448"/>
      <c r="I139" s="450" t="str">
        <f t="shared" si="0"/>
        <v/>
      </c>
      <c r="J139" s="450"/>
      <c r="K139" s="450"/>
      <c r="L139" s="261"/>
      <c r="M139" s="456"/>
      <c r="N139" s="457"/>
      <c r="O139" s="457"/>
      <c r="P139" s="457"/>
      <c r="Q139" s="457"/>
      <c r="R139" s="457"/>
      <c r="S139" s="457"/>
      <c r="T139" s="457"/>
      <c r="U139" s="457"/>
      <c r="V139" s="457"/>
      <c r="W139" s="457"/>
      <c r="X139" s="457"/>
      <c r="Y139" s="457"/>
      <c r="Z139" s="458">
        <f t="shared" si="1"/>
        <v>0</v>
      </c>
      <c r="AA139" s="233" t="str">
        <f t="shared" si="2"/>
        <v>CORRECTO</v>
      </c>
    </row>
    <row r="140" spans="1:27" ht="12" customHeight="1">
      <c r="A140" s="448"/>
      <c r="B140" s="449" t="str">
        <f>IFERROR(VLOOKUP(A140,CATALOGO!$D$3:$G$179,4,0)," ")</f>
        <v xml:space="preserve"> </v>
      </c>
      <c r="C140" s="449" t="str">
        <f>IFERROR(VLOOKUP(A140,CATALOGO!$D$3:$G$179,2,0)," ")</f>
        <v xml:space="preserve"> </v>
      </c>
      <c r="D140" s="261"/>
      <c r="E140" s="261"/>
      <c r="F140" s="448"/>
      <c r="G140" s="450" t="str">
        <f t="array" ref="G140">IF(F140="","",INDEX(CATALOGO!AL:AL,MATCH(F140,CATALOGO!AM:AM,)))</f>
        <v/>
      </c>
      <c r="H140" s="448"/>
      <c r="I140" s="450" t="str">
        <f t="shared" si="0"/>
        <v/>
      </c>
      <c r="J140" s="450"/>
      <c r="K140" s="450"/>
      <c r="L140" s="261"/>
      <c r="M140" s="456"/>
      <c r="N140" s="457"/>
      <c r="O140" s="457"/>
      <c r="P140" s="457"/>
      <c r="Q140" s="457"/>
      <c r="R140" s="457"/>
      <c r="S140" s="457"/>
      <c r="T140" s="457"/>
      <c r="U140" s="457"/>
      <c r="V140" s="457"/>
      <c r="W140" s="457"/>
      <c r="X140" s="457"/>
      <c r="Y140" s="457"/>
      <c r="Z140" s="458">
        <f t="shared" si="1"/>
        <v>0</v>
      </c>
      <c r="AA140" s="233" t="str">
        <f t="shared" si="2"/>
        <v>CORRECTO</v>
      </c>
    </row>
    <row r="141" spans="1:27" ht="12" customHeight="1">
      <c r="A141" s="448"/>
      <c r="B141" s="449" t="str">
        <f>IFERROR(VLOOKUP(A141,CATALOGO!$D$3:$G$179,4,0)," ")</f>
        <v xml:space="preserve"> </v>
      </c>
      <c r="C141" s="449" t="str">
        <f>IFERROR(VLOOKUP(A141,CATALOGO!$D$3:$G$179,2,0)," ")</f>
        <v xml:space="preserve"> </v>
      </c>
      <c r="D141" s="261"/>
      <c r="E141" s="261"/>
      <c r="F141" s="448"/>
      <c r="G141" s="450" t="str">
        <f t="array" ref="G141">IF(F141="","",INDEX(CATALOGO!AL:AL,MATCH(F141,CATALOGO!AM:AM,)))</f>
        <v/>
      </c>
      <c r="H141" s="448"/>
      <c r="I141" s="450" t="str">
        <f t="shared" si="0"/>
        <v/>
      </c>
      <c r="J141" s="450"/>
      <c r="K141" s="450"/>
      <c r="L141" s="261"/>
      <c r="M141" s="456"/>
      <c r="N141" s="457"/>
      <c r="O141" s="457"/>
      <c r="P141" s="457"/>
      <c r="Q141" s="457"/>
      <c r="R141" s="457"/>
      <c r="S141" s="457"/>
      <c r="T141" s="457"/>
      <c r="U141" s="457"/>
      <c r="V141" s="457"/>
      <c r="W141" s="457"/>
      <c r="X141" s="457"/>
      <c r="Y141" s="457"/>
      <c r="Z141" s="458">
        <f t="shared" si="1"/>
        <v>0</v>
      </c>
      <c r="AA141" s="233" t="str">
        <f t="shared" si="2"/>
        <v>CORRECTO</v>
      </c>
    </row>
    <row r="142" spans="1:27" ht="12" customHeight="1">
      <c r="A142" s="448"/>
      <c r="B142" s="449" t="str">
        <f>IFERROR(VLOOKUP(A142,CATALOGO!$D$3:$G$179,4,0)," ")</f>
        <v xml:space="preserve"> </v>
      </c>
      <c r="C142" s="449" t="str">
        <f>IFERROR(VLOOKUP(A142,CATALOGO!$D$3:$G$179,2,0)," ")</f>
        <v xml:space="preserve"> </v>
      </c>
      <c r="D142" s="261"/>
      <c r="E142" s="261"/>
      <c r="F142" s="448"/>
      <c r="G142" s="450" t="str">
        <f t="array" ref="G142">IF(F142="","",INDEX(CATALOGO!AL:AL,MATCH(F142,CATALOGO!AM:AM,)))</f>
        <v/>
      </c>
      <c r="H142" s="448"/>
      <c r="I142" s="450" t="str">
        <f t="shared" si="0"/>
        <v/>
      </c>
      <c r="J142" s="450"/>
      <c r="K142" s="450"/>
      <c r="L142" s="261"/>
      <c r="M142" s="456"/>
      <c r="N142" s="457"/>
      <c r="O142" s="457"/>
      <c r="P142" s="457"/>
      <c r="Q142" s="457"/>
      <c r="R142" s="457"/>
      <c r="S142" s="457"/>
      <c r="T142" s="457"/>
      <c r="U142" s="457"/>
      <c r="V142" s="457"/>
      <c r="W142" s="457"/>
      <c r="X142" s="457"/>
      <c r="Y142" s="457"/>
      <c r="Z142" s="458">
        <f t="shared" si="1"/>
        <v>0</v>
      </c>
      <c r="AA142" s="233" t="str">
        <f t="shared" si="2"/>
        <v>CORRECTO</v>
      </c>
    </row>
    <row r="143" spans="1:27" ht="12" customHeight="1">
      <c r="A143" s="448"/>
      <c r="B143" s="449" t="str">
        <f>IFERROR(VLOOKUP(A143,CATALOGO!$D$3:$G$179,4,0)," ")</f>
        <v xml:space="preserve"> </v>
      </c>
      <c r="C143" s="449" t="str">
        <f>IFERROR(VLOOKUP(A143,CATALOGO!$D$3:$G$179,2,0)," ")</f>
        <v xml:space="preserve"> </v>
      </c>
      <c r="D143" s="261"/>
      <c r="E143" s="261"/>
      <c r="F143" s="448"/>
      <c r="G143" s="450" t="str">
        <f t="array" ref="G143">IF(F143="","",INDEX(CATALOGO!AL:AL,MATCH(F143,CATALOGO!AM:AM,)))</f>
        <v/>
      </c>
      <c r="H143" s="448"/>
      <c r="I143" s="450" t="str">
        <f t="shared" si="0"/>
        <v/>
      </c>
      <c r="J143" s="450"/>
      <c r="K143" s="450"/>
      <c r="L143" s="261"/>
      <c r="M143" s="456"/>
      <c r="N143" s="457"/>
      <c r="O143" s="457"/>
      <c r="P143" s="457"/>
      <c r="Q143" s="457"/>
      <c r="R143" s="457"/>
      <c r="S143" s="457"/>
      <c r="T143" s="457"/>
      <c r="U143" s="457"/>
      <c r="V143" s="457"/>
      <c r="W143" s="457"/>
      <c r="X143" s="457"/>
      <c r="Y143" s="457"/>
      <c r="Z143" s="458">
        <f t="shared" si="1"/>
        <v>0</v>
      </c>
      <c r="AA143" s="233" t="str">
        <f t="shared" si="2"/>
        <v>CORRECTO</v>
      </c>
    </row>
    <row r="144" spans="1:27" ht="12" customHeight="1">
      <c r="A144" s="448"/>
      <c r="B144" s="449" t="str">
        <f>IFERROR(VLOOKUP(A144,CATALOGO!$D$3:$G$179,4,0)," ")</f>
        <v xml:space="preserve"> </v>
      </c>
      <c r="C144" s="449" t="str">
        <f>IFERROR(VLOOKUP(A144,CATALOGO!$D$3:$G$179,2,0)," ")</f>
        <v xml:space="preserve"> </v>
      </c>
      <c r="D144" s="261"/>
      <c r="E144" s="261"/>
      <c r="F144" s="448"/>
      <c r="G144" s="450" t="str">
        <f t="array" ref="G144">IF(F144="","",INDEX(CATALOGO!AL:AL,MATCH(F144,CATALOGO!AM:AM,)))</f>
        <v/>
      </c>
      <c r="H144" s="448"/>
      <c r="I144" s="450" t="str">
        <f t="shared" si="0"/>
        <v/>
      </c>
      <c r="J144" s="450"/>
      <c r="K144" s="450"/>
      <c r="L144" s="261"/>
      <c r="M144" s="456"/>
      <c r="N144" s="457"/>
      <c r="O144" s="457"/>
      <c r="P144" s="457"/>
      <c r="Q144" s="457"/>
      <c r="R144" s="457"/>
      <c r="S144" s="457"/>
      <c r="T144" s="457"/>
      <c r="U144" s="457"/>
      <c r="V144" s="457"/>
      <c r="W144" s="457"/>
      <c r="X144" s="457"/>
      <c r="Y144" s="457"/>
      <c r="Z144" s="458">
        <f t="shared" si="1"/>
        <v>0</v>
      </c>
      <c r="AA144" s="233" t="str">
        <f t="shared" si="2"/>
        <v>CORRECTO</v>
      </c>
    </row>
    <row r="145" spans="1:27" ht="12" customHeight="1">
      <c r="A145" s="448"/>
      <c r="B145" s="449" t="str">
        <f>IFERROR(VLOOKUP(A145,CATALOGO!$D$3:$G$179,4,0)," ")</f>
        <v xml:space="preserve"> </v>
      </c>
      <c r="C145" s="449" t="str">
        <f>IFERROR(VLOOKUP(A145,CATALOGO!$D$3:$G$179,2,0)," ")</f>
        <v xml:space="preserve"> </v>
      </c>
      <c r="D145" s="261"/>
      <c r="E145" s="261"/>
      <c r="F145" s="448"/>
      <c r="G145" s="450" t="str">
        <f t="array" ref="G145">IF(F145="","",INDEX(CATALOGO!AL:AL,MATCH(F145,CATALOGO!AM:AM,)))</f>
        <v/>
      </c>
      <c r="H145" s="448"/>
      <c r="I145" s="450" t="str">
        <f t="shared" si="0"/>
        <v/>
      </c>
      <c r="J145" s="450"/>
      <c r="K145" s="450"/>
      <c r="L145" s="261"/>
      <c r="M145" s="456"/>
      <c r="N145" s="457"/>
      <c r="O145" s="457"/>
      <c r="P145" s="457"/>
      <c r="Q145" s="457"/>
      <c r="R145" s="457"/>
      <c r="S145" s="457"/>
      <c r="T145" s="457"/>
      <c r="U145" s="457"/>
      <c r="V145" s="457"/>
      <c r="W145" s="457"/>
      <c r="X145" s="457"/>
      <c r="Y145" s="457"/>
      <c r="Z145" s="458">
        <f t="shared" si="1"/>
        <v>0</v>
      </c>
      <c r="AA145" s="233" t="str">
        <f t="shared" si="2"/>
        <v>CORRECTO</v>
      </c>
    </row>
    <row r="146" spans="1:27" ht="12" customHeight="1">
      <c r="A146" s="448"/>
      <c r="B146" s="449" t="str">
        <f>IFERROR(VLOOKUP(A146,CATALOGO!$D$3:$G$179,4,0)," ")</f>
        <v xml:space="preserve"> </v>
      </c>
      <c r="C146" s="449" t="str">
        <f>IFERROR(VLOOKUP(A146,CATALOGO!$D$3:$G$179,2,0)," ")</f>
        <v xml:space="preserve"> </v>
      </c>
      <c r="D146" s="261"/>
      <c r="E146" s="261"/>
      <c r="F146" s="448"/>
      <c r="G146" s="450" t="str">
        <f t="array" ref="G146">IF(F146="","",INDEX(CATALOGO!AL:AL,MATCH(F146,CATALOGO!AM:AM,)))</f>
        <v/>
      </c>
      <c r="H146" s="448"/>
      <c r="I146" s="450" t="str">
        <f t="shared" si="0"/>
        <v/>
      </c>
      <c r="J146" s="450"/>
      <c r="K146" s="450"/>
      <c r="L146" s="261"/>
      <c r="M146" s="456"/>
      <c r="N146" s="457"/>
      <c r="O146" s="457"/>
      <c r="P146" s="457"/>
      <c r="Q146" s="457"/>
      <c r="R146" s="457"/>
      <c r="S146" s="457"/>
      <c r="T146" s="457"/>
      <c r="U146" s="457"/>
      <c r="V146" s="457"/>
      <c r="W146" s="457"/>
      <c r="X146" s="457"/>
      <c r="Y146" s="457"/>
      <c r="Z146" s="458">
        <f t="shared" si="1"/>
        <v>0</v>
      </c>
      <c r="AA146" s="233" t="str">
        <f t="shared" si="2"/>
        <v>CORRECTO</v>
      </c>
    </row>
    <row r="147" spans="1:27" ht="12" customHeight="1">
      <c r="A147" s="448"/>
      <c r="B147" s="449" t="str">
        <f>IFERROR(VLOOKUP(A147,CATALOGO!$D$3:$G$179,4,0)," ")</f>
        <v xml:space="preserve"> </v>
      </c>
      <c r="C147" s="449" t="str">
        <f>IFERROR(VLOOKUP(A147,CATALOGO!$D$3:$G$179,2,0)," ")</f>
        <v xml:space="preserve"> </v>
      </c>
      <c r="D147" s="261"/>
      <c r="E147" s="261"/>
      <c r="F147" s="448"/>
      <c r="G147" s="450" t="str">
        <f t="array" ref="G147">IF(F147="","",INDEX(CATALOGO!AL:AL,MATCH(F147,CATALOGO!AM:AM,)))</f>
        <v/>
      </c>
      <c r="H147" s="448"/>
      <c r="I147" s="450" t="str">
        <f t="shared" si="0"/>
        <v/>
      </c>
      <c r="J147" s="450"/>
      <c r="K147" s="450"/>
      <c r="L147" s="261"/>
      <c r="M147" s="456"/>
      <c r="N147" s="457"/>
      <c r="O147" s="457"/>
      <c r="P147" s="457"/>
      <c r="Q147" s="457"/>
      <c r="R147" s="457"/>
      <c r="S147" s="457"/>
      <c r="T147" s="457"/>
      <c r="U147" s="457"/>
      <c r="V147" s="457"/>
      <c r="W147" s="457"/>
      <c r="X147" s="457"/>
      <c r="Y147" s="457"/>
      <c r="Z147" s="458">
        <f t="shared" si="1"/>
        <v>0</v>
      </c>
      <c r="AA147" s="233" t="str">
        <f t="shared" si="2"/>
        <v>CORRECTO</v>
      </c>
    </row>
    <row r="148" spans="1:27" ht="12" customHeight="1">
      <c r="A148" s="448"/>
      <c r="B148" s="449" t="str">
        <f>IFERROR(VLOOKUP(A148,CATALOGO!$D$3:$G$179,4,0)," ")</f>
        <v xml:space="preserve"> </v>
      </c>
      <c r="C148" s="449" t="str">
        <f>IFERROR(VLOOKUP(A148,CATALOGO!$D$3:$G$179,2,0)," ")</f>
        <v xml:space="preserve"> </v>
      </c>
      <c r="D148" s="261"/>
      <c r="E148" s="261"/>
      <c r="F148" s="448"/>
      <c r="G148" s="450" t="str">
        <f t="array" ref="G148">IF(F148="","",INDEX(CATALOGO!AL:AL,MATCH(F148,CATALOGO!AM:AM,)))</f>
        <v/>
      </c>
      <c r="H148" s="448"/>
      <c r="I148" s="450" t="str">
        <f t="shared" si="0"/>
        <v/>
      </c>
      <c r="J148" s="450"/>
      <c r="K148" s="450"/>
      <c r="L148" s="261"/>
      <c r="M148" s="456"/>
      <c r="N148" s="457"/>
      <c r="O148" s="457"/>
      <c r="P148" s="457"/>
      <c r="Q148" s="457"/>
      <c r="R148" s="457"/>
      <c r="S148" s="457"/>
      <c r="T148" s="457"/>
      <c r="U148" s="457"/>
      <c r="V148" s="457"/>
      <c r="W148" s="457"/>
      <c r="X148" s="457"/>
      <c r="Y148" s="457"/>
      <c r="Z148" s="458">
        <f t="shared" si="1"/>
        <v>0</v>
      </c>
      <c r="AA148" s="233" t="str">
        <f t="shared" si="2"/>
        <v>CORRECTO</v>
      </c>
    </row>
    <row r="149" spans="1:27" ht="12" customHeight="1">
      <c r="A149" s="448"/>
      <c r="B149" s="449" t="str">
        <f>IFERROR(VLOOKUP(A149,CATALOGO!$D$3:$G$179,4,0)," ")</f>
        <v xml:space="preserve"> </v>
      </c>
      <c r="C149" s="449" t="str">
        <f>IFERROR(VLOOKUP(A149,CATALOGO!$D$3:$G$179,2,0)," ")</f>
        <v xml:space="preserve"> </v>
      </c>
      <c r="D149" s="261"/>
      <c r="E149" s="261"/>
      <c r="F149" s="448"/>
      <c r="G149" s="450" t="str">
        <f t="array" ref="G149">IF(F149="","",INDEX(CATALOGO!AL:AL,MATCH(F149,CATALOGO!AM:AM,)))</f>
        <v/>
      </c>
      <c r="H149" s="448"/>
      <c r="I149" s="450" t="str">
        <f t="shared" si="0"/>
        <v/>
      </c>
      <c r="J149" s="450"/>
      <c r="K149" s="450"/>
      <c r="L149" s="261"/>
      <c r="M149" s="456"/>
      <c r="N149" s="457"/>
      <c r="O149" s="457"/>
      <c r="P149" s="457"/>
      <c r="Q149" s="457"/>
      <c r="R149" s="457"/>
      <c r="S149" s="457"/>
      <c r="T149" s="457"/>
      <c r="U149" s="457"/>
      <c r="V149" s="457"/>
      <c r="W149" s="457"/>
      <c r="X149" s="457"/>
      <c r="Y149" s="457"/>
      <c r="Z149" s="458">
        <f t="shared" si="1"/>
        <v>0</v>
      </c>
      <c r="AA149" s="233" t="str">
        <f t="shared" si="2"/>
        <v>CORRECTO</v>
      </c>
    </row>
    <row r="150" spans="1:27" ht="12" customHeight="1">
      <c r="A150" s="448"/>
      <c r="B150" s="449" t="str">
        <f>IFERROR(VLOOKUP(A150,CATALOGO!$D$3:$G$179,4,0)," ")</f>
        <v xml:space="preserve"> </v>
      </c>
      <c r="C150" s="449" t="str">
        <f>IFERROR(VLOOKUP(A150,CATALOGO!$D$3:$G$179,2,0)," ")</f>
        <v xml:space="preserve"> </v>
      </c>
      <c r="D150" s="261"/>
      <c r="E150" s="261"/>
      <c r="F150" s="448"/>
      <c r="G150" s="450" t="str">
        <f t="array" ref="G150">IF(F150="","",INDEX(CATALOGO!AL:AL,MATCH(F150,CATALOGO!AM:AM,)))</f>
        <v/>
      </c>
      <c r="H150" s="448"/>
      <c r="I150" s="450" t="str">
        <f t="shared" si="0"/>
        <v/>
      </c>
      <c r="J150" s="450"/>
      <c r="K150" s="450"/>
      <c r="L150" s="261"/>
      <c r="M150" s="456"/>
      <c r="N150" s="457"/>
      <c r="O150" s="457"/>
      <c r="P150" s="457"/>
      <c r="Q150" s="457"/>
      <c r="R150" s="457"/>
      <c r="S150" s="457"/>
      <c r="T150" s="457"/>
      <c r="U150" s="457"/>
      <c r="V150" s="457"/>
      <c r="W150" s="457"/>
      <c r="X150" s="457"/>
      <c r="Y150" s="457"/>
      <c r="Z150" s="458">
        <f t="shared" si="1"/>
        <v>0</v>
      </c>
      <c r="AA150" s="233" t="str">
        <f t="shared" si="2"/>
        <v>CORRECTO</v>
      </c>
    </row>
    <row r="151" spans="1:27" ht="12" customHeight="1">
      <c r="A151" s="448"/>
      <c r="B151" s="449" t="str">
        <f>IFERROR(VLOOKUP(A151,CATALOGO!$D$3:$G$179,4,0)," ")</f>
        <v xml:space="preserve"> </v>
      </c>
      <c r="C151" s="449" t="str">
        <f>IFERROR(VLOOKUP(A151,CATALOGO!$D$3:$G$179,2,0)," ")</f>
        <v xml:space="preserve"> </v>
      </c>
      <c r="D151" s="261"/>
      <c r="E151" s="261"/>
      <c r="F151" s="448"/>
      <c r="G151" s="450" t="str">
        <f t="array" ref="G151">IF(F151="","",INDEX(CATALOGO!AL:AL,MATCH(F151,CATALOGO!AM:AM,)))</f>
        <v/>
      </c>
      <c r="H151" s="448"/>
      <c r="I151" s="450" t="str">
        <f t="shared" si="0"/>
        <v/>
      </c>
      <c r="J151" s="450"/>
      <c r="K151" s="450"/>
      <c r="L151" s="261"/>
      <c r="M151" s="456"/>
      <c r="N151" s="457"/>
      <c r="O151" s="457"/>
      <c r="P151" s="457"/>
      <c r="Q151" s="457"/>
      <c r="R151" s="457"/>
      <c r="S151" s="457"/>
      <c r="T151" s="457"/>
      <c r="U151" s="457"/>
      <c r="V151" s="457"/>
      <c r="W151" s="457"/>
      <c r="X151" s="457"/>
      <c r="Y151" s="457"/>
      <c r="Z151" s="458">
        <f t="shared" si="1"/>
        <v>0</v>
      </c>
      <c r="AA151" s="233" t="str">
        <f t="shared" si="2"/>
        <v>CORRECTO</v>
      </c>
    </row>
    <row r="152" spans="1:27" ht="12" customHeight="1">
      <c r="A152" s="448"/>
      <c r="B152" s="449" t="str">
        <f>IFERROR(VLOOKUP(A152,CATALOGO!$D$3:$G$179,4,0)," ")</f>
        <v xml:space="preserve"> </v>
      </c>
      <c r="C152" s="449" t="str">
        <f>IFERROR(VLOOKUP(A152,CATALOGO!$D$3:$G$179,2,0)," ")</f>
        <v xml:space="preserve"> </v>
      </c>
      <c r="D152" s="261"/>
      <c r="E152" s="261"/>
      <c r="F152" s="448"/>
      <c r="G152" s="450" t="str">
        <f t="array" ref="G152">IF(F152="","",INDEX(CATALOGO!AL:AL,MATCH(F152,CATALOGO!AM:AM,)))</f>
        <v/>
      </c>
      <c r="H152" s="448"/>
      <c r="I152" s="450" t="str">
        <f t="shared" si="0"/>
        <v/>
      </c>
      <c r="J152" s="450"/>
      <c r="K152" s="450"/>
      <c r="L152" s="261"/>
      <c r="M152" s="456"/>
      <c r="N152" s="457"/>
      <c r="O152" s="457"/>
      <c r="P152" s="457"/>
      <c r="Q152" s="457"/>
      <c r="R152" s="457"/>
      <c r="S152" s="457"/>
      <c r="T152" s="457"/>
      <c r="U152" s="457"/>
      <c r="V152" s="457"/>
      <c r="W152" s="457"/>
      <c r="X152" s="457"/>
      <c r="Y152" s="457"/>
      <c r="Z152" s="458">
        <f t="shared" si="1"/>
        <v>0</v>
      </c>
      <c r="AA152" s="233" t="str">
        <f t="shared" si="2"/>
        <v>CORRECTO</v>
      </c>
    </row>
    <row r="153" spans="1:27" ht="12" customHeight="1">
      <c r="A153" s="448"/>
      <c r="B153" s="449" t="str">
        <f>IFERROR(VLOOKUP(A153,CATALOGO!$D$3:$G$179,4,0)," ")</f>
        <v xml:space="preserve"> </v>
      </c>
      <c r="C153" s="449" t="str">
        <f>IFERROR(VLOOKUP(A153,CATALOGO!$D$3:$G$179,2,0)," ")</f>
        <v xml:space="preserve"> </v>
      </c>
      <c r="D153" s="261"/>
      <c r="E153" s="261"/>
      <c r="F153" s="448"/>
      <c r="G153" s="450" t="str">
        <f t="array" ref="G153">IF(F153="","",INDEX(CATALOGO!AL:AL,MATCH(F153,CATALOGO!AM:AM,)))</f>
        <v/>
      </c>
      <c r="H153" s="448"/>
      <c r="I153" s="450" t="str">
        <f t="shared" si="0"/>
        <v/>
      </c>
      <c r="J153" s="450"/>
      <c r="K153" s="450"/>
      <c r="L153" s="261"/>
      <c r="M153" s="456"/>
      <c r="N153" s="457"/>
      <c r="O153" s="457"/>
      <c r="P153" s="457"/>
      <c r="Q153" s="457"/>
      <c r="R153" s="457"/>
      <c r="S153" s="457"/>
      <c r="T153" s="457"/>
      <c r="U153" s="457"/>
      <c r="V153" s="457"/>
      <c r="W153" s="457"/>
      <c r="X153" s="457"/>
      <c r="Y153" s="457"/>
      <c r="Z153" s="458">
        <f t="shared" si="1"/>
        <v>0</v>
      </c>
      <c r="AA153" s="233" t="str">
        <f t="shared" si="2"/>
        <v>CORRECTO</v>
      </c>
    </row>
    <row r="154" spans="1:27" ht="12" customHeight="1">
      <c r="A154" s="448"/>
      <c r="B154" s="449" t="str">
        <f>IFERROR(VLOOKUP(A154,CATALOGO!$D$3:$G$179,4,0)," ")</f>
        <v xml:space="preserve"> </v>
      </c>
      <c r="C154" s="449" t="str">
        <f>IFERROR(VLOOKUP(A154,CATALOGO!$D$3:$G$179,2,0)," ")</f>
        <v xml:space="preserve"> </v>
      </c>
      <c r="D154" s="261"/>
      <c r="E154" s="261"/>
      <c r="F154" s="448"/>
      <c r="G154" s="450" t="str">
        <f t="array" ref="G154">IF(F154="","",INDEX(CATALOGO!AL:AL,MATCH(F154,CATALOGO!AM:AM,)))</f>
        <v/>
      </c>
      <c r="H154" s="448"/>
      <c r="I154" s="450" t="str">
        <f t="shared" si="0"/>
        <v/>
      </c>
      <c r="J154" s="450"/>
      <c r="K154" s="450"/>
      <c r="L154" s="261"/>
      <c r="M154" s="456"/>
      <c r="N154" s="457"/>
      <c r="O154" s="457"/>
      <c r="P154" s="457"/>
      <c r="Q154" s="457"/>
      <c r="R154" s="457"/>
      <c r="S154" s="457"/>
      <c r="T154" s="457"/>
      <c r="U154" s="457"/>
      <c r="V154" s="457"/>
      <c r="W154" s="457"/>
      <c r="X154" s="457"/>
      <c r="Y154" s="457"/>
      <c r="Z154" s="458">
        <f t="shared" si="1"/>
        <v>0</v>
      </c>
      <c r="AA154" s="233" t="str">
        <f t="shared" si="2"/>
        <v>CORRECTO</v>
      </c>
    </row>
    <row r="155" spans="1:27" ht="12" customHeight="1">
      <c r="A155" s="448"/>
      <c r="B155" s="449" t="str">
        <f>IFERROR(VLOOKUP(A155,CATALOGO!$D$3:$G$179,4,0)," ")</f>
        <v xml:space="preserve"> </v>
      </c>
      <c r="C155" s="449" t="str">
        <f>IFERROR(VLOOKUP(A155,CATALOGO!$D$3:$G$179,2,0)," ")</f>
        <v xml:space="preserve"> </v>
      </c>
      <c r="D155" s="261"/>
      <c r="E155" s="261"/>
      <c r="F155" s="448"/>
      <c r="G155" s="450" t="str">
        <f t="array" ref="G155">IF(F155="","",INDEX(CATALOGO!AL:AL,MATCH(F155,CATALOGO!AM:AM,)))</f>
        <v/>
      </c>
      <c r="H155" s="448"/>
      <c r="I155" s="450" t="str">
        <f t="shared" si="0"/>
        <v/>
      </c>
      <c r="J155" s="450"/>
      <c r="K155" s="450"/>
      <c r="L155" s="261"/>
      <c r="M155" s="456"/>
      <c r="N155" s="457"/>
      <c r="O155" s="457"/>
      <c r="P155" s="457"/>
      <c r="Q155" s="457"/>
      <c r="R155" s="457"/>
      <c r="S155" s="457"/>
      <c r="T155" s="457"/>
      <c r="U155" s="457"/>
      <c r="V155" s="457"/>
      <c r="W155" s="457"/>
      <c r="X155" s="457"/>
      <c r="Y155" s="457"/>
      <c r="Z155" s="458">
        <f t="shared" si="1"/>
        <v>0</v>
      </c>
      <c r="AA155" s="233" t="str">
        <f t="shared" si="2"/>
        <v>CORRECTO</v>
      </c>
    </row>
    <row r="156" spans="1:27" ht="12" customHeight="1">
      <c r="A156" s="448"/>
      <c r="B156" s="449" t="str">
        <f>IFERROR(VLOOKUP(A156,CATALOGO!$D$3:$G$179,4,0)," ")</f>
        <v xml:space="preserve"> </v>
      </c>
      <c r="C156" s="449" t="str">
        <f>IFERROR(VLOOKUP(A156,CATALOGO!$D$3:$G$179,2,0)," ")</f>
        <v xml:space="preserve"> </v>
      </c>
      <c r="D156" s="261"/>
      <c r="E156" s="261"/>
      <c r="F156" s="448"/>
      <c r="G156" s="450" t="str">
        <f t="array" ref="G156">IF(F156="","",INDEX(CATALOGO!AL:AL,MATCH(F156,CATALOGO!AM:AM,)))</f>
        <v/>
      </c>
      <c r="H156" s="448"/>
      <c r="I156" s="450" t="str">
        <f t="shared" si="0"/>
        <v/>
      </c>
      <c r="J156" s="450"/>
      <c r="K156" s="450"/>
      <c r="L156" s="261"/>
      <c r="M156" s="456"/>
      <c r="N156" s="457"/>
      <c r="O156" s="457"/>
      <c r="P156" s="457"/>
      <c r="Q156" s="457"/>
      <c r="R156" s="457"/>
      <c r="S156" s="457"/>
      <c r="T156" s="457"/>
      <c r="U156" s="457"/>
      <c r="V156" s="457"/>
      <c r="W156" s="457"/>
      <c r="X156" s="457"/>
      <c r="Y156" s="457"/>
      <c r="Z156" s="458">
        <f t="shared" si="1"/>
        <v>0</v>
      </c>
      <c r="AA156" s="233" t="str">
        <f t="shared" si="2"/>
        <v>CORRECTO</v>
      </c>
    </row>
    <row r="157" spans="1:27" ht="12" customHeight="1">
      <c r="A157" s="448"/>
      <c r="B157" s="449" t="str">
        <f>IFERROR(VLOOKUP(A157,CATALOGO!$D$3:$G$179,4,0)," ")</f>
        <v xml:space="preserve"> </v>
      </c>
      <c r="C157" s="449" t="str">
        <f>IFERROR(VLOOKUP(A157,CATALOGO!$D$3:$G$179,2,0)," ")</f>
        <v xml:space="preserve"> </v>
      </c>
      <c r="D157" s="261"/>
      <c r="E157" s="261"/>
      <c r="F157" s="448"/>
      <c r="G157" s="450" t="str">
        <f t="array" ref="G157">IF(F157="","",INDEX(CATALOGO!AL:AL,MATCH(F157,CATALOGO!AM:AM,)))</f>
        <v/>
      </c>
      <c r="H157" s="448"/>
      <c r="I157" s="450" t="str">
        <f t="shared" si="0"/>
        <v/>
      </c>
      <c r="J157" s="450"/>
      <c r="K157" s="450"/>
      <c r="L157" s="261"/>
      <c r="M157" s="456"/>
      <c r="N157" s="457"/>
      <c r="O157" s="457"/>
      <c r="P157" s="457"/>
      <c r="Q157" s="457"/>
      <c r="R157" s="457"/>
      <c r="S157" s="457"/>
      <c r="T157" s="457"/>
      <c r="U157" s="457"/>
      <c r="V157" s="457"/>
      <c r="W157" s="457"/>
      <c r="X157" s="457"/>
      <c r="Y157" s="457"/>
      <c r="Z157" s="458">
        <f t="shared" si="1"/>
        <v>0</v>
      </c>
      <c r="AA157" s="233" t="str">
        <f t="shared" si="2"/>
        <v>CORRECTO</v>
      </c>
    </row>
    <row r="158" spans="1:27" ht="12" customHeight="1">
      <c r="A158" s="448"/>
      <c r="B158" s="449" t="str">
        <f>IFERROR(VLOOKUP(A158,CATALOGO!$D$3:$G$179,4,0)," ")</f>
        <v xml:space="preserve"> </v>
      </c>
      <c r="C158" s="449" t="str">
        <f>IFERROR(VLOOKUP(A158,CATALOGO!$D$3:$G$179,2,0)," ")</f>
        <v xml:space="preserve"> </v>
      </c>
      <c r="D158" s="261"/>
      <c r="E158" s="261"/>
      <c r="F158" s="448"/>
      <c r="G158" s="450" t="str">
        <f t="array" ref="G158">IF(F158="","",INDEX(CATALOGO!AL:AL,MATCH(F158,CATALOGO!AM:AM,)))</f>
        <v/>
      </c>
      <c r="H158" s="448"/>
      <c r="I158" s="450" t="str">
        <f t="shared" si="0"/>
        <v/>
      </c>
      <c r="J158" s="450"/>
      <c r="K158" s="450"/>
      <c r="L158" s="261"/>
      <c r="M158" s="456"/>
      <c r="N158" s="457"/>
      <c r="O158" s="457"/>
      <c r="P158" s="457"/>
      <c r="Q158" s="457"/>
      <c r="R158" s="457"/>
      <c r="S158" s="457"/>
      <c r="T158" s="457"/>
      <c r="U158" s="457"/>
      <c r="V158" s="457"/>
      <c r="W158" s="457"/>
      <c r="X158" s="457"/>
      <c r="Y158" s="457"/>
      <c r="Z158" s="458">
        <f t="shared" si="1"/>
        <v>0</v>
      </c>
      <c r="AA158" s="233" t="str">
        <f t="shared" si="2"/>
        <v>CORRECTO</v>
      </c>
    </row>
    <row r="159" spans="1:27" ht="12" customHeight="1">
      <c r="A159" s="448"/>
      <c r="B159" s="449" t="str">
        <f>IFERROR(VLOOKUP(A159,CATALOGO!$D$3:$G$179,4,0)," ")</f>
        <v xml:space="preserve"> </v>
      </c>
      <c r="C159" s="449" t="str">
        <f>IFERROR(VLOOKUP(A159,CATALOGO!$D$3:$G$179,2,0)," ")</f>
        <v xml:space="preserve"> </v>
      </c>
      <c r="D159" s="261"/>
      <c r="E159" s="261"/>
      <c r="F159" s="448"/>
      <c r="G159" s="450" t="str">
        <f t="array" ref="G159">IF(F159="","",INDEX(CATALOGO!AL:AL,MATCH(F159,CATALOGO!AM:AM,)))</f>
        <v/>
      </c>
      <c r="H159" s="448"/>
      <c r="I159" s="450" t="str">
        <f t="shared" si="0"/>
        <v/>
      </c>
      <c r="J159" s="450"/>
      <c r="K159" s="450"/>
      <c r="L159" s="261"/>
      <c r="M159" s="456"/>
      <c r="N159" s="457"/>
      <c r="O159" s="457"/>
      <c r="P159" s="457"/>
      <c r="Q159" s="457"/>
      <c r="R159" s="457"/>
      <c r="S159" s="457"/>
      <c r="T159" s="457"/>
      <c r="U159" s="457"/>
      <c r="V159" s="457"/>
      <c r="W159" s="457"/>
      <c r="X159" s="457"/>
      <c r="Y159" s="457"/>
      <c r="Z159" s="458">
        <f t="shared" si="1"/>
        <v>0</v>
      </c>
      <c r="AA159" s="233" t="str">
        <f t="shared" si="2"/>
        <v>CORRECTO</v>
      </c>
    </row>
    <row r="160" spans="1:27" ht="12" customHeight="1">
      <c r="A160" s="448"/>
      <c r="B160" s="449" t="str">
        <f>IFERROR(VLOOKUP(A160,CATALOGO!$D$3:$G$179,4,0)," ")</f>
        <v xml:space="preserve"> </v>
      </c>
      <c r="C160" s="449" t="str">
        <f>IFERROR(VLOOKUP(A160,CATALOGO!$D$3:$G$179,2,0)," ")</f>
        <v xml:space="preserve"> </v>
      </c>
      <c r="D160" s="261"/>
      <c r="E160" s="261"/>
      <c r="F160" s="448"/>
      <c r="G160" s="450" t="str">
        <f t="array" ref="G160">IF(F160="","",INDEX(CATALOGO!AL:AL,MATCH(F160,CATALOGO!AM:AM,)))</f>
        <v/>
      </c>
      <c r="H160" s="448"/>
      <c r="I160" s="450" t="str">
        <f t="shared" si="0"/>
        <v/>
      </c>
      <c r="J160" s="450"/>
      <c r="K160" s="450"/>
      <c r="L160" s="261"/>
      <c r="M160" s="456"/>
      <c r="N160" s="457"/>
      <c r="O160" s="457"/>
      <c r="P160" s="457"/>
      <c r="Q160" s="457"/>
      <c r="R160" s="457"/>
      <c r="S160" s="457"/>
      <c r="T160" s="457"/>
      <c r="U160" s="457"/>
      <c r="V160" s="457"/>
      <c r="W160" s="457"/>
      <c r="X160" s="457"/>
      <c r="Y160" s="457"/>
      <c r="Z160" s="458">
        <f t="shared" si="1"/>
        <v>0</v>
      </c>
      <c r="AA160" s="233" t="str">
        <f t="shared" si="2"/>
        <v>CORRECTO</v>
      </c>
    </row>
    <row r="161" spans="1:27" ht="12" customHeight="1">
      <c r="A161" s="448"/>
      <c r="B161" s="449" t="str">
        <f>IFERROR(VLOOKUP(A161,CATALOGO!$D$3:$G$179,4,0)," ")</f>
        <v xml:space="preserve"> </v>
      </c>
      <c r="C161" s="449" t="str">
        <f>IFERROR(VLOOKUP(A161,CATALOGO!$D$3:$G$179,2,0)," ")</f>
        <v xml:space="preserve"> </v>
      </c>
      <c r="D161" s="261"/>
      <c r="E161" s="261"/>
      <c r="F161" s="448"/>
      <c r="G161" s="450" t="str">
        <f t="array" ref="G161">IF(F161="","",INDEX(CATALOGO!AL:AL,MATCH(F161,CATALOGO!AM:AM,)))</f>
        <v/>
      </c>
      <c r="H161" s="448"/>
      <c r="I161" s="450" t="str">
        <f t="shared" si="0"/>
        <v/>
      </c>
      <c r="J161" s="450"/>
      <c r="K161" s="450"/>
      <c r="L161" s="261"/>
      <c r="M161" s="456"/>
      <c r="N161" s="457"/>
      <c r="O161" s="457"/>
      <c r="P161" s="457"/>
      <c r="Q161" s="457"/>
      <c r="R161" s="457"/>
      <c r="S161" s="457"/>
      <c r="T161" s="457"/>
      <c r="U161" s="457"/>
      <c r="V161" s="457"/>
      <c r="W161" s="457"/>
      <c r="X161" s="457"/>
      <c r="Y161" s="457"/>
      <c r="Z161" s="458">
        <f t="shared" si="1"/>
        <v>0</v>
      </c>
      <c r="AA161" s="233" t="str">
        <f t="shared" si="2"/>
        <v>CORRECTO</v>
      </c>
    </row>
    <row r="162" spans="1:27" ht="12" customHeight="1">
      <c r="A162" s="448"/>
      <c r="B162" s="449" t="str">
        <f>IFERROR(VLOOKUP(A162,CATALOGO!$D$3:$G$179,4,0)," ")</f>
        <v xml:space="preserve"> </v>
      </c>
      <c r="C162" s="449" t="str">
        <f>IFERROR(VLOOKUP(A162,CATALOGO!$D$3:$G$179,2,0)," ")</f>
        <v xml:space="preserve"> </v>
      </c>
      <c r="D162" s="261"/>
      <c r="E162" s="261"/>
      <c r="F162" s="448"/>
      <c r="G162" s="450" t="str">
        <f t="array" ref="G162">IF(F162="","",INDEX(CATALOGO!AL:AL,MATCH(F162,CATALOGO!AM:AM,)))</f>
        <v/>
      </c>
      <c r="H162" s="448"/>
      <c r="I162" s="450" t="str">
        <f t="shared" si="0"/>
        <v/>
      </c>
      <c r="J162" s="450"/>
      <c r="K162" s="450"/>
      <c r="L162" s="261"/>
      <c r="M162" s="456"/>
      <c r="N162" s="457"/>
      <c r="O162" s="457"/>
      <c r="P162" s="457"/>
      <c r="Q162" s="457"/>
      <c r="R162" s="457"/>
      <c r="S162" s="457"/>
      <c r="T162" s="457"/>
      <c r="U162" s="457"/>
      <c r="V162" s="457"/>
      <c r="W162" s="457"/>
      <c r="X162" s="457"/>
      <c r="Y162" s="457"/>
      <c r="Z162" s="458">
        <f t="shared" si="1"/>
        <v>0</v>
      </c>
      <c r="AA162" s="233" t="str">
        <f t="shared" si="2"/>
        <v>CORRECTO</v>
      </c>
    </row>
    <row r="163" spans="1:27" ht="12" customHeight="1">
      <c r="A163" s="448"/>
      <c r="B163" s="449" t="str">
        <f>IFERROR(VLOOKUP(A163,CATALOGO!$D$3:$G$179,4,0)," ")</f>
        <v xml:space="preserve"> </v>
      </c>
      <c r="C163" s="449" t="str">
        <f>IFERROR(VLOOKUP(A163,CATALOGO!$D$3:$G$179,2,0)," ")</f>
        <v xml:space="preserve"> </v>
      </c>
      <c r="D163" s="261"/>
      <c r="E163" s="261"/>
      <c r="F163" s="448"/>
      <c r="G163" s="450" t="str">
        <f t="array" ref="G163">IF(F163="","",INDEX(CATALOGO!AL:AL,MATCH(F163,CATALOGO!AM:AM,)))</f>
        <v/>
      </c>
      <c r="H163" s="448"/>
      <c r="I163" s="450" t="str">
        <f t="shared" si="0"/>
        <v/>
      </c>
      <c r="J163" s="450"/>
      <c r="K163" s="450"/>
      <c r="L163" s="261"/>
      <c r="M163" s="456"/>
      <c r="N163" s="457"/>
      <c r="O163" s="457"/>
      <c r="P163" s="457"/>
      <c r="Q163" s="457"/>
      <c r="R163" s="457"/>
      <c r="S163" s="457"/>
      <c r="T163" s="457"/>
      <c r="U163" s="457"/>
      <c r="V163" s="457"/>
      <c r="W163" s="457"/>
      <c r="X163" s="457"/>
      <c r="Y163" s="457"/>
      <c r="Z163" s="458">
        <f t="shared" si="1"/>
        <v>0</v>
      </c>
      <c r="AA163" s="233" t="str">
        <f t="shared" si="2"/>
        <v>CORRECTO</v>
      </c>
    </row>
    <row r="164" spans="1:27" ht="12" customHeight="1">
      <c r="A164" s="448"/>
      <c r="B164" s="449" t="str">
        <f>IFERROR(VLOOKUP(A164,CATALOGO!$D$3:$G$179,4,0)," ")</f>
        <v xml:space="preserve"> </v>
      </c>
      <c r="C164" s="449" t="str">
        <f>IFERROR(VLOOKUP(A164,CATALOGO!$D$3:$G$179,2,0)," ")</f>
        <v xml:space="preserve"> </v>
      </c>
      <c r="D164" s="261"/>
      <c r="E164" s="261"/>
      <c r="F164" s="448"/>
      <c r="G164" s="450" t="str">
        <f t="array" ref="G164">IF(F164="","",INDEX(CATALOGO!AL:AL,MATCH(F164,CATALOGO!AM:AM,)))</f>
        <v/>
      </c>
      <c r="H164" s="448"/>
      <c r="I164" s="450" t="str">
        <f t="shared" si="0"/>
        <v/>
      </c>
      <c r="J164" s="450"/>
      <c r="K164" s="450"/>
      <c r="L164" s="261"/>
      <c r="M164" s="456"/>
      <c r="N164" s="457"/>
      <c r="O164" s="457"/>
      <c r="P164" s="457"/>
      <c r="Q164" s="457"/>
      <c r="R164" s="457"/>
      <c r="S164" s="457"/>
      <c r="T164" s="457"/>
      <c r="U164" s="457"/>
      <c r="V164" s="457"/>
      <c r="W164" s="457"/>
      <c r="X164" s="457"/>
      <c r="Y164" s="457"/>
      <c r="Z164" s="458">
        <f t="shared" si="1"/>
        <v>0</v>
      </c>
      <c r="AA164" s="233" t="str">
        <f t="shared" si="2"/>
        <v>CORRECTO</v>
      </c>
    </row>
    <row r="165" spans="1:27" ht="12" customHeight="1">
      <c r="A165" s="448"/>
      <c r="B165" s="449" t="str">
        <f>IFERROR(VLOOKUP(A165,CATALOGO!$D$3:$G$179,4,0)," ")</f>
        <v xml:space="preserve"> </v>
      </c>
      <c r="C165" s="449" t="str">
        <f>IFERROR(VLOOKUP(A165,CATALOGO!$D$3:$G$179,2,0)," ")</f>
        <v xml:space="preserve"> </v>
      </c>
      <c r="D165" s="261"/>
      <c r="E165" s="261"/>
      <c r="F165" s="448"/>
      <c r="G165" s="450" t="str">
        <f t="array" ref="G165">IF(F165="","",INDEX(CATALOGO!AL:AL,MATCH(F165,CATALOGO!AM:AM,)))</f>
        <v/>
      </c>
      <c r="H165" s="448"/>
      <c r="I165" s="450" t="str">
        <f t="shared" si="0"/>
        <v/>
      </c>
      <c r="J165" s="450"/>
      <c r="K165" s="450"/>
      <c r="L165" s="261"/>
      <c r="M165" s="456"/>
      <c r="N165" s="457"/>
      <c r="O165" s="457"/>
      <c r="P165" s="457"/>
      <c r="Q165" s="457"/>
      <c r="R165" s="457"/>
      <c r="S165" s="457"/>
      <c r="T165" s="457"/>
      <c r="U165" s="457"/>
      <c r="V165" s="457"/>
      <c r="W165" s="457"/>
      <c r="X165" s="457"/>
      <c r="Y165" s="457"/>
      <c r="Z165" s="458">
        <f t="shared" si="1"/>
        <v>0</v>
      </c>
      <c r="AA165" s="233" t="str">
        <f t="shared" si="2"/>
        <v>CORRECTO</v>
      </c>
    </row>
    <row r="166" spans="1:27" ht="12" customHeight="1">
      <c r="A166" s="448"/>
      <c r="B166" s="449" t="str">
        <f>IFERROR(VLOOKUP(A166,CATALOGO!$D$3:$G$179,4,0)," ")</f>
        <v xml:space="preserve"> </v>
      </c>
      <c r="C166" s="449" t="str">
        <f>IFERROR(VLOOKUP(A166,CATALOGO!$D$3:$G$179,2,0)," ")</f>
        <v xml:space="preserve"> </v>
      </c>
      <c r="D166" s="261"/>
      <c r="E166" s="261"/>
      <c r="F166" s="448"/>
      <c r="G166" s="450" t="str">
        <f t="array" ref="G166">IF(F166="","",INDEX(CATALOGO!AL:AL,MATCH(F166,CATALOGO!AM:AM,)))</f>
        <v/>
      </c>
      <c r="H166" s="448"/>
      <c r="I166" s="450" t="str">
        <f t="shared" si="0"/>
        <v/>
      </c>
      <c r="J166" s="450"/>
      <c r="K166" s="450"/>
      <c r="L166" s="261"/>
      <c r="M166" s="456"/>
      <c r="N166" s="457"/>
      <c r="O166" s="457"/>
      <c r="P166" s="457"/>
      <c r="Q166" s="457"/>
      <c r="R166" s="457"/>
      <c r="S166" s="457"/>
      <c r="T166" s="457"/>
      <c r="U166" s="457"/>
      <c r="V166" s="457"/>
      <c r="W166" s="457"/>
      <c r="X166" s="457"/>
      <c r="Y166" s="457"/>
      <c r="Z166" s="458">
        <f t="shared" si="1"/>
        <v>0</v>
      </c>
      <c r="AA166" s="233" t="str">
        <f t="shared" si="2"/>
        <v>CORRECTO</v>
      </c>
    </row>
    <row r="167" spans="1:27" ht="12" customHeight="1">
      <c r="A167" s="448"/>
      <c r="B167" s="449" t="str">
        <f>IFERROR(VLOOKUP(A167,CATALOGO!$D$3:$G$179,4,0)," ")</f>
        <v xml:space="preserve"> </v>
      </c>
      <c r="C167" s="449" t="str">
        <f>IFERROR(VLOOKUP(A167,CATALOGO!$D$3:$G$179,2,0)," ")</f>
        <v xml:space="preserve"> </v>
      </c>
      <c r="D167" s="261"/>
      <c r="E167" s="261"/>
      <c r="F167" s="448"/>
      <c r="G167" s="450" t="str">
        <f t="array" ref="G167">IF(F167="","",INDEX(CATALOGO!AL:AL,MATCH(F167,CATALOGO!AM:AM,)))</f>
        <v/>
      </c>
      <c r="H167" s="448"/>
      <c r="I167" s="450" t="str">
        <f t="shared" si="0"/>
        <v/>
      </c>
      <c r="J167" s="450"/>
      <c r="K167" s="450"/>
      <c r="L167" s="261"/>
      <c r="M167" s="456"/>
      <c r="N167" s="457"/>
      <c r="O167" s="457"/>
      <c r="P167" s="457"/>
      <c r="Q167" s="457"/>
      <c r="R167" s="457"/>
      <c r="S167" s="457"/>
      <c r="T167" s="457"/>
      <c r="U167" s="457"/>
      <c r="V167" s="457"/>
      <c r="W167" s="457"/>
      <c r="X167" s="457"/>
      <c r="Y167" s="457"/>
      <c r="Z167" s="458">
        <f t="shared" si="1"/>
        <v>0</v>
      </c>
      <c r="AA167" s="233" t="str">
        <f t="shared" si="2"/>
        <v>CORRECTO</v>
      </c>
    </row>
    <row r="168" spans="1:27" ht="12" customHeight="1">
      <c r="A168" s="448"/>
      <c r="B168" s="449" t="str">
        <f>IFERROR(VLOOKUP(A168,CATALOGO!$D$3:$G$179,4,0)," ")</f>
        <v xml:space="preserve"> </v>
      </c>
      <c r="C168" s="449" t="str">
        <f>IFERROR(VLOOKUP(A168,CATALOGO!$D$3:$G$179,2,0)," ")</f>
        <v xml:space="preserve"> </v>
      </c>
      <c r="D168" s="261"/>
      <c r="E168" s="261"/>
      <c r="F168" s="448"/>
      <c r="G168" s="450" t="str">
        <f t="array" ref="G168">IF(F168="","",INDEX(CATALOGO!AL:AL,MATCH(F168,CATALOGO!AM:AM,)))</f>
        <v/>
      </c>
      <c r="H168" s="448"/>
      <c r="I168" s="450" t="str">
        <f t="shared" si="0"/>
        <v/>
      </c>
      <c r="J168" s="450"/>
      <c r="K168" s="450"/>
      <c r="L168" s="261"/>
      <c r="M168" s="456"/>
      <c r="N168" s="457"/>
      <c r="O168" s="457"/>
      <c r="P168" s="457"/>
      <c r="Q168" s="457"/>
      <c r="R168" s="457"/>
      <c r="S168" s="457"/>
      <c r="T168" s="457"/>
      <c r="U168" s="457"/>
      <c r="V168" s="457"/>
      <c r="W168" s="457"/>
      <c r="X168" s="457"/>
      <c r="Y168" s="457"/>
      <c r="Z168" s="458">
        <f t="shared" si="1"/>
        <v>0</v>
      </c>
      <c r="AA168" s="233" t="str">
        <f t="shared" si="2"/>
        <v>CORRECTO</v>
      </c>
    </row>
    <row r="169" spans="1:27" ht="12" customHeight="1">
      <c r="A169" s="448"/>
      <c r="B169" s="449" t="str">
        <f>IFERROR(VLOOKUP(A169,CATALOGO!$D$3:$G$179,4,0)," ")</f>
        <v xml:space="preserve"> </v>
      </c>
      <c r="C169" s="449" t="str">
        <f>IFERROR(VLOOKUP(A169,CATALOGO!$D$3:$G$179,2,0)," ")</f>
        <v xml:space="preserve"> </v>
      </c>
      <c r="D169" s="261"/>
      <c r="E169" s="261"/>
      <c r="F169" s="448"/>
      <c r="G169" s="450" t="str">
        <f t="array" ref="G169">IF(F169="","",INDEX(CATALOGO!AL:AL,MATCH(F169,CATALOGO!AM:AM,)))</f>
        <v/>
      </c>
      <c r="H169" s="448"/>
      <c r="I169" s="450" t="str">
        <f t="shared" si="0"/>
        <v/>
      </c>
      <c r="J169" s="450"/>
      <c r="K169" s="450"/>
      <c r="L169" s="261"/>
      <c r="M169" s="456"/>
      <c r="N169" s="457"/>
      <c r="O169" s="457"/>
      <c r="P169" s="457"/>
      <c r="Q169" s="457"/>
      <c r="R169" s="457"/>
      <c r="S169" s="457"/>
      <c r="T169" s="457"/>
      <c r="U169" s="457"/>
      <c r="V169" s="457"/>
      <c r="W169" s="457"/>
      <c r="X169" s="457"/>
      <c r="Y169" s="457"/>
      <c r="Z169" s="458">
        <f t="shared" si="1"/>
        <v>0</v>
      </c>
      <c r="AA169" s="233" t="str">
        <f t="shared" si="2"/>
        <v>CORRECTO</v>
      </c>
    </row>
    <row r="170" spans="1:27" ht="12" customHeight="1">
      <c r="A170" s="448"/>
      <c r="B170" s="449" t="str">
        <f>IFERROR(VLOOKUP(A170,CATALOGO!$D$3:$G$179,4,0)," ")</f>
        <v xml:space="preserve"> </v>
      </c>
      <c r="C170" s="449" t="str">
        <f>IFERROR(VLOOKUP(A170,CATALOGO!$D$3:$G$179,2,0)," ")</f>
        <v xml:space="preserve"> </v>
      </c>
      <c r="D170" s="261"/>
      <c r="E170" s="261"/>
      <c r="F170" s="448"/>
      <c r="G170" s="450" t="str">
        <f t="array" ref="G170">IF(F170="","",INDEX(CATALOGO!AL:AL,MATCH(F170,CATALOGO!AM:AM,)))</f>
        <v/>
      </c>
      <c r="H170" s="448"/>
      <c r="I170" s="450" t="str">
        <f t="shared" si="0"/>
        <v/>
      </c>
      <c r="J170" s="450"/>
      <c r="K170" s="450"/>
      <c r="L170" s="261"/>
      <c r="M170" s="456"/>
      <c r="N170" s="457"/>
      <c r="O170" s="457"/>
      <c r="P170" s="457"/>
      <c r="Q170" s="457"/>
      <c r="R170" s="457"/>
      <c r="S170" s="457"/>
      <c r="T170" s="457"/>
      <c r="U170" s="457"/>
      <c r="V170" s="457"/>
      <c r="W170" s="457"/>
      <c r="X170" s="457"/>
      <c r="Y170" s="457"/>
      <c r="Z170" s="458">
        <f t="shared" si="1"/>
        <v>0</v>
      </c>
      <c r="AA170" s="233" t="str">
        <f t="shared" si="2"/>
        <v>CORRECTO</v>
      </c>
    </row>
    <row r="171" spans="1:27" ht="12" customHeight="1">
      <c r="A171" s="448"/>
      <c r="B171" s="449" t="str">
        <f>IFERROR(VLOOKUP(A171,CATALOGO!$D$3:$G$179,4,0)," ")</f>
        <v xml:space="preserve"> </v>
      </c>
      <c r="C171" s="449" t="str">
        <f>IFERROR(VLOOKUP(A171,CATALOGO!$D$3:$G$179,2,0)," ")</f>
        <v xml:space="preserve"> </v>
      </c>
      <c r="D171" s="261"/>
      <c r="E171" s="261"/>
      <c r="F171" s="448"/>
      <c r="G171" s="450" t="str">
        <f t="array" ref="G171">IF(F171="","",INDEX(CATALOGO!AL:AL,MATCH(F171,CATALOGO!AM:AM,)))</f>
        <v/>
      </c>
      <c r="H171" s="448"/>
      <c r="I171" s="450" t="str">
        <f t="shared" si="0"/>
        <v/>
      </c>
      <c r="J171" s="450"/>
      <c r="K171" s="450"/>
      <c r="L171" s="261"/>
      <c r="M171" s="456"/>
      <c r="N171" s="457"/>
      <c r="O171" s="457"/>
      <c r="P171" s="457"/>
      <c r="Q171" s="457"/>
      <c r="R171" s="457"/>
      <c r="S171" s="457"/>
      <c r="T171" s="457"/>
      <c r="U171" s="457"/>
      <c r="V171" s="457"/>
      <c r="W171" s="457"/>
      <c r="X171" s="457"/>
      <c r="Y171" s="457"/>
      <c r="Z171" s="458">
        <f t="shared" si="1"/>
        <v>0</v>
      </c>
      <c r="AA171" s="233" t="str">
        <f t="shared" si="2"/>
        <v>CORRECTO</v>
      </c>
    </row>
    <row r="172" spans="1:27" ht="12" customHeight="1">
      <c r="A172" s="448"/>
      <c r="B172" s="449" t="str">
        <f>IFERROR(VLOOKUP(A172,CATALOGO!$D$3:$G$179,4,0)," ")</f>
        <v xml:space="preserve"> </v>
      </c>
      <c r="C172" s="449" t="str">
        <f>IFERROR(VLOOKUP(A172,CATALOGO!$D$3:$G$179,2,0)," ")</f>
        <v xml:space="preserve"> </v>
      </c>
      <c r="D172" s="261"/>
      <c r="E172" s="261"/>
      <c r="F172" s="448"/>
      <c r="G172" s="450" t="str">
        <f t="array" ref="G172">IF(F172="","",INDEX(CATALOGO!AL:AL,MATCH(F172,CATALOGO!AM:AM,)))</f>
        <v/>
      </c>
      <c r="H172" s="448"/>
      <c r="I172" s="450" t="str">
        <f t="shared" si="0"/>
        <v/>
      </c>
      <c r="J172" s="450"/>
      <c r="K172" s="450"/>
      <c r="L172" s="261"/>
      <c r="M172" s="456"/>
      <c r="N172" s="457"/>
      <c r="O172" s="457"/>
      <c r="P172" s="457"/>
      <c r="Q172" s="457"/>
      <c r="R172" s="457"/>
      <c r="S172" s="457"/>
      <c r="T172" s="457"/>
      <c r="U172" s="457"/>
      <c r="V172" s="457"/>
      <c r="W172" s="457"/>
      <c r="X172" s="457"/>
      <c r="Y172" s="457"/>
      <c r="Z172" s="458">
        <f t="shared" si="1"/>
        <v>0</v>
      </c>
      <c r="AA172" s="233" t="str">
        <f t="shared" si="2"/>
        <v>CORRECTO</v>
      </c>
    </row>
    <row r="173" spans="1:27" ht="12" customHeight="1">
      <c r="A173" s="448"/>
      <c r="B173" s="449" t="str">
        <f>IFERROR(VLOOKUP(A173,CATALOGO!$D$3:$G$179,4,0)," ")</f>
        <v xml:space="preserve"> </v>
      </c>
      <c r="C173" s="449" t="str">
        <f>IFERROR(VLOOKUP(A173,CATALOGO!$D$3:$G$179,2,0)," ")</f>
        <v xml:space="preserve"> </v>
      </c>
      <c r="D173" s="261"/>
      <c r="E173" s="261"/>
      <c r="F173" s="448"/>
      <c r="G173" s="450" t="str">
        <f t="array" ref="G173">IF(F173="","",INDEX(CATALOGO!AL:AL,MATCH(F173,CATALOGO!AM:AM,)))</f>
        <v/>
      </c>
      <c r="H173" s="448"/>
      <c r="I173" s="450" t="str">
        <f t="shared" si="0"/>
        <v/>
      </c>
      <c r="J173" s="450"/>
      <c r="K173" s="450"/>
      <c r="L173" s="261"/>
      <c r="M173" s="456"/>
      <c r="N173" s="457"/>
      <c r="O173" s="457"/>
      <c r="P173" s="457"/>
      <c r="Q173" s="457"/>
      <c r="R173" s="457"/>
      <c r="S173" s="457"/>
      <c r="T173" s="457"/>
      <c r="U173" s="457"/>
      <c r="V173" s="457"/>
      <c r="W173" s="457"/>
      <c r="X173" s="457"/>
      <c r="Y173" s="457"/>
      <c r="Z173" s="458">
        <f t="shared" si="1"/>
        <v>0</v>
      </c>
      <c r="AA173" s="233" t="str">
        <f t="shared" si="2"/>
        <v>CORRECTO</v>
      </c>
    </row>
    <row r="174" spans="1:27" ht="12" customHeight="1">
      <c r="A174" s="448"/>
      <c r="B174" s="449" t="str">
        <f>IFERROR(VLOOKUP(A174,CATALOGO!$D$3:$G$179,4,0)," ")</f>
        <v xml:space="preserve"> </v>
      </c>
      <c r="C174" s="449" t="str">
        <f>IFERROR(VLOOKUP(A174,CATALOGO!$D$3:$G$179,2,0)," ")</f>
        <v xml:space="preserve"> </v>
      </c>
      <c r="D174" s="261"/>
      <c r="E174" s="261"/>
      <c r="F174" s="448"/>
      <c r="G174" s="450" t="str">
        <f t="array" ref="G174">IF(F174="","",INDEX(CATALOGO!AL:AL,MATCH(F174,CATALOGO!AM:AM,)))</f>
        <v/>
      </c>
      <c r="H174" s="448"/>
      <c r="I174" s="450" t="str">
        <f t="shared" si="0"/>
        <v/>
      </c>
      <c r="J174" s="450"/>
      <c r="K174" s="450"/>
      <c r="L174" s="261"/>
      <c r="M174" s="456"/>
      <c r="N174" s="457"/>
      <c r="O174" s="457"/>
      <c r="P174" s="457"/>
      <c r="Q174" s="457"/>
      <c r="R174" s="457"/>
      <c r="S174" s="457"/>
      <c r="T174" s="457"/>
      <c r="U174" s="457"/>
      <c r="V174" s="457"/>
      <c r="W174" s="457"/>
      <c r="X174" s="457"/>
      <c r="Y174" s="457"/>
      <c r="Z174" s="458">
        <f t="shared" si="1"/>
        <v>0</v>
      </c>
      <c r="AA174" s="233" t="str">
        <f t="shared" si="2"/>
        <v>CORRECTO</v>
      </c>
    </row>
    <row r="175" spans="1:27" ht="12" customHeight="1">
      <c r="A175" s="448"/>
      <c r="B175" s="449" t="str">
        <f>IFERROR(VLOOKUP(A175,CATALOGO!$D$3:$G$179,4,0)," ")</f>
        <v xml:space="preserve"> </v>
      </c>
      <c r="C175" s="449" t="str">
        <f>IFERROR(VLOOKUP(A175,CATALOGO!$D$3:$G$179,2,0)," ")</f>
        <v xml:space="preserve"> </v>
      </c>
      <c r="D175" s="261"/>
      <c r="E175" s="261"/>
      <c r="F175" s="448"/>
      <c r="G175" s="450" t="str">
        <f t="array" ref="G175">IF(F175="","",INDEX(CATALOGO!AL:AL,MATCH(F175,CATALOGO!AM:AM,)))</f>
        <v/>
      </c>
      <c r="H175" s="448"/>
      <c r="I175" s="450" t="str">
        <f t="shared" si="0"/>
        <v/>
      </c>
      <c r="J175" s="450"/>
      <c r="K175" s="450"/>
      <c r="L175" s="261"/>
      <c r="M175" s="456"/>
      <c r="N175" s="457"/>
      <c r="O175" s="457"/>
      <c r="P175" s="457"/>
      <c r="Q175" s="457"/>
      <c r="R175" s="457"/>
      <c r="S175" s="457"/>
      <c r="T175" s="457"/>
      <c r="U175" s="457"/>
      <c r="V175" s="457"/>
      <c r="W175" s="457"/>
      <c r="X175" s="457"/>
      <c r="Y175" s="457"/>
      <c r="Z175" s="458">
        <f t="shared" si="1"/>
        <v>0</v>
      </c>
      <c r="AA175" s="233" t="str">
        <f t="shared" si="2"/>
        <v>CORRECTO</v>
      </c>
    </row>
    <row r="176" spans="1:27" ht="12" customHeight="1">
      <c r="A176" s="448"/>
      <c r="B176" s="449" t="str">
        <f>IFERROR(VLOOKUP(A176,CATALOGO!$D$3:$G$179,4,0)," ")</f>
        <v xml:space="preserve"> </v>
      </c>
      <c r="C176" s="449" t="str">
        <f>IFERROR(VLOOKUP(A176,CATALOGO!$D$3:$G$179,2,0)," ")</f>
        <v xml:space="preserve"> </v>
      </c>
      <c r="D176" s="261"/>
      <c r="E176" s="261"/>
      <c r="F176" s="448"/>
      <c r="G176" s="450" t="str">
        <f t="array" ref="G176">IF(F176="","",INDEX(CATALOGO!AL:AL,MATCH(F176,CATALOGO!AM:AM,)))</f>
        <v/>
      </c>
      <c r="H176" s="448"/>
      <c r="I176" s="450" t="str">
        <f t="shared" si="0"/>
        <v/>
      </c>
      <c r="J176" s="450"/>
      <c r="K176" s="450"/>
      <c r="L176" s="261"/>
      <c r="M176" s="456"/>
      <c r="N176" s="457"/>
      <c r="O176" s="457"/>
      <c r="P176" s="457"/>
      <c r="Q176" s="457"/>
      <c r="R176" s="457"/>
      <c r="S176" s="457"/>
      <c r="T176" s="457"/>
      <c r="U176" s="457"/>
      <c r="V176" s="457"/>
      <c r="W176" s="457"/>
      <c r="X176" s="457"/>
      <c r="Y176" s="457"/>
      <c r="Z176" s="458">
        <f t="shared" si="1"/>
        <v>0</v>
      </c>
      <c r="AA176" s="233" t="str">
        <f t="shared" si="2"/>
        <v>CORRECTO</v>
      </c>
    </row>
    <row r="177" spans="1:27" ht="12" customHeight="1">
      <c r="A177" s="448"/>
      <c r="B177" s="449" t="str">
        <f>IFERROR(VLOOKUP(A177,CATALOGO!$D$3:$G$179,4,0)," ")</f>
        <v xml:space="preserve"> </v>
      </c>
      <c r="C177" s="449" t="str">
        <f>IFERROR(VLOOKUP(A177,CATALOGO!$D$3:$G$179,2,0)," ")</f>
        <v xml:space="preserve"> </v>
      </c>
      <c r="D177" s="261"/>
      <c r="E177" s="261"/>
      <c r="F177" s="448"/>
      <c r="G177" s="450" t="str">
        <f t="array" ref="G177">IF(F177="","",INDEX(CATALOGO!AL:AL,MATCH(F177,CATALOGO!AM:AM,)))</f>
        <v/>
      </c>
      <c r="H177" s="448"/>
      <c r="I177" s="450" t="str">
        <f t="shared" si="0"/>
        <v/>
      </c>
      <c r="J177" s="450"/>
      <c r="K177" s="450"/>
      <c r="L177" s="261"/>
      <c r="M177" s="456"/>
      <c r="N177" s="457"/>
      <c r="O177" s="457"/>
      <c r="P177" s="457"/>
      <c r="Q177" s="457"/>
      <c r="R177" s="457"/>
      <c r="S177" s="457"/>
      <c r="T177" s="457"/>
      <c r="U177" s="457"/>
      <c r="V177" s="457"/>
      <c r="W177" s="457"/>
      <c r="X177" s="457"/>
      <c r="Y177" s="457"/>
      <c r="Z177" s="458">
        <f t="shared" si="1"/>
        <v>0</v>
      </c>
      <c r="AA177" s="233" t="str">
        <f t="shared" si="2"/>
        <v>CORRECTO</v>
      </c>
    </row>
    <row r="178" spans="1:27" ht="12" customHeight="1">
      <c r="A178" s="448"/>
      <c r="B178" s="449" t="str">
        <f>IFERROR(VLOOKUP(A178,CATALOGO!$D$3:$G$179,4,0)," ")</f>
        <v xml:space="preserve"> </v>
      </c>
      <c r="C178" s="449" t="str">
        <f>IFERROR(VLOOKUP(A178,CATALOGO!$D$3:$G$179,2,0)," ")</f>
        <v xml:space="preserve"> </v>
      </c>
      <c r="D178" s="261"/>
      <c r="E178" s="261"/>
      <c r="F178" s="448"/>
      <c r="G178" s="450" t="str">
        <f t="array" ref="G178">IF(F178="","",INDEX(CATALOGO!AL:AL,MATCH(F178,CATALOGO!AM:AM,)))</f>
        <v/>
      </c>
      <c r="H178" s="448"/>
      <c r="I178" s="450" t="str">
        <f t="shared" si="0"/>
        <v/>
      </c>
      <c r="J178" s="450"/>
      <c r="K178" s="450"/>
      <c r="L178" s="261"/>
      <c r="M178" s="456"/>
      <c r="N178" s="457"/>
      <c r="O178" s="457"/>
      <c r="P178" s="457"/>
      <c r="Q178" s="457"/>
      <c r="R178" s="457"/>
      <c r="S178" s="457"/>
      <c r="T178" s="457"/>
      <c r="U178" s="457"/>
      <c r="V178" s="457"/>
      <c r="W178" s="457"/>
      <c r="X178" s="457"/>
      <c r="Y178" s="457"/>
      <c r="Z178" s="458">
        <f t="shared" si="1"/>
        <v>0</v>
      </c>
      <c r="AA178" s="233" t="str">
        <f t="shared" si="2"/>
        <v>CORRECTO</v>
      </c>
    </row>
    <row r="179" spans="1:27" ht="12" customHeight="1">
      <c r="A179" s="448"/>
      <c r="B179" s="449" t="str">
        <f>IFERROR(VLOOKUP(A179,CATALOGO!$D$3:$G$179,4,0)," ")</f>
        <v xml:space="preserve"> </v>
      </c>
      <c r="C179" s="449" t="str">
        <f>IFERROR(VLOOKUP(A179,CATALOGO!$D$3:$G$179,2,0)," ")</f>
        <v xml:space="preserve"> </v>
      </c>
      <c r="D179" s="261"/>
      <c r="E179" s="261"/>
      <c r="F179" s="448"/>
      <c r="G179" s="450" t="str">
        <f t="array" ref="G179">IF(F179="","",INDEX(CATALOGO!AL:AL,MATCH(F179,CATALOGO!AM:AM,)))</f>
        <v/>
      </c>
      <c r="H179" s="448"/>
      <c r="I179" s="450" t="str">
        <f t="shared" si="0"/>
        <v/>
      </c>
      <c r="J179" s="450"/>
      <c r="K179" s="450"/>
      <c r="L179" s="261"/>
      <c r="M179" s="456"/>
      <c r="N179" s="457"/>
      <c r="O179" s="457"/>
      <c r="P179" s="457"/>
      <c r="Q179" s="457"/>
      <c r="R179" s="457"/>
      <c r="S179" s="457"/>
      <c r="T179" s="457"/>
      <c r="U179" s="457"/>
      <c r="V179" s="457"/>
      <c r="W179" s="457"/>
      <c r="X179" s="457"/>
      <c r="Y179" s="457"/>
      <c r="Z179" s="458">
        <f t="shared" si="1"/>
        <v>0</v>
      </c>
      <c r="AA179" s="233" t="str">
        <f t="shared" si="2"/>
        <v>CORRECTO</v>
      </c>
    </row>
    <row r="180" spans="1:27" ht="12" customHeight="1">
      <c r="A180" s="448"/>
      <c r="B180" s="449" t="str">
        <f>IFERROR(VLOOKUP(A180,CATALOGO!$D$3:$G$179,4,0)," ")</f>
        <v xml:space="preserve"> </v>
      </c>
      <c r="C180" s="449" t="str">
        <f>IFERROR(VLOOKUP(A180,CATALOGO!$D$3:$G$179,2,0)," ")</f>
        <v xml:space="preserve"> </v>
      </c>
      <c r="D180" s="261"/>
      <c r="E180" s="261"/>
      <c r="F180" s="448"/>
      <c r="G180" s="450" t="str">
        <f t="array" ref="G180">IF(F180="","",INDEX(CATALOGO!AL:AL,MATCH(F180,CATALOGO!AM:AM,)))</f>
        <v/>
      </c>
      <c r="H180" s="448"/>
      <c r="I180" s="450" t="str">
        <f t="shared" si="0"/>
        <v/>
      </c>
      <c r="J180" s="450"/>
      <c r="K180" s="450"/>
      <c r="L180" s="261"/>
      <c r="M180" s="456"/>
      <c r="N180" s="457"/>
      <c r="O180" s="457"/>
      <c r="P180" s="457"/>
      <c r="Q180" s="457"/>
      <c r="R180" s="457"/>
      <c r="S180" s="457"/>
      <c r="T180" s="457"/>
      <c r="U180" s="457"/>
      <c r="V180" s="457"/>
      <c r="W180" s="457"/>
      <c r="X180" s="457"/>
      <c r="Y180" s="457"/>
      <c r="Z180" s="458">
        <f t="shared" si="1"/>
        <v>0</v>
      </c>
      <c r="AA180" s="233" t="str">
        <f t="shared" si="2"/>
        <v>CORRECTO</v>
      </c>
    </row>
    <row r="181" spans="1:27" ht="12" customHeight="1">
      <c r="A181" s="448"/>
      <c r="B181" s="449" t="str">
        <f>IFERROR(VLOOKUP(A181,CATALOGO!$D$3:$G$179,4,0)," ")</f>
        <v xml:space="preserve"> </v>
      </c>
      <c r="C181" s="449" t="str">
        <f>IFERROR(VLOOKUP(A181,CATALOGO!$D$3:$G$179,2,0)," ")</f>
        <v xml:space="preserve"> </v>
      </c>
      <c r="D181" s="261"/>
      <c r="E181" s="261"/>
      <c r="F181" s="448"/>
      <c r="G181" s="450" t="str">
        <f t="array" ref="G181">IF(F181="","",INDEX(CATALOGO!AL:AL,MATCH(F181,CATALOGO!AM:AM,)))</f>
        <v/>
      </c>
      <c r="H181" s="448"/>
      <c r="I181" s="450" t="str">
        <f t="shared" si="0"/>
        <v/>
      </c>
      <c r="J181" s="450"/>
      <c r="K181" s="450"/>
      <c r="L181" s="261"/>
      <c r="M181" s="456"/>
      <c r="N181" s="457"/>
      <c r="O181" s="457"/>
      <c r="P181" s="457"/>
      <c r="Q181" s="457"/>
      <c r="R181" s="457"/>
      <c r="S181" s="457"/>
      <c r="T181" s="457"/>
      <c r="U181" s="457"/>
      <c r="V181" s="457"/>
      <c r="W181" s="457"/>
      <c r="X181" s="457"/>
      <c r="Y181" s="457"/>
      <c r="Z181" s="458">
        <f t="shared" si="1"/>
        <v>0</v>
      </c>
      <c r="AA181" s="233" t="str">
        <f t="shared" si="2"/>
        <v>CORRECTO</v>
      </c>
    </row>
    <row r="182" spans="1:27" ht="12" customHeight="1">
      <c r="A182" s="448"/>
      <c r="B182" s="449" t="str">
        <f>IFERROR(VLOOKUP(A182,CATALOGO!$D$3:$G$179,4,0)," ")</f>
        <v xml:space="preserve"> </v>
      </c>
      <c r="C182" s="449" t="str">
        <f>IFERROR(VLOOKUP(A182,CATALOGO!$D$3:$G$179,2,0)," ")</f>
        <v xml:space="preserve"> </v>
      </c>
      <c r="D182" s="261"/>
      <c r="E182" s="261"/>
      <c r="F182" s="448"/>
      <c r="G182" s="450" t="str">
        <f t="array" ref="G182">IF(F182="","",INDEX(CATALOGO!AL:AL,MATCH(F182,CATALOGO!AM:AM,)))</f>
        <v/>
      </c>
      <c r="H182" s="448"/>
      <c r="I182" s="450" t="str">
        <f t="shared" si="0"/>
        <v/>
      </c>
      <c r="J182" s="450"/>
      <c r="K182" s="450"/>
      <c r="L182" s="261"/>
      <c r="M182" s="456"/>
      <c r="N182" s="457"/>
      <c r="O182" s="457"/>
      <c r="P182" s="457"/>
      <c r="Q182" s="457"/>
      <c r="R182" s="457"/>
      <c r="S182" s="457"/>
      <c r="T182" s="457"/>
      <c r="U182" s="457"/>
      <c r="V182" s="457"/>
      <c r="W182" s="457"/>
      <c r="X182" s="457"/>
      <c r="Y182" s="457"/>
      <c r="Z182" s="458">
        <f t="shared" si="1"/>
        <v>0</v>
      </c>
      <c r="AA182" s="233" t="str">
        <f t="shared" si="2"/>
        <v>CORRECTO</v>
      </c>
    </row>
    <row r="183" spans="1:27" ht="12" customHeight="1">
      <c r="A183" s="448"/>
      <c r="B183" s="449" t="str">
        <f>IFERROR(VLOOKUP(A183,CATALOGO!$D$3:$G$179,4,0)," ")</f>
        <v xml:space="preserve"> </v>
      </c>
      <c r="C183" s="449" t="str">
        <f>IFERROR(VLOOKUP(A183,CATALOGO!$D$3:$G$179,2,0)," ")</f>
        <v xml:space="preserve"> </v>
      </c>
      <c r="D183" s="261"/>
      <c r="E183" s="261"/>
      <c r="F183" s="448"/>
      <c r="G183" s="450" t="str">
        <f t="array" ref="G183">IF(F183="","",INDEX(CATALOGO!AL:AL,MATCH(F183,CATALOGO!AM:AM,)))</f>
        <v/>
      </c>
      <c r="H183" s="448"/>
      <c r="I183" s="450" t="str">
        <f t="shared" si="0"/>
        <v/>
      </c>
      <c r="J183" s="450"/>
      <c r="K183" s="450"/>
      <c r="L183" s="261"/>
      <c r="M183" s="456"/>
      <c r="N183" s="457"/>
      <c r="O183" s="457"/>
      <c r="P183" s="457"/>
      <c r="Q183" s="457"/>
      <c r="R183" s="457"/>
      <c r="S183" s="457"/>
      <c r="T183" s="457"/>
      <c r="U183" s="457"/>
      <c r="V183" s="457"/>
      <c r="W183" s="457"/>
      <c r="X183" s="457"/>
      <c r="Y183" s="457"/>
      <c r="Z183" s="458">
        <f t="shared" si="1"/>
        <v>0</v>
      </c>
      <c r="AA183" s="233" t="str">
        <f t="shared" si="2"/>
        <v>CORRECTO</v>
      </c>
    </row>
    <row r="184" spans="1:27" ht="12" customHeight="1">
      <c r="A184" s="448"/>
      <c r="B184" s="449" t="str">
        <f>IFERROR(VLOOKUP(A184,CATALOGO!$D$3:$G$179,4,0)," ")</f>
        <v xml:space="preserve"> </v>
      </c>
      <c r="C184" s="449" t="str">
        <f>IFERROR(VLOOKUP(A184,CATALOGO!$D$3:$G$179,2,0)," ")</f>
        <v xml:space="preserve"> </v>
      </c>
      <c r="D184" s="261"/>
      <c r="E184" s="261"/>
      <c r="F184" s="448"/>
      <c r="G184" s="450" t="str">
        <f t="array" ref="G184">IF(F184="","",INDEX(CATALOGO!AL:AL,MATCH(F184,CATALOGO!AM:AM,)))</f>
        <v/>
      </c>
      <c r="H184" s="448"/>
      <c r="I184" s="450" t="str">
        <f t="shared" si="0"/>
        <v/>
      </c>
      <c r="J184" s="450"/>
      <c r="K184" s="450"/>
      <c r="L184" s="261"/>
      <c r="M184" s="456"/>
      <c r="N184" s="457"/>
      <c r="O184" s="457"/>
      <c r="P184" s="457"/>
      <c r="Q184" s="457"/>
      <c r="R184" s="457"/>
      <c r="S184" s="457"/>
      <c r="T184" s="457"/>
      <c r="U184" s="457"/>
      <c r="V184" s="457"/>
      <c r="W184" s="457"/>
      <c r="X184" s="457"/>
      <c r="Y184" s="457"/>
      <c r="Z184" s="458">
        <f t="shared" si="1"/>
        <v>0</v>
      </c>
      <c r="AA184" s="233" t="str">
        <f t="shared" si="2"/>
        <v>CORRECTO</v>
      </c>
    </row>
    <row r="185" spans="1:27" ht="12" customHeight="1">
      <c r="A185" s="448"/>
      <c r="B185" s="449" t="str">
        <f>IFERROR(VLOOKUP(A185,CATALOGO!$D$3:$G$179,4,0)," ")</f>
        <v xml:space="preserve"> </v>
      </c>
      <c r="C185" s="449" t="str">
        <f>IFERROR(VLOOKUP(A185,CATALOGO!$D$3:$G$179,2,0)," ")</f>
        <v xml:space="preserve"> </v>
      </c>
      <c r="D185" s="261"/>
      <c r="E185" s="261"/>
      <c r="F185" s="448"/>
      <c r="G185" s="450" t="str">
        <f t="array" ref="G185">IF(F185="","",INDEX(CATALOGO!AL:AL,MATCH(F185,CATALOGO!AM:AM,)))</f>
        <v/>
      </c>
      <c r="H185" s="448"/>
      <c r="I185" s="450" t="str">
        <f t="shared" si="0"/>
        <v/>
      </c>
      <c r="J185" s="450"/>
      <c r="K185" s="450"/>
      <c r="L185" s="261"/>
      <c r="M185" s="456"/>
      <c r="N185" s="457"/>
      <c r="O185" s="457"/>
      <c r="P185" s="457"/>
      <c r="Q185" s="457"/>
      <c r="R185" s="457"/>
      <c r="S185" s="457"/>
      <c r="T185" s="457"/>
      <c r="U185" s="457"/>
      <c r="V185" s="457"/>
      <c r="W185" s="457"/>
      <c r="X185" s="457"/>
      <c r="Y185" s="457"/>
      <c r="Z185" s="458">
        <f t="shared" si="1"/>
        <v>0</v>
      </c>
      <c r="AA185" s="233" t="str">
        <f t="shared" si="2"/>
        <v>CORRECTO</v>
      </c>
    </row>
    <row r="186" spans="1:27" ht="12" customHeight="1">
      <c r="A186" s="448"/>
      <c r="B186" s="449" t="str">
        <f>IFERROR(VLOOKUP(A186,CATALOGO!$D$3:$G$179,4,0)," ")</f>
        <v xml:space="preserve"> </v>
      </c>
      <c r="C186" s="449" t="str">
        <f>IFERROR(VLOOKUP(A186,CATALOGO!$D$3:$G$179,2,0)," ")</f>
        <v xml:space="preserve"> </v>
      </c>
      <c r="D186" s="261"/>
      <c r="E186" s="261"/>
      <c r="F186" s="448"/>
      <c r="G186" s="450" t="str">
        <f t="array" ref="G186">IF(F186="","",INDEX(CATALOGO!AL:AL,MATCH(F186,CATALOGO!AM:AM,)))</f>
        <v/>
      </c>
      <c r="H186" s="448"/>
      <c r="I186" s="450" t="str">
        <f t="shared" si="0"/>
        <v/>
      </c>
      <c r="J186" s="450"/>
      <c r="K186" s="450"/>
      <c r="L186" s="261"/>
      <c r="M186" s="456"/>
      <c r="N186" s="457"/>
      <c r="O186" s="457"/>
      <c r="P186" s="457"/>
      <c r="Q186" s="457"/>
      <c r="R186" s="457"/>
      <c r="S186" s="457"/>
      <c r="T186" s="457"/>
      <c r="U186" s="457"/>
      <c r="V186" s="457"/>
      <c r="W186" s="457"/>
      <c r="X186" s="457"/>
      <c r="Y186" s="457"/>
      <c r="Z186" s="458">
        <f t="shared" si="1"/>
        <v>0</v>
      </c>
      <c r="AA186" s="233" t="str">
        <f t="shared" si="2"/>
        <v>CORRECTO</v>
      </c>
    </row>
    <row r="187" spans="1:27" ht="12" customHeight="1">
      <c r="A187" s="448"/>
      <c r="B187" s="449" t="str">
        <f>IFERROR(VLOOKUP(A187,CATALOGO!$D$3:$G$179,4,0)," ")</f>
        <v xml:space="preserve"> </v>
      </c>
      <c r="C187" s="449" t="str">
        <f>IFERROR(VLOOKUP(A187,CATALOGO!$D$3:$G$179,2,0)," ")</f>
        <v xml:space="preserve"> </v>
      </c>
      <c r="D187" s="261"/>
      <c r="E187" s="261"/>
      <c r="F187" s="448"/>
      <c r="G187" s="450" t="str">
        <f t="array" ref="G187">IF(F187="","",INDEX(CATALOGO!AL:AL,MATCH(F187,CATALOGO!AM:AM,)))</f>
        <v/>
      </c>
      <c r="H187" s="448"/>
      <c r="I187" s="450" t="str">
        <f t="shared" si="0"/>
        <v/>
      </c>
      <c r="J187" s="450"/>
      <c r="K187" s="450"/>
      <c r="L187" s="261"/>
      <c r="M187" s="456"/>
      <c r="N187" s="457"/>
      <c r="O187" s="457"/>
      <c r="P187" s="457"/>
      <c r="Q187" s="457"/>
      <c r="R187" s="457"/>
      <c r="S187" s="457"/>
      <c r="T187" s="457"/>
      <c r="U187" s="457"/>
      <c r="V187" s="457"/>
      <c r="W187" s="457"/>
      <c r="X187" s="457"/>
      <c r="Y187" s="457"/>
      <c r="Z187" s="458">
        <f t="shared" si="1"/>
        <v>0</v>
      </c>
      <c r="AA187" s="233" t="str">
        <f t="shared" si="2"/>
        <v>CORRECTO</v>
      </c>
    </row>
    <row r="188" spans="1:27" ht="12" customHeight="1">
      <c r="A188" s="448"/>
      <c r="B188" s="449" t="str">
        <f>IFERROR(VLOOKUP(A188,CATALOGO!$D$3:$G$179,4,0)," ")</f>
        <v xml:space="preserve"> </v>
      </c>
      <c r="C188" s="449" t="str">
        <f>IFERROR(VLOOKUP(A188,CATALOGO!$D$3:$G$179,2,0)," ")</f>
        <v xml:space="preserve"> </v>
      </c>
      <c r="D188" s="261"/>
      <c r="E188" s="261"/>
      <c r="F188" s="448"/>
      <c r="G188" s="450" t="str">
        <f t="array" ref="G188">IF(F188="","",INDEX(CATALOGO!AL:AL,MATCH(F188,CATALOGO!AM:AM,)))</f>
        <v/>
      </c>
      <c r="H188" s="448"/>
      <c r="I188" s="450" t="str">
        <f t="shared" si="0"/>
        <v/>
      </c>
      <c r="J188" s="450"/>
      <c r="K188" s="450"/>
      <c r="L188" s="261"/>
      <c r="M188" s="456"/>
      <c r="N188" s="457"/>
      <c r="O188" s="457"/>
      <c r="P188" s="457"/>
      <c r="Q188" s="457"/>
      <c r="R188" s="457"/>
      <c r="S188" s="457"/>
      <c r="T188" s="457"/>
      <c r="U188" s="457"/>
      <c r="V188" s="457"/>
      <c r="W188" s="457"/>
      <c r="X188" s="457"/>
      <c r="Y188" s="457"/>
      <c r="Z188" s="458">
        <f t="shared" si="1"/>
        <v>0</v>
      </c>
      <c r="AA188" s="233" t="str">
        <f t="shared" si="2"/>
        <v>CORRECTO</v>
      </c>
    </row>
    <row r="189" spans="1:27" ht="12" customHeight="1">
      <c r="A189" s="448"/>
      <c r="B189" s="449" t="str">
        <f>IFERROR(VLOOKUP(A189,CATALOGO!$D$3:$G$179,4,0)," ")</f>
        <v xml:space="preserve"> </v>
      </c>
      <c r="C189" s="449" t="str">
        <f>IFERROR(VLOOKUP(A189,CATALOGO!$D$3:$G$179,2,0)," ")</f>
        <v xml:space="preserve"> </v>
      </c>
      <c r="D189" s="261"/>
      <c r="E189" s="261"/>
      <c r="F189" s="448"/>
      <c r="G189" s="450" t="str">
        <f t="array" ref="G189">IF(F189="","",INDEX(CATALOGO!AL:AL,MATCH(F189,CATALOGO!AM:AM,)))</f>
        <v/>
      </c>
      <c r="H189" s="448"/>
      <c r="I189" s="450" t="str">
        <f t="shared" si="0"/>
        <v/>
      </c>
      <c r="J189" s="450"/>
      <c r="K189" s="450"/>
      <c r="L189" s="261"/>
      <c r="M189" s="456"/>
      <c r="N189" s="457"/>
      <c r="O189" s="457"/>
      <c r="P189" s="457"/>
      <c r="Q189" s="457"/>
      <c r="R189" s="457"/>
      <c r="S189" s="457"/>
      <c r="T189" s="457"/>
      <c r="U189" s="457"/>
      <c r="V189" s="457"/>
      <c r="W189" s="457"/>
      <c r="X189" s="457"/>
      <c r="Y189" s="457"/>
      <c r="Z189" s="458">
        <f t="shared" si="1"/>
        <v>0</v>
      </c>
      <c r="AA189" s="233" t="str">
        <f t="shared" si="2"/>
        <v>CORRECTO</v>
      </c>
    </row>
    <row r="190" spans="1:27" ht="12" customHeight="1">
      <c r="A190" s="448"/>
      <c r="B190" s="449" t="str">
        <f>IFERROR(VLOOKUP(A190,CATALOGO!$D$3:$G$179,4,0)," ")</f>
        <v xml:space="preserve"> </v>
      </c>
      <c r="C190" s="449" t="str">
        <f>IFERROR(VLOOKUP(A190,CATALOGO!$D$3:$G$179,2,0)," ")</f>
        <v xml:space="preserve"> </v>
      </c>
      <c r="D190" s="261"/>
      <c r="E190" s="261"/>
      <c r="F190" s="448"/>
      <c r="G190" s="450" t="str">
        <f t="array" ref="G190">IF(F190="","",INDEX(CATALOGO!AL:AL,MATCH(F190,CATALOGO!AM:AM,)))</f>
        <v/>
      </c>
      <c r="H190" s="448"/>
      <c r="I190" s="450" t="str">
        <f t="shared" si="0"/>
        <v/>
      </c>
      <c r="J190" s="450"/>
      <c r="K190" s="450"/>
      <c r="L190" s="261"/>
      <c r="M190" s="456"/>
      <c r="N190" s="457"/>
      <c r="O190" s="457"/>
      <c r="P190" s="457"/>
      <c r="Q190" s="457"/>
      <c r="R190" s="457"/>
      <c r="S190" s="457"/>
      <c r="T190" s="457"/>
      <c r="U190" s="457"/>
      <c r="V190" s="457"/>
      <c r="W190" s="457"/>
      <c r="X190" s="457"/>
      <c r="Y190" s="457"/>
      <c r="Z190" s="458">
        <f t="shared" si="1"/>
        <v>0</v>
      </c>
      <c r="AA190" s="233" t="str">
        <f t="shared" si="2"/>
        <v>CORRECTO</v>
      </c>
    </row>
    <row r="191" spans="1:27" ht="12" customHeight="1">
      <c r="A191" s="448"/>
      <c r="B191" s="449" t="str">
        <f>IFERROR(VLOOKUP(A191,CATALOGO!$D$3:$G$179,4,0)," ")</f>
        <v xml:space="preserve"> </v>
      </c>
      <c r="C191" s="449" t="str">
        <f>IFERROR(VLOOKUP(A191,CATALOGO!$D$3:$G$179,2,0)," ")</f>
        <v xml:space="preserve"> </v>
      </c>
      <c r="D191" s="261"/>
      <c r="E191" s="261"/>
      <c r="F191" s="448"/>
      <c r="G191" s="450" t="str">
        <f t="array" ref="G191">IF(F191="","",INDEX(CATALOGO!AL:AL,MATCH(F191,CATALOGO!AM:AM,)))</f>
        <v/>
      </c>
      <c r="H191" s="448"/>
      <c r="I191" s="450" t="str">
        <f t="shared" si="0"/>
        <v/>
      </c>
      <c r="J191" s="450"/>
      <c r="K191" s="450"/>
      <c r="L191" s="261"/>
      <c r="M191" s="456"/>
      <c r="N191" s="457"/>
      <c r="O191" s="457"/>
      <c r="P191" s="457"/>
      <c r="Q191" s="457"/>
      <c r="R191" s="457"/>
      <c r="S191" s="457"/>
      <c r="T191" s="457"/>
      <c r="U191" s="457"/>
      <c r="V191" s="457"/>
      <c r="W191" s="457"/>
      <c r="X191" s="457"/>
      <c r="Y191" s="457"/>
      <c r="Z191" s="458">
        <f t="shared" si="1"/>
        <v>0</v>
      </c>
      <c r="AA191" s="233" t="str">
        <f t="shared" si="2"/>
        <v>CORRECTO</v>
      </c>
    </row>
    <row r="192" spans="1:27" ht="12" customHeight="1">
      <c r="A192" s="448"/>
      <c r="B192" s="449" t="str">
        <f>IFERROR(VLOOKUP(A192,CATALOGO!$D$3:$G$179,4,0)," ")</f>
        <v xml:space="preserve"> </v>
      </c>
      <c r="C192" s="449" t="str">
        <f>IFERROR(VLOOKUP(A192,CATALOGO!$D$3:$G$179,2,0)," ")</f>
        <v xml:space="preserve"> </v>
      </c>
      <c r="D192" s="261"/>
      <c r="E192" s="261"/>
      <c r="F192" s="448"/>
      <c r="G192" s="450" t="str">
        <f t="array" ref="G192">IF(F192="","",INDEX(CATALOGO!AL:AL,MATCH(F192,CATALOGO!AM:AM,)))</f>
        <v/>
      </c>
      <c r="H192" s="448"/>
      <c r="I192" s="450" t="str">
        <f t="shared" si="0"/>
        <v/>
      </c>
      <c r="J192" s="450"/>
      <c r="K192" s="450"/>
      <c r="L192" s="261"/>
      <c r="M192" s="456"/>
      <c r="N192" s="457"/>
      <c r="O192" s="457"/>
      <c r="P192" s="457"/>
      <c r="Q192" s="457"/>
      <c r="R192" s="457"/>
      <c r="S192" s="457"/>
      <c r="T192" s="457"/>
      <c r="U192" s="457"/>
      <c r="V192" s="457"/>
      <c r="W192" s="457"/>
      <c r="X192" s="457"/>
      <c r="Y192" s="457"/>
      <c r="Z192" s="458">
        <f t="shared" si="1"/>
        <v>0</v>
      </c>
      <c r="AA192" s="233" t="str">
        <f t="shared" si="2"/>
        <v>CORRECTO</v>
      </c>
    </row>
    <row r="193" spans="1:27" ht="12" customHeight="1">
      <c r="A193" s="448"/>
      <c r="B193" s="449" t="str">
        <f>IFERROR(VLOOKUP(A193,CATALOGO!$D$3:$G$179,4,0)," ")</f>
        <v xml:space="preserve"> </v>
      </c>
      <c r="C193" s="449" t="str">
        <f>IFERROR(VLOOKUP(A193,CATALOGO!$D$3:$G$179,2,0)," ")</f>
        <v xml:space="preserve"> </v>
      </c>
      <c r="D193" s="261"/>
      <c r="E193" s="261"/>
      <c r="F193" s="448"/>
      <c r="G193" s="450" t="str">
        <f t="array" ref="G193">IF(F193="","",INDEX(CATALOGO!AL:AL,MATCH(F193,CATALOGO!AM:AM,)))</f>
        <v/>
      </c>
      <c r="H193" s="448"/>
      <c r="I193" s="450" t="str">
        <f t="shared" si="0"/>
        <v/>
      </c>
      <c r="J193" s="450"/>
      <c r="K193" s="450"/>
      <c r="L193" s="261"/>
      <c r="M193" s="456"/>
      <c r="N193" s="457"/>
      <c r="O193" s="457"/>
      <c r="P193" s="457"/>
      <c r="Q193" s="457"/>
      <c r="R193" s="457"/>
      <c r="S193" s="457"/>
      <c r="T193" s="457"/>
      <c r="U193" s="457"/>
      <c r="V193" s="457"/>
      <c r="W193" s="457"/>
      <c r="X193" s="457"/>
      <c r="Y193" s="457"/>
      <c r="Z193" s="458">
        <f t="shared" si="1"/>
        <v>0</v>
      </c>
      <c r="AA193" s="233" t="str">
        <f t="shared" si="2"/>
        <v>CORRECTO</v>
      </c>
    </row>
    <row r="194" spans="1:27" ht="12" customHeight="1">
      <c r="A194" s="448"/>
      <c r="B194" s="449" t="str">
        <f>IFERROR(VLOOKUP(A194,CATALOGO!$D$3:$G$179,4,0)," ")</f>
        <v xml:space="preserve"> </v>
      </c>
      <c r="C194" s="449" t="str">
        <f>IFERROR(VLOOKUP(A194,CATALOGO!$D$3:$G$179,2,0)," ")</f>
        <v xml:space="preserve"> </v>
      </c>
      <c r="D194" s="261"/>
      <c r="E194" s="261"/>
      <c r="F194" s="448"/>
      <c r="G194" s="450" t="str">
        <f t="array" ref="G194">IF(F194="","",INDEX(CATALOGO!AL:AL,MATCH(F194,CATALOGO!AM:AM,)))</f>
        <v/>
      </c>
      <c r="H194" s="448"/>
      <c r="I194" s="450" t="str">
        <f t="shared" si="0"/>
        <v/>
      </c>
      <c r="J194" s="450"/>
      <c r="K194" s="450"/>
      <c r="L194" s="261"/>
      <c r="M194" s="456"/>
      <c r="N194" s="457"/>
      <c r="O194" s="457"/>
      <c r="P194" s="457"/>
      <c r="Q194" s="457"/>
      <c r="R194" s="457"/>
      <c r="S194" s="457"/>
      <c r="T194" s="457"/>
      <c r="U194" s="457"/>
      <c r="V194" s="457"/>
      <c r="W194" s="457"/>
      <c r="X194" s="457"/>
      <c r="Y194" s="457"/>
      <c r="Z194" s="458">
        <f t="shared" si="1"/>
        <v>0</v>
      </c>
      <c r="AA194" s="233" t="str">
        <f t="shared" si="2"/>
        <v>CORRECTO</v>
      </c>
    </row>
    <row r="195" spans="1:27" ht="15.75" customHeight="1">
      <c r="A195" s="446"/>
      <c r="B195" s="446"/>
      <c r="C195" s="446"/>
      <c r="D195" s="446"/>
      <c r="E195" s="446"/>
      <c r="F195" s="446"/>
      <c r="G195" s="446"/>
      <c r="H195" s="446"/>
      <c r="I195" s="446"/>
      <c r="J195" s="446"/>
      <c r="K195" s="446"/>
      <c r="L195" s="446"/>
      <c r="M195" s="451"/>
      <c r="N195" s="452"/>
      <c r="O195" s="452"/>
      <c r="P195" s="452"/>
      <c r="Q195" s="452"/>
      <c r="R195" s="452"/>
      <c r="S195" s="452"/>
      <c r="T195" s="452"/>
      <c r="U195" s="452"/>
      <c r="V195" s="452"/>
      <c r="W195" s="452"/>
      <c r="X195" s="452"/>
      <c r="Y195" s="452"/>
      <c r="Z195" s="452"/>
      <c r="AA195" s="446"/>
    </row>
    <row r="196" spans="1:27" ht="15.75" customHeight="1">
      <c r="A196" s="446"/>
      <c r="B196" s="446"/>
      <c r="C196" s="446"/>
      <c r="D196" s="446"/>
      <c r="E196" s="446"/>
      <c r="F196" s="446"/>
      <c r="G196" s="446"/>
      <c r="H196" s="446"/>
      <c r="I196" s="446"/>
      <c r="J196" s="446"/>
      <c r="K196" s="446"/>
      <c r="L196" s="446"/>
      <c r="M196" s="451"/>
      <c r="N196" s="452"/>
      <c r="O196" s="452"/>
      <c r="P196" s="452"/>
      <c r="Q196" s="452"/>
      <c r="R196" s="452"/>
      <c r="S196" s="452"/>
      <c r="T196" s="452"/>
      <c r="U196" s="452"/>
      <c r="V196" s="452"/>
      <c r="W196" s="452"/>
      <c r="X196" s="452"/>
      <c r="Y196" s="452"/>
      <c r="Z196" s="452"/>
      <c r="AA196" s="446"/>
    </row>
    <row r="197" spans="1:27" ht="15.75" customHeight="1">
      <c r="A197" s="446"/>
      <c r="B197" s="446"/>
      <c r="C197" s="446"/>
      <c r="D197" s="446"/>
      <c r="E197" s="446"/>
      <c r="F197" s="446"/>
      <c r="G197" s="446"/>
      <c r="H197" s="446"/>
      <c r="I197" s="446"/>
      <c r="J197" s="446"/>
      <c r="K197" s="446"/>
      <c r="L197" s="446"/>
      <c r="M197" s="451"/>
      <c r="N197" s="452"/>
      <c r="O197" s="452"/>
      <c r="P197" s="452"/>
      <c r="Q197" s="452"/>
      <c r="R197" s="452"/>
      <c r="S197" s="452"/>
      <c r="T197" s="452"/>
      <c r="U197" s="452"/>
      <c r="V197" s="452"/>
      <c r="W197" s="452"/>
      <c r="X197" s="452"/>
      <c r="Y197" s="452"/>
      <c r="Z197" s="452"/>
      <c r="AA197" s="446"/>
    </row>
    <row r="198" spans="1:27" ht="15.75" customHeight="1">
      <c r="A198" s="446"/>
      <c r="B198" s="446"/>
      <c r="C198" s="446"/>
      <c r="D198" s="446"/>
      <c r="E198" s="446"/>
      <c r="F198" s="446"/>
      <c r="G198" s="446"/>
      <c r="H198" s="446"/>
      <c r="I198" s="446"/>
      <c r="J198" s="446"/>
      <c r="K198" s="446"/>
      <c r="L198" s="446"/>
      <c r="M198" s="451"/>
      <c r="N198" s="452"/>
      <c r="O198" s="452"/>
      <c r="P198" s="452"/>
      <c r="Q198" s="452"/>
      <c r="R198" s="452"/>
      <c r="S198" s="452"/>
      <c r="T198" s="452"/>
      <c r="U198" s="452"/>
      <c r="V198" s="452"/>
      <c r="W198" s="452"/>
      <c r="X198" s="452"/>
      <c r="Y198" s="452"/>
      <c r="Z198" s="452"/>
      <c r="AA198" s="446"/>
    </row>
    <row r="199" spans="1:27" ht="15.75" customHeight="1">
      <c r="A199" s="446"/>
      <c r="B199" s="446"/>
      <c r="C199" s="446"/>
      <c r="D199" s="446"/>
      <c r="E199" s="446"/>
      <c r="F199" s="446"/>
      <c r="G199" s="446"/>
      <c r="H199" s="446"/>
      <c r="I199" s="446"/>
      <c r="J199" s="446"/>
      <c r="K199" s="446"/>
      <c r="L199" s="446"/>
      <c r="M199" s="451"/>
      <c r="N199" s="452"/>
      <c r="O199" s="452"/>
      <c r="P199" s="452"/>
      <c r="Q199" s="452"/>
      <c r="R199" s="452"/>
      <c r="S199" s="452"/>
      <c r="T199" s="452"/>
      <c r="U199" s="452"/>
      <c r="V199" s="452"/>
      <c r="W199" s="452"/>
      <c r="X199" s="452"/>
      <c r="Y199" s="452"/>
      <c r="Z199" s="452"/>
      <c r="AA199" s="446"/>
    </row>
    <row r="200" spans="1:27" ht="15.75" customHeight="1">
      <c r="A200" s="446"/>
      <c r="B200" s="446"/>
      <c r="C200" s="446"/>
      <c r="D200" s="446"/>
      <c r="E200" s="446"/>
      <c r="F200" s="446"/>
      <c r="G200" s="446"/>
      <c r="H200" s="446"/>
      <c r="I200" s="446"/>
      <c r="J200" s="446"/>
      <c r="K200" s="446"/>
      <c r="L200" s="446"/>
      <c r="M200" s="451"/>
      <c r="N200" s="452"/>
      <c r="O200" s="452"/>
      <c r="P200" s="452"/>
      <c r="Q200" s="452"/>
      <c r="R200" s="452"/>
      <c r="S200" s="452"/>
      <c r="T200" s="452"/>
      <c r="U200" s="452"/>
      <c r="V200" s="452"/>
      <c r="W200" s="452"/>
      <c r="X200" s="452"/>
      <c r="Y200" s="452"/>
      <c r="Z200" s="452"/>
      <c r="AA200" s="446"/>
    </row>
    <row r="201" spans="1:27" ht="15.75" customHeight="1">
      <c r="A201" s="446"/>
      <c r="B201" s="446"/>
      <c r="C201" s="446"/>
      <c r="D201" s="446"/>
      <c r="E201" s="446"/>
      <c r="F201" s="446"/>
      <c r="G201" s="446"/>
      <c r="H201" s="446"/>
      <c r="I201" s="446"/>
      <c r="J201" s="446"/>
      <c r="K201" s="446"/>
      <c r="L201" s="446"/>
      <c r="M201" s="451"/>
      <c r="N201" s="452"/>
      <c r="O201" s="452"/>
      <c r="P201" s="452"/>
      <c r="Q201" s="452"/>
      <c r="R201" s="452"/>
      <c r="S201" s="452"/>
      <c r="T201" s="452"/>
      <c r="U201" s="452"/>
      <c r="V201" s="452"/>
      <c r="W201" s="452"/>
      <c r="X201" s="452"/>
      <c r="Y201" s="452"/>
      <c r="Z201" s="452"/>
      <c r="AA201" s="446"/>
    </row>
    <row r="202" spans="1:27" ht="15.75" customHeight="1">
      <c r="A202" s="446"/>
      <c r="B202" s="446"/>
      <c r="C202" s="446"/>
      <c r="D202" s="446"/>
      <c r="E202" s="446"/>
      <c r="F202" s="446"/>
      <c r="G202" s="446"/>
      <c r="H202" s="446"/>
      <c r="I202" s="446"/>
      <c r="J202" s="446"/>
      <c r="K202" s="446"/>
      <c r="L202" s="446"/>
      <c r="M202" s="451"/>
      <c r="N202" s="452"/>
      <c r="O202" s="452"/>
      <c r="P202" s="452"/>
      <c r="Q202" s="452"/>
      <c r="R202" s="452"/>
      <c r="S202" s="452"/>
      <c r="T202" s="452"/>
      <c r="U202" s="452"/>
      <c r="V202" s="452"/>
      <c r="W202" s="452"/>
      <c r="X202" s="452"/>
      <c r="Y202" s="452"/>
      <c r="Z202" s="452"/>
      <c r="AA202" s="446"/>
    </row>
    <row r="203" spans="1:27" ht="15.75" customHeight="1">
      <c r="A203" s="446"/>
      <c r="B203" s="446"/>
      <c r="C203" s="446"/>
      <c r="D203" s="446"/>
      <c r="E203" s="446"/>
      <c r="F203" s="446"/>
      <c r="G203" s="446"/>
      <c r="H203" s="446"/>
      <c r="I203" s="446"/>
      <c r="J203" s="446"/>
      <c r="K203" s="446"/>
      <c r="L203" s="446"/>
      <c r="M203" s="451"/>
      <c r="N203" s="452"/>
      <c r="O203" s="452"/>
      <c r="P203" s="452"/>
      <c r="Q203" s="452"/>
      <c r="R203" s="452"/>
      <c r="S203" s="452"/>
      <c r="T203" s="452"/>
      <c r="U203" s="452"/>
      <c r="V203" s="452"/>
      <c r="W203" s="452"/>
      <c r="X203" s="452"/>
      <c r="Y203" s="452"/>
      <c r="Z203" s="452"/>
      <c r="AA203" s="446"/>
    </row>
    <row r="204" spans="1:27" ht="15.75" customHeight="1">
      <c r="A204" s="446"/>
      <c r="B204" s="446"/>
      <c r="C204" s="446"/>
      <c r="D204" s="446"/>
      <c r="E204" s="446"/>
      <c r="F204" s="446"/>
      <c r="G204" s="446"/>
      <c r="H204" s="446"/>
      <c r="I204" s="446"/>
      <c r="J204" s="446"/>
      <c r="K204" s="446"/>
      <c r="L204" s="446"/>
      <c r="M204" s="451"/>
      <c r="N204" s="452"/>
      <c r="O204" s="452"/>
      <c r="P204" s="452"/>
      <c r="Q204" s="452"/>
      <c r="R204" s="452"/>
      <c r="S204" s="452"/>
      <c r="T204" s="452"/>
      <c r="U204" s="452"/>
      <c r="V204" s="452"/>
      <c r="W204" s="452"/>
      <c r="X204" s="452"/>
      <c r="Y204" s="452"/>
      <c r="Z204" s="452"/>
      <c r="AA204" s="446"/>
    </row>
    <row r="205" spans="1:27" ht="15.75" customHeight="1">
      <c r="A205" s="446"/>
      <c r="B205" s="446"/>
      <c r="C205" s="446"/>
      <c r="D205" s="446"/>
      <c r="E205" s="446"/>
      <c r="F205" s="446"/>
      <c r="G205" s="446"/>
      <c r="H205" s="446"/>
      <c r="I205" s="446"/>
      <c r="J205" s="446"/>
      <c r="K205" s="446"/>
      <c r="L205" s="446"/>
      <c r="M205" s="451"/>
      <c r="N205" s="452"/>
      <c r="O205" s="452"/>
      <c r="P205" s="452"/>
      <c r="Q205" s="452"/>
      <c r="R205" s="452"/>
      <c r="S205" s="452"/>
      <c r="T205" s="452"/>
      <c r="U205" s="452"/>
      <c r="V205" s="452"/>
      <c r="W205" s="452"/>
      <c r="X205" s="452"/>
      <c r="Y205" s="452"/>
      <c r="Z205" s="452"/>
      <c r="AA205" s="446"/>
    </row>
    <row r="206" spans="1:27" ht="15.75" customHeight="1">
      <c r="A206" s="446"/>
      <c r="B206" s="446"/>
      <c r="C206" s="446"/>
      <c r="D206" s="446"/>
      <c r="E206" s="446"/>
      <c r="F206" s="446"/>
      <c r="G206" s="446"/>
      <c r="H206" s="446"/>
      <c r="I206" s="446"/>
      <c r="J206" s="446"/>
      <c r="K206" s="446"/>
      <c r="L206" s="446"/>
      <c r="M206" s="451"/>
      <c r="N206" s="452"/>
      <c r="O206" s="452"/>
      <c r="P206" s="452"/>
      <c r="Q206" s="452"/>
      <c r="R206" s="452"/>
      <c r="S206" s="452"/>
      <c r="T206" s="452"/>
      <c r="U206" s="452"/>
      <c r="V206" s="452"/>
      <c r="W206" s="452"/>
      <c r="X206" s="452"/>
      <c r="Y206" s="452"/>
      <c r="Z206" s="452"/>
      <c r="AA206" s="446"/>
    </row>
    <row r="207" spans="1:27" ht="15.75" customHeight="1">
      <c r="A207" s="446"/>
      <c r="B207" s="446"/>
      <c r="C207" s="446"/>
      <c r="D207" s="446"/>
      <c r="E207" s="446"/>
      <c r="F207" s="446"/>
      <c r="G207" s="446"/>
      <c r="H207" s="446"/>
      <c r="I207" s="446"/>
      <c r="J207" s="446"/>
      <c r="K207" s="446"/>
      <c r="L207" s="446"/>
      <c r="M207" s="451"/>
      <c r="N207" s="452"/>
      <c r="O207" s="452"/>
      <c r="P207" s="452"/>
      <c r="Q207" s="452"/>
      <c r="R207" s="452"/>
      <c r="S207" s="452"/>
      <c r="T207" s="452"/>
      <c r="U207" s="452"/>
      <c r="V207" s="452"/>
      <c r="W207" s="452"/>
      <c r="X207" s="452"/>
      <c r="Y207" s="452"/>
      <c r="Z207" s="452"/>
      <c r="AA207" s="446"/>
    </row>
    <row r="208" spans="1:27" ht="15.75" customHeight="1">
      <c r="A208" s="446"/>
      <c r="B208" s="446"/>
      <c r="C208" s="446"/>
      <c r="D208" s="446"/>
      <c r="E208" s="446"/>
      <c r="F208" s="446"/>
      <c r="G208" s="446"/>
      <c r="H208" s="446"/>
      <c r="I208" s="446"/>
      <c r="J208" s="446"/>
      <c r="K208" s="446"/>
      <c r="L208" s="446"/>
      <c r="M208" s="451"/>
      <c r="N208" s="452"/>
      <c r="O208" s="452"/>
      <c r="P208" s="452"/>
      <c r="Q208" s="452"/>
      <c r="R208" s="452"/>
      <c r="S208" s="452"/>
      <c r="T208" s="452"/>
      <c r="U208" s="452"/>
      <c r="V208" s="452"/>
      <c r="W208" s="452"/>
      <c r="X208" s="452"/>
      <c r="Y208" s="452"/>
      <c r="Z208" s="452"/>
      <c r="AA208" s="446"/>
    </row>
    <row r="209" spans="1:27" ht="15.75" customHeight="1">
      <c r="A209" s="446"/>
      <c r="B209" s="446"/>
      <c r="C209" s="446"/>
      <c r="D209" s="446"/>
      <c r="E209" s="446"/>
      <c r="F209" s="446"/>
      <c r="G209" s="446"/>
      <c r="H209" s="446"/>
      <c r="I209" s="446"/>
      <c r="J209" s="446"/>
      <c r="K209" s="446"/>
      <c r="L209" s="446"/>
      <c r="M209" s="451"/>
      <c r="N209" s="452"/>
      <c r="O209" s="452"/>
      <c r="P209" s="452"/>
      <c r="Q209" s="452"/>
      <c r="R209" s="452"/>
      <c r="S209" s="452"/>
      <c r="T209" s="452"/>
      <c r="U209" s="452"/>
      <c r="V209" s="452"/>
      <c r="W209" s="452"/>
      <c r="X209" s="452"/>
      <c r="Y209" s="452"/>
      <c r="Z209" s="452"/>
      <c r="AA209" s="446"/>
    </row>
    <row r="210" spans="1:27" ht="15.75" customHeight="1">
      <c r="A210" s="446"/>
      <c r="B210" s="446"/>
      <c r="C210" s="446"/>
      <c r="D210" s="446"/>
      <c r="E210" s="446"/>
      <c r="F210" s="446"/>
      <c r="G210" s="446"/>
      <c r="H210" s="446"/>
      <c r="I210" s="446"/>
      <c r="J210" s="446"/>
      <c r="K210" s="446"/>
      <c r="L210" s="446"/>
      <c r="M210" s="451"/>
      <c r="N210" s="452"/>
      <c r="O210" s="452"/>
      <c r="P210" s="452"/>
      <c r="Q210" s="452"/>
      <c r="R210" s="452"/>
      <c r="S210" s="452"/>
      <c r="T210" s="452"/>
      <c r="U210" s="452"/>
      <c r="V210" s="452"/>
      <c r="W210" s="452"/>
      <c r="X210" s="452"/>
      <c r="Y210" s="452"/>
      <c r="Z210" s="452"/>
      <c r="AA210" s="446"/>
    </row>
    <row r="211" spans="1:27" ht="15.75" customHeight="1">
      <c r="A211" s="446"/>
      <c r="B211" s="446"/>
      <c r="C211" s="446"/>
      <c r="D211" s="446"/>
      <c r="E211" s="446"/>
      <c r="F211" s="446"/>
      <c r="G211" s="446"/>
      <c r="H211" s="446"/>
      <c r="I211" s="446"/>
      <c r="J211" s="446"/>
      <c r="K211" s="446"/>
      <c r="L211" s="446"/>
      <c r="M211" s="451"/>
      <c r="N211" s="452"/>
      <c r="O211" s="452"/>
      <c r="P211" s="452"/>
      <c r="Q211" s="452"/>
      <c r="R211" s="452"/>
      <c r="S211" s="452"/>
      <c r="T211" s="452"/>
      <c r="U211" s="452"/>
      <c r="V211" s="452"/>
      <c r="W211" s="452"/>
      <c r="X211" s="452"/>
      <c r="Y211" s="452"/>
      <c r="Z211" s="452"/>
      <c r="AA211" s="446"/>
    </row>
    <row r="212" spans="1:27" ht="15.75" customHeight="1">
      <c r="A212" s="446"/>
      <c r="B212" s="446"/>
      <c r="C212" s="446"/>
      <c r="D212" s="446"/>
      <c r="E212" s="446"/>
      <c r="F212" s="446"/>
      <c r="G212" s="446"/>
      <c r="H212" s="446"/>
      <c r="I212" s="446"/>
      <c r="J212" s="446"/>
      <c r="K212" s="446"/>
      <c r="L212" s="446"/>
      <c r="M212" s="451"/>
      <c r="N212" s="452"/>
      <c r="O212" s="452"/>
      <c r="P212" s="452"/>
      <c r="Q212" s="452"/>
      <c r="R212" s="452"/>
      <c r="S212" s="452"/>
      <c r="T212" s="452"/>
      <c r="U212" s="452"/>
      <c r="V212" s="452"/>
      <c r="W212" s="452"/>
      <c r="X212" s="452"/>
      <c r="Y212" s="452"/>
      <c r="Z212" s="452"/>
      <c r="AA212" s="446"/>
    </row>
    <row r="213" spans="1:27" ht="15.75" customHeight="1">
      <c r="A213" s="446"/>
      <c r="B213" s="446"/>
      <c r="C213" s="446"/>
      <c r="D213" s="446"/>
      <c r="E213" s="446"/>
      <c r="F213" s="446"/>
      <c r="G213" s="446"/>
      <c r="H213" s="446"/>
      <c r="I213" s="446"/>
      <c r="J213" s="446"/>
      <c r="K213" s="446"/>
      <c r="L213" s="446"/>
      <c r="M213" s="451"/>
      <c r="N213" s="452"/>
      <c r="O213" s="452"/>
      <c r="P213" s="452"/>
      <c r="Q213" s="452"/>
      <c r="R213" s="452"/>
      <c r="S213" s="452"/>
      <c r="T213" s="452"/>
      <c r="U213" s="452"/>
      <c r="V213" s="452"/>
      <c r="W213" s="452"/>
      <c r="X213" s="452"/>
      <c r="Y213" s="452"/>
      <c r="Z213" s="452"/>
      <c r="AA213" s="446"/>
    </row>
    <row r="214" spans="1:27" ht="15.75" customHeight="1">
      <c r="A214" s="446"/>
      <c r="B214" s="446"/>
      <c r="C214" s="446"/>
      <c r="D214" s="446"/>
      <c r="E214" s="446"/>
      <c r="F214" s="446"/>
      <c r="G214" s="446"/>
      <c r="H214" s="446"/>
      <c r="I214" s="446"/>
      <c r="J214" s="446"/>
      <c r="K214" s="446"/>
      <c r="L214" s="446"/>
      <c r="M214" s="451"/>
      <c r="N214" s="452"/>
      <c r="O214" s="452"/>
      <c r="P214" s="452"/>
      <c r="Q214" s="452"/>
      <c r="R214" s="452"/>
      <c r="S214" s="452"/>
      <c r="T214" s="452"/>
      <c r="U214" s="452"/>
      <c r="V214" s="452"/>
      <c r="W214" s="452"/>
      <c r="X214" s="452"/>
      <c r="Y214" s="452"/>
      <c r="Z214" s="452"/>
      <c r="AA214" s="446"/>
    </row>
    <row r="215" spans="1:27" ht="15.75" customHeight="1">
      <c r="A215" s="446"/>
      <c r="B215" s="446"/>
      <c r="C215" s="446"/>
      <c r="D215" s="446"/>
      <c r="E215" s="446"/>
      <c r="F215" s="446"/>
      <c r="G215" s="446"/>
      <c r="H215" s="446"/>
      <c r="I215" s="446"/>
      <c r="J215" s="446"/>
      <c r="K215" s="446"/>
      <c r="L215" s="446"/>
      <c r="M215" s="451"/>
      <c r="N215" s="452"/>
      <c r="O215" s="452"/>
      <c r="P215" s="452"/>
      <c r="Q215" s="452"/>
      <c r="R215" s="452"/>
      <c r="S215" s="452"/>
      <c r="T215" s="452"/>
      <c r="U215" s="452"/>
      <c r="V215" s="452"/>
      <c r="W215" s="452"/>
      <c r="X215" s="452"/>
      <c r="Y215" s="452"/>
      <c r="Z215" s="452"/>
      <c r="AA215" s="446"/>
    </row>
    <row r="216" spans="1:27" ht="15.75" customHeight="1">
      <c r="A216" s="446"/>
      <c r="B216" s="446"/>
      <c r="C216" s="446"/>
      <c r="D216" s="446"/>
      <c r="E216" s="446"/>
      <c r="F216" s="446"/>
      <c r="G216" s="446"/>
      <c r="H216" s="446"/>
      <c r="I216" s="446"/>
      <c r="J216" s="446"/>
      <c r="K216" s="446"/>
      <c r="L216" s="446"/>
      <c r="M216" s="451"/>
      <c r="N216" s="452"/>
      <c r="O216" s="452"/>
      <c r="P216" s="452"/>
      <c r="Q216" s="452"/>
      <c r="R216" s="452"/>
      <c r="S216" s="452"/>
      <c r="T216" s="452"/>
      <c r="U216" s="452"/>
      <c r="V216" s="452"/>
      <c r="W216" s="452"/>
      <c r="X216" s="452"/>
      <c r="Y216" s="452"/>
      <c r="Z216" s="452"/>
      <c r="AA216" s="446"/>
    </row>
    <row r="217" spans="1:27" ht="15.75" customHeight="1">
      <c r="A217" s="446"/>
      <c r="B217" s="446"/>
      <c r="C217" s="446"/>
      <c r="D217" s="446"/>
      <c r="E217" s="446"/>
      <c r="F217" s="446"/>
      <c r="G217" s="446"/>
      <c r="H217" s="446"/>
      <c r="I217" s="446"/>
      <c r="J217" s="446"/>
      <c r="K217" s="446"/>
      <c r="L217" s="446"/>
      <c r="M217" s="451"/>
      <c r="N217" s="452"/>
      <c r="O217" s="452"/>
      <c r="P217" s="452"/>
      <c r="Q217" s="452"/>
      <c r="R217" s="452"/>
      <c r="S217" s="452"/>
      <c r="T217" s="452"/>
      <c r="U217" s="452"/>
      <c r="V217" s="452"/>
      <c r="W217" s="452"/>
      <c r="X217" s="452"/>
      <c r="Y217" s="452"/>
      <c r="Z217" s="452"/>
      <c r="AA217" s="446"/>
    </row>
    <row r="218" spans="1:27" ht="15.75" customHeight="1">
      <c r="A218" s="446"/>
      <c r="B218" s="446"/>
      <c r="C218" s="446"/>
      <c r="D218" s="446"/>
      <c r="E218" s="446"/>
      <c r="F218" s="446"/>
      <c r="G218" s="446"/>
      <c r="H218" s="446"/>
      <c r="I218" s="446"/>
      <c r="J218" s="446"/>
      <c r="K218" s="446"/>
      <c r="L218" s="446"/>
      <c r="M218" s="451"/>
      <c r="N218" s="452"/>
      <c r="O218" s="452"/>
      <c r="P218" s="452"/>
      <c r="Q218" s="452"/>
      <c r="R218" s="452"/>
      <c r="S218" s="452"/>
      <c r="T218" s="452"/>
      <c r="U218" s="452"/>
      <c r="V218" s="452"/>
      <c r="W218" s="452"/>
      <c r="X218" s="452"/>
      <c r="Y218" s="452"/>
      <c r="Z218" s="452"/>
      <c r="AA218" s="446"/>
    </row>
    <row r="219" spans="1:27" ht="15.75" customHeight="1">
      <c r="A219" s="446"/>
      <c r="B219" s="446"/>
      <c r="C219" s="446"/>
      <c r="D219" s="446"/>
      <c r="E219" s="446"/>
      <c r="F219" s="446"/>
      <c r="G219" s="446"/>
      <c r="H219" s="446"/>
      <c r="I219" s="446"/>
      <c r="J219" s="446"/>
      <c r="K219" s="446"/>
      <c r="L219" s="446"/>
      <c r="M219" s="451"/>
      <c r="N219" s="452"/>
      <c r="O219" s="452"/>
      <c r="P219" s="452"/>
      <c r="Q219" s="452"/>
      <c r="R219" s="452"/>
      <c r="S219" s="452"/>
      <c r="T219" s="452"/>
      <c r="U219" s="452"/>
      <c r="V219" s="452"/>
      <c r="W219" s="452"/>
      <c r="X219" s="452"/>
      <c r="Y219" s="452"/>
      <c r="Z219" s="452"/>
      <c r="AA219" s="446"/>
    </row>
    <row r="220" spans="1:27" ht="15.75" customHeight="1">
      <c r="A220" s="446"/>
      <c r="B220" s="446"/>
      <c r="C220" s="446"/>
      <c r="D220" s="446"/>
      <c r="E220" s="446"/>
      <c r="F220" s="446"/>
      <c r="G220" s="446"/>
      <c r="H220" s="446"/>
      <c r="I220" s="446"/>
      <c r="J220" s="446"/>
      <c r="K220" s="446"/>
      <c r="L220" s="446"/>
      <c r="M220" s="451"/>
      <c r="N220" s="452"/>
      <c r="O220" s="452"/>
      <c r="P220" s="452"/>
      <c r="Q220" s="452"/>
      <c r="R220" s="452"/>
      <c r="S220" s="452"/>
      <c r="T220" s="452"/>
      <c r="U220" s="452"/>
      <c r="V220" s="452"/>
      <c r="W220" s="452"/>
      <c r="X220" s="452"/>
      <c r="Y220" s="452"/>
      <c r="Z220" s="452"/>
      <c r="AA220" s="446"/>
    </row>
    <row r="221" spans="1:27" ht="15.75" customHeight="1">
      <c r="A221" s="446"/>
      <c r="B221" s="446"/>
      <c r="C221" s="446"/>
      <c r="D221" s="446"/>
      <c r="E221" s="446"/>
      <c r="F221" s="446"/>
      <c r="G221" s="446"/>
      <c r="H221" s="446"/>
      <c r="I221" s="446"/>
      <c r="J221" s="446"/>
      <c r="K221" s="446"/>
      <c r="L221" s="446"/>
      <c r="M221" s="451"/>
      <c r="N221" s="452"/>
      <c r="O221" s="452"/>
      <c r="P221" s="452"/>
      <c r="Q221" s="452"/>
      <c r="R221" s="452"/>
      <c r="S221" s="452"/>
      <c r="T221" s="452"/>
      <c r="U221" s="452"/>
      <c r="V221" s="452"/>
      <c r="W221" s="452"/>
      <c r="X221" s="452"/>
      <c r="Y221" s="452"/>
      <c r="Z221" s="452"/>
      <c r="AA221" s="446"/>
    </row>
    <row r="222" spans="1:27" ht="15.75" customHeight="1">
      <c r="A222" s="446"/>
      <c r="B222" s="446"/>
      <c r="C222" s="446"/>
      <c r="D222" s="446"/>
      <c r="E222" s="446"/>
      <c r="F222" s="446"/>
      <c r="G222" s="446"/>
      <c r="H222" s="446"/>
      <c r="I222" s="446"/>
      <c r="J222" s="446"/>
      <c r="K222" s="446"/>
      <c r="L222" s="446"/>
      <c r="M222" s="451"/>
      <c r="N222" s="452"/>
      <c r="O222" s="452"/>
      <c r="P222" s="452"/>
      <c r="Q222" s="452"/>
      <c r="R222" s="452"/>
      <c r="S222" s="452"/>
      <c r="T222" s="452"/>
      <c r="U222" s="452"/>
      <c r="V222" s="452"/>
      <c r="W222" s="452"/>
      <c r="X222" s="452"/>
      <c r="Y222" s="452"/>
      <c r="Z222" s="452"/>
      <c r="AA222" s="446"/>
    </row>
    <row r="223" spans="1:27" ht="15.75" customHeight="1">
      <c r="A223" s="446"/>
      <c r="B223" s="446"/>
      <c r="C223" s="446"/>
      <c r="D223" s="446"/>
      <c r="E223" s="446"/>
      <c r="F223" s="446"/>
      <c r="G223" s="446"/>
      <c r="H223" s="446"/>
      <c r="I223" s="446"/>
      <c r="J223" s="446"/>
      <c r="K223" s="446"/>
      <c r="L223" s="446"/>
      <c r="M223" s="451"/>
      <c r="N223" s="452"/>
      <c r="O223" s="452"/>
      <c r="P223" s="452"/>
      <c r="Q223" s="452"/>
      <c r="R223" s="452"/>
      <c r="S223" s="452"/>
      <c r="T223" s="452"/>
      <c r="U223" s="452"/>
      <c r="V223" s="452"/>
      <c r="W223" s="452"/>
      <c r="X223" s="452"/>
      <c r="Y223" s="452"/>
      <c r="Z223" s="452"/>
      <c r="AA223" s="446"/>
    </row>
    <row r="224" spans="1:27" ht="15.75" customHeight="1">
      <c r="A224" s="446"/>
      <c r="B224" s="446"/>
      <c r="C224" s="446"/>
      <c r="D224" s="446"/>
      <c r="E224" s="446"/>
      <c r="F224" s="446"/>
      <c r="G224" s="446"/>
      <c r="H224" s="446"/>
      <c r="I224" s="446"/>
      <c r="J224" s="446"/>
      <c r="K224" s="446"/>
      <c r="L224" s="446"/>
      <c r="M224" s="451"/>
      <c r="N224" s="452"/>
      <c r="O224" s="452"/>
      <c r="P224" s="452"/>
      <c r="Q224" s="452"/>
      <c r="R224" s="452"/>
      <c r="S224" s="452"/>
      <c r="T224" s="452"/>
      <c r="U224" s="452"/>
      <c r="V224" s="452"/>
      <c r="W224" s="452"/>
      <c r="X224" s="452"/>
      <c r="Y224" s="452"/>
      <c r="Z224" s="452"/>
      <c r="AA224" s="446"/>
    </row>
    <row r="225" spans="1:27" ht="15.75" customHeight="1">
      <c r="A225" s="446"/>
      <c r="B225" s="446"/>
      <c r="C225" s="446"/>
      <c r="D225" s="446"/>
      <c r="E225" s="446"/>
      <c r="F225" s="446"/>
      <c r="G225" s="446"/>
      <c r="H225" s="446"/>
      <c r="I225" s="446"/>
      <c r="J225" s="446"/>
      <c r="K225" s="446"/>
      <c r="L225" s="446"/>
      <c r="M225" s="451"/>
      <c r="N225" s="452"/>
      <c r="O225" s="452"/>
      <c r="P225" s="452"/>
      <c r="Q225" s="452"/>
      <c r="R225" s="452"/>
      <c r="S225" s="452"/>
      <c r="T225" s="452"/>
      <c r="U225" s="452"/>
      <c r="V225" s="452"/>
      <c r="W225" s="452"/>
      <c r="X225" s="452"/>
      <c r="Y225" s="452"/>
      <c r="Z225" s="452"/>
      <c r="AA225" s="446"/>
    </row>
    <row r="226" spans="1:27" ht="15.75" customHeight="1">
      <c r="A226" s="446"/>
      <c r="B226" s="446"/>
      <c r="C226" s="446"/>
      <c r="D226" s="446"/>
      <c r="E226" s="446"/>
      <c r="F226" s="446"/>
      <c r="G226" s="446"/>
      <c r="H226" s="446"/>
      <c r="I226" s="446"/>
      <c r="J226" s="446"/>
      <c r="K226" s="446"/>
      <c r="L226" s="446"/>
      <c r="M226" s="451"/>
      <c r="N226" s="452"/>
      <c r="O226" s="452"/>
      <c r="P226" s="452"/>
      <c r="Q226" s="452"/>
      <c r="R226" s="452"/>
      <c r="S226" s="452"/>
      <c r="T226" s="452"/>
      <c r="U226" s="452"/>
      <c r="V226" s="452"/>
      <c r="W226" s="452"/>
      <c r="X226" s="452"/>
      <c r="Y226" s="452"/>
      <c r="Z226" s="452"/>
      <c r="AA226" s="446"/>
    </row>
    <row r="227" spans="1:27" ht="15.75" customHeight="1">
      <c r="A227" s="446"/>
      <c r="B227" s="446"/>
      <c r="C227" s="446"/>
      <c r="D227" s="446"/>
      <c r="E227" s="446"/>
      <c r="F227" s="446"/>
      <c r="G227" s="446"/>
      <c r="H227" s="446"/>
      <c r="I227" s="446"/>
      <c r="J227" s="446"/>
      <c r="K227" s="446"/>
      <c r="L227" s="446"/>
      <c r="M227" s="451"/>
      <c r="N227" s="452"/>
      <c r="O227" s="452"/>
      <c r="P227" s="452"/>
      <c r="Q227" s="452"/>
      <c r="R227" s="452"/>
      <c r="S227" s="452"/>
      <c r="T227" s="452"/>
      <c r="U227" s="452"/>
      <c r="V227" s="452"/>
      <c r="W227" s="452"/>
      <c r="X227" s="452"/>
      <c r="Y227" s="452"/>
      <c r="Z227" s="452"/>
      <c r="AA227" s="446"/>
    </row>
    <row r="228" spans="1:27" ht="15.75" customHeight="1">
      <c r="A228" s="446"/>
      <c r="B228" s="446"/>
      <c r="C228" s="446"/>
      <c r="D228" s="446"/>
      <c r="E228" s="446"/>
      <c r="F228" s="446"/>
      <c r="G228" s="446"/>
      <c r="H228" s="446"/>
      <c r="I228" s="446"/>
      <c r="J228" s="446"/>
      <c r="K228" s="446"/>
      <c r="L228" s="446"/>
      <c r="M228" s="451"/>
      <c r="N228" s="452"/>
      <c r="O228" s="452"/>
      <c r="P228" s="452"/>
      <c r="Q228" s="452"/>
      <c r="R228" s="452"/>
      <c r="S228" s="452"/>
      <c r="T228" s="452"/>
      <c r="U228" s="452"/>
      <c r="V228" s="452"/>
      <c r="W228" s="452"/>
      <c r="X228" s="452"/>
      <c r="Y228" s="452"/>
      <c r="Z228" s="452"/>
      <c r="AA228" s="446"/>
    </row>
    <row r="229" spans="1:27" ht="15.75" customHeight="1">
      <c r="A229" s="446"/>
      <c r="B229" s="446"/>
      <c r="C229" s="446"/>
      <c r="D229" s="446"/>
      <c r="E229" s="446"/>
      <c r="F229" s="446"/>
      <c r="G229" s="446"/>
      <c r="H229" s="446"/>
      <c r="I229" s="446"/>
      <c r="J229" s="446"/>
      <c r="K229" s="446"/>
      <c r="L229" s="446"/>
      <c r="M229" s="451"/>
      <c r="N229" s="452"/>
      <c r="O229" s="452"/>
      <c r="P229" s="452"/>
      <c r="Q229" s="452"/>
      <c r="R229" s="452"/>
      <c r="S229" s="452"/>
      <c r="T229" s="452"/>
      <c r="U229" s="452"/>
      <c r="V229" s="452"/>
      <c r="W229" s="452"/>
      <c r="X229" s="452"/>
      <c r="Y229" s="452"/>
      <c r="Z229" s="452"/>
      <c r="AA229" s="446"/>
    </row>
    <row r="230" spans="1:27" ht="15.75" customHeight="1">
      <c r="A230" s="446"/>
      <c r="B230" s="446"/>
      <c r="C230" s="446"/>
      <c r="D230" s="446"/>
      <c r="E230" s="446"/>
      <c r="F230" s="446"/>
      <c r="G230" s="446"/>
      <c r="H230" s="446"/>
      <c r="I230" s="446"/>
      <c r="J230" s="446"/>
      <c r="K230" s="446"/>
      <c r="L230" s="446"/>
      <c r="M230" s="451"/>
      <c r="N230" s="452"/>
      <c r="O230" s="452"/>
      <c r="P230" s="452"/>
      <c r="Q230" s="452"/>
      <c r="R230" s="452"/>
      <c r="S230" s="452"/>
      <c r="T230" s="452"/>
      <c r="U230" s="452"/>
      <c r="V230" s="452"/>
      <c r="W230" s="452"/>
      <c r="X230" s="452"/>
      <c r="Y230" s="452"/>
      <c r="Z230" s="452"/>
      <c r="AA230" s="446"/>
    </row>
    <row r="231" spans="1:27" ht="15.75" customHeight="1">
      <c r="A231" s="446"/>
      <c r="B231" s="446"/>
      <c r="C231" s="446"/>
      <c r="D231" s="446"/>
      <c r="E231" s="446"/>
      <c r="F231" s="446"/>
      <c r="G231" s="446"/>
      <c r="H231" s="446"/>
      <c r="I231" s="446"/>
      <c r="J231" s="446"/>
      <c r="K231" s="446"/>
      <c r="L231" s="446"/>
      <c r="M231" s="451"/>
      <c r="N231" s="452"/>
      <c r="O231" s="452"/>
      <c r="P231" s="452"/>
      <c r="Q231" s="452"/>
      <c r="R231" s="452"/>
      <c r="S231" s="452"/>
      <c r="T231" s="452"/>
      <c r="U231" s="452"/>
      <c r="V231" s="452"/>
      <c r="W231" s="452"/>
      <c r="X231" s="452"/>
      <c r="Y231" s="452"/>
      <c r="Z231" s="452"/>
      <c r="AA231" s="446"/>
    </row>
    <row r="232" spans="1:27" ht="15.75" customHeight="1">
      <c r="A232" s="446"/>
      <c r="B232" s="446"/>
      <c r="C232" s="446"/>
      <c r="D232" s="446"/>
      <c r="E232" s="446"/>
      <c r="F232" s="446"/>
      <c r="G232" s="446"/>
      <c r="H232" s="446"/>
      <c r="I232" s="446"/>
      <c r="J232" s="446"/>
      <c r="K232" s="446"/>
      <c r="L232" s="446"/>
      <c r="M232" s="451"/>
      <c r="N232" s="452"/>
      <c r="O232" s="452"/>
      <c r="P232" s="452"/>
      <c r="Q232" s="452"/>
      <c r="R232" s="452"/>
      <c r="S232" s="452"/>
      <c r="T232" s="452"/>
      <c r="U232" s="452"/>
      <c r="V232" s="452"/>
      <c r="W232" s="452"/>
      <c r="X232" s="452"/>
      <c r="Y232" s="452"/>
      <c r="Z232" s="452"/>
      <c r="AA232" s="446"/>
    </row>
    <row r="233" spans="1:27" ht="15.75" customHeight="1">
      <c r="A233" s="446"/>
      <c r="B233" s="446"/>
      <c r="C233" s="446"/>
      <c r="D233" s="446"/>
      <c r="E233" s="446"/>
      <c r="F233" s="446"/>
      <c r="G233" s="446"/>
      <c r="H233" s="446"/>
      <c r="I233" s="446"/>
      <c r="J233" s="446"/>
      <c r="K233" s="446"/>
      <c r="L233" s="446"/>
      <c r="M233" s="451"/>
      <c r="N233" s="452"/>
      <c r="O233" s="452"/>
      <c r="P233" s="452"/>
      <c r="Q233" s="452"/>
      <c r="R233" s="452"/>
      <c r="S233" s="452"/>
      <c r="T233" s="452"/>
      <c r="U233" s="452"/>
      <c r="V233" s="452"/>
      <c r="W233" s="452"/>
      <c r="X233" s="452"/>
      <c r="Y233" s="452"/>
      <c r="Z233" s="452"/>
      <c r="AA233" s="446"/>
    </row>
    <row r="234" spans="1:27" ht="15.75" customHeight="1">
      <c r="A234" s="446"/>
      <c r="B234" s="446"/>
      <c r="C234" s="446"/>
      <c r="D234" s="446"/>
      <c r="E234" s="446"/>
      <c r="F234" s="446"/>
      <c r="G234" s="446"/>
      <c r="H234" s="446"/>
      <c r="I234" s="446"/>
      <c r="J234" s="446"/>
      <c r="K234" s="446"/>
      <c r="L234" s="446"/>
      <c r="M234" s="451"/>
      <c r="N234" s="452"/>
      <c r="O234" s="452"/>
      <c r="P234" s="452"/>
      <c r="Q234" s="452"/>
      <c r="R234" s="452"/>
      <c r="S234" s="452"/>
      <c r="T234" s="452"/>
      <c r="U234" s="452"/>
      <c r="V234" s="452"/>
      <c r="W234" s="452"/>
      <c r="X234" s="452"/>
      <c r="Y234" s="452"/>
      <c r="Z234" s="452"/>
      <c r="AA234" s="446"/>
    </row>
    <row r="235" spans="1:27" ht="15.75" customHeight="1">
      <c r="A235" s="446"/>
      <c r="B235" s="446"/>
      <c r="C235" s="446"/>
      <c r="D235" s="446"/>
      <c r="E235" s="446"/>
      <c r="F235" s="446"/>
      <c r="G235" s="446"/>
      <c r="H235" s="446"/>
      <c r="I235" s="446"/>
      <c r="J235" s="446"/>
      <c r="K235" s="446"/>
      <c r="L235" s="446"/>
      <c r="M235" s="451"/>
      <c r="N235" s="452"/>
      <c r="O235" s="452"/>
      <c r="P235" s="452"/>
      <c r="Q235" s="452"/>
      <c r="R235" s="452"/>
      <c r="S235" s="452"/>
      <c r="T235" s="452"/>
      <c r="U235" s="452"/>
      <c r="V235" s="452"/>
      <c r="W235" s="452"/>
      <c r="X235" s="452"/>
      <c r="Y235" s="452"/>
      <c r="Z235" s="452"/>
      <c r="AA235" s="446"/>
    </row>
    <row r="236" spans="1:27" ht="15.75" customHeight="1">
      <c r="A236" s="446"/>
      <c r="B236" s="446"/>
      <c r="C236" s="446"/>
      <c r="D236" s="446"/>
      <c r="E236" s="446"/>
      <c r="F236" s="446"/>
      <c r="G236" s="446"/>
      <c r="H236" s="446"/>
      <c r="I236" s="446"/>
      <c r="J236" s="446"/>
      <c r="K236" s="446"/>
      <c r="L236" s="446"/>
      <c r="M236" s="451"/>
      <c r="N236" s="452"/>
      <c r="O236" s="452"/>
      <c r="P236" s="452"/>
      <c r="Q236" s="452"/>
      <c r="R236" s="452"/>
      <c r="S236" s="452"/>
      <c r="T236" s="452"/>
      <c r="U236" s="452"/>
      <c r="V236" s="452"/>
      <c r="W236" s="452"/>
      <c r="X236" s="452"/>
      <c r="Y236" s="452"/>
      <c r="Z236" s="452"/>
      <c r="AA236" s="446"/>
    </row>
    <row r="237" spans="1:27" ht="15.75" customHeight="1">
      <c r="A237" s="446"/>
      <c r="B237" s="446"/>
      <c r="C237" s="446"/>
      <c r="D237" s="446"/>
      <c r="E237" s="446"/>
      <c r="F237" s="446"/>
      <c r="G237" s="446"/>
      <c r="H237" s="446"/>
      <c r="I237" s="446"/>
      <c r="J237" s="446"/>
      <c r="K237" s="446"/>
      <c r="L237" s="446"/>
      <c r="M237" s="451"/>
      <c r="N237" s="452"/>
      <c r="O237" s="452"/>
      <c r="P237" s="452"/>
      <c r="Q237" s="452"/>
      <c r="R237" s="452"/>
      <c r="S237" s="452"/>
      <c r="T237" s="452"/>
      <c r="U237" s="452"/>
      <c r="V237" s="452"/>
      <c r="W237" s="452"/>
      <c r="X237" s="452"/>
      <c r="Y237" s="452"/>
      <c r="Z237" s="452"/>
      <c r="AA237" s="446"/>
    </row>
    <row r="238" spans="1:27" ht="15.75" customHeight="1">
      <c r="A238" s="446"/>
      <c r="B238" s="446"/>
      <c r="C238" s="446"/>
      <c r="D238" s="446"/>
      <c r="E238" s="446"/>
      <c r="F238" s="446"/>
      <c r="G238" s="446"/>
      <c r="H238" s="446"/>
      <c r="I238" s="446"/>
      <c r="J238" s="446"/>
      <c r="K238" s="446"/>
      <c r="L238" s="446"/>
      <c r="M238" s="451"/>
      <c r="N238" s="452"/>
      <c r="O238" s="452"/>
      <c r="P238" s="452"/>
      <c r="Q238" s="452"/>
      <c r="R238" s="452"/>
      <c r="S238" s="452"/>
      <c r="T238" s="452"/>
      <c r="U238" s="452"/>
      <c r="V238" s="452"/>
      <c r="W238" s="452"/>
      <c r="X238" s="452"/>
      <c r="Y238" s="452"/>
      <c r="Z238" s="452"/>
      <c r="AA238" s="446"/>
    </row>
    <row r="239" spans="1:27" ht="15.75" customHeight="1">
      <c r="A239" s="446"/>
      <c r="B239" s="446"/>
      <c r="C239" s="446"/>
      <c r="D239" s="446"/>
      <c r="E239" s="446"/>
      <c r="F239" s="446"/>
      <c r="G239" s="446"/>
      <c r="H239" s="446"/>
      <c r="I239" s="446"/>
      <c r="J239" s="446"/>
      <c r="K239" s="446"/>
      <c r="L239" s="446"/>
      <c r="M239" s="451"/>
      <c r="N239" s="452"/>
      <c r="O239" s="452"/>
      <c r="P239" s="452"/>
      <c r="Q239" s="452"/>
      <c r="R239" s="452"/>
      <c r="S239" s="452"/>
      <c r="T239" s="452"/>
      <c r="U239" s="452"/>
      <c r="V239" s="452"/>
      <c r="W239" s="452"/>
      <c r="X239" s="452"/>
      <c r="Y239" s="452"/>
      <c r="Z239" s="452"/>
      <c r="AA239" s="446"/>
    </row>
    <row r="240" spans="1:27" ht="15.75" customHeight="1">
      <c r="A240" s="446"/>
      <c r="B240" s="446"/>
      <c r="C240" s="446"/>
      <c r="D240" s="446"/>
      <c r="E240" s="446"/>
      <c r="F240" s="446"/>
      <c r="G240" s="446"/>
      <c r="H240" s="446"/>
      <c r="I240" s="446"/>
      <c r="J240" s="446"/>
      <c r="K240" s="446"/>
      <c r="L240" s="446"/>
      <c r="M240" s="451"/>
      <c r="N240" s="452"/>
      <c r="O240" s="452"/>
      <c r="P240" s="452"/>
      <c r="Q240" s="452"/>
      <c r="R240" s="452"/>
      <c r="S240" s="452"/>
      <c r="T240" s="452"/>
      <c r="U240" s="452"/>
      <c r="V240" s="452"/>
      <c r="W240" s="452"/>
      <c r="X240" s="452"/>
      <c r="Y240" s="452"/>
      <c r="Z240" s="452"/>
      <c r="AA240" s="446"/>
    </row>
    <row r="241" spans="1:27" ht="15.75" customHeight="1">
      <c r="A241" s="446"/>
      <c r="B241" s="446"/>
      <c r="C241" s="446"/>
      <c r="D241" s="446"/>
      <c r="E241" s="446"/>
      <c r="F241" s="446"/>
      <c r="G241" s="446"/>
      <c r="H241" s="446"/>
      <c r="I241" s="446"/>
      <c r="J241" s="446"/>
      <c r="K241" s="446"/>
      <c r="L241" s="446"/>
      <c r="M241" s="451"/>
      <c r="N241" s="452"/>
      <c r="O241" s="452"/>
      <c r="P241" s="452"/>
      <c r="Q241" s="452"/>
      <c r="R241" s="452"/>
      <c r="S241" s="452"/>
      <c r="T241" s="452"/>
      <c r="U241" s="452"/>
      <c r="V241" s="452"/>
      <c r="W241" s="452"/>
      <c r="X241" s="452"/>
      <c r="Y241" s="452"/>
      <c r="Z241" s="452"/>
      <c r="AA241" s="446"/>
    </row>
    <row r="242" spans="1:27" ht="15.75" customHeight="1">
      <c r="A242" s="446"/>
      <c r="B242" s="446"/>
      <c r="C242" s="446"/>
      <c r="D242" s="446"/>
      <c r="E242" s="446"/>
      <c r="F242" s="446"/>
      <c r="G242" s="446"/>
      <c r="H242" s="446"/>
      <c r="I242" s="446"/>
      <c r="J242" s="446"/>
      <c r="K242" s="446"/>
      <c r="L242" s="446"/>
      <c r="M242" s="451"/>
      <c r="N242" s="452"/>
      <c r="O242" s="452"/>
      <c r="P242" s="452"/>
      <c r="Q242" s="452"/>
      <c r="R242" s="452"/>
      <c r="S242" s="452"/>
      <c r="T242" s="452"/>
      <c r="U242" s="452"/>
      <c r="V242" s="452"/>
      <c r="W242" s="452"/>
      <c r="X242" s="452"/>
      <c r="Y242" s="452"/>
      <c r="Z242" s="452"/>
      <c r="AA242" s="446"/>
    </row>
    <row r="243" spans="1:27" ht="15.75" customHeight="1">
      <c r="A243" s="446"/>
      <c r="B243" s="446"/>
      <c r="C243" s="446"/>
      <c r="D243" s="446"/>
      <c r="E243" s="446"/>
      <c r="F243" s="446"/>
      <c r="G243" s="446"/>
      <c r="H243" s="446"/>
      <c r="I243" s="446"/>
      <c r="J243" s="446"/>
      <c r="K243" s="446"/>
      <c r="L243" s="446"/>
      <c r="M243" s="451"/>
      <c r="N243" s="452"/>
      <c r="O243" s="452"/>
      <c r="P243" s="452"/>
      <c r="Q243" s="452"/>
      <c r="R243" s="452"/>
      <c r="S243" s="452"/>
      <c r="T243" s="452"/>
      <c r="U243" s="452"/>
      <c r="V243" s="452"/>
      <c r="W243" s="452"/>
      <c r="X243" s="452"/>
      <c r="Y243" s="452"/>
      <c r="Z243" s="452"/>
      <c r="AA243" s="446"/>
    </row>
    <row r="244" spans="1:27" ht="15.75" customHeight="1">
      <c r="A244" s="446"/>
      <c r="B244" s="446"/>
      <c r="C244" s="446"/>
      <c r="D244" s="446"/>
      <c r="E244" s="446"/>
      <c r="F244" s="446"/>
      <c r="G244" s="446"/>
      <c r="H244" s="446"/>
      <c r="I244" s="446"/>
      <c r="J244" s="446"/>
      <c r="K244" s="446"/>
      <c r="L244" s="446"/>
      <c r="M244" s="451"/>
      <c r="N244" s="452"/>
      <c r="O244" s="452"/>
      <c r="P244" s="452"/>
      <c r="Q244" s="452"/>
      <c r="R244" s="452"/>
      <c r="S244" s="452"/>
      <c r="T244" s="452"/>
      <c r="U244" s="452"/>
      <c r="V244" s="452"/>
      <c r="W244" s="452"/>
      <c r="X244" s="452"/>
      <c r="Y244" s="452"/>
      <c r="Z244" s="452"/>
      <c r="AA244" s="446"/>
    </row>
    <row r="245" spans="1:27" ht="15.75" customHeight="1">
      <c r="A245" s="446"/>
      <c r="B245" s="446"/>
      <c r="C245" s="446"/>
      <c r="D245" s="446"/>
      <c r="E245" s="446"/>
      <c r="F245" s="446"/>
      <c r="G245" s="446"/>
      <c r="H245" s="446"/>
      <c r="I245" s="446"/>
      <c r="J245" s="446"/>
      <c r="K245" s="446"/>
      <c r="L245" s="446"/>
      <c r="M245" s="451"/>
      <c r="N245" s="452"/>
      <c r="O245" s="452"/>
      <c r="P245" s="452"/>
      <c r="Q245" s="452"/>
      <c r="R245" s="452"/>
      <c r="S245" s="452"/>
      <c r="T245" s="452"/>
      <c r="U245" s="452"/>
      <c r="V245" s="452"/>
      <c r="W245" s="452"/>
      <c r="X245" s="452"/>
      <c r="Y245" s="452"/>
      <c r="Z245" s="452"/>
      <c r="AA245" s="446"/>
    </row>
    <row r="246" spans="1:27" ht="15.75" customHeight="1">
      <c r="A246" s="446"/>
      <c r="B246" s="446"/>
      <c r="C246" s="446"/>
      <c r="D246" s="446"/>
      <c r="E246" s="446"/>
      <c r="F246" s="446"/>
      <c r="G246" s="446"/>
      <c r="H246" s="446"/>
      <c r="I246" s="446"/>
      <c r="J246" s="446"/>
      <c r="K246" s="446"/>
      <c r="L246" s="446"/>
      <c r="M246" s="451"/>
      <c r="N246" s="452"/>
      <c r="O246" s="452"/>
      <c r="P246" s="452"/>
      <c r="Q246" s="452"/>
      <c r="R246" s="452"/>
      <c r="S246" s="452"/>
      <c r="T246" s="452"/>
      <c r="U246" s="452"/>
      <c r="V246" s="452"/>
      <c r="W246" s="452"/>
      <c r="X246" s="452"/>
      <c r="Y246" s="452"/>
      <c r="Z246" s="452"/>
      <c r="AA246" s="446"/>
    </row>
    <row r="247" spans="1:27" ht="15.75" customHeight="1">
      <c r="A247" s="446"/>
      <c r="B247" s="446"/>
      <c r="C247" s="446"/>
      <c r="D247" s="446"/>
      <c r="E247" s="446"/>
      <c r="F247" s="446"/>
      <c r="G247" s="446"/>
      <c r="H247" s="446"/>
      <c r="I247" s="446"/>
      <c r="J247" s="446"/>
      <c r="K247" s="446"/>
      <c r="L247" s="446"/>
      <c r="M247" s="451"/>
      <c r="N247" s="452"/>
      <c r="O247" s="452"/>
      <c r="P247" s="452"/>
      <c r="Q247" s="452"/>
      <c r="R247" s="452"/>
      <c r="S247" s="452"/>
      <c r="T247" s="452"/>
      <c r="U247" s="452"/>
      <c r="V247" s="452"/>
      <c r="W247" s="452"/>
      <c r="X247" s="452"/>
      <c r="Y247" s="452"/>
      <c r="Z247" s="452"/>
      <c r="AA247" s="446"/>
    </row>
    <row r="248" spans="1:27" ht="15.75" customHeight="1">
      <c r="A248" s="446"/>
      <c r="B248" s="446"/>
      <c r="C248" s="446"/>
      <c r="D248" s="446"/>
      <c r="E248" s="446"/>
      <c r="F248" s="446"/>
      <c r="G248" s="446"/>
      <c r="H248" s="446"/>
      <c r="I248" s="446"/>
      <c r="J248" s="446"/>
      <c r="K248" s="446"/>
      <c r="L248" s="446"/>
      <c r="M248" s="451"/>
      <c r="N248" s="452"/>
      <c r="O248" s="452"/>
      <c r="P248" s="452"/>
      <c r="Q248" s="452"/>
      <c r="R248" s="452"/>
      <c r="S248" s="452"/>
      <c r="T248" s="452"/>
      <c r="U248" s="452"/>
      <c r="V248" s="452"/>
      <c r="W248" s="452"/>
      <c r="X248" s="452"/>
      <c r="Y248" s="452"/>
      <c r="Z248" s="452"/>
      <c r="AA248" s="446"/>
    </row>
    <row r="249" spans="1:27" ht="15.75" customHeight="1">
      <c r="A249" s="446"/>
      <c r="B249" s="446"/>
      <c r="C249" s="446"/>
      <c r="D249" s="446"/>
      <c r="E249" s="446"/>
      <c r="F249" s="446"/>
      <c r="G249" s="446"/>
      <c r="H249" s="446"/>
      <c r="I249" s="446"/>
      <c r="J249" s="446"/>
      <c r="K249" s="446"/>
      <c r="L249" s="446"/>
      <c r="M249" s="451"/>
      <c r="N249" s="452"/>
      <c r="O249" s="452"/>
      <c r="P249" s="452"/>
      <c r="Q249" s="452"/>
      <c r="R249" s="452"/>
      <c r="S249" s="452"/>
      <c r="T249" s="452"/>
      <c r="U249" s="452"/>
      <c r="V249" s="452"/>
      <c r="W249" s="452"/>
      <c r="X249" s="452"/>
      <c r="Y249" s="452"/>
      <c r="Z249" s="452"/>
      <c r="AA249" s="446"/>
    </row>
    <row r="250" spans="1:27" ht="15.75" customHeight="1">
      <c r="A250" s="446"/>
      <c r="B250" s="446"/>
      <c r="C250" s="446"/>
      <c r="D250" s="446"/>
      <c r="E250" s="446"/>
      <c r="F250" s="446"/>
      <c r="G250" s="446"/>
      <c r="H250" s="446"/>
      <c r="I250" s="446"/>
      <c r="J250" s="446"/>
      <c r="K250" s="446"/>
      <c r="L250" s="446"/>
      <c r="M250" s="451"/>
      <c r="N250" s="452"/>
      <c r="O250" s="452"/>
      <c r="P250" s="452"/>
      <c r="Q250" s="452"/>
      <c r="R250" s="452"/>
      <c r="S250" s="452"/>
      <c r="T250" s="452"/>
      <c r="U250" s="452"/>
      <c r="V250" s="452"/>
      <c r="W250" s="452"/>
      <c r="X250" s="452"/>
      <c r="Y250" s="452"/>
      <c r="Z250" s="452"/>
      <c r="AA250" s="446"/>
    </row>
    <row r="251" spans="1:27" ht="15.75" customHeight="1">
      <c r="A251" s="446"/>
      <c r="B251" s="446"/>
      <c r="C251" s="446"/>
      <c r="D251" s="446"/>
      <c r="E251" s="446"/>
      <c r="F251" s="446"/>
      <c r="G251" s="446"/>
      <c r="H251" s="446"/>
      <c r="I251" s="446"/>
      <c r="J251" s="446"/>
      <c r="K251" s="446"/>
      <c r="L251" s="446"/>
      <c r="M251" s="451"/>
      <c r="N251" s="452"/>
      <c r="O251" s="452"/>
      <c r="P251" s="452"/>
      <c r="Q251" s="452"/>
      <c r="R251" s="452"/>
      <c r="S251" s="452"/>
      <c r="T251" s="452"/>
      <c r="U251" s="452"/>
      <c r="V251" s="452"/>
      <c r="W251" s="452"/>
      <c r="X251" s="452"/>
      <c r="Y251" s="452"/>
      <c r="Z251" s="452"/>
      <c r="AA251" s="446"/>
    </row>
    <row r="252" spans="1:27" ht="15.75" customHeight="1">
      <c r="A252" s="446"/>
      <c r="B252" s="446"/>
      <c r="C252" s="446"/>
      <c r="D252" s="446"/>
      <c r="E252" s="446"/>
      <c r="F252" s="446"/>
      <c r="G252" s="446"/>
      <c r="H252" s="446"/>
      <c r="I252" s="446"/>
      <c r="J252" s="446"/>
      <c r="K252" s="446"/>
      <c r="L252" s="446"/>
      <c r="M252" s="451"/>
      <c r="N252" s="452"/>
      <c r="O252" s="452"/>
      <c r="P252" s="452"/>
      <c r="Q252" s="452"/>
      <c r="R252" s="452"/>
      <c r="S252" s="452"/>
      <c r="T252" s="452"/>
      <c r="U252" s="452"/>
      <c r="V252" s="452"/>
      <c r="W252" s="452"/>
      <c r="X252" s="452"/>
      <c r="Y252" s="452"/>
      <c r="Z252" s="452"/>
      <c r="AA252" s="446"/>
    </row>
    <row r="253" spans="1:27" ht="15.75" customHeight="1">
      <c r="A253" s="446"/>
      <c r="B253" s="446"/>
      <c r="C253" s="446"/>
      <c r="D253" s="446"/>
      <c r="E253" s="446"/>
      <c r="F253" s="446"/>
      <c r="G253" s="446"/>
      <c r="H253" s="446"/>
      <c r="I253" s="446"/>
      <c r="J253" s="446"/>
      <c r="K253" s="446"/>
      <c r="L253" s="446"/>
      <c r="M253" s="451"/>
      <c r="N253" s="452"/>
      <c r="O253" s="452"/>
      <c r="P253" s="452"/>
      <c r="Q253" s="452"/>
      <c r="R253" s="452"/>
      <c r="S253" s="452"/>
      <c r="T253" s="452"/>
      <c r="U253" s="452"/>
      <c r="V253" s="452"/>
      <c r="W253" s="452"/>
      <c r="X253" s="452"/>
      <c r="Y253" s="452"/>
      <c r="Z253" s="452"/>
      <c r="AA253" s="446"/>
    </row>
    <row r="254" spans="1:27" ht="15.75" customHeight="1">
      <c r="A254" s="446"/>
      <c r="B254" s="446"/>
      <c r="C254" s="446"/>
      <c r="D254" s="446"/>
      <c r="E254" s="446"/>
      <c r="F254" s="446"/>
      <c r="G254" s="446"/>
      <c r="H254" s="446"/>
      <c r="I254" s="446"/>
      <c r="J254" s="446"/>
      <c r="K254" s="446"/>
      <c r="L254" s="446"/>
      <c r="M254" s="451"/>
      <c r="N254" s="452"/>
      <c r="O254" s="452"/>
      <c r="P254" s="452"/>
      <c r="Q254" s="452"/>
      <c r="R254" s="452"/>
      <c r="S254" s="452"/>
      <c r="T254" s="452"/>
      <c r="U254" s="452"/>
      <c r="V254" s="452"/>
      <c r="W254" s="452"/>
      <c r="X254" s="452"/>
      <c r="Y254" s="452"/>
      <c r="Z254" s="452"/>
      <c r="AA254" s="446"/>
    </row>
    <row r="255" spans="1:27" ht="15.75" customHeight="1">
      <c r="A255" s="446"/>
      <c r="B255" s="446"/>
      <c r="C255" s="446"/>
      <c r="D255" s="446"/>
      <c r="E255" s="446"/>
      <c r="F255" s="446"/>
      <c r="G255" s="446"/>
      <c r="H255" s="446"/>
      <c r="I255" s="446"/>
      <c r="J255" s="446"/>
      <c r="K255" s="446"/>
      <c r="L255" s="446"/>
      <c r="M255" s="451"/>
      <c r="N255" s="452"/>
      <c r="O255" s="452"/>
      <c r="P255" s="452"/>
      <c r="Q255" s="452"/>
      <c r="R255" s="452"/>
      <c r="S255" s="452"/>
      <c r="T255" s="452"/>
      <c r="U255" s="452"/>
      <c r="V255" s="452"/>
      <c r="W255" s="452"/>
      <c r="X255" s="452"/>
      <c r="Y255" s="452"/>
      <c r="Z255" s="452"/>
      <c r="AA255" s="446"/>
    </row>
    <row r="256" spans="1:27" ht="15.75" customHeight="1">
      <c r="A256" s="446"/>
      <c r="B256" s="446"/>
      <c r="C256" s="446"/>
      <c r="D256" s="446"/>
      <c r="E256" s="446"/>
      <c r="F256" s="446"/>
      <c r="G256" s="446"/>
      <c r="H256" s="446"/>
      <c r="I256" s="446"/>
      <c r="J256" s="446"/>
      <c r="K256" s="446"/>
      <c r="L256" s="446"/>
      <c r="M256" s="451"/>
      <c r="N256" s="452"/>
      <c r="O256" s="452"/>
      <c r="P256" s="452"/>
      <c r="Q256" s="452"/>
      <c r="R256" s="452"/>
      <c r="S256" s="452"/>
      <c r="T256" s="452"/>
      <c r="U256" s="452"/>
      <c r="V256" s="452"/>
      <c r="W256" s="452"/>
      <c r="X256" s="452"/>
      <c r="Y256" s="452"/>
      <c r="Z256" s="452"/>
      <c r="AA256" s="446"/>
    </row>
    <row r="257" spans="1:27" ht="15.75" customHeight="1">
      <c r="A257" s="446"/>
      <c r="B257" s="446"/>
      <c r="C257" s="446"/>
      <c r="D257" s="446"/>
      <c r="E257" s="446"/>
      <c r="F257" s="446"/>
      <c r="G257" s="446"/>
      <c r="H257" s="446"/>
      <c r="I257" s="446"/>
      <c r="J257" s="446"/>
      <c r="K257" s="446"/>
      <c r="L257" s="446"/>
      <c r="M257" s="451"/>
      <c r="N257" s="452"/>
      <c r="O257" s="452"/>
      <c r="P257" s="452"/>
      <c r="Q257" s="452"/>
      <c r="R257" s="452"/>
      <c r="S257" s="452"/>
      <c r="T257" s="452"/>
      <c r="U257" s="452"/>
      <c r="V257" s="452"/>
      <c r="W257" s="452"/>
      <c r="X257" s="452"/>
      <c r="Y257" s="452"/>
      <c r="Z257" s="452"/>
      <c r="AA257" s="446"/>
    </row>
    <row r="258" spans="1:27" ht="15.75" customHeight="1">
      <c r="A258" s="446"/>
      <c r="B258" s="446"/>
      <c r="C258" s="446"/>
      <c r="D258" s="446"/>
      <c r="E258" s="446"/>
      <c r="F258" s="446"/>
      <c r="G258" s="446"/>
      <c r="H258" s="446"/>
      <c r="I258" s="446"/>
      <c r="J258" s="446"/>
      <c r="K258" s="446"/>
      <c r="L258" s="446"/>
      <c r="M258" s="451"/>
      <c r="N258" s="452"/>
      <c r="O258" s="452"/>
      <c r="P258" s="452"/>
      <c r="Q258" s="452"/>
      <c r="R258" s="452"/>
      <c r="S258" s="452"/>
      <c r="T258" s="452"/>
      <c r="U258" s="452"/>
      <c r="V258" s="452"/>
      <c r="W258" s="452"/>
      <c r="X258" s="452"/>
      <c r="Y258" s="452"/>
      <c r="Z258" s="452"/>
      <c r="AA258" s="446"/>
    </row>
    <row r="259" spans="1:27" ht="15.75" customHeight="1">
      <c r="A259" s="446"/>
      <c r="B259" s="446"/>
      <c r="C259" s="446"/>
      <c r="D259" s="446"/>
      <c r="E259" s="446"/>
      <c r="F259" s="446"/>
      <c r="G259" s="446"/>
      <c r="H259" s="446"/>
      <c r="I259" s="446"/>
      <c r="J259" s="446"/>
      <c r="K259" s="446"/>
      <c r="L259" s="446"/>
      <c r="M259" s="451"/>
      <c r="N259" s="452"/>
      <c r="O259" s="452"/>
      <c r="P259" s="452"/>
      <c r="Q259" s="452"/>
      <c r="R259" s="452"/>
      <c r="S259" s="452"/>
      <c r="T259" s="452"/>
      <c r="U259" s="452"/>
      <c r="V259" s="452"/>
      <c r="W259" s="452"/>
      <c r="X259" s="452"/>
      <c r="Y259" s="452"/>
      <c r="Z259" s="452"/>
      <c r="AA259" s="446"/>
    </row>
    <row r="260" spans="1:27" ht="15.75" customHeight="1">
      <c r="A260" s="446"/>
      <c r="B260" s="446"/>
      <c r="C260" s="446"/>
      <c r="D260" s="446"/>
      <c r="E260" s="446"/>
      <c r="F260" s="446"/>
      <c r="G260" s="446"/>
      <c r="H260" s="446"/>
      <c r="I260" s="446"/>
      <c r="J260" s="446"/>
      <c r="K260" s="446"/>
      <c r="L260" s="446"/>
      <c r="M260" s="451"/>
      <c r="N260" s="452"/>
      <c r="O260" s="452"/>
      <c r="P260" s="452"/>
      <c r="Q260" s="452"/>
      <c r="R260" s="452"/>
      <c r="S260" s="452"/>
      <c r="T260" s="452"/>
      <c r="U260" s="452"/>
      <c r="V260" s="452"/>
      <c r="W260" s="452"/>
      <c r="X260" s="452"/>
      <c r="Y260" s="452"/>
      <c r="Z260" s="452"/>
      <c r="AA260" s="446"/>
    </row>
    <row r="261" spans="1:27" ht="15.75" customHeight="1">
      <c r="A261" s="446"/>
      <c r="B261" s="446"/>
      <c r="C261" s="446"/>
      <c r="D261" s="446"/>
      <c r="E261" s="446"/>
      <c r="F261" s="446"/>
      <c r="G261" s="446"/>
      <c r="H261" s="446"/>
      <c r="I261" s="446"/>
      <c r="J261" s="446"/>
      <c r="K261" s="446"/>
      <c r="L261" s="446"/>
      <c r="M261" s="451"/>
      <c r="N261" s="452"/>
      <c r="O261" s="452"/>
      <c r="P261" s="452"/>
      <c r="Q261" s="452"/>
      <c r="R261" s="452"/>
      <c r="S261" s="452"/>
      <c r="T261" s="452"/>
      <c r="U261" s="452"/>
      <c r="V261" s="452"/>
      <c r="W261" s="452"/>
      <c r="X261" s="452"/>
      <c r="Y261" s="452"/>
      <c r="Z261" s="452"/>
      <c r="AA261" s="446"/>
    </row>
    <row r="262" spans="1:27" ht="15.75" customHeight="1">
      <c r="A262" s="446"/>
      <c r="B262" s="446"/>
      <c r="C262" s="446"/>
      <c r="D262" s="446"/>
      <c r="E262" s="446"/>
      <c r="F262" s="446"/>
      <c r="G262" s="446"/>
      <c r="H262" s="446"/>
      <c r="I262" s="446"/>
      <c r="J262" s="446"/>
      <c r="K262" s="446"/>
      <c r="L262" s="446"/>
      <c r="M262" s="451"/>
      <c r="N262" s="452"/>
      <c r="O262" s="452"/>
      <c r="P262" s="452"/>
      <c r="Q262" s="452"/>
      <c r="R262" s="452"/>
      <c r="S262" s="452"/>
      <c r="T262" s="452"/>
      <c r="U262" s="452"/>
      <c r="V262" s="452"/>
      <c r="W262" s="452"/>
      <c r="X262" s="452"/>
      <c r="Y262" s="452"/>
      <c r="Z262" s="452"/>
      <c r="AA262" s="446"/>
    </row>
    <row r="263" spans="1:27" ht="15.75" customHeight="1">
      <c r="A263" s="446"/>
      <c r="B263" s="446"/>
      <c r="C263" s="446"/>
      <c r="D263" s="446"/>
      <c r="E263" s="446"/>
      <c r="F263" s="446"/>
      <c r="G263" s="446"/>
      <c r="H263" s="446"/>
      <c r="I263" s="446"/>
      <c r="J263" s="446"/>
      <c r="K263" s="446"/>
      <c r="L263" s="446"/>
      <c r="M263" s="451"/>
      <c r="N263" s="452"/>
      <c r="O263" s="452"/>
      <c r="P263" s="452"/>
      <c r="Q263" s="452"/>
      <c r="R263" s="452"/>
      <c r="S263" s="452"/>
      <c r="T263" s="452"/>
      <c r="U263" s="452"/>
      <c r="V263" s="452"/>
      <c r="W263" s="452"/>
      <c r="X263" s="452"/>
      <c r="Y263" s="452"/>
      <c r="Z263" s="452"/>
      <c r="AA263" s="446"/>
    </row>
    <row r="264" spans="1:27" ht="15.75" customHeight="1">
      <c r="A264" s="446"/>
      <c r="B264" s="446"/>
      <c r="C264" s="446"/>
      <c r="D264" s="446"/>
      <c r="E264" s="446"/>
      <c r="F264" s="446"/>
      <c r="G264" s="446"/>
      <c r="H264" s="446"/>
      <c r="I264" s="446"/>
      <c r="J264" s="446"/>
      <c r="K264" s="446"/>
      <c r="L264" s="446"/>
      <c r="M264" s="451"/>
      <c r="N264" s="452"/>
      <c r="O264" s="452"/>
      <c r="P264" s="452"/>
      <c r="Q264" s="452"/>
      <c r="R264" s="452"/>
      <c r="S264" s="452"/>
      <c r="T264" s="452"/>
      <c r="U264" s="452"/>
      <c r="V264" s="452"/>
      <c r="W264" s="452"/>
      <c r="X264" s="452"/>
      <c r="Y264" s="452"/>
      <c r="Z264" s="452"/>
      <c r="AA264" s="446"/>
    </row>
    <row r="265" spans="1:27" ht="15.75" customHeight="1">
      <c r="A265" s="446"/>
      <c r="B265" s="446"/>
      <c r="C265" s="446"/>
      <c r="D265" s="446"/>
      <c r="E265" s="446"/>
      <c r="F265" s="446"/>
      <c r="G265" s="446"/>
      <c r="H265" s="446"/>
      <c r="I265" s="446"/>
      <c r="J265" s="446"/>
      <c r="K265" s="446"/>
      <c r="L265" s="446"/>
      <c r="M265" s="451"/>
      <c r="N265" s="452"/>
      <c r="O265" s="452"/>
      <c r="P265" s="452"/>
      <c r="Q265" s="452"/>
      <c r="R265" s="452"/>
      <c r="S265" s="452"/>
      <c r="T265" s="452"/>
      <c r="U265" s="452"/>
      <c r="V265" s="452"/>
      <c r="W265" s="452"/>
      <c r="X265" s="452"/>
      <c r="Y265" s="452"/>
      <c r="Z265" s="452"/>
      <c r="AA265" s="446"/>
    </row>
    <row r="266" spans="1:27" ht="15.75" customHeight="1">
      <c r="A266" s="446"/>
      <c r="B266" s="446"/>
      <c r="C266" s="446"/>
      <c r="D266" s="446"/>
      <c r="E266" s="446"/>
      <c r="F266" s="446"/>
      <c r="G266" s="446"/>
      <c r="H266" s="446"/>
      <c r="I266" s="446"/>
      <c r="J266" s="446"/>
      <c r="K266" s="446"/>
      <c r="L266" s="446"/>
      <c r="M266" s="451"/>
      <c r="N266" s="452"/>
      <c r="O266" s="452"/>
      <c r="P266" s="452"/>
      <c r="Q266" s="452"/>
      <c r="R266" s="452"/>
      <c r="S266" s="452"/>
      <c r="T266" s="452"/>
      <c r="U266" s="452"/>
      <c r="V266" s="452"/>
      <c r="W266" s="452"/>
      <c r="X266" s="452"/>
      <c r="Y266" s="452"/>
      <c r="Z266" s="452"/>
      <c r="AA266" s="446"/>
    </row>
    <row r="267" spans="1:27" ht="15.75" customHeight="1">
      <c r="A267" s="446"/>
      <c r="B267" s="446"/>
      <c r="C267" s="446"/>
      <c r="D267" s="446"/>
      <c r="E267" s="446"/>
      <c r="F267" s="446"/>
      <c r="G267" s="446"/>
      <c r="H267" s="446"/>
      <c r="I267" s="446"/>
      <c r="J267" s="446"/>
      <c r="K267" s="446"/>
      <c r="L267" s="446"/>
      <c r="M267" s="451"/>
      <c r="N267" s="452"/>
      <c r="O267" s="452"/>
      <c r="P267" s="452"/>
      <c r="Q267" s="452"/>
      <c r="R267" s="452"/>
      <c r="S267" s="452"/>
      <c r="T267" s="452"/>
      <c r="U267" s="452"/>
      <c r="V267" s="452"/>
      <c r="W267" s="452"/>
      <c r="X267" s="452"/>
      <c r="Y267" s="452"/>
      <c r="Z267" s="452"/>
      <c r="AA267" s="446"/>
    </row>
    <row r="268" spans="1:27" ht="15.75" customHeight="1">
      <c r="A268" s="446"/>
      <c r="B268" s="446"/>
      <c r="C268" s="446"/>
      <c r="D268" s="446"/>
      <c r="E268" s="446"/>
      <c r="F268" s="446"/>
      <c r="G268" s="446"/>
      <c r="H268" s="446"/>
      <c r="I268" s="446"/>
      <c r="J268" s="446"/>
      <c r="K268" s="446"/>
      <c r="L268" s="446"/>
      <c r="M268" s="451"/>
      <c r="N268" s="452"/>
      <c r="O268" s="452"/>
      <c r="P268" s="452"/>
      <c r="Q268" s="452"/>
      <c r="R268" s="452"/>
      <c r="S268" s="452"/>
      <c r="T268" s="452"/>
      <c r="U268" s="452"/>
      <c r="V268" s="452"/>
      <c r="W268" s="452"/>
      <c r="X268" s="452"/>
      <c r="Y268" s="452"/>
      <c r="Z268" s="452"/>
      <c r="AA268" s="446"/>
    </row>
    <row r="269" spans="1:27" ht="15.75" customHeight="1">
      <c r="A269" s="446"/>
      <c r="B269" s="446"/>
      <c r="C269" s="446"/>
      <c r="D269" s="446"/>
      <c r="E269" s="446"/>
      <c r="F269" s="446"/>
      <c r="G269" s="446"/>
      <c r="H269" s="446"/>
      <c r="I269" s="446"/>
      <c r="J269" s="446"/>
      <c r="K269" s="446"/>
      <c r="L269" s="446"/>
      <c r="M269" s="451"/>
      <c r="N269" s="452"/>
      <c r="O269" s="452"/>
      <c r="P269" s="452"/>
      <c r="Q269" s="452"/>
      <c r="R269" s="452"/>
      <c r="S269" s="452"/>
      <c r="T269" s="452"/>
      <c r="U269" s="452"/>
      <c r="V269" s="452"/>
      <c r="W269" s="452"/>
      <c r="X269" s="452"/>
      <c r="Y269" s="452"/>
      <c r="Z269" s="452"/>
      <c r="AA269" s="446"/>
    </row>
    <row r="270" spans="1:27" ht="15.75" customHeight="1">
      <c r="A270" s="446"/>
      <c r="B270" s="446"/>
      <c r="C270" s="446"/>
      <c r="D270" s="446"/>
      <c r="E270" s="446"/>
      <c r="F270" s="446"/>
      <c r="G270" s="446"/>
      <c r="H270" s="446"/>
      <c r="I270" s="446"/>
      <c r="J270" s="446"/>
      <c r="K270" s="446"/>
      <c r="L270" s="446"/>
      <c r="M270" s="451"/>
      <c r="N270" s="452"/>
      <c r="O270" s="452"/>
      <c r="P270" s="452"/>
      <c r="Q270" s="452"/>
      <c r="R270" s="452"/>
      <c r="S270" s="452"/>
      <c r="T270" s="452"/>
      <c r="U270" s="452"/>
      <c r="V270" s="452"/>
      <c r="W270" s="452"/>
      <c r="X270" s="452"/>
      <c r="Y270" s="452"/>
      <c r="Z270" s="452"/>
      <c r="AA270" s="446"/>
    </row>
    <row r="271" spans="1:27" ht="15.75" customHeight="1">
      <c r="A271" s="446"/>
      <c r="B271" s="446"/>
      <c r="C271" s="446"/>
      <c r="D271" s="446"/>
      <c r="E271" s="446"/>
      <c r="F271" s="446"/>
      <c r="G271" s="446"/>
      <c r="H271" s="446"/>
      <c r="I271" s="446"/>
      <c r="J271" s="446"/>
      <c r="K271" s="446"/>
      <c r="L271" s="446"/>
      <c r="M271" s="451"/>
      <c r="N271" s="452"/>
      <c r="O271" s="452"/>
      <c r="P271" s="452"/>
      <c r="Q271" s="452"/>
      <c r="R271" s="452"/>
      <c r="S271" s="452"/>
      <c r="T271" s="452"/>
      <c r="U271" s="452"/>
      <c r="V271" s="452"/>
      <c r="W271" s="452"/>
      <c r="X271" s="452"/>
      <c r="Y271" s="452"/>
      <c r="Z271" s="452"/>
      <c r="AA271" s="446"/>
    </row>
    <row r="272" spans="1:27" ht="15.75" customHeight="1">
      <c r="A272" s="446"/>
      <c r="B272" s="446"/>
      <c r="C272" s="446"/>
      <c r="D272" s="446"/>
      <c r="E272" s="446"/>
      <c r="F272" s="446"/>
      <c r="G272" s="446"/>
      <c r="H272" s="446"/>
      <c r="I272" s="446"/>
      <c r="J272" s="446"/>
      <c r="K272" s="446"/>
      <c r="L272" s="446"/>
      <c r="M272" s="451"/>
      <c r="N272" s="452"/>
      <c r="O272" s="452"/>
      <c r="P272" s="452"/>
      <c r="Q272" s="452"/>
      <c r="R272" s="452"/>
      <c r="S272" s="452"/>
      <c r="T272" s="452"/>
      <c r="U272" s="452"/>
      <c r="V272" s="452"/>
      <c r="W272" s="452"/>
      <c r="X272" s="452"/>
      <c r="Y272" s="452"/>
      <c r="Z272" s="452"/>
      <c r="AA272" s="446"/>
    </row>
    <row r="273" spans="1:27" ht="15.75" customHeight="1">
      <c r="A273" s="446"/>
      <c r="B273" s="446"/>
      <c r="C273" s="446"/>
      <c r="D273" s="446"/>
      <c r="E273" s="446"/>
      <c r="F273" s="446"/>
      <c r="G273" s="446"/>
      <c r="H273" s="446"/>
      <c r="I273" s="446"/>
      <c r="J273" s="446"/>
      <c r="K273" s="446"/>
      <c r="L273" s="446"/>
      <c r="M273" s="451"/>
      <c r="N273" s="452"/>
      <c r="O273" s="452"/>
      <c r="P273" s="452"/>
      <c r="Q273" s="452"/>
      <c r="R273" s="452"/>
      <c r="S273" s="452"/>
      <c r="T273" s="452"/>
      <c r="U273" s="452"/>
      <c r="V273" s="452"/>
      <c r="W273" s="452"/>
      <c r="X273" s="452"/>
      <c r="Y273" s="452"/>
      <c r="Z273" s="452"/>
      <c r="AA273" s="446"/>
    </row>
    <row r="274" spans="1:27" ht="15.75" customHeight="1">
      <c r="A274" s="446"/>
      <c r="B274" s="446"/>
      <c r="C274" s="446"/>
      <c r="D274" s="446"/>
      <c r="E274" s="446"/>
      <c r="F274" s="446"/>
      <c r="G274" s="446"/>
      <c r="H274" s="446"/>
      <c r="I274" s="446"/>
      <c r="J274" s="446"/>
      <c r="K274" s="446"/>
      <c r="L274" s="446"/>
      <c r="M274" s="451"/>
      <c r="N274" s="452"/>
      <c r="O274" s="452"/>
      <c r="P274" s="452"/>
      <c r="Q274" s="452"/>
      <c r="R274" s="452"/>
      <c r="S274" s="452"/>
      <c r="T274" s="452"/>
      <c r="U274" s="452"/>
      <c r="V274" s="452"/>
      <c r="W274" s="452"/>
      <c r="X274" s="452"/>
      <c r="Y274" s="452"/>
      <c r="Z274" s="452"/>
      <c r="AA274" s="446"/>
    </row>
    <row r="275" spans="1:27" ht="15.75" customHeight="1">
      <c r="A275" s="446"/>
      <c r="B275" s="446"/>
      <c r="C275" s="446"/>
      <c r="D275" s="446"/>
      <c r="E275" s="446"/>
      <c r="F275" s="446"/>
      <c r="G275" s="446"/>
      <c r="H275" s="446"/>
      <c r="I275" s="446"/>
      <c r="J275" s="446"/>
      <c r="K275" s="446"/>
      <c r="L275" s="446"/>
      <c r="M275" s="451"/>
      <c r="N275" s="452"/>
      <c r="O275" s="452"/>
      <c r="P275" s="452"/>
      <c r="Q275" s="452"/>
      <c r="R275" s="452"/>
      <c r="S275" s="452"/>
      <c r="T275" s="452"/>
      <c r="U275" s="452"/>
      <c r="V275" s="452"/>
      <c r="W275" s="452"/>
      <c r="X275" s="452"/>
      <c r="Y275" s="452"/>
      <c r="Z275" s="452"/>
      <c r="AA275" s="446"/>
    </row>
    <row r="276" spans="1:27" ht="15.75" customHeight="1">
      <c r="A276" s="446"/>
      <c r="B276" s="446"/>
      <c r="C276" s="446"/>
      <c r="D276" s="446"/>
      <c r="E276" s="446"/>
      <c r="F276" s="446"/>
      <c r="G276" s="446"/>
      <c r="H276" s="446"/>
      <c r="I276" s="446"/>
      <c r="J276" s="446"/>
      <c r="K276" s="446"/>
      <c r="L276" s="446"/>
      <c r="M276" s="451"/>
      <c r="N276" s="452"/>
      <c r="O276" s="452"/>
      <c r="P276" s="452"/>
      <c r="Q276" s="452"/>
      <c r="R276" s="452"/>
      <c r="S276" s="452"/>
      <c r="T276" s="452"/>
      <c r="U276" s="452"/>
      <c r="V276" s="452"/>
      <c r="W276" s="452"/>
      <c r="X276" s="452"/>
      <c r="Y276" s="452"/>
      <c r="Z276" s="452"/>
      <c r="AA276" s="446"/>
    </row>
    <row r="277" spans="1:27" ht="15.75" customHeight="1">
      <c r="A277" s="446"/>
      <c r="B277" s="446"/>
      <c r="C277" s="446"/>
      <c r="D277" s="446"/>
      <c r="E277" s="446"/>
      <c r="F277" s="446"/>
      <c r="G277" s="446"/>
      <c r="H277" s="446"/>
      <c r="I277" s="446"/>
      <c r="J277" s="446"/>
      <c r="K277" s="446"/>
      <c r="L277" s="446"/>
      <c r="M277" s="451"/>
      <c r="N277" s="452"/>
      <c r="O277" s="452"/>
      <c r="P277" s="452"/>
      <c r="Q277" s="452"/>
      <c r="R277" s="452"/>
      <c r="S277" s="452"/>
      <c r="T277" s="452"/>
      <c r="U277" s="452"/>
      <c r="V277" s="452"/>
      <c r="W277" s="452"/>
      <c r="X277" s="452"/>
      <c r="Y277" s="452"/>
      <c r="Z277" s="452"/>
      <c r="AA277" s="446"/>
    </row>
    <row r="278" spans="1:27" ht="15.75" customHeight="1">
      <c r="A278" s="446"/>
      <c r="B278" s="446"/>
      <c r="C278" s="446"/>
      <c r="D278" s="446"/>
      <c r="E278" s="446"/>
      <c r="F278" s="446"/>
      <c r="G278" s="446"/>
      <c r="H278" s="446"/>
      <c r="I278" s="446"/>
      <c r="J278" s="446"/>
      <c r="K278" s="446"/>
      <c r="L278" s="446"/>
      <c r="M278" s="451"/>
      <c r="N278" s="452"/>
      <c r="O278" s="452"/>
      <c r="P278" s="452"/>
      <c r="Q278" s="452"/>
      <c r="R278" s="452"/>
      <c r="S278" s="452"/>
      <c r="T278" s="452"/>
      <c r="U278" s="452"/>
      <c r="V278" s="452"/>
      <c r="W278" s="452"/>
      <c r="X278" s="452"/>
      <c r="Y278" s="452"/>
      <c r="Z278" s="452"/>
      <c r="AA278" s="446"/>
    </row>
    <row r="279" spans="1:27" ht="15.75" customHeight="1">
      <c r="A279" s="446"/>
      <c r="B279" s="446"/>
      <c r="C279" s="446"/>
      <c r="D279" s="446"/>
      <c r="E279" s="446"/>
      <c r="F279" s="446"/>
      <c r="G279" s="446"/>
      <c r="H279" s="446"/>
      <c r="I279" s="446"/>
      <c r="J279" s="446"/>
      <c r="K279" s="446"/>
      <c r="L279" s="446"/>
      <c r="M279" s="451"/>
      <c r="N279" s="452"/>
      <c r="O279" s="452"/>
      <c r="P279" s="452"/>
      <c r="Q279" s="452"/>
      <c r="R279" s="452"/>
      <c r="S279" s="452"/>
      <c r="T279" s="452"/>
      <c r="U279" s="452"/>
      <c r="V279" s="452"/>
      <c r="W279" s="452"/>
      <c r="X279" s="452"/>
      <c r="Y279" s="452"/>
      <c r="Z279" s="452"/>
      <c r="AA279" s="446"/>
    </row>
    <row r="280" spans="1:27" ht="15.75" customHeight="1">
      <c r="A280" s="446"/>
      <c r="B280" s="446"/>
      <c r="C280" s="446"/>
      <c r="D280" s="446"/>
      <c r="E280" s="446"/>
      <c r="F280" s="446"/>
      <c r="G280" s="446"/>
      <c r="H280" s="446"/>
      <c r="I280" s="446"/>
      <c r="J280" s="446"/>
      <c r="K280" s="446"/>
      <c r="L280" s="446"/>
      <c r="M280" s="451"/>
      <c r="N280" s="452"/>
      <c r="O280" s="452"/>
      <c r="P280" s="452"/>
      <c r="Q280" s="452"/>
      <c r="R280" s="452"/>
      <c r="S280" s="452"/>
      <c r="T280" s="452"/>
      <c r="U280" s="452"/>
      <c r="V280" s="452"/>
      <c r="W280" s="452"/>
      <c r="X280" s="452"/>
      <c r="Y280" s="452"/>
      <c r="Z280" s="452"/>
      <c r="AA280" s="446"/>
    </row>
    <row r="281" spans="1:27" ht="15.75" customHeight="1">
      <c r="A281" s="446"/>
      <c r="B281" s="446"/>
      <c r="C281" s="446"/>
      <c r="D281" s="446"/>
      <c r="E281" s="446"/>
      <c r="F281" s="446"/>
      <c r="G281" s="446"/>
      <c r="H281" s="446"/>
      <c r="I281" s="446"/>
      <c r="J281" s="446"/>
      <c r="K281" s="446"/>
      <c r="L281" s="446"/>
      <c r="M281" s="451"/>
      <c r="N281" s="452"/>
      <c r="O281" s="452"/>
      <c r="P281" s="452"/>
      <c r="Q281" s="452"/>
      <c r="R281" s="452"/>
      <c r="S281" s="452"/>
      <c r="T281" s="452"/>
      <c r="U281" s="452"/>
      <c r="V281" s="452"/>
      <c r="W281" s="452"/>
      <c r="X281" s="452"/>
      <c r="Y281" s="452"/>
      <c r="Z281" s="452"/>
      <c r="AA281" s="446"/>
    </row>
    <row r="282" spans="1:27" ht="15.75" customHeight="1">
      <c r="A282" s="446"/>
      <c r="B282" s="446"/>
      <c r="C282" s="446"/>
      <c r="D282" s="446"/>
      <c r="E282" s="446"/>
      <c r="F282" s="446"/>
      <c r="G282" s="446"/>
      <c r="H282" s="446"/>
      <c r="I282" s="446"/>
      <c r="J282" s="446"/>
      <c r="K282" s="446"/>
      <c r="L282" s="446"/>
      <c r="M282" s="451"/>
      <c r="N282" s="452"/>
      <c r="O282" s="452"/>
      <c r="P282" s="452"/>
      <c r="Q282" s="452"/>
      <c r="R282" s="452"/>
      <c r="S282" s="452"/>
      <c r="T282" s="452"/>
      <c r="U282" s="452"/>
      <c r="V282" s="452"/>
      <c r="W282" s="452"/>
      <c r="X282" s="452"/>
      <c r="Y282" s="452"/>
      <c r="Z282" s="452"/>
      <c r="AA282" s="446"/>
    </row>
    <row r="283" spans="1:27" ht="15.75" customHeight="1">
      <c r="A283" s="446"/>
      <c r="B283" s="446"/>
      <c r="C283" s="446"/>
      <c r="D283" s="446"/>
      <c r="E283" s="446"/>
      <c r="F283" s="446"/>
      <c r="G283" s="446"/>
      <c r="H283" s="446"/>
      <c r="I283" s="446"/>
      <c r="J283" s="446"/>
      <c r="K283" s="446"/>
      <c r="L283" s="446"/>
      <c r="M283" s="451"/>
      <c r="N283" s="452"/>
      <c r="O283" s="452"/>
      <c r="P283" s="452"/>
      <c r="Q283" s="452"/>
      <c r="R283" s="452"/>
      <c r="S283" s="452"/>
      <c r="T283" s="452"/>
      <c r="U283" s="452"/>
      <c r="V283" s="452"/>
      <c r="W283" s="452"/>
      <c r="X283" s="452"/>
      <c r="Y283" s="452"/>
      <c r="Z283" s="452"/>
      <c r="AA283" s="446"/>
    </row>
    <row r="284" spans="1:27" ht="15.75" customHeight="1">
      <c r="A284" s="446"/>
      <c r="B284" s="446"/>
      <c r="C284" s="446"/>
      <c r="D284" s="446"/>
      <c r="E284" s="446"/>
      <c r="F284" s="446"/>
      <c r="G284" s="446"/>
      <c r="H284" s="446"/>
      <c r="I284" s="446"/>
      <c r="J284" s="446"/>
      <c r="K284" s="446"/>
      <c r="L284" s="446"/>
      <c r="M284" s="451"/>
      <c r="N284" s="452"/>
      <c r="O284" s="452"/>
      <c r="P284" s="452"/>
      <c r="Q284" s="452"/>
      <c r="R284" s="452"/>
      <c r="S284" s="452"/>
      <c r="T284" s="452"/>
      <c r="U284" s="452"/>
      <c r="V284" s="452"/>
      <c r="W284" s="452"/>
      <c r="X284" s="452"/>
      <c r="Y284" s="452"/>
      <c r="Z284" s="452"/>
      <c r="AA284" s="446"/>
    </row>
    <row r="285" spans="1:27" ht="15.75" customHeight="1">
      <c r="A285" s="446"/>
      <c r="B285" s="446"/>
      <c r="C285" s="446"/>
      <c r="D285" s="446"/>
      <c r="E285" s="446"/>
      <c r="F285" s="446"/>
      <c r="G285" s="446"/>
      <c r="H285" s="446"/>
      <c r="I285" s="446"/>
      <c r="J285" s="446"/>
      <c r="K285" s="446"/>
      <c r="L285" s="446"/>
      <c r="M285" s="451"/>
      <c r="N285" s="452"/>
      <c r="O285" s="452"/>
      <c r="P285" s="452"/>
      <c r="Q285" s="452"/>
      <c r="R285" s="452"/>
      <c r="S285" s="452"/>
      <c r="T285" s="452"/>
      <c r="U285" s="452"/>
      <c r="V285" s="452"/>
      <c r="W285" s="452"/>
      <c r="X285" s="452"/>
      <c r="Y285" s="452"/>
      <c r="Z285" s="452"/>
      <c r="AA285" s="446"/>
    </row>
    <row r="286" spans="1:27" ht="15.75" customHeight="1">
      <c r="A286" s="446"/>
      <c r="B286" s="446"/>
      <c r="C286" s="446"/>
      <c r="D286" s="446"/>
      <c r="E286" s="446"/>
      <c r="F286" s="446"/>
      <c r="G286" s="446"/>
      <c r="H286" s="446"/>
      <c r="I286" s="446"/>
      <c r="J286" s="446"/>
      <c r="K286" s="446"/>
      <c r="L286" s="446"/>
      <c r="M286" s="451"/>
      <c r="N286" s="452"/>
      <c r="O286" s="452"/>
      <c r="P286" s="452"/>
      <c r="Q286" s="452"/>
      <c r="R286" s="452"/>
      <c r="S286" s="452"/>
      <c r="T286" s="452"/>
      <c r="U286" s="452"/>
      <c r="V286" s="452"/>
      <c r="W286" s="452"/>
      <c r="X286" s="452"/>
      <c r="Y286" s="452"/>
      <c r="Z286" s="452"/>
      <c r="AA286" s="446"/>
    </row>
    <row r="287" spans="1:27" ht="15.75" customHeight="1">
      <c r="A287" s="446"/>
      <c r="B287" s="446"/>
      <c r="C287" s="446"/>
      <c r="D287" s="446"/>
      <c r="E287" s="446"/>
      <c r="F287" s="446"/>
      <c r="G287" s="446"/>
      <c r="H287" s="446"/>
      <c r="I287" s="446"/>
      <c r="J287" s="446"/>
      <c r="K287" s="446"/>
      <c r="L287" s="446"/>
      <c r="M287" s="451"/>
      <c r="N287" s="452"/>
      <c r="O287" s="452"/>
      <c r="P287" s="452"/>
      <c r="Q287" s="452"/>
      <c r="R287" s="452"/>
      <c r="S287" s="452"/>
      <c r="T287" s="452"/>
      <c r="U287" s="452"/>
      <c r="V287" s="452"/>
      <c r="W287" s="452"/>
      <c r="X287" s="452"/>
      <c r="Y287" s="452"/>
      <c r="Z287" s="452"/>
      <c r="AA287" s="446"/>
    </row>
    <row r="288" spans="1:27" ht="15.75" customHeight="1">
      <c r="A288" s="446"/>
      <c r="B288" s="446"/>
      <c r="C288" s="446"/>
      <c r="D288" s="446"/>
      <c r="E288" s="446"/>
      <c r="F288" s="446"/>
      <c r="G288" s="446"/>
      <c r="H288" s="446"/>
      <c r="I288" s="446"/>
      <c r="J288" s="446"/>
      <c r="K288" s="446"/>
      <c r="L288" s="446"/>
      <c r="M288" s="451"/>
      <c r="N288" s="452"/>
      <c r="O288" s="452"/>
      <c r="P288" s="452"/>
      <c r="Q288" s="452"/>
      <c r="R288" s="452"/>
      <c r="S288" s="452"/>
      <c r="T288" s="452"/>
      <c r="U288" s="452"/>
      <c r="V288" s="452"/>
      <c r="W288" s="452"/>
      <c r="X288" s="452"/>
      <c r="Y288" s="452"/>
      <c r="Z288" s="452"/>
      <c r="AA288" s="446"/>
    </row>
    <row r="289" spans="1:27" ht="15.75" customHeight="1">
      <c r="A289" s="446"/>
      <c r="B289" s="446"/>
      <c r="C289" s="446"/>
      <c r="D289" s="446"/>
      <c r="E289" s="446"/>
      <c r="F289" s="446"/>
      <c r="G289" s="446"/>
      <c r="H289" s="446"/>
      <c r="I289" s="446"/>
      <c r="J289" s="446"/>
      <c r="K289" s="446"/>
      <c r="L289" s="446"/>
      <c r="M289" s="451"/>
      <c r="N289" s="452"/>
      <c r="O289" s="452"/>
      <c r="P289" s="452"/>
      <c r="Q289" s="452"/>
      <c r="R289" s="452"/>
      <c r="S289" s="452"/>
      <c r="T289" s="452"/>
      <c r="U289" s="452"/>
      <c r="V289" s="452"/>
      <c r="W289" s="452"/>
      <c r="X289" s="452"/>
      <c r="Y289" s="452"/>
      <c r="Z289" s="452"/>
      <c r="AA289" s="446"/>
    </row>
    <row r="290" spans="1:27" ht="15.75" customHeight="1">
      <c r="A290" s="446"/>
      <c r="B290" s="446"/>
      <c r="C290" s="446"/>
      <c r="D290" s="446"/>
      <c r="E290" s="446"/>
      <c r="F290" s="446"/>
      <c r="G290" s="446"/>
      <c r="H290" s="446"/>
      <c r="I290" s="446"/>
      <c r="J290" s="446"/>
      <c r="K290" s="446"/>
      <c r="L290" s="446"/>
      <c r="M290" s="451"/>
      <c r="N290" s="452"/>
      <c r="O290" s="452"/>
      <c r="P290" s="452"/>
      <c r="Q290" s="452"/>
      <c r="R290" s="452"/>
      <c r="S290" s="452"/>
      <c r="T290" s="452"/>
      <c r="U290" s="452"/>
      <c r="V290" s="452"/>
      <c r="W290" s="452"/>
      <c r="X290" s="452"/>
      <c r="Y290" s="452"/>
      <c r="Z290" s="452"/>
      <c r="AA290" s="446"/>
    </row>
    <row r="291" spans="1:27" ht="15.75" customHeight="1">
      <c r="A291" s="446"/>
      <c r="B291" s="446"/>
      <c r="C291" s="446"/>
      <c r="D291" s="446"/>
      <c r="E291" s="446"/>
      <c r="F291" s="446"/>
      <c r="G291" s="446"/>
      <c r="H291" s="446"/>
      <c r="I291" s="446"/>
      <c r="J291" s="446"/>
      <c r="K291" s="446"/>
      <c r="L291" s="446"/>
      <c r="M291" s="451"/>
      <c r="N291" s="452"/>
      <c r="O291" s="452"/>
      <c r="P291" s="452"/>
      <c r="Q291" s="452"/>
      <c r="R291" s="452"/>
      <c r="S291" s="452"/>
      <c r="T291" s="452"/>
      <c r="U291" s="452"/>
      <c r="V291" s="452"/>
      <c r="W291" s="452"/>
      <c r="X291" s="452"/>
      <c r="Y291" s="452"/>
      <c r="Z291" s="452"/>
      <c r="AA291" s="446"/>
    </row>
    <row r="292" spans="1:27" ht="15.75" customHeight="1">
      <c r="A292" s="446"/>
      <c r="B292" s="446"/>
      <c r="C292" s="446"/>
      <c r="D292" s="446"/>
      <c r="E292" s="446"/>
      <c r="F292" s="446"/>
      <c r="G292" s="446"/>
      <c r="H292" s="446"/>
      <c r="I292" s="446"/>
      <c r="J292" s="446"/>
      <c r="K292" s="446"/>
      <c r="L292" s="446"/>
      <c r="M292" s="451"/>
      <c r="N292" s="452"/>
      <c r="O292" s="452"/>
      <c r="P292" s="452"/>
      <c r="Q292" s="452"/>
      <c r="R292" s="452"/>
      <c r="S292" s="452"/>
      <c r="T292" s="452"/>
      <c r="U292" s="452"/>
      <c r="V292" s="452"/>
      <c r="W292" s="452"/>
      <c r="X292" s="452"/>
      <c r="Y292" s="452"/>
      <c r="Z292" s="452"/>
      <c r="AA292" s="446"/>
    </row>
    <row r="293" spans="1:27" ht="15.75" customHeight="1">
      <c r="A293" s="446"/>
      <c r="B293" s="446"/>
      <c r="C293" s="446"/>
      <c r="D293" s="446"/>
      <c r="E293" s="446"/>
      <c r="F293" s="446"/>
      <c r="G293" s="446"/>
      <c r="H293" s="446"/>
      <c r="I293" s="446"/>
      <c r="J293" s="446"/>
      <c r="K293" s="446"/>
      <c r="L293" s="446"/>
      <c r="M293" s="451"/>
      <c r="N293" s="452"/>
      <c r="O293" s="452"/>
      <c r="P293" s="452"/>
      <c r="Q293" s="452"/>
      <c r="R293" s="452"/>
      <c r="S293" s="452"/>
      <c r="T293" s="452"/>
      <c r="U293" s="452"/>
      <c r="V293" s="452"/>
      <c r="W293" s="452"/>
      <c r="X293" s="452"/>
      <c r="Y293" s="452"/>
      <c r="Z293" s="452"/>
      <c r="AA293" s="446"/>
    </row>
    <row r="294" spans="1:27" ht="15.75" customHeight="1">
      <c r="A294" s="446"/>
      <c r="B294" s="446"/>
      <c r="C294" s="446"/>
      <c r="D294" s="446"/>
      <c r="E294" s="446"/>
      <c r="F294" s="446"/>
      <c r="G294" s="446"/>
      <c r="H294" s="446"/>
      <c r="I294" s="446"/>
      <c r="J294" s="446"/>
      <c r="K294" s="446"/>
      <c r="L294" s="446"/>
      <c r="M294" s="451"/>
      <c r="N294" s="452"/>
      <c r="O294" s="452"/>
      <c r="P294" s="452"/>
      <c r="Q294" s="452"/>
      <c r="R294" s="452"/>
      <c r="S294" s="452"/>
      <c r="T294" s="452"/>
      <c r="U294" s="452"/>
      <c r="V294" s="452"/>
      <c r="W294" s="452"/>
      <c r="X294" s="452"/>
      <c r="Y294" s="452"/>
      <c r="Z294" s="452"/>
      <c r="AA294" s="446"/>
    </row>
    <row r="295" spans="1:27" ht="15.75" customHeight="1">
      <c r="A295" s="446"/>
      <c r="B295" s="446"/>
      <c r="C295" s="446"/>
      <c r="D295" s="446"/>
      <c r="E295" s="446"/>
      <c r="F295" s="446"/>
      <c r="G295" s="446"/>
      <c r="H295" s="446"/>
      <c r="I295" s="446"/>
      <c r="J295" s="446"/>
      <c r="K295" s="446"/>
      <c r="L295" s="446"/>
      <c r="M295" s="451"/>
      <c r="N295" s="452"/>
      <c r="O295" s="452"/>
      <c r="P295" s="452"/>
      <c r="Q295" s="452"/>
      <c r="R295" s="452"/>
      <c r="S295" s="452"/>
      <c r="T295" s="452"/>
      <c r="U295" s="452"/>
      <c r="V295" s="452"/>
      <c r="W295" s="452"/>
      <c r="X295" s="452"/>
      <c r="Y295" s="452"/>
      <c r="Z295" s="452"/>
      <c r="AA295" s="446"/>
    </row>
    <row r="296" spans="1:27" ht="15.75" customHeight="1">
      <c r="A296" s="446"/>
      <c r="B296" s="446"/>
      <c r="C296" s="446"/>
      <c r="D296" s="446"/>
      <c r="E296" s="446"/>
      <c r="F296" s="446"/>
      <c r="G296" s="446"/>
      <c r="H296" s="446"/>
      <c r="I296" s="446"/>
      <c r="J296" s="446"/>
      <c r="K296" s="446"/>
      <c r="L296" s="446"/>
      <c r="M296" s="451"/>
      <c r="N296" s="452"/>
      <c r="O296" s="452"/>
      <c r="P296" s="452"/>
      <c r="Q296" s="452"/>
      <c r="R296" s="452"/>
      <c r="S296" s="452"/>
      <c r="T296" s="452"/>
      <c r="U296" s="452"/>
      <c r="V296" s="452"/>
      <c r="W296" s="452"/>
      <c r="X296" s="452"/>
      <c r="Y296" s="452"/>
      <c r="Z296" s="452"/>
      <c r="AA296" s="446"/>
    </row>
    <row r="297" spans="1:27" ht="15.75" customHeight="1">
      <c r="A297" s="446"/>
      <c r="B297" s="446"/>
      <c r="C297" s="446"/>
      <c r="D297" s="446"/>
      <c r="E297" s="446"/>
      <c r="F297" s="446"/>
      <c r="G297" s="446"/>
      <c r="H297" s="446"/>
      <c r="I297" s="446"/>
      <c r="J297" s="446"/>
      <c r="K297" s="446"/>
      <c r="L297" s="446"/>
      <c r="M297" s="451"/>
      <c r="N297" s="452"/>
      <c r="O297" s="452"/>
      <c r="P297" s="452"/>
      <c r="Q297" s="452"/>
      <c r="R297" s="452"/>
      <c r="S297" s="452"/>
      <c r="T297" s="452"/>
      <c r="U297" s="452"/>
      <c r="V297" s="452"/>
      <c r="W297" s="452"/>
      <c r="X297" s="452"/>
      <c r="Y297" s="452"/>
      <c r="Z297" s="452"/>
      <c r="AA297" s="446"/>
    </row>
    <row r="298" spans="1:27" ht="15.75" customHeight="1">
      <c r="A298" s="446"/>
      <c r="B298" s="446"/>
      <c r="C298" s="446"/>
      <c r="D298" s="446"/>
      <c r="E298" s="446"/>
      <c r="F298" s="446"/>
      <c r="G298" s="446"/>
      <c r="H298" s="446"/>
      <c r="I298" s="446"/>
      <c r="J298" s="446"/>
      <c r="K298" s="446"/>
      <c r="L298" s="446"/>
      <c r="M298" s="451"/>
      <c r="N298" s="452"/>
      <c r="O298" s="452"/>
      <c r="P298" s="452"/>
      <c r="Q298" s="452"/>
      <c r="R298" s="452"/>
      <c r="S298" s="452"/>
      <c r="T298" s="452"/>
      <c r="U298" s="452"/>
      <c r="V298" s="452"/>
      <c r="W298" s="452"/>
      <c r="X298" s="452"/>
      <c r="Y298" s="452"/>
      <c r="Z298" s="452"/>
      <c r="AA298" s="446"/>
    </row>
    <row r="299" spans="1:27" ht="15.75" customHeight="1">
      <c r="A299" s="446"/>
      <c r="B299" s="446"/>
      <c r="C299" s="446"/>
      <c r="D299" s="446"/>
      <c r="E299" s="446"/>
      <c r="F299" s="446"/>
      <c r="G299" s="446"/>
      <c r="H299" s="446"/>
      <c r="I299" s="446"/>
      <c r="J299" s="446"/>
      <c r="K299" s="446"/>
      <c r="L299" s="446"/>
      <c r="M299" s="451"/>
      <c r="N299" s="452"/>
      <c r="O299" s="452"/>
      <c r="P299" s="452"/>
      <c r="Q299" s="452"/>
      <c r="R299" s="452"/>
      <c r="S299" s="452"/>
      <c r="T299" s="452"/>
      <c r="U299" s="452"/>
      <c r="V299" s="452"/>
      <c r="W299" s="452"/>
      <c r="X299" s="452"/>
      <c r="Y299" s="452"/>
      <c r="Z299" s="452"/>
      <c r="AA299" s="446"/>
    </row>
    <row r="300" spans="1:27" ht="15.75" customHeight="1">
      <c r="A300" s="446"/>
      <c r="B300" s="446"/>
      <c r="C300" s="446"/>
      <c r="D300" s="446"/>
      <c r="E300" s="446"/>
      <c r="F300" s="446"/>
      <c r="G300" s="446"/>
      <c r="H300" s="446"/>
      <c r="I300" s="446"/>
      <c r="J300" s="446"/>
      <c r="K300" s="446"/>
      <c r="L300" s="446"/>
      <c r="M300" s="451"/>
      <c r="N300" s="452"/>
      <c r="O300" s="452"/>
      <c r="P300" s="452"/>
      <c r="Q300" s="452"/>
      <c r="R300" s="452"/>
      <c r="S300" s="452"/>
      <c r="T300" s="452"/>
      <c r="U300" s="452"/>
      <c r="V300" s="452"/>
      <c r="W300" s="452"/>
      <c r="X300" s="452"/>
      <c r="Y300" s="452"/>
      <c r="Z300" s="452"/>
      <c r="AA300" s="446"/>
    </row>
    <row r="301" spans="1:27" ht="15.75" customHeight="1">
      <c r="A301" s="446"/>
      <c r="B301" s="446"/>
      <c r="C301" s="446"/>
      <c r="D301" s="446"/>
      <c r="E301" s="446"/>
      <c r="F301" s="446"/>
      <c r="G301" s="446"/>
      <c r="H301" s="446"/>
      <c r="I301" s="446"/>
      <c r="J301" s="446"/>
      <c r="K301" s="446"/>
      <c r="L301" s="446"/>
      <c r="M301" s="451"/>
      <c r="N301" s="452"/>
      <c r="O301" s="452"/>
      <c r="P301" s="452"/>
      <c r="Q301" s="452"/>
      <c r="R301" s="452"/>
      <c r="S301" s="452"/>
      <c r="T301" s="452"/>
      <c r="U301" s="452"/>
      <c r="V301" s="452"/>
      <c r="W301" s="452"/>
      <c r="X301" s="452"/>
      <c r="Y301" s="452"/>
      <c r="Z301" s="452"/>
      <c r="AA301" s="446"/>
    </row>
    <row r="302" spans="1:27" ht="15.75" customHeight="1">
      <c r="A302" s="446"/>
      <c r="B302" s="446"/>
      <c r="C302" s="446"/>
      <c r="D302" s="446"/>
      <c r="E302" s="446"/>
      <c r="F302" s="446"/>
      <c r="G302" s="446"/>
      <c r="H302" s="446"/>
      <c r="I302" s="446"/>
      <c r="J302" s="446"/>
      <c r="K302" s="446"/>
      <c r="L302" s="446"/>
      <c r="M302" s="451"/>
      <c r="N302" s="452"/>
      <c r="O302" s="452"/>
      <c r="P302" s="452"/>
      <c r="Q302" s="452"/>
      <c r="R302" s="452"/>
      <c r="S302" s="452"/>
      <c r="T302" s="452"/>
      <c r="U302" s="452"/>
      <c r="V302" s="452"/>
      <c r="W302" s="452"/>
      <c r="X302" s="452"/>
      <c r="Y302" s="452"/>
      <c r="Z302" s="452"/>
      <c r="AA302" s="446"/>
    </row>
    <row r="303" spans="1:27" ht="15.75" customHeight="1">
      <c r="A303" s="446"/>
      <c r="B303" s="446"/>
      <c r="C303" s="446"/>
      <c r="D303" s="446"/>
      <c r="E303" s="446"/>
      <c r="F303" s="446"/>
      <c r="G303" s="446"/>
      <c r="H303" s="446"/>
      <c r="I303" s="446"/>
      <c r="J303" s="446"/>
      <c r="K303" s="446"/>
      <c r="L303" s="446"/>
      <c r="M303" s="451"/>
      <c r="N303" s="452"/>
      <c r="O303" s="452"/>
      <c r="P303" s="452"/>
      <c r="Q303" s="452"/>
      <c r="R303" s="452"/>
      <c r="S303" s="452"/>
      <c r="T303" s="452"/>
      <c r="U303" s="452"/>
      <c r="V303" s="452"/>
      <c r="W303" s="452"/>
      <c r="X303" s="452"/>
      <c r="Y303" s="452"/>
      <c r="Z303" s="452"/>
      <c r="AA303" s="446"/>
    </row>
    <row r="304" spans="1:27" ht="15.75" customHeight="1">
      <c r="A304" s="446"/>
      <c r="B304" s="446"/>
      <c r="C304" s="446"/>
      <c r="D304" s="446"/>
      <c r="E304" s="446"/>
      <c r="F304" s="446"/>
      <c r="G304" s="446"/>
      <c r="H304" s="446"/>
      <c r="I304" s="446"/>
      <c r="J304" s="446"/>
      <c r="K304" s="446"/>
      <c r="L304" s="446"/>
      <c r="M304" s="451"/>
      <c r="N304" s="452"/>
      <c r="O304" s="452"/>
      <c r="P304" s="452"/>
      <c r="Q304" s="452"/>
      <c r="R304" s="452"/>
      <c r="S304" s="452"/>
      <c r="T304" s="452"/>
      <c r="U304" s="452"/>
      <c r="V304" s="452"/>
      <c r="W304" s="452"/>
      <c r="X304" s="452"/>
      <c r="Y304" s="452"/>
      <c r="Z304" s="452"/>
      <c r="AA304" s="446"/>
    </row>
    <row r="305" spans="1:27" ht="15.75" customHeight="1">
      <c r="A305" s="446"/>
      <c r="B305" s="446"/>
      <c r="C305" s="446"/>
      <c r="D305" s="446"/>
      <c r="E305" s="446"/>
      <c r="F305" s="446"/>
      <c r="G305" s="446"/>
      <c r="H305" s="446"/>
      <c r="I305" s="446"/>
      <c r="J305" s="446"/>
      <c r="K305" s="446"/>
      <c r="L305" s="446"/>
      <c r="M305" s="451"/>
      <c r="N305" s="452"/>
      <c r="O305" s="452"/>
      <c r="P305" s="452"/>
      <c r="Q305" s="452"/>
      <c r="R305" s="452"/>
      <c r="S305" s="452"/>
      <c r="T305" s="452"/>
      <c r="U305" s="452"/>
      <c r="V305" s="452"/>
      <c r="W305" s="452"/>
      <c r="X305" s="452"/>
      <c r="Y305" s="452"/>
      <c r="Z305" s="452"/>
      <c r="AA305" s="446"/>
    </row>
    <row r="306" spans="1:27" ht="15.75" customHeight="1">
      <c r="A306" s="446"/>
      <c r="B306" s="446"/>
      <c r="C306" s="446"/>
      <c r="D306" s="446"/>
      <c r="E306" s="446"/>
      <c r="F306" s="446"/>
      <c r="G306" s="446"/>
      <c r="H306" s="446"/>
      <c r="I306" s="446"/>
      <c r="J306" s="446"/>
      <c r="K306" s="446"/>
      <c r="L306" s="446"/>
      <c r="M306" s="451"/>
      <c r="N306" s="452"/>
      <c r="O306" s="452"/>
      <c r="P306" s="452"/>
      <c r="Q306" s="452"/>
      <c r="R306" s="452"/>
      <c r="S306" s="452"/>
      <c r="T306" s="452"/>
      <c r="U306" s="452"/>
      <c r="V306" s="452"/>
      <c r="W306" s="452"/>
      <c r="X306" s="452"/>
      <c r="Y306" s="452"/>
      <c r="Z306" s="452"/>
      <c r="AA306" s="446"/>
    </row>
    <row r="307" spans="1:27" ht="15.75" customHeight="1">
      <c r="A307" s="446"/>
      <c r="B307" s="446"/>
      <c r="C307" s="446"/>
      <c r="D307" s="446"/>
      <c r="E307" s="446"/>
      <c r="F307" s="446"/>
      <c r="G307" s="446"/>
      <c r="H307" s="446"/>
      <c r="I307" s="446"/>
      <c r="J307" s="446"/>
      <c r="K307" s="446"/>
      <c r="L307" s="446"/>
      <c r="M307" s="451"/>
      <c r="N307" s="452"/>
      <c r="O307" s="452"/>
      <c r="P307" s="452"/>
      <c r="Q307" s="452"/>
      <c r="R307" s="452"/>
      <c r="S307" s="452"/>
      <c r="T307" s="452"/>
      <c r="U307" s="452"/>
      <c r="V307" s="452"/>
      <c r="W307" s="452"/>
      <c r="X307" s="452"/>
      <c r="Y307" s="452"/>
      <c r="Z307" s="452"/>
      <c r="AA307" s="446"/>
    </row>
    <row r="308" spans="1:27" ht="15.75" customHeight="1">
      <c r="A308" s="446"/>
      <c r="B308" s="446"/>
      <c r="C308" s="446"/>
      <c r="D308" s="446"/>
      <c r="E308" s="446"/>
      <c r="F308" s="446"/>
      <c r="G308" s="446"/>
      <c r="H308" s="446"/>
      <c r="I308" s="446"/>
      <c r="J308" s="446"/>
      <c r="K308" s="446"/>
      <c r="L308" s="446"/>
      <c r="M308" s="451"/>
      <c r="N308" s="452"/>
      <c r="O308" s="452"/>
      <c r="P308" s="452"/>
      <c r="Q308" s="452"/>
      <c r="R308" s="452"/>
      <c r="S308" s="452"/>
      <c r="T308" s="452"/>
      <c r="U308" s="452"/>
      <c r="V308" s="452"/>
      <c r="W308" s="452"/>
      <c r="X308" s="452"/>
      <c r="Y308" s="452"/>
      <c r="Z308" s="452"/>
      <c r="AA308" s="446"/>
    </row>
    <row r="309" spans="1:27" ht="15.75" customHeight="1">
      <c r="A309" s="446"/>
      <c r="B309" s="446"/>
      <c r="C309" s="446"/>
      <c r="D309" s="446"/>
      <c r="E309" s="446"/>
      <c r="F309" s="446"/>
      <c r="G309" s="446"/>
      <c r="H309" s="446"/>
      <c r="I309" s="446"/>
      <c r="J309" s="446"/>
      <c r="K309" s="446"/>
      <c r="L309" s="446"/>
      <c r="M309" s="451"/>
      <c r="N309" s="452"/>
      <c r="O309" s="452"/>
      <c r="P309" s="452"/>
      <c r="Q309" s="452"/>
      <c r="R309" s="452"/>
      <c r="S309" s="452"/>
      <c r="T309" s="452"/>
      <c r="U309" s="452"/>
      <c r="V309" s="452"/>
      <c r="W309" s="452"/>
      <c r="X309" s="452"/>
      <c r="Y309" s="452"/>
      <c r="Z309" s="452"/>
      <c r="AA309" s="446"/>
    </row>
    <row r="310" spans="1:27" ht="15.75" customHeight="1">
      <c r="A310" s="446"/>
      <c r="B310" s="446"/>
      <c r="C310" s="446"/>
      <c r="D310" s="446"/>
      <c r="E310" s="446"/>
      <c r="F310" s="446"/>
      <c r="G310" s="446"/>
      <c r="H310" s="446"/>
      <c r="I310" s="446"/>
      <c r="J310" s="446"/>
      <c r="K310" s="446"/>
      <c r="L310" s="446"/>
      <c r="M310" s="451"/>
      <c r="N310" s="452"/>
      <c r="O310" s="452"/>
      <c r="P310" s="452"/>
      <c r="Q310" s="452"/>
      <c r="R310" s="452"/>
      <c r="S310" s="452"/>
      <c r="T310" s="452"/>
      <c r="U310" s="452"/>
      <c r="V310" s="452"/>
      <c r="W310" s="452"/>
      <c r="X310" s="452"/>
      <c r="Y310" s="452"/>
      <c r="Z310" s="452"/>
      <c r="AA310" s="446"/>
    </row>
    <row r="311" spans="1:27" ht="15.75" customHeight="1">
      <c r="A311" s="446"/>
      <c r="B311" s="446"/>
      <c r="C311" s="446"/>
      <c r="D311" s="446"/>
      <c r="E311" s="446"/>
      <c r="F311" s="446"/>
      <c r="G311" s="446"/>
      <c r="H311" s="446"/>
      <c r="I311" s="446"/>
      <c r="J311" s="446"/>
      <c r="K311" s="446"/>
      <c r="L311" s="446"/>
      <c r="M311" s="451"/>
      <c r="N311" s="452"/>
      <c r="O311" s="452"/>
      <c r="P311" s="452"/>
      <c r="Q311" s="452"/>
      <c r="R311" s="452"/>
      <c r="S311" s="452"/>
      <c r="T311" s="452"/>
      <c r="U311" s="452"/>
      <c r="V311" s="452"/>
      <c r="W311" s="452"/>
      <c r="X311" s="452"/>
      <c r="Y311" s="452"/>
      <c r="Z311" s="452"/>
      <c r="AA311" s="446"/>
    </row>
    <row r="312" spans="1:27" ht="15.75" customHeight="1">
      <c r="A312" s="446"/>
      <c r="B312" s="446"/>
      <c r="C312" s="446"/>
      <c r="D312" s="446"/>
      <c r="E312" s="446"/>
      <c r="F312" s="446"/>
      <c r="G312" s="446"/>
      <c r="H312" s="446"/>
      <c r="I312" s="446"/>
      <c r="J312" s="446"/>
      <c r="K312" s="446"/>
      <c r="L312" s="446"/>
      <c r="M312" s="451"/>
      <c r="N312" s="452"/>
      <c r="O312" s="452"/>
      <c r="P312" s="452"/>
      <c r="Q312" s="452"/>
      <c r="R312" s="452"/>
      <c r="S312" s="452"/>
      <c r="T312" s="452"/>
      <c r="U312" s="452"/>
      <c r="V312" s="452"/>
      <c r="W312" s="452"/>
      <c r="X312" s="452"/>
      <c r="Y312" s="452"/>
      <c r="Z312" s="452"/>
      <c r="AA312" s="446"/>
    </row>
    <row r="313" spans="1:27" ht="15.75" customHeight="1">
      <c r="A313" s="446"/>
      <c r="B313" s="446"/>
      <c r="C313" s="446"/>
      <c r="D313" s="446"/>
      <c r="E313" s="446"/>
      <c r="F313" s="446"/>
      <c r="G313" s="446"/>
      <c r="H313" s="446"/>
      <c r="I313" s="446"/>
      <c r="J313" s="446"/>
      <c r="K313" s="446"/>
      <c r="L313" s="446"/>
      <c r="M313" s="451"/>
      <c r="N313" s="452"/>
      <c r="O313" s="452"/>
      <c r="P313" s="452"/>
      <c r="Q313" s="452"/>
      <c r="R313" s="452"/>
      <c r="S313" s="452"/>
      <c r="T313" s="452"/>
      <c r="U313" s="452"/>
      <c r="V313" s="452"/>
      <c r="W313" s="452"/>
      <c r="X313" s="452"/>
      <c r="Y313" s="452"/>
      <c r="Z313" s="452"/>
      <c r="AA313" s="446"/>
    </row>
    <row r="314" spans="1:27" ht="15.75" customHeight="1">
      <c r="A314" s="446"/>
      <c r="B314" s="446"/>
      <c r="C314" s="446"/>
      <c r="D314" s="446"/>
      <c r="E314" s="446"/>
      <c r="F314" s="446"/>
      <c r="G314" s="446"/>
      <c r="H314" s="446"/>
      <c r="I314" s="446"/>
      <c r="J314" s="446"/>
      <c r="K314" s="446"/>
      <c r="L314" s="446"/>
      <c r="M314" s="451"/>
      <c r="N314" s="452"/>
      <c r="O314" s="452"/>
      <c r="P314" s="452"/>
      <c r="Q314" s="452"/>
      <c r="R314" s="452"/>
      <c r="S314" s="452"/>
      <c r="T314" s="452"/>
      <c r="U314" s="452"/>
      <c r="V314" s="452"/>
      <c r="W314" s="452"/>
      <c r="X314" s="452"/>
      <c r="Y314" s="452"/>
      <c r="Z314" s="452"/>
      <c r="AA314" s="446"/>
    </row>
    <row r="315" spans="1:27" ht="15.75" customHeight="1">
      <c r="A315" s="446"/>
      <c r="B315" s="446"/>
      <c r="C315" s="446"/>
      <c r="D315" s="446"/>
      <c r="E315" s="446"/>
      <c r="F315" s="446"/>
      <c r="G315" s="446"/>
      <c r="H315" s="446"/>
      <c r="I315" s="446"/>
      <c r="J315" s="446"/>
      <c r="K315" s="446"/>
      <c r="L315" s="446"/>
      <c r="M315" s="451"/>
      <c r="N315" s="452"/>
      <c r="O315" s="452"/>
      <c r="P315" s="452"/>
      <c r="Q315" s="452"/>
      <c r="R315" s="452"/>
      <c r="S315" s="452"/>
      <c r="T315" s="452"/>
      <c r="U315" s="452"/>
      <c r="V315" s="452"/>
      <c r="W315" s="452"/>
      <c r="X315" s="452"/>
      <c r="Y315" s="452"/>
      <c r="Z315" s="452"/>
      <c r="AA315" s="446"/>
    </row>
    <row r="316" spans="1:27" ht="15.75" customHeight="1">
      <c r="A316" s="446"/>
      <c r="B316" s="446"/>
      <c r="C316" s="446"/>
      <c r="D316" s="446"/>
      <c r="E316" s="446"/>
      <c r="F316" s="446"/>
      <c r="G316" s="446"/>
      <c r="H316" s="446"/>
      <c r="I316" s="446"/>
      <c r="J316" s="446"/>
      <c r="K316" s="446"/>
      <c r="L316" s="446"/>
      <c r="M316" s="451"/>
      <c r="N316" s="452"/>
      <c r="O316" s="452"/>
      <c r="P316" s="452"/>
      <c r="Q316" s="452"/>
      <c r="R316" s="452"/>
      <c r="S316" s="452"/>
      <c r="T316" s="452"/>
      <c r="U316" s="452"/>
      <c r="V316" s="452"/>
      <c r="W316" s="452"/>
      <c r="X316" s="452"/>
      <c r="Y316" s="452"/>
      <c r="Z316" s="452"/>
      <c r="AA316" s="446"/>
    </row>
    <row r="317" spans="1:27" ht="15.75" customHeight="1">
      <c r="A317" s="446"/>
      <c r="B317" s="446"/>
      <c r="C317" s="446"/>
      <c r="D317" s="446"/>
      <c r="E317" s="446"/>
      <c r="F317" s="446"/>
      <c r="G317" s="446"/>
      <c r="H317" s="446"/>
      <c r="I317" s="446"/>
      <c r="J317" s="446"/>
      <c r="K317" s="446"/>
      <c r="L317" s="446"/>
      <c r="M317" s="451"/>
      <c r="N317" s="452"/>
      <c r="O317" s="452"/>
      <c r="P317" s="452"/>
      <c r="Q317" s="452"/>
      <c r="R317" s="452"/>
      <c r="S317" s="452"/>
      <c r="T317" s="452"/>
      <c r="U317" s="452"/>
      <c r="V317" s="452"/>
      <c r="W317" s="452"/>
      <c r="X317" s="452"/>
      <c r="Y317" s="452"/>
      <c r="Z317" s="452"/>
      <c r="AA317" s="446"/>
    </row>
    <row r="318" spans="1:27" ht="15.75" customHeight="1">
      <c r="A318" s="446"/>
      <c r="B318" s="446"/>
      <c r="C318" s="446"/>
      <c r="D318" s="446"/>
      <c r="E318" s="446"/>
      <c r="F318" s="446"/>
      <c r="G318" s="446"/>
      <c r="H318" s="446"/>
      <c r="I318" s="446"/>
      <c r="J318" s="446"/>
      <c r="K318" s="446"/>
      <c r="L318" s="446"/>
      <c r="M318" s="451"/>
      <c r="N318" s="452"/>
      <c r="O318" s="452"/>
      <c r="P318" s="452"/>
      <c r="Q318" s="452"/>
      <c r="R318" s="452"/>
      <c r="S318" s="452"/>
      <c r="T318" s="452"/>
      <c r="U318" s="452"/>
      <c r="V318" s="452"/>
      <c r="W318" s="452"/>
      <c r="X318" s="452"/>
      <c r="Y318" s="452"/>
      <c r="Z318" s="452"/>
      <c r="AA318" s="446"/>
    </row>
    <row r="319" spans="1:27" ht="15.75" customHeight="1">
      <c r="A319" s="446"/>
      <c r="B319" s="446"/>
      <c r="C319" s="446"/>
      <c r="D319" s="446"/>
      <c r="E319" s="446"/>
      <c r="F319" s="446"/>
      <c r="G319" s="446"/>
      <c r="H319" s="446"/>
      <c r="I319" s="446"/>
      <c r="J319" s="446"/>
      <c r="K319" s="446"/>
      <c r="L319" s="446"/>
      <c r="M319" s="451"/>
      <c r="N319" s="452"/>
      <c r="O319" s="452"/>
      <c r="P319" s="452"/>
      <c r="Q319" s="452"/>
      <c r="R319" s="452"/>
      <c r="S319" s="452"/>
      <c r="T319" s="452"/>
      <c r="U319" s="452"/>
      <c r="V319" s="452"/>
      <c r="W319" s="452"/>
      <c r="X319" s="452"/>
      <c r="Y319" s="452"/>
      <c r="Z319" s="452"/>
      <c r="AA319" s="446"/>
    </row>
    <row r="320" spans="1:27" ht="15.75" customHeight="1">
      <c r="A320" s="446"/>
      <c r="B320" s="446"/>
      <c r="C320" s="446"/>
      <c r="D320" s="446"/>
      <c r="E320" s="446"/>
      <c r="F320" s="446"/>
      <c r="G320" s="446"/>
      <c r="H320" s="446"/>
      <c r="I320" s="446"/>
      <c r="J320" s="446"/>
      <c r="K320" s="446"/>
      <c r="L320" s="446"/>
      <c r="M320" s="451"/>
      <c r="N320" s="452"/>
      <c r="O320" s="452"/>
      <c r="P320" s="452"/>
      <c r="Q320" s="452"/>
      <c r="R320" s="452"/>
      <c r="S320" s="452"/>
      <c r="T320" s="452"/>
      <c r="U320" s="452"/>
      <c r="V320" s="452"/>
      <c r="W320" s="452"/>
      <c r="X320" s="452"/>
      <c r="Y320" s="452"/>
      <c r="Z320" s="452"/>
      <c r="AA320" s="446"/>
    </row>
    <row r="321" spans="1:27" ht="15.75" customHeight="1">
      <c r="A321" s="446"/>
      <c r="B321" s="446"/>
      <c r="C321" s="446"/>
      <c r="D321" s="446"/>
      <c r="E321" s="446"/>
      <c r="F321" s="446"/>
      <c r="G321" s="446"/>
      <c r="H321" s="446"/>
      <c r="I321" s="446"/>
      <c r="J321" s="446"/>
      <c r="K321" s="446"/>
      <c r="L321" s="446"/>
      <c r="M321" s="451"/>
      <c r="N321" s="452"/>
      <c r="O321" s="452"/>
      <c r="P321" s="452"/>
      <c r="Q321" s="452"/>
      <c r="R321" s="452"/>
      <c r="S321" s="452"/>
      <c r="T321" s="452"/>
      <c r="U321" s="452"/>
      <c r="V321" s="452"/>
      <c r="W321" s="452"/>
      <c r="X321" s="452"/>
      <c r="Y321" s="452"/>
      <c r="Z321" s="452"/>
      <c r="AA321" s="446"/>
    </row>
    <row r="322" spans="1:27" ht="15.75" customHeight="1">
      <c r="A322" s="446"/>
      <c r="B322" s="446"/>
      <c r="C322" s="446"/>
      <c r="D322" s="446"/>
      <c r="E322" s="446"/>
      <c r="F322" s="446"/>
      <c r="G322" s="446"/>
      <c r="H322" s="446"/>
      <c r="I322" s="446"/>
      <c r="J322" s="446"/>
      <c r="K322" s="446"/>
      <c r="L322" s="446"/>
      <c r="M322" s="451"/>
      <c r="N322" s="452"/>
      <c r="O322" s="452"/>
      <c r="P322" s="452"/>
      <c r="Q322" s="452"/>
      <c r="R322" s="452"/>
      <c r="S322" s="452"/>
      <c r="T322" s="452"/>
      <c r="U322" s="452"/>
      <c r="V322" s="452"/>
      <c r="W322" s="452"/>
      <c r="X322" s="452"/>
      <c r="Y322" s="452"/>
      <c r="Z322" s="452"/>
      <c r="AA322" s="446"/>
    </row>
    <row r="323" spans="1:27" ht="15.75" customHeight="1">
      <c r="A323" s="446"/>
      <c r="B323" s="446"/>
      <c r="C323" s="446"/>
      <c r="D323" s="446"/>
      <c r="E323" s="446"/>
      <c r="F323" s="446"/>
      <c r="G323" s="446"/>
      <c r="H323" s="446"/>
      <c r="I323" s="446"/>
      <c r="J323" s="446"/>
      <c r="K323" s="446"/>
      <c r="L323" s="446"/>
      <c r="M323" s="451"/>
      <c r="N323" s="452"/>
      <c r="O323" s="452"/>
      <c r="P323" s="452"/>
      <c r="Q323" s="452"/>
      <c r="R323" s="452"/>
      <c r="S323" s="452"/>
      <c r="T323" s="452"/>
      <c r="U323" s="452"/>
      <c r="V323" s="452"/>
      <c r="W323" s="452"/>
      <c r="X323" s="452"/>
      <c r="Y323" s="452"/>
      <c r="Z323" s="452"/>
      <c r="AA323" s="446"/>
    </row>
    <row r="324" spans="1:27" ht="15.75" customHeight="1">
      <c r="A324" s="446"/>
      <c r="B324" s="446"/>
      <c r="C324" s="446"/>
      <c r="D324" s="446"/>
      <c r="E324" s="446"/>
      <c r="F324" s="446"/>
      <c r="G324" s="446"/>
      <c r="H324" s="446"/>
      <c r="I324" s="446"/>
      <c r="J324" s="446"/>
      <c r="K324" s="446"/>
      <c r="L324" s="446"/>
      <c r="M324" s="451"/>
      <c r="N324" s="452"/>
      <c r="O324" s="452"/>
      <c r="P324" s="452"/>
      <c r="Q324" s="452"/>
      <c r="R324" s="452"/>
      <c r="S324" s="452"/>
      <c r="T324" s="452"/>
      <c r="U324" s="452"/>
      <c r="V324" s="452"/>
      <c r="W324" s="452"/>
      <c r="X324" s="452"/>
      <c r="Y324" s="452"/>
      <c r="Z324" s="452"/>
      <c r="AA324" s="446"/>
    </row>
    <row r="325" spans="1:27" ht="15.75" customHeight="1">
      <c r="A325" s="446"/>
      <c r="B325" s="446"/>
      <c r="C325" s="446"/>
      <c r="D325" s="446"/>
      <c r="E325" s="446"/>
      <c r="F325" s="446"/>
      <c r="G325" s="446"/>
      <c r="H325" s="446"/>
      <c r="I325" s="446"/>
      <c r="J325" s="446"/>
      <c r="K325" s="446"/>
      <c r="L325" s="446"/>
      <c r="M325" s="451"/>
      <c r="N325" s="452"/>
      <c r="O325" s="452"/>
      <c r="P325" s="452"/>
      <c r="Q325" s="452"/>
      <c r="R325" s="452"/>
      <c r="S325" s="452"/>
      <c r="T325" s="452"/>
      <c r="U325" s="452"/>
      <c r="V325" s="452"/>
      <c r="W325" s="452"/>
      <c r="X325" s="452"/>
      <c r="Y325" s="452"/>
      <c r="Z325" s="452"/>
      <c r="AA325" s="446"/>
    </row>
    <row r="326" spans="1:27" ht="15.75" customHeight="1">
      <c r="A326" s="446"/>
      <c r="B326" s="446"/>
      <c r="C326" s="446"/>
      <c r="D326" s="446"/>
      <c r="E326" s="446"/>
      <c r="F326" s="446"/>
      <c r="G326" s="446"/>
      <c r="H326" s="446"/>
      <c r="I326" s="446"/>
      <c r="J326" s="446"/>
      <c r="K326" s="446"/>
      <c r="L326" s="446"/>
      <c r="M326" s="451"/>
      <c r="N326" s="452"/>
      <c r="O326" s="452"/>
      <c r="P326" s="452"/>
      <c r="Q326" s="452"/>
      <c r="R326" s="452"/>
      <c r="S326" s="452"/>
      <c r="T326" s="452"/>
      <c r="U326" s="452"/>
      <c r="V326" s="452"/>
      <c r="W326" s="452"/>
      <c r="X326" s="452"/>
      <c r="Y326" s="452"/>
      <c r="Z326" s="452"/>
      <c r="AA326" s="446"/>
    </row>
    <row r="327" spans="1:27" ht="15.75" customHeight="1">
      <c r="A327" s="446"/>
      <c r="B327" s="446"/>
      <c r="C327" s="446"/>
      <c r="D327" s="446"/>
      <c r="E327" s="446"/>
      <c r="F327" s="446"/>
      <c r="G327" s="446"/>
      <c r="H327" s="446"/>
      <c r="I327" s="446"/>
      <c r="J327" s="446"/>
      <c r="K327" s="446"/>
      <c r="L327" s="446"/>
      <c r="M327" s="451"/>
      <c r="N327" s="452"/>
      <c r="O327" s="452"/>
      <c r="P327" s="452"/>
      <c r="Q327" s="452"/>
      <c r="R327" s="452"/>
      <c r="S327" s="452"/>
      <c r="T327" s="452"/>
      <c r="U327" s="452"/>
      <c r="V327" s="452"/>
      <c r="W327" s="452"/>
      <c r="X327" s="452"/>
      <c r="Y327" s="452"/>
      <c r="Z327" s="452"/>
      <c r="AA327" s="446"/>
    </row>
    <row r="328" spans="1:27" ht="15.75" customHeight="1">
      <c r="A328" s="446"/>
      <c r="B328" s="446"/>
      <c r="C328" s="446"/>
      <c r="D328" s="446"/>
      <c r="E328" s="446"/>
      <c r="F328" s="446"/>
      <c r="G328" s="446"/>
      <c r="H328" s="446"/>
      <c r="I328" s="446"/>
      <c r="J328" s="446"/>
      <c r="K328" s="446"/>
      <c r="L328" s="446"/>
      <c r="M328" s="451"/>
      <c r="N328" s="452"/>
      <c r="O328" s="452"/>
      <c r="P328" s="452"/>
      <c r="Q328" s="452"/>
      <c r="R328" s="452"/>
      <c r="S328" s="452"/>
      <c r="T328" s="452"/>
      <c r="U328" s="452"/>
      <c r="V328" s="452"/>
      <c r="W328" s="452"/>
      <c r="X328" s="452"/>
      <c r="Y328" s="452"/>
      <c r="Z328" s="452"/>
      <c r="AA328" s="446"/>
    </row>
    <row r="329" spans="1:27" ht="15.75" customHeight="1">
      <c r="A329" s="446"/>
      <c r="B329" s="446"/>
      <c r="C329" s="446"/>
      <c r="D329" s="446"/>
      <c r="E329" s="446"/>
      <c r="F329" s="446"/>
      <c r="G329" s="446"/>
      <c r="H329" s="446"/>
      <c r="I329" s="446"/>
      <c r="J329" s="446"/>
      <c r="K329" s="446"/>
      <c r="L329" s="446"/>
      <c r="M329" s="451"/>
      <c r="N329" s="452"/>
      <c r="O329" s="452"/>
      <c r="P329" s="452"/>
      <c r="Q329" s="452"/>
      <c r="R329" s="452"/>
      <c r="S329" s="452"/>
      <c r="T329" s="452"/>
      <c r="U329" s="452"/>
      <c r="V329" s="452"/>
      <c r="W329" s="452"/>
      <c r="X329" s="452"/>
      <c r="Y329" s="452"/>
      <c r="Z329" s="452"/>
      <c r="AA329" s="446"/>
    </row>
    <row r="330" spans="1:27" ht="15.75" customHeight="1">
      <c r="A330" s="446"/>
      <c r="B330" s="446"/>
      <c r="C330" s="446"/>
      <c r="D330" s="446"/>
      <c r="E330" s="446"/>
      <c r="F330" s="446"/>
      <c r="G330" s="446"/>
      <c r="H330" s="446"/>
      <c r="I330" s="446"/>
      <c r="J330" s="446"/>
      <c r="K330" s="446"/>
      <c r="L330" s="446"/>
      <c r="M330" s="451"/>
      <c r="N330" s="452"/>
      <c r="O330" s="452"/>
      <c r="P330" s="452"/>
      <c r="Q330" s="452"/>
      <c r="R330" s="452"/>
      <c r="S330" s="452"/>
      <c r="T330" s="452"/>
      <c r="U330" s="452"/>
      <c r="V330" s="452"/>
      <c r="W330" s="452"/>
      <c r="X330" s="452"/>
      <c r="Y330" s="452"/>
      <c r="Z330" s="452"/>
      <c r="AA330" s="446"/>
    </row>
    <row r="331" spans="1:27" ht="15.75" customHeight="1">
      <c r="A331" s="446"/>
      <c r="B331" s="446"/>
      <c r="C331" s="446"/>
      <c r="D331" s="446"/>
      <c r="E331" s="446"/>
      <c r="F331" s="446"/>
      <c r="G331" s="446"/>
      <c r="H331" s="446"/>
      <c r="I331" s="446"/>
      <c r="J331" s="446"/>
      <c r="K331" s="446"/>
      <c r="L331" s="446"/>
      <c r="M331" s="451"/>
      <c r="N331" s="452"/>
      <c r="O331" s="452"/>
      <c r="P331" s="452"/>
      <c r="Q331" s="452"/>
      <c r="R331" s="452"/>
      <c r="S331" s="452"/>
      <c r="T331" s="452"/>
      <c r="U331" s="452"/>
      <c r="V331" s="452"/>
      <c r="W331" s="452"/>
      <c r="X331" s="452"/>
      <c r="Y331" s="452"/>
      <c r="Z331" s="452"/>
      <c r="AA331" s="446"/>
    </row>
    <row r="332" spans="1:27" ht="15.75" customHeight="1">
      <c r="A332" s="446"/>
      <c r="B332" s="446"/>
      <c r="C332" s="446"/>
      <c r="D332" s="446"/>
      <c r="E332" s="446"/>
      <c r="F332" s="446"/>
      <c r="G332" s="446"/>
      <c r="H332" s="446"/>
      <c r="I332" s="446"/>
      <c r="J332" s="446"/>
      <c r="K332" s="446"/>
      <c r="L332" s="446"/>
      <c r="M332" s="451"/>
      <c r="N332" s="452"/>
      <c r="O332" s="452"/>
      <c r="P332" s="452"/>
      <c r="Q332" s="452"/>
      <c r="R332" s="452"/>
      <c r="S332" s="452"/>
      <c r="T332" s="452"/>
      <c r="U332" s="452"/>
      <c r="V332" s="452"/>
      <c r="W332" s="452"/>
      <c r="X332" s="452"/>
      <c r="Y332" s="452"/>
      <c r="Z332" s="452"/>
      <c r="AA332" s="446"/>
    </row>
    <row r="333" spans="1:27" ht="15.75" customHeight="1">
      <c r="A333" s="446"/>
      <c r="B333" s="446"/>
      <c r="C333" s="446"/>
      <c r="D333" s="446"/>
      <c r="E333" s="446"/>
      <c r="F333" s="446"/>
      <c r="G333" s="446"/>
      <c r="H333" s="446"/>
      <c r="I333" s="446"/>
      <c r="J333" s="446"/>
      <c r="K333" s="446"/>
      <c r="L333" s="446"/>
      <c r="M333" s="451"/>
      <c r="N333" s="452"/>
      <c r="O333" s="452"/>
      <c r="P333" s="452"/>
      <c r="Q333" s="452"/>
      <c r="R333" s="452"/>
      <c r="S333" s="452"/>
      <c r="T333" s="452"/>
      <c r="U333" s="452"/>
      <c r="V333" s="452"/>
      <c r="W333" s="452"/>
      <c r="X333" s="452"/>
      <c r="Y333" s="452"/>
      <c r="Z333" s="452"/>
      <c r="AA333" s="446"/>
    </row>
    <row r="334" spans="1:27" ht="15.75" customHeight="1">
      <c r="A334" s="446"/>
      <c r="B334" s="446"/>
      <c r="C334" s="446"/>
      <c r="D334" s="446"/>
      <c r="E334" s="446"/>
      <c r="F334" s="446"/>
      <c r="G334" s="446"/>
      <c r="H334" s="446"/>
      <c r="I334" s="446"/>
      <c r="J334" s="446"/>
      <c r="K334" s="446"/>
      <c r="L334" s="446"/>
      <c r="M334" s="451"/>
      <c r="N334" s="452"/>
      <c r="O334" s="452"/>
      <c r="P334" s="452"/>
      <c r="Q334" s="452"/>
      <c r="R334" s="452"/>
      <c r="S334" s="452"/>
      <c r="T334" s="452"/>
      <c r="U334" s="452"/>
      <c r="V334" s="452"/>
      <c r="W334" s="452"/>
      <c r="X334" s="452"/>
      <c r="Y334" s="452"/>
      <c r="Z334" s="452"/>
      <c r="AA334" s="446"/>
    </row>
    <row r="335" spans="1:27" ht="15.75" customHeight="1">
      <c r="A335" s="446"/>
      <c r="B335" s="446"/>
      <c r="C335" s="446"/>
      <c r="D335" s="446"/>
      <c r="E335" s="446"/>
      <c r="F335" s="446"/>
      <c r="G335" s="446"/>
      <c r="H335" s="446"/>
      <c r="I335" s="446"/>
      <c r="J335" s="446"/>
      <c r="K335" s="446"/>
      <c r="L335" s="446"/>
      <c r="M335" s="451"/>
      <c r="N335" s="452"/>
      <c r="O335" s="452"/>
      <c r="P335" s="452"/>
      <c r="Q335" s="452"/>
      <c r="R335" s="452"/>
      <c r="S335" s="452"/>
      <c r="T335" s="452"/>
      <c r="U335" s="452"/>
      <c r="V335" s="452"/>
      <c r="W335" s="452"/>
      <c r="X335" s="452"/>
      <c r="Y335" s="452"/>
      <c r="Z335" s="452"/>
      <c r="AA335" s="446"/>
    </row>
    <row r="336" spans="1:27" ht="15.75" customHeight="1">
      <c r="A336" s="446"/>
      <c r="B336" s="446"/>
      <c r="C336" s="446"/>
      <c r="D336" s="446"/>
      <c r="E336" s="446"/>
      <c r="F336" s="446"/>
      <c r="G336" s="446"/>
      <c r="H336" s="446"/>
      <c r="I336" s="446"/>
      <c r="J336" s="446"/>
      <c r="K336" s="446"/>
      <c r="L336" s="446"/>
      <c r="M336" s="451"/>
      <c r="N336" s="452"/>
      <c r="O336" s="452"/>
      <c r="P336" s="452"/>
      <c r="Q336" s="452"/>
      <c r="R336" s="452"/>
      <c r="S336" s="452"/>
      <c r="T336" s="452"/>
      <c r="U336" s="452"/>
      <c r="V336" s="452"/>
      <c r="W336" s="452"/>
      <c r="X336" s="452"/>
      <c r="Y336" s="452"/>
      <c r="Z336" s="452"/>
      <c r="AA336" s="446"/>
    </row>
    <row r="337" spans="1:27" ht="15.75" customHeight="1">
      <c r="A337" s="446"/>
      <c r="B337" s="446"/>
      <c r="C337" s="446"/>
      <c r="D337" s="446"/>
      <c r="E337" s="446"/>
      <c r="F337" s="446"/>
      <c r="G337" s="446"/>
      <c r="H337" s="446"/>
      <c r="I337" s="446"/>
      <c r="J337" s="446"/>
      <c r="K337" s="446"/>
      <c r="L337" s="446"/>
      <c r="M337" s="451"/>
      <c r="N337" s="452"/>
      <c r="O337" s="452"/>
      <c r="P337" s="452"/>
      <c r="Q337" s="452"/>
      <c r="R337" s="452"/>
      <c r="S337" s="452"/>
      <c r="T337" s="452"/>
      <c r="U337" s="452"/>
      <c r="V337" s="452"/>
      <c r="W337" s="452"/>
      <c r="X337" s="452"/>
      <c r="Y337" s="452"/>
      <c r="Z337" s="452"/>
      <c r="AA337" s="446"/>
    </row>
    <row r="338" spans="1:27" ht="15.75" customHeight="1">
      <c r="A338" s="446"/>
      <c r="B338" s="446"/>
      <c r="C338" s="446"/>
      <c r="D338" s="446"/>
      <c r="E338" s="446"/>
      <c r="F338" s="446"/>
      <c r="G338" s="446"/>
      <c r="H338" s="446"/>
      <c r="I338" s="446"/>
      <c r="J338" s="446"/>
      <c r="K338" s="446"/>
      <c r="L338" s="446"/>
      <c r="M338" s="451"/>
      <c r="N338" s="452"/>
      <c r="O338" s="452"/>
      <c r="P338" s="452"/>
      <c r="Q338" s="452"/>
      <c r="R338" s="452"/>
      <c r="S338" s="452"/>
      <c r="T338" s="452"/>
      <c r="U338" s="452"/>
      <c r="V338" s="452"/>
      <c r="W338" s="452"/>
      <c r="X338" s="452"/>
      <c r="Y338" s="452"/>
      <c r="Z338" s="452"/>
      <c r="AA338" s="446"/>
    </row>
    <row r="339" spans="1:27" ht="15.75" customHeight="1">
      <c r="A339" s="446"/>
      <c r="B339" s="446"/>
      <c r="C339" s="446"/>
      <c r="D339" s="446"/>
      <c r="E339" s="446"/>
      <c r="F339" s="446"/>
      <c r="G339" s="446"/>
      <c r="H339" s="446"/>
      <c r="I339" s="446"/>
      <c r="J339" s="446"/>
      <c r="K339" s="446"/>
      <c r="L339" s="446"/>
      <c r="M339" s="451"/>
      <c r="N339" s="452"/>
      <c r="O339" s="452"/>
      <c r="P339" s="452"/>
      <c r="Q339" s="452"/>
      <c r="R339" s="452"/>
      <c r="S339" s="452"/>
      <c r="T339" s="452"/>
      <c r="U339" s="452"/>
      <c r="V339" s="452"/>
      <c r="W339" s="452"/>
      <c r="X339" s="452"/>
      <c r="Y339" s="452"/>
      <c r="Z339" s="452"/>
      <c r="AA339" s="446"/>
    </row>
    <row r="340" spans="1:27" ht="15.75" customHeight="1">
      <c r="A340" s="446"/>
      <c r="B340" s="446"/>
      <c r="C340" s="446"/>
      <c r="D340" s="446"/>
      <c r="E340" s="446"/>
      <c r="F340" s="446"/>
      <c r="G340" s="446"/>
      <c r="H340" s="446"/>
      <c r="I340" s="446"/>
      <c r="J340" s="446"/>
      <c r="K340" s="446"/>
      <c r="L340" s="446"/>
      <c r="M340" s="451"/>
      <c r="N340" s="452"/>
      <c r="O340" s="452"/>
      <c r="P340" s="452"/>
      <c r="Q340" s="452"/>
      <c r="R340" s="452"/>
      <c r="S340" s="452"/>
      <c r="T340" s="452"/>
      <c r="U340" s="452"/>
      <c r="V340" s="452"/>
      <c r="W340" s="452"/>
      <c r="X340" s="452"/>
      <c r="Y340" s="452"/>
      <c r="Z340" s="452"/>
      <c r="AA340" s="446"/>
    </row>
    <row r="341" spans="1:27" ht="15.75" customHeight="1">
      <c r="A341" s="446"/>
      <c r="B341" s="446"/>
      <c r="C341" s="446"/>
      <c r="D341" s="446"/>
      <c r="E341" s="446"/>
      <c r="F341" s="446"/>
      <c r="G341" s="446"/>
      <c r="H341" s="446"/>
      <c r="I341" s="446"/>
      <c r="J341" s="446"/>
      <c r="K341" s="446"/>
      <c r="L341" s="446"/>
      <c r="M341" s="451"/>
      <c r="N341" s="452"/>
      <c r="O341" s="452"/>
      <c r="P341" s="452"/>
      <c r="Q341" s="452"/>
      <c r="R341" s="452"/>
      <c r="S341" s="452"/>
      <c r="T341" s="452"/>
      <c r="U341" s="452"/>
      <c r="V341" s="452"/>
      <c r="W341" s="452"/>
      <c r="X341" s="452"/>
      <c r="Y341" s="452"/>
      <c r="Z341" s="452"/>
      <c r="AA341" s="446"/>
    </row>
    <row r="342" spans="1:27" ht="15.75" customHeight="1">
      <c r="A342" s="446"/>
      <c r="B342" s="446"/>
      <c r="C342" s="446"/>
      <c r="D342" s="446"/>
      <c r="E342" s="446"/>
      <c r="F342" s="446"/>
      <c r="G342" s="446"/>
      <c r="H342" s="446"/>
      <c r="I342" s="446"/>
      <c r="J342" s="446"/>
      <c r="K342" s="446"/>
      <c r="L342" s="446"/>
      <c r="M342" s="451"/>
      <c r="N342" s="452"/>
      <c r="O342" s="452"/>
      <c r="P342" s="452"/>
      <c r="Q342" s="452"/>
      <c r="R342" s="452"/>
      <c r="S342" s="452"/>
      <c r="T342" s="452"/>
      <c r="U342" s="452"/>
      <c r="V342" s="452"/>
      <c r="W342" s="452"/>
      <c r="X342" s="452"/>
      <c r="Y342" s="452"/>
      <c r="Z342" s="452"/>
      <c r="AA342" s="446"/>
    </row>
    <row r="343" spans="1:27" ht="15.75" customHeight="1">
      <c r="A343" s="446"/>
      <c r="B343" s="446"/>
      <c r="C343" s="446"/>
      <c r="D343" s="446"/>
      <c r="E343" s="446"/>
      <c r="F343" s="446"/>
      <c r="G343" s="446"/>
      <c r="H343" s="446"/>
      <c r="I343" s="446"/>
      <c r="J343" s="446"/>
      <c r="K343" s="446"/>
      <c r="L343" s="446"/>
      <c r="M343" s="451"/>
      <c r="N343" s="452"/>
      <c r="O343" s="452"/>
      <c r="P343" s="452"/>
      <c r="Q343" s="452"/>
      <c r="R343" s="452"/>
      <c r="S343" s="452"/>
      <c r="T343" s="452"/>
      <c r="U343" s="452"/>
      <c r="V343" s="452"/>
      <c r="W343" s="452"/>
      <c r="X343" s="452"/>
      <c r="Y343" s="452"/>
      <c r="Z343" s="452"/>
      <c r="AA343" s="446"/>
    </row>
    <row r="344" spans="1:27" ht="15.75" customHeight="1">
      <c r="A344" s="446"/>
      <c r="B344" s="446"/>
      <c r="C344" s="446"/>
      <c r="D344" s="446"/>
      <c r="E344" s="446"/>
      <c r="F344" s="446"/>
      <c r="G344" s="446"/>
      <c r="H344" s="446"/>
      <c r="I344" s="446"/>
      <c r="J344" s="446"/>
      <c r="K344" s="446"/>
      <c r="L344" s="446"/>
      <c r="M344" s="451"/>
      <c r="N344" s="452"/>
      <c r="O344" s="452"/>
      <c r="P344" s="452"/>
      <c r="Q344" s="452"/>
      <c r="R344" s="452"/>
      <c r="S344" s="452"/>
      <c r="T344" s="452"/>
      <c r="U344" s="452"/>
      <c r="V344" s="452"/>
      <c r="W344" s="452"/>
      <c r="X344" s="452"/>
      <c r="Y344" s="452"/>
      <c r="Z344" s="452"/>
      <c r="AA344" s="446"/>
    </row>
    <row r="345" spans="1:27" ht="15.75" customHeight="1">
      <c r="A345" s="446"/>
      <c r="B345" s="446"/>
      <c r="C345" s="446"/>
      <c r="D345" s="446"/>
      <c r="E345" s="446"/>
      <c r="F345" s="446"/>
      <c r="G345" s="446"/>
      <c r="H345" s="446"/>
      <c r="I345" s="446"/>
      <c r="J345" s="446"/>
      <c r="K345" s="446"/>
      <c r="L345" s="446"/>
      <c r="M345" s="451"/>
      <c r="N345" s="452"/>
      <c r="O345" s="452"/>
      <c r="P345" s="452"/>
      <c r="Q345" s="452"/>
      <c r="R345" s="452"/>
      <c r="S345" s="452"/>
      <c r="T345" s="452"/>
      <c r="U345" s="452"/>
      <c r="V345" s="452"/>
      <c r="W345" s="452"/>
      <c r="X345" s="452"/>
      <c r="Y345" s="452"/>
      <c r="Z345" s="452"/>
      <c r="AA345" s="446"/>
    </row>
    <row r="346" spans="1:27" ht="15.75" customHeight="1">
      <c r="A346" s="446"/>
      <c r="B346" s="446"/>
      <c r="C346" s="446"/>
      <c r="D346" s="446"/>
      <c r="E346" s="446"/>
      <c r="F346" s="446"/>
      <c r="G346" s="446"/>
      <c r="H346" s="446"/>
      <c r="I346" s="446"/>
      <c r="J346" s="446"/>
      <c r="K346" s="446"/>
      <c r="L346" s="446"/>
      <c r="M346" s="451"/>
      <c r="N346" s="452"/>
      <c r="O346" s="452"/>
      <c r="P346" s="452"/>
      <c r="Q346" s="452"/>
      <c r="R346" s="452"/>
      <c r="S346" s="452"/>
      <c r="T346" s="452"/>
      <c r="U346" s="452"/>
      <c r="V346" s="452"/>
      <c r="W346" s="452"/>
      <c r="X346" s="452"/>
      <c r="Y346" s="452"/>
      <c r="Z346" s="452"/>
      <c r="AA346" s="446"/>
    </row>
    <row r="347" spans="1:27" ht="15.75" customHeight="1">
      <c r="A347" s="446"/>
      <c r="B347" s="446"/>
      <c r="C347" s="446"/>
      <c r="D347" s="446"/>
      <c r="E347" s="446"/>
      <c r="F347" s="446"/>
      <c r="G347" s="446"/>
      <c r="H347" s="446"/>
      <c r="I347" s="446"/>
      <c r="J347" s="446"/>
      <c r="K347" s="446"/>
      <c r="L347" s="446"/>
      <c r="M347" s="451"/>
      <c r="N347" s="452"/>
      <c r="O347" s="452"/>
      <c r="P347" s="452"/>
      <c r="Q347" s="452"/>
      <c r="R347" s="452"/>
      <c r="S347" s="452"/>
      <c r="T347" s="452"/>
      <c r="U347" s="452"/>
      <c r="V347" s="452"/>
      <c r="W347" s="452"/>
      <c r="X347" s="452"/>
      <c r="Y347" s="452"/>
      <c r="Z347" s="452"/>
      <c r="AA347" s="446"/>
    </row>
    <row r="348" spans="1:27" ht="15.75" customHeight="1">
      <c r="A348" s="446"/>
      <c r="B348" s="446"/>
      <c r="C348" s="446"/>
      <c r="D348" s="446"/>
      <c r="E348" s="446"/>
      <c r="F348" s="446"/>
      <c r="G348" s="446"/>
      <c r="H348" s="446"/>
      <c r="I348" s="446"/>
      <c r="J348" s="446"/>
      <c r="K348" s="446"/>
      <c r="L348" s="446"/>
      <c r="M348" s="451"/>
      <c r="N348" s="452"/>
      <c r="O348" s="452"/>
      <c r="P348" s="452"/>
      <c r="Q348" s="452"/>
      <c r="R348" s="452"/>
      <c r="S348" s="452"/>
      <c r="T348" s="452"/>
      <c r="U348" s="452"/>
      <c r="V348" s="452"/>
      <c r="W348" s="452"/>
      <c r="X348" s="452"/>
      <c r="Y348" s="452"/>
      <c r="Z348" s="452"/>
      <c r="AA348" s="446"/>
    </row>
    <row r="349" spans="1:27" ht="15.75" customHeight="1">
      <c r="A349" s="446"/>
      <c r="B349" s="446"/>
      <c r="C349" s="446"/>
      <c r="D349" s="446"/>
      <c r="E349" s="446"/>
      <c r="F349" s="446"/>
      <c r="G349" s="446"/>
      <c r="H349" s="446"/>
      <c r="I349" s="446"/>
      <c r="J349" s="446"/>
      <c r="K349" s="446"/>
      <c r="L349" s="446"/>
      <c r="M349" s="451"/>
      <c r="N349" s="452"/>
      <c r="O349" s="452"/>
      <c r="P349" s="452"/>
      <c r="Q349" s="452"/>
      <c r="R349" s="452"/>
      <c r="S349" s="452"/>
      <c r="T349" s="452"/>
      <c r="U349" s="452"/>
      <c r="V349" s="452"/>
      <c r="W349" s="452"/>
      <c r="X349" s="452"/>
      <c r="Y349" s="452"/>
      <c r="Z349" s="452"/>
      <c r="AA349" s="446"/>
    </row>
    <row r="350" spans="1:27" ht="15.75" customHeight="1">
      <c r="A350" s="446"/>
      <c r="B350" s="446"/>
      <c r="C350" s="446"/>
      <c r="D350" s="446"/>
      <c r="E350" s="446"/>
      <c r="F350" s="446"/>
      <c r="G350" s="446"/>
      <c r="H350" s="446"/>
      <c r="I350" s="446"/>
      <c r="J350" s="446"/>
      <c r="K350" s="446"/>
      <c r="L350" s="446"/>
      <c r="M350" s="451"/>
      <c r="N350" s="452"/>
      <c r="O350" s="452"/>
      <c r="P350" s="452"/>
      <c r="Q350" s="452"/>
      <c r="R350" s="452"/>
      <c r="S350" s="452"/>
      <c r="T350" s="452"/>
      <c r="U350" s="452"/>
      <c r="V350" s="452"/>
      <c r="W350" s="452"/>
      <c r="X350" s="452"/>
      <c r="Y350" s="452"/>
      <c r="Z350" s="452"/>
      <c r="AA350" s="446"/>
    </row>
    <row r="351" spans="1:27" ht="15.75" customHeight="1">
      <c r="A351" s="446"/>
      <c r="B351" s="446"/>
      <c r="C351" s="446"/>
      <c r="D351" s="446"/>
      <c r="E351" s="446"/>
      <c r="F351" s="446"/>
      <c r="G351" s="446"/>
      <c r="H351" s="446"/>
      <c r="I351" s="446"/>
      <c r="J351" s="446"/>
      <c r="K351" s="446"/>
      <c r="L351" s="446"/>
      <c r="M351" s="451"/>
      <c r="N351" s="452"/>
      <c r="O351" s="452"/>
      <c r="P351" s="452"/>
      <c r="Q351" s="452"/>
      <c r="R351" s="452"/>
      <c r="S351" s="452"/>
      <c r="T351" s="452"/>
      <c r="U351" s="452"/>
      <c r="V351" s="452"/>
      <c r="W351" s="452"/>
      <c r="X351" s="452"/>
      <c r="Y351" s="452"/>
      <c r="Z351" s="452"/>
      <c r="AA351" s="446"/>
    </row>
    <row r="352" spans="1:27" ht="15.75" customHeight="1">
      <c r="A352" s="446"/>
      <c r="B352" s="446"/>
      <c r="C352" s="446"/>
      <c r="D352" s="446"/>
      <c r="E352" s="446"/>
      <c r="F352" s="446"/>
      <c r="G352" s="446"/>
      <c r="H352" s="446"/>
      <c r="I352" s="446"/>
      <c r="J352" s="446"/>
      <c r="K352" s="446"/>
      <c r="L352" s="446"/>
      <c r="M352" s="451"/>
      <c r="N352" s="452"/>
      <c r="O352" s="452"/>
      <c r="P352" s="452"/>
      <c r="Q352" s="452"/>
      <c r="R352" s="452"/>
      <c r="S352" s="452"/>
      <c r="T352" s="452"/>
      <c r="U352" s="452"/>
      <c r="V352" s="452"/>
      <c r="W352" s="452"/>
      <c r="X352" s="452"/>
      <c r="Y352" s="452"/>
      <c r="Z352" s="452"/>
      <c r="AA352" s="446"/>
    </row>
    <row r="353" spans="1:27" ht="15.75" customHeight="1">
      <c r="A353" s="446"/>
      <c r="B353" s="446"/>
      <c r="C353" s="446"/>
      <c r="D353" s="446"/>
      <c r="E353" s="446"/>
      <c r="F353" s="446"/>
      <c r="G353" s="446"/>
      <c r="H353" s="446"/>
      <c r="I353" s="446"/>
      <c r="J353" s="446"/>
      <c r="K353" s="446"/>
      <c r="L353" s="446"/>
      <c r="M353" s="451"/>
      <c r="N353" s="452"/>
      <c r="O353" s="452"/>
      <c r="P353" s="452"/>
      <c r="Q353" s="452"/>
      <c r="R353" s="452"/>
      <c r="S353" s="452"/>
      <c r="T353" s="452"/>
      <c r="U353" s="452"/>
      <c r="V353" s="452"/>
      <c r="W353" s="452"/>
      <c r="X353" s="452"/>
      <c r="Y353" s="452"/>
      <c r="Z353" s="452"/>
      <c r="AA353" s="446"/>
    </row>
    <row r="354" spans="1:27" ht="15.75" customHeight="1">
      <c r="A354" s="446"/>
      <c r="B354" s="446"/>
      <c r="C354" s="446"/>
      <c r="D354" s="446"/>
      <c r="E354" s="446"/>
      <c r="F354" s="446"/>
      <c r="G354" s="446"/>
      <c r="H354" s="446"/>
      <c r="I354" s="446"/>
      <c r="J354" s="446"/>
      <c r="K354" s="446"/>
      <c r="L354" s="446"/>
      <c r="M354" s="451"/>
      <c r="N354" s="452"/>
      <c r="O354" s="452"/>
      <c r="P354" s="452"/>
      <c r="Q354" s="452"/>
      <c r="R354" s="452"/>
      <c r="S354" s="452"/>
      <c r="T354" s="452"/>
      <c r="U354" s="452"/>
      <c r="V354" s="452"/>
      <c r="W354" s="452"/>
      <c r="X354" s="452"/>
      <c r="Y354" s="452"/>
      <c r="Z354" s="452"/>
      <c r="AA354" s="446"/>
    </row>
    <row r="355" spans="1:27" ht="15.75" customHeight="1">
      <c r="A355" s="446"/>
      <c r="B355" s="446"/>
      <c r="C355" s="446"/>
      <c r="D355" s="446"/>
      <c r="E355" s="446"/>
      <c r="F355" s="446"/>
      <c r="G355" s="446"/>
      <c r="H355" s="446"/>
      <c r="I355" s="446"/>
      <c r="J355" s="446"/>
      <c r="K355" s="446"/>
      <c r="L355" s="446"/>
      <c r="M355" s="451"/>
      <c r="N355" s="452"/>
      <c r="O355" s="452"/>
      <c r="P355" s="452"/>
      <c r="Q355" s="452"/>
      <c r="R355" s="452"/>
      <c r="S355" s="452"/>
      <c r="T355" s="452"/>
      <c r="U355" s="452"/>
      <c r="V355" s="452"/>
      <c r="W355" s="452"/>
      <c r="X355" s="452"/>
      <c r="Y355" s="452"/>
      <c r="Z355" s="452"/>
      <c r="AA355" s="446"/>
    </row>
    <row r="356" spans="1:27" ht="15.75" customHeight="1">
      <c r="A356" s="446"/>
      <c r="B356" s="446"/>
      <c r="C356" s="446"/>
      <c r="D356" s="446"/>
      <c r="E356" s="446"/>
      <c r="F356" s="446"/>
      <c r="G356" s="446"/>
      <c r="H356" s="446"/>
      <c r="I356" s="446"/>
      <c r="J356" s="446"/>
      <c r="K356" s="446"/>
      <c r="L356" s="446"/>
      <c r="M356" s="451"/>
      <c r="N356" s="452"/>
      <c r="O356" s="452"/>
      <c r="P356" s="452"/>
      <c r="Q356" s="452"/>
      <c r="R356" s="452"/>
      <c r="S356" s="452"/>
      <c r="T356" s="452"/>
      <c r="U356" s="452"/>
      <c r="V356" s="452"/>
      <c r="W356" s="452"/>
      <c r="X356" s="452"/>
      <c r="Y356" s="452"/>
      <c r="Z356" s="452"/>
      <c r="AA356" s="446"/>
    </row>
    <row r="357" spans="1:27" ht="15.75" customHeight="1">
      <c r="A357" s="446"/>
      <c r="B357" s="446"/>
      <c r="C357" s="446"/>
      <c r="D357" s="446"/>
      <c r="E357" s="446"/>
      <c r="F357" s="446"/>
      <c r="G357" s="446"/>
      <c r="H357" s="446"/>
      <c r="I357" s="446"/>
      <c r="J357" s="446"/>
      <c r="K357" s="446"/>
      <c r="L357" s="446"/>
      <c r="M357" s="451"/>
      <c r="N357" s="452"/>
      <c r="O357" s="452"/>
      <c r="P357" s="452"/>
      <c r="Q357" s="452"/>
      <c r="R357" s="452"/>
      <c r="S357" s="452"/>
      <c r="T357" s="452"/>
      <c r="U357" s="452"/>
      <c r="V357" s="452"/>
      <c r="W357" s="452"/>
      <c r="X357" s="452"/>
      <c r="Y357" s="452"/>
      <c r="Z357" s="452"/>
      <c r="AA357" s="446"/>
    </row>
    <row r="358" spans="1:27" ht="15.75" customHeight="1">
      <c r="A358" s="446"/>
      <c r="B358" s="446"/>
      <c r="C358" s="446"/>
      <c r="D358" s="446"/>
      <c r="E358" s="446"/>
      <c r="F358" s="446"/>
      <c r="G358" s="446"/>
      <c r="H358" s="446"/>
      <c r="I358" s="446"/>
      <c r="J358" s="446"/>
      <c r="K358" s="446"/>
      <c r="L358" s="446"/>
      <c r="M358" s="451"/>
      <c r="N358" s="452"/>
      <c r="O358" s="452"/>
      <c r="P358" s="452"/>
      <c r="Q358" s="452"/>
      <c r="R358" s="452"/>
      <c r="S358" s="452"/>
      <c r="T358" s="452"/>
      <c r="U358" s="452"/>
      <c r="V358" s="452"/>
      <c r="W358" s="452"/>
      <c r="X358" s="452"/>
      <c r="Y358" s="452"/>
      <c r="Z358" s="452"/>
      <c r="AA358" s="446"/>
    </row>
    <row r="359" spans="1:27" ht="15.75" customHeight="1">
      <c r="A359" s="446"/>
      <c r="B359" s="446"/>
      <c r="C359" s="446"/>
      <c r="D359" s="446"/>
      <c r="E359" s="446"/>
      <c r="F359" s="446"/>
      <c r="G359" s="446"/>
      <c r="H359" s="446"/>
      <c r="I359" s="446"/>
      <c r="J359" s="446"/>
      <c r="K359" s="446"/>
      <c r="L359" s="446"/>
      <c r="M359" s="451"/>
      <c r="N359" s="452"/>
      <c r="O359" s="452"/>
      <c r="P359" s="452"/>
      <c r="Q359" s="452"/>
      <c r="R359" s="452"/>
      <c r="S359" s="452"/>
      <c r="T359" s="452"/>
      <c r="U359" s="452"/>
      <c r="V359" s="452"/>
      <c r="W359" s="452"/>
      <c r="X359" s="452"/>
      <c r="Y359" s="452"/>
      <c r="Z359" s="452"/>
      <c r="AA359" s="446"/>
    </row>
    <row r="360" spans="1:27" ht="15.75" customHeight="1">
      <c r="A360" s="446"/>
      <c r="B360" s="446"/>
      <c r="C360" s="446"/>
      <c r="D360" s="446"/>
      <c r="E360" s="446"/>
      <c r="F360" s="446"/>
      <c r="G360" s="446"/>
      <c r="H360" s="446"/>
      <c r="I360" s="446"/>
      <c r="J360" s="446"/>
      <c r="K360" s="446"/>
      <c r="L360" s="446"/>
      <c r="M360" s="451"/>
      <c r="N360" s="452"/>
      <c r="O360" s="452"/>
      <c r="P360" s="452"/>
      <c r="Q360" s="452"/>
      <c r="R360" s="452"/>
      <c r="S360" s="452"/>
      <c r="T360" s="452"/>
      <c r="U360" s="452"/>
      <c r="V360" s="452"/>
      <c r="W360" s="452"/>
      <c r="X360" s="452"/>
      <c r="Y360" s="452"/>
      <c r="Z360" s="452"/>
      <c r="AA360" s="446"/>
    </row>
    <row r="361" spans="1:27" ht="15.75" customHeight="1">
      <c r="A361" s="446"/>
      <c r="B361" s="446"/>
      <c r="C361" s="446"/>
      <c r="D361" s="446"/>
      <c r="E361" s="446"/>
      <c r="F361" s="446"/>
      <c r="G361" s="446"/>
      <c r="H361" s="446"/>
      <c r="I361" s="446"/>
      <c r="J361" s="446"/>
      <c r="K361" s="446"/>
      <c r="L361" s="446"/>
      <c r="M361" s="451"/>
      <c r="N361" s="452"/>
      <c r="O361" s="452"/>
      <c r="P361" s="452"/>
      <c r="Q361" s="452"/>
      <c r="R361" s="452"/>
      <c r="S361" s="452"/>
      <c r="T361" s="452"/>
      <c r="U361" s="452"/>
      <c r="V361" s="452"/>
      <c r="W361" s="452"/>
      <c r="X361" s="452"/>
      <c r="Y361" s="452"/>
      <c r="Z361" s="452"/>
      <c r="AA361" s="446"/>
    </row>
    <row r="362" spans="1:27" ht="15.75" customHeight="1">
      <c r="A362" s="446"/>
      <c r="B362" s="446"/>
      <c r="C362" s="446"/>
      <c r="D362" s="446"/>
      <c r="E362" s="446"/>
      <c r="F362" s="446"/>
      <c r="G362" s="446"/>
      <c r="H362" s="446"/>
      <c r="I362" s="446"/>
      <c r="J362" s="446"/>
      <c r="K362" s="446"/>
      <c r="L362" s="446"/>
      <c r="M362" s="451"/>
      <c r="N362" s="452"/>
      <c r="O362" s="452"/>
      <c r="P362" s="452"/>
      <c r="Q362" s="452"/>
      <c r="R362" s="452"/>
      <c r="S362" s="452"/>
      <c r="T362" s="452"/>
      <c r="U362" s="452"/>
      <c r="V362" s="452"/>
      <c r="W362" s="452"/>
      <c r="X362" s="452"/>
      <c r="Y362" s="452"/>
      <c r="Z362" s="452"/>
      <c r="AA362" s="446"/>
    </row>
    <row r="363" spans="1:27" ht="15.75" customHeight="1">
      <c r="A363" s="446"/>
      <c r="B363" s="446"/>
      <c r="C363" s="446"/>
      <c r="D363" s="446"/>
      <c r="E363" s="446"/>
      <c r="F363" s="446"/>
      <c r="G363" s="446"/>
      <c r="H363" s="446"/>
      <c r="I363" s="446"/>
      <c r="J363" s="446"/>
      <c r="K363" s="446"/>
      <c r="L363" s="446"/>
      <c r="M363" s="451"/>
      <c r="N363" s="452"/>
      <c r="O363" s="452"/>
      <c r="P363" s="452"/>
      <c r="Q363" s="452"/>
      <c r="R363" s="452"/>
      <c r="S363" s="452"/>
      <c r="T363" s="452"/>
      <c r="U363" s="452"/>
      <c r="V363" s="452"/>
      <c r="W363" s="452"/>
      <c r="X363" s="452"/>
      <c r="Y363" s="452"/>
      <c r="Z363" s="452"/>
      <c r="AA363" s="446"/>
    </row>
    <row r="364" spans="1:27" ht="15.75" customHeight="1">
      <c r="A364" s="446"/>
      <c r="B364" s="446"/>
      <c r="C364" s="446"/>
      <c r="D364" s="446"/>
      <c r="E364" s="446"/>
      <c r="F364" s="446"/>
      <c r="G364" s="446"/>
      <c r="H364" s="446"/>
      <c r="I364" s="446"/>
      <c r="J364" s="446"/>
      <c r="K364" s="446"/>
      <c r="L364" s="446"/>
      <c r="M364" s="451"/>
      <c r="N364" s="452"/>
      <c r="O364" s="452"/>
      <c r="P364" s="452"/>
      <c r="Q364" s="452"/>
      <c r="R364" s="452"/>
      <c r="S364" s="452"/>
      <c r="T364" s="452"/>
      <c r="U364" s="452"/>
      <c r="V364" s="452"/>
      <c r="W364" s="452"/>
      <c r="X364" s="452"/>
      <c r="Y364" s="452"/>
      <c r="Z364" s="452"/>
      <c r="AA364" s="446"/>
    </row>
    <row r="365" spans="1:27" ht="15.75" customHeight="1">
      <c r="A365" s="446"/>
      <c r="B365" s="446"/>
      <c r="C365" s="446"/>
      <c r="D365" s="446"/>
      <c r="E365" s="446"/>
      <c r="F365" s="446"/>
      <c r="G365" s="446"/>
      <c r="H365" s="446"/>
      <c r="I365" s="446"/>
      <c r="J365" s="446"/>
      <c r="K365" s="446"/>
      <c r="L365" s="446"/>
      <c r="M365" s="451"/>
      <c r="N365" s="452"/>
      <c r="O365" s="452"/>
      <c r="P365" s="452"/>
      <c r="Q365" s="452"/>
      <c r="R365" s="452"/>
      <c r="S365" s="452"/>
      <c r="T365" s="452"/>
      <c r="U365" s="452"/>
      <c r="V365" s="452"/>
      <c r="W365" s="452"/>
      <c r="X365" s="452"/>
      <c r="Y365" s="452"/>
      <c r="Z365" s="452"/>
      <c r="AA365" s="446"/>
    </row>
    <row r="366" spans="1:27" ht="15.75" customHeight="1">
      <c r="A366" s="446"/>
      <c r="B366" s="446"/>
      <c r="C366" s="446"/>
      <c r="D366" s="446"/>
      <c r="E366" s="446"/>
      <c r="F366" s="446"/>
      <c r="G366" s="446"/>
      <c r="H366" s="446"/>
      <c r="I366" s="446"/>
      <c r="J366" s="446"/>
      <c r="K366" s="446"/>
      <c r="L366" s="446"/>
      <c r="M366" s="451"/>
      <c r="N366" s="452"/>
      <c r="O366" s="452"/>
      <c r="P366" s="452"/>
      <c r="Q366" s="452"/>
      <c r="R366" s="452"/>
      <c r="S366" s="452"/>
      <c r="T366" s="452"/>
      <c r="U366" s="452"/>
      <c r="V366" s="452"/>
      <c r="W366" s="452"/>
      <c r="X366" s="452"/>
      <c r="Y366" s="452"/>
      <c r="Z366" s="452"/>
      <c r="AA366" s="446"/>
    </row>
    <row r="367" spans="1:27" ht="15.75" customHeight="1">
      <c r="A367" s="446"/>
      <c r="B367" s="446"/>
      <c r="C367" s="446"/>
      <c r="D367" s="446"/>
      <c r="E367" s="446"/>
      <c r="F367" s="446"/>
      <c r="G367" s="446"/>
      <c r="H367" s="446"/>
      <c r="I367" s="446"/>
      <c r="J367" s="446"/>
      <c r="K367" s="446"/>
      <c r="L367" s="446"/>
      <c r="M367" s="451"/>
      <c r="N367" s="452"/>
      <c r="O367" s="452"/>
      <c r="P367" s="452"/>
      <c r="Q367" s="452"/>
      <c r="R367" s="452"/>
      <c r="S367" s="452"/>
      <c r="T367" s="452"/>
      <c r="U367" s="452"/>
      <c r="V367" s="452"/>
      <c r="W367" s="452"/>
      <c r="X367" s="452"/>
      <c r="Y367" s="452"/>
      <c r="Z367" s="452"/>
      <c r="AA367" s="446"/>
    </row>
    <row r="368" spans="1:27" ht="15.75" customHeight="1">
      <c r="A368" s="446"/>
      <c r="B368" s="446"/>
      <c r="C368" s="446"/>
      <c r="D368" s="446"/>
      <c r="E368" s="446"/>
      <c r="F368" s="446"/>
      <c r="G368" s="446"/>
      <c r="H368" s="446"/>
      <c r="I368" s="446"/>
      <c r="J368" s="446"/>
      <c r="K368" s="446"/>
      <c r="L368" s="446"/>
      <c r="M368" s="451"/>
      <c r="N368" s="452"/>
      <c r="O368" s="452"/>
      <c r="P368" s="452"/>
      <c r="Q368" s="452"/>
      <c r="R368" s="452"/>
      <c r="S368" s="452"/>
      <c r="T368" s="452"/>
      <c r="U368" s="452"/>
      <c r="V368" s="452"/>
      <c r="W368" s="452"/>
      <c r="X368" s="452"/>
      <c r="Y368" s="452"/>
      <c r="Z368" s="452"/>
      <c r="AA368" s="446"/>
    </row>
    <row r="369" spans="1:27" ht="15.75" customHeight="1">
      <c r="A369" s="446"/>
      <c r="B369" s="446"/>
      <c r="C369" s="446"/>
      <c r="D369" s="446"/>
      <c r="E369" s="446"/>
      <c r="F369" s="446"/>
      <c r="G369" s="446"/>
      <c r="H369" s="446"/>
      <c r="I369" s="446"/>
      <c r="J369" s="446"/>
      <c r="K369" s="446"/>
      <c r="L369" s="446"/>
      <c r="M369" s="451"/>
      <c r="N369" s="452"/>
      <c r="O369" s="452"/>
      <c r="P369" s="452"/>
      <c r="Q369" s="452"/>
      <c r="R369" s="452"/>
      <c r="S369" s="452"/>
      <c r="T369" s="452"/>
      <c r="U369" s="452"/>
      <c r="V369" s="452"/>
      <c r="W369" s="452"/>
      <c r="X369" s="452"/>
      <c r="Y369" s="452"/>
      <c r="Z369" s="452"/>
      <c r="AA369" s="446"/>
    </row>
    <row r="370" spans="1:27" ht="15.75" customHeight="1">
      <c r="A370" s="446"/>
      <c r="B370" s="446"/>
      <c r="C370" s="446"/>
      <c r="D370" s="446"/>
      <c r="E370" s="446"/>
      <c r="F370" s="446"/>
      <c r="G370" s="446"/>
      <c r="H370" s="446"/>
      <c r="I370" s="446"/>
      <c r="J370" s="446"/>
      <c r="K370" s="446"/>
      <c r="L370" s="446"/>
      <c r="M370" s="451"/>
      <c r="N370" s="452"/>
      <c r="O370" s="452"/>
      <c r="P370" s="452"/>
      <c r="Q370" s="452"/>
      <c r="R370" s="452"/>
      <c r="S370" s="452"/>
      <c r="T370" s="452"/>
      <c r="U370" s="452"/>
      <c r="V370" s="452"/>
      <c r="W370" s="452"/>
      <c r="X370" s="452"/>
      <c r="Y370" s="452"/>
      <c r="Z370" s="452"/>
      <c r="AA370" s="446"/>
    </row>
    <row r="371" spans="1:27" ht="15.75" customHeight="1">
      <c r="A371" s="446"/>
      <c r="B371" s="446"/>
      <c r="C371" s="446"/>
      <c r="D371" s="446"/>
      <c r="E371" s="446"/>
      <c r="F371" s="446"/>
      <c r="G371" s="446"/>
      <c r="H371" s="446"/>
      <c r="I371" s="446"/>
      <c r="J371" s="446"/>
      <c r="K371" s="446"/>
      <c r="L371" s="446"/>
      <c r="M371" s="451"/>
      <c r="N371" s="452"/>
      <c r="O371" s="452"/>
      <c r="P371" s="452"/>
      <c r="Q371" s="452"/>
      <c r="R371" s="452"/>
      <c r="S371" s="452"/>
      <c r="T371" s="452"/>
      <c r="U371" s="452"/>
      <c r="V371" s="452"/>
      <c r="W371" s="452"/>
      <c r="X371" s="452"/>
      <c r="Y371" s="452"/>
      <c r="Z371" s="452"/>
      <c r="AA371" s="446"/>
    </row>
    <row r="372" spans="1:27" ht="15.75" customHeight="1">
      <c r="A372" s="446"/>
      <c r="B372" s="446"/>
      <c r="C372" s="446"/>
      <c r="D372" s="446"/>
      <c r="E372" s="446"/>
      <c r="F372" s="446"/>
      <c r="G372" s="446"/>
      <c r="H372" s="446"/>
      <c r="I372" s="446"/>
      <c r="J372" s="446"/>
      <c r="K372" s="446"/>
      <c r="L372" s="446"/>
      <c r="M372" s="451"/>
      <c r="N372" s="452"/>
      <c r="O372" s="452"/>
      <c r="P372" s="452"/>
      <c r="Q372" s="452"/>
      <c r="R372" s="452"/>
      <c r="S372" s="452"/>
      <c r="T372" s="452"/>
      <c r="U372" s="452"/>
      <c r="V372" s="452"/>
      <c r="W372" s="452"/>
      <c r="X372" s="452"/>
      <c r="Y372" s="452"/>
      <c r="Z372" s="452"/>
      <c r="AA372" s="446"/>
    </row>
    <row r="373" spans="1:27" ht="15.75" customHeight="1">
      <c r="A373" s="446"/>
      <c r="B373" s="446"/>
      <c r="C373" s="446"/>
      <c r="D373" s="446"/>
      <c r="E373" s="446"/>
      <c r="F373" s="446"/>
      <c r="G373" s="446"/>
      <c r="H373" s="446"/>
      <c r="I373" s="446"/>
      <c r="J373" s="446"/>
      <c r="K373" s="446"/>
      <c r="L373" s="446"/>
      <c r="M373" s="451"/>
      <c r="N373" s="452"/>
      <c r="O373" s="452"/>
      <c r="P373" s="452"/>
      <c r="Q373" s="452"/>
      <c r="R373" s="452"/>
      <c r="S373" s="452"/>
      <c r="T373" s="452"/>
      <c r="U373" s="452"/>
      <c r="V373" s="452"/>
      <c r="W373" s="452"/>
      <c r="X373" s="452"/>
      <c r="Y373" s="452"/>
      <c r="Z373" s="452"/>
      <c r="AA373" s="446"/>
    </row>
    <row r="374" spans="1:27" ht="15.75" customHeight="1">
      <c r="A374" s="446"/>
      <c r="B374" s="446"/>
      <c r="C374" s="446"/>
      <c r="D374" s="446"/>
      <c r="E374" s="446"/>
      <c r="F374" s="446"/>
      <c r="G374" s="446"/>
      <c r="H374" s="446"/>
      <c r="I374" s="446"/>
      <c r="J374" s="446"/>
      <c r="K374" s="446"/>
      <c r="L374" s="446"/>
      <c r="M374" s="451"/>
      <c r="N374" s="452"/>
      <c r="O374" s="452"/>
      <c r="P374" s="452"/>
      <c r="Q374" s="452"/>
      <c r="R374" s="452"/>
      <c r="S374" s="452"/>
      <c r="T374" s="452"/>
      <c r="U374" s="452"/>
      <c r="V374" s="452"/>
      <c r="W374" s="452"/>
      <c r="X374" s="452"/>
      <c r="Y374" s="452"/>
      <c r="Z374" s="452"/>
      <c r="AA374" s="446"/>
    </row>
    <row r="375" spans="1:27" ht="15.75" customHeight="1">
      <c r="A375" s="446"/>
      <c r="B375" s="446"/>
      <c r="C375" s="446"/>
      <c r="D375" s="446"/>
      <c r="E375" s="446"/>
      <c r="F375" s="446"/>
      <c r="G375" s="446"/>
      <c r="H375" s="446"/>
      <c r="I375" s="446"/>
      <c r="J375" s="446"/>
      <c r="K375" s="446"/>
      <c r="L375" s="446"/>
      <c r="M375" s="451"/>
      <c r="N375" s="452"/>
      <c r="O375" s="452"/>
      <c r="P375" s="452"/>
      <c r="Q375" s="452"/>
      <c r="R375" s="452"/>
      <c r="S375" s="452"/>
      <c r="T375" s="452"/>
      <c r="U375" s="452"/>
      <c r="V375" s="452"/>
      <c r="W375" s="452"/>
      <c r="X375" s="452"/>
      <c r="Y375" s="452"/>
      <c r="Z375" s="452"/>
      <c r="AA375" s="446"/>
    </row>
    <row r="376" spans="1:27" ht="15.75" customHeight="1">
      <c r="A376" s="446"/>
      <c r="B376" s="446"/>
      <c r="C376" s="446"/>
      <c r="D376" s="446"/>
      <c r="E376" s="446"/>
      <c r="F376" s="446"/>
      <c r="G376" s="446"/>
      <c r="H376" s="446"/>
      <c r="I376" s="446"/>
      <c r="J376" s="446"/>
      <c r="K376" s="446"/>
      <c r="L376" s="446"/>
      <c r="M376" s="451"/>
      <c r="N376" s="452"/>
      <c r="O376" s="452"/>
      <c r="P376" s="452"/>
      <c r="Q376" s="452"/>
      <c r="R376" s="452"/>
      <c r="S376" s="452"/>
      <c r="T376" s="452"/>
      <c r="U376" s="452"/>
      <c r="V376" s="452"/>
      <c r="W376" s="452"/>
      <c r="X376" s="452"/>
      <c r="Y376" s="452"/>
      <c r="Z376" s="452"/>
      <c r="AA376" s="446"/>
    </row>
    <row r="377" spans="1:27" ht="15.75" customHeight="1">
      <c r="A377" s="446"/>
      <c r="B377" s="446"/>
      <c r="C377" s="446"/>
      <c r="D377" s="446"/>
      <c r="E377" s="446"/>
      <c r="F377" s="446"/>
      <c r="G377" s="446"/>
      <c r="H377" s="446"/>
      <c r="I377" s="446"/>
      <c r="J377" s="446"/>
      <c r="K377" s="446"/>
      <c r="L377" s="446"/>
      <c r="M377" s="451"/>
      <c r="N377" s="452"/>
      <c r="O377" s="452"/>
      <c r="P377" s="452"/>
      <c r="Q377" s="452"/>
      <c r="R377" s="452"/>
      <c r="S377" s="452"/>
      <c r="T377" s="452"/>
      <c r="U377" s="452"/>
      <c r="V377" s="452"/>
      <c r="W377" s="452"/>
      <c r="X377" s="452"/>
      <c r="Y377" s="452"/>
      <c r="Z377" s="452"/>
      <c r="AA377" s="446"/>
    </row>
    <row r="378" spans="1:27" ht="15.75" customHeight="1">
      <c r="A378" s="446"/>
      <c r="B378" s="446"/>
      <c r="C378" s="446"/>
      <c r="D378" s="446"/>
      <c r="E378" s="446"/>
      <c r="F378" s="446"/>
      <c r="G378" s="446"/>
      <c r="H378" s="446"/>
      <c r="I378" s="446"/>
      <c r="J378" s="446"/>
      <c r="K378" s="446"/>
      <c r="L378" s="446"/>
      <c r="M378" s="451"/>
      <c r="N378" s="452"/>
      <c r="O378" s="452"/>
      <c r="P378" s="452"/>
      <c r="Q378" s="452"/>
      <c r="R378" s="452"/>
      <c r="S378" s="452"/>
      <c r="T378" s="452"/>
      <c r="U378" s="452"/>
      <c r="V378" s="452"/>
      <c r="W378" s="452"/>
      <c r="X378" s="452"/>
      <c r="Y378" s="452"/>
      <c r="Z378" s="452"/>
      <c r="AA378" s="446"/>
    </row>
    <row r="379" spans="1:27" ht="15.75" customHeight="1">
      <c r="A379" s="446"/>
      <c r="B379" s="446"/>
      <c r="C379" s="446"/>
      <c r="D379" s="446"/>
      <c r="E379" s="446"/>
      <c r="F379" s="446"/>
      <c r="G379" s="446"/>
      <c r="H379" s="446"/>
      <c r="I379" s="446"/>
      <c r="J379" s="446"/>
      <c r="K379" s="446"/>
      <c r="L379" s="446"/>
      <c r="M379" s="451"/>
      <c r="N379" s="452"/>
      <c r="O379" s="452"/>
      <c r="P379" s="452"/>
      <c r="Q379" s="452"/>
      <c r="R379" s="452"/>
      <c r="S379" s="452"/>
      <c r="T379" s="452"/>
      <c r="U379" s="452"/>
      <c r="V379" s="452"/>
      <c r="W379" s="452"/>
      <c r="X379" s="452"/>
      <c r="Y379" s="452"/>
      <c r="Z379" s="452"/>
      <c r="AA379" s="446"/>
    </row>
    <row r="380" spans="1:27" ht="15.75" customHeight="1">
      <c r="A380" s="446"/>
      <c r="B380" s="446"/>
      <c r="C380" s="446"/>
      <c r="D380" s="446"/>
      <c r="E380" s="446"/>
      <c r="F380" s="446"/>
      <c r="G380" s="446"/>
      <c r="H380" s="446"/>
      <c r="I380" s="446"/>
      <c r="J380" s="446"/>
      <c r="K380" s="446"/>
      <c r="L380" s="446"/>
      <c r="M380" s="451"/>
      <c r="N380" s="452"/>
      <c r="O380" s="452"/>
      <c r="P380" s="452"/>
      <c r="Q380" s="452"/>
      <c r="R380" s="452"/>
      <c r="S380" s="452"/>
      <c r="T380" s="452"/>
      <c r="U380" s="452"/>
      <c r="V380" s="452"/>
      <c r="W380" s="452"/>
      <c r="X380" s="452"/>
      <c r="Y380" s="452"/>
      <c r="Z380" s="452"/>
      <c r="AA380" s="446"/>
    </row>
    <row r="381" spans="1:27" ht="15.75" customHeight="1">
      <c r="A381" s="446"/>
      <c r="B381" s="446"/>
      <c r="C381" s="446"/>
      <c r="D381" s="446"/>
      <c r="E381" s="446"/>
      <c r="F381" s="446"/>
      <c r="G381" s="446"/>
      <c r="H381" s="446"/>
      <c r="I381" s="446"/>
      <c r="J381" s="446"/>
      <c r="K381" s="446"/>
      <c r="L381" s="446"/>
      <c r="M381" s="451"/>
      <c r="N381" s="452"/>
      <c r="O381" s="452"/>
      <c r="P381" s="452"/>
      <c r="Q381" s="452"/>
      <c r="R381" s="452"/>
      <c r="S381" s="452"/>
      <c r="T381" s="452"/>
      <c r="U381" s="452"/>
      <c r="V381" s="452"/>
      <c r="W381" s="452"/>
      <c r="X381" s="452"/>
      <c r="Y381" s="452"/>
      <c r="Z381" s="452"/>
      <c r="AA381" s="446"/>
    </row>
    <row r="382" spans="1:27" ht="15.75" customHeight="1">
      <c r="A382" s="446"/>
      <c r="B382" s="446"/>
      <c r="C382" s="446"/>
      <c r="D382" s="446"/>
      <c r="E382" s="446"/>
      <c r="F382" s="446"/>
      <c r="G382" s="446"/>
      <c r="H382" s="446"/>
      <c r="I382" s="446"/>
      <c r="J382" s="446"/>
      <c r="K382" s="446"/>
      <c r="L382" s="446"/>
      <c r="M382" s="451"/>
      <c r="N382" s="452"/>
      <c r="O382" s="452"/>
      <c r="P382" s="452"/>
      <c r="Q382" s="452"/>
      <c r="R382" s="452"/>
      <c r="S382" s="452"/>
      <c r="T382" s="452"/>
      <c r="U382" s="452"/>
      <c r="V382" s="452"/>
      <c r="W382" s="452"/>
      <c r="X382" s="452"/>
      <c r="Y382" s="452"/>
      <c r="Z382" s="452"/>
      <c r="AA382" s="446"/>
    </row>
    <row r="383" spans="1:27" ht="15.75" customHeight="1">
      <c r="A383" s="446"/>
      <c r="B383" s="446"/>
      <c r="C383" s="446"/>
      <c r="D383" s="446"/>
      <c r="E383" s="446"/>
      <c r="F383" s="446"/>
      <c r="G383" s="446"/>
      <c r="H383" s="446"/>
      <c r="I383" s="446"/>
      <c r="J383" s="446"/>
      <c r="K383" s="446"/>
      <c r="L383" s="446"/>
      <c r="M383" s="451"/>
      <c r="N383" s="452"/>
      <c r="O383" s="452"/>
      <c r="P383" s="452"/>
      <c r="Q383" s="452"/>
      <c r="R383" s="452"/>
      <c r="S383" s="452"/>
      <c r="T383" s="452"/>
      <c r="U383" s="452"/>
      <c r="V383" s="452"/>
      <c r="W383" s="452"/>
      <c r="X383" s="452"/>
      <c r="Y383" s="452"/>
      <c r="Z383" s="452"/>
      <c r="AA383" s="446"/>
    </row>
    <row r="384" spans="1:27" ht="15.75" customHeight="1">
      <c r="A384" s="446"/>
      <c r="B384" s="446"/>
      <c r="C384" s="446"/>
      <c r="D384" s="446"/>
      <c r="E384" s="446"/>
      <c r="F384" s="446"/>
      <c r="G384" s="446"/>
      <c r="H384" s="446"/>
      <c r="I384" s="446"/>
      <c r="J384" s="446"/>
      <c r="K384" s="446"/>
      <c r="L384" s="446"/>
      <c r="M384" s="451"/>
      <c r="N384" s="452"/>
      <c r="O384" s="452"/>
      <c r="P384" s="452"/>
      <c r="Q384" s="452"/>
      <c r="R384" s="452"/>
      <c r="S384" s="452"/>
      <c r="T384" s="452"/>
      <c r="U384" s="452"/>
      <c r="V384" s="452"/>
      <c r="W384" s="452"/>
      <c r="X384" s="452"/>
      <c r="Y384" s="452"/>
      <c r="Z384" s="452"/>
      <c r="AA384" s="446"/>
    </row>
    <row r="385" spans="1:27" ht="15.75" customHeight="1">
      <c r="A385" s="446"/>
      <c r="B385" s="446"/>
      <c r="C385" s="446"/>
      <c r="D385" s="446"/>
      <c r="E385" s="446"/>
      <c r="F385" s="446"/>
      <c r="G385" s="446"/>
      <c r="H385" s="446"/>
      <c r="I385" s="446"/>
      <c r="J385" s="446"/>
      <c r="K385" s="446"/>
      <c r="L385" s="446"/>
      <c r="M385" s="451"/>
      <c r="N385" s="452"/>
      <c r="O385" s="452"/>
      <c r="P385" s="452"/>
      <c r="Q385" s="452"/>
      <c r="R385" s="452"/>
      <c r="S385" s="452"/>
      <c r="T385" s="452"/>
      <c r="U385" s="452"/>
      <c r="V385" s="452"/>
      <c r="W385" s="452"/>
      <c r="X385" s="452"/>
      <c r="Y385" s="452"/>
      <c r="Z385" s="452"/>
      <c r="AA385" s="446"/>
    </row>
    <row r="386" spans="1:27" ht="15.75" customHeight="1">
      <c r="A386" s="446"/>
      <c r="B386" s="446"/>
      <c r="C386" s="446"/>
      <c r="D386" s="446"/>
      <c r="E386" s="446"/>
      <c r="F386" s="446"/>
      <c r="G386" s="446"/>
      <c r="H386" s="446"/>
      <c r="I386" s="446"/>
      <c r="J386" s="446"/>
      <c r="K386" s="446"/>
      <c r="L386" s="446"/>
      <c r="M386" s="451"/>
      <c r="N386" s="452"/>
      <c r="O386" s="452"/>
      <c r="P386" s="452"/>
      <c r="Q386" s="452"/>
      <c r="R386" s="452"/>
      <c r="S386" s="452"/>
      <c r="T386" s="452"/>
      <c r="U386" s="452"/>
      <c r="V386" s="452"/>
      <c r="W386" s="452"/>
      <c r="X386" s="452"/>
      <c r="Y386" s="452"/>
      <c r="Z386" s="452"/>
      <c r="AA386" s="446"/>
    </row>
    <row r="387" spans="1:27" ht="15.75" customHeight="1">
      <c r="A387" s="446"/>
      <c r="B387" s="446"/>
      <c r="C387" s="446"/>
      <c r="D387" s="446"/>
      <c r="E387" s="446"/>
      <c r="F387" s="446"/>
      <c r="G387" s="446"/>
      <c r="H387" s="446"/>
      <c r="I387" s="446"/>
      <c r="J387" s="446"/>
      <c r="K387" s="446"/>
      <c r="L387" s="446"/>
      <c r="M387" s="451"/>
      <c r="N387" s="452"/>
      <c r="O387" s="452"/>
      <c r="P387" s="452"/>
      <c r="Q387" s="452"/>
      <c r="R387" s="452"/>
      <c r="S387" s="452"/>
      <c r="T387" s="452"/>
      <c r="U387" s="452"/>
      <c r="V387" s="452"/>
      <c r="W387" s="452"/>
      <c r="X387" s="452"/>
      <c r="Y387" s="452"/>
      <c r="Z387" s="452"/>
      <c r="AA387" s="446"/>
    </row>
    <row r="388" spans="1:27" ht="15.75" customHeight="1">
      <c r="A388" s="446"/>
      <c r="B388" s="446"/>
      <c r="C388" s="446"/>
      <c r="D388" s="446"/>
      <c r="E388" s="446"/>
      <c r="F388" s="446"/>
      <c r="G388" s="446"/>
      <c r="H388" s="446"/>
      <c r="I388" s="446"/>
      <c r="J388" s="446"/>
      <c r="K388" s="446"/>
      <c r="L388" s="446"/>
      <c r="M388" s="451"/>
      <c r="N388" s="452"/>
      <c r="O388" s="452"/>
      <c r="P388" s="452"/>
      <c r="Q388" s="452"/>
      <c r="R388" s="452"/>
      <c r="S388" s="452"/>
      <c r="T388" s="452"/>
      <c r="U388" s="452"/>
      <c r="V388" s="452"/>
      <c r="W388" s="452"/>
      <c r="X388" s="452"/>
      <c r="Y388" s="452"/>
      <c r="Z388" s="452"/>
      <c r="AA388" s="446"/>
    </row>
    <row r="389" spans="1:27" ht="15.75" customHeight="1">
      <c r="A389" s="446"/>
      <c r="B389" s="446"/>
      <c r="C389" s="446"/>
      <c r="D389" s="446"/>
      <c r="E389" s="446"/>
      <c r="F389" s="446"/>
      <c r="G389" s="446"/>
      <c r="H389" s="446"/>
      <c r="I389" s="446"/>
      <c r="J389" s="446"/>
      <c r="K389" s="446"/>
      <c r="L389" s="446"/>
      <c r="M389" s="451"/>
      <c r="N389" s="452"/>
      <c r="O389" s="452"/>
      <c r="P389" s="452"/>
      <c r="Q389" s="452"/>
      <c r="R389" s="452"/>
      <c r="S389" s="452"/>
      <c r="T389" s="452"/>
      <c r="U389" s="452"/>
      <c r="V389" s="452"/>
      <c r="W389" s="452"/>
      <c r="X389" s="452"/>
      <c r="Y389" s="452"/>
      <c r="Z389" s="452"/>
      <c r="AA389" s="446"/>
    </row>
    <row r="390" spans="1:27" ht="15.75" customHeight="1">
      <c r="A390" s="446"/>
      <c r="B390" s="446"/>
      <c r="C390" s="446"/>
      <c r="D390" s="446"/>
      <c r="E390" s="446"/>
      <c r="F390" s="446"/>
      <c r="G390" s="446"/>
      <c r="H390" s="446"/>
      <c r="I390" s="446"/>
      <c r="J390" s="446"/>
      <c r="K390" s="446"/>
      <c r="L390" s="446"/>
      <c r="M390" s="451"/>
      <c r="N390" s="452"/>
      <c r="O390" s="452"/>
      <c r="P390" s="452"/>
      <c r="Q390" s="452"/>
      <c r="R390" s="452"/>
      <c r="S390" s="452"/>
      <c r="T390" s="452"/>
      <c r="U390" s="452"/>
      <c r="V390" s="452"/>
      <c r="W390" s="452"/>
      <c r="X390" s="452"/>
      <c r="Y390" s="452"/>
      <c r="Z390" s="452"/>
      <c r="AA390" s="446"/>
    </row>
    <row r="391" spans="1:27" ht="15.75" customHeight="1">
      <c r="A391" s="446"/>
      <c r="B391" s="446"/>
      <c r="C391" s="446"/>
      <c r="D391" s="446"/>
      <c r="E391" s="446"/>
      <c r="F391" s="446"/>
      <c r="G391" s="446"/>
      <c r="H391" s="446"/>
      <c r="I391" s="446"/>
      <c r="J391" s="446"/>
      <c r="K391" s="446"/>
      <c r="L391" s="446"/>
      <c r="M391" s="451"/>
      <c r="N391" s="452"/>
      <c r="O391" s="452"/>
      <c r="P391" s="452"/>
      <c r="Q391" s="452"/>
      <c r="R391" s="452"/>
      <c r="S391" s="452"/>
      <c r="T391" s="452"/>
      <c r="U391" s="452"/>
      <c r="V391" s="452"/>
      <c r="W391" s="452"/>
      <c r="X391" s="452"/>
      <c r="Y391" s="452"/>
      <c r="Z391" s="452"/>
      <c r="AA391" s="446"/>
    </row>
    <row r="392" spans="1:27" ht="15.75" customHeight="1">
      <c r="A392" s="446"/>
      <c r="B392" s="446"/>
      <c r="C392" s="446"/>
      <c r="D392" s="446"/>
      <c r="E392" s="446"/>
      <c r="F392" s="446"/>
      <c r="G392" s="446"/>
      <c r="H392" s="446"/>
      <c r="I392" s="446"/>
      <c r="J392" s="446"/>
      <c r="K392" s="446"/>
      <c r="L392" s="446"/>
      <c r="M392" s="451"/>
      <c r="N392" s="452"/>
      <c r="O392" s="452"/>
      <c r="P392" s="452"/>
      <c r="Q392" s="452"/>
      <c r="R392" s="452"/>
      <c r="S392" s="452"/>
      <c r="T392" s="452"/>
      <c r="U392" s="452"/>
      <c r="V392" s="452"/>
      <c r="W392" s="452"/>
      <c r="X392" s="452"/>
      <c r="Y392" s="452"/>
      <c r="Z392" s="452"/>
      <c r="AA392" s="446"/>
    </row>
    <row r="393" spans="1:27" ht="15.75" customHeight="1">
      <c r="A393" s="446"/>
      <c r="B393" s="446"/>
      <c r="C393" s="446"/>
      <c r="D393" s="446"/>
      <c r="E393" s="446"/>
      <c r="F393" s="446"/>
      <c r="G393" s="446"/>
      <c r="H393" s="446"/>
      <c r="I393" s="446"/>
      <c r="J393" s="446"/>
      <c r="K393" s="446"/>
      <c r="L393" s="446"/>
      <c r="M393" s="451"/>
      <c r="N393" s="452"/>
      <c r="O393" s="452"/>
      <c r="P393" s="452"/>
      <c r="Q393" s="452"/>
      <c r="R393" s="452"/>
      <c r="S393" s="452"/>
      <c r="T393" s="452"/>
      <c r="U393" s="452"/>
      <c r="V393" s="452"/>
      <c r="W393" s="452"/>
      <c r="X393" s="452"/>
      <c r="Y393" s="452"/>
      <c r="Z393" s="452"/>
      <c r="AA393" s="446"/>
    </row>
    <row r="394" spans="1:27" ht="15.75" customHeight="1">
      <c r="A394" s="446"/>
      <c r="B394" s="446"/>
      <c r="C394" s="446"/>
      <c r="D394" s="446"/>
      <c r="E394" s="446"/>
      <c r="F394" s="446"/>
      <c r="G394" s="446"/>
      <c r="H394" s="446"/>
      <c r="I394" s="446"/>
      <c r="J394" s="446"/>
      <c r="K394" s="446"/>
      <c r="L394" s="446"/>
      <c r="M394" s="451"/>
      <c r="N394" s="452"/>
      <c r="O394" s="452"/>
      <c r="P394" s="452"/>
      <c r="Q394" s="452"/>
      <c r="R394" s="452"/>
      <c r="S394" s="452"/>
      <c r="T394" s="452"/>
      <c r="U394" s="452"/>
      <c r="V394" s="452"/>
      <c r="W394" s="452"/>
      <c r="X394" s="452"/>
      <c r="Y394" s="452"/>
      <c r="Z394" s="452"/>
      <c r="AA394" s="446"/>
    </row>
    <row r="395" spans="1:27" ht="15.75" customHeight="1">
      <c r="A395" s="446"/>
      <c r="B395" s="446"/>
      <c r="C395" s="446"/>
      <c r="D395" s="446"/>
      <c r="E395" s="446"/>
      <c r="F395" s="446"/>
      <c r="G395" s="446"/>
      <c r="H395" s="446"/>
      <c r="I395" s="446"/>
      <c r="J395" s="446"/>
      <c r="K395" s="446"/>
      <c r="L395" s="446"/>
      <c r="M395" s="451"/>
      <c r="N395" s="452"/>
      <c r="O395" s="452"/>
      <c r="P395" s="452"/>
      <c r="Q395" s="452"/>
      <c r="R395" s="452"/>
      <c r="S395" s="452"/>
      <c r="T395" s="452"/>
      <c r="U395" s="452"/>
      <c r="V395" s="452"/>
      <c r="W395" s="452"/>
      <c r="X395" s="452"/>
      <c r="Y395" s="452"/>
      <c r="Z395" s="452"/>
      <c r="AA395" s="446"/>
    </row>
    <row r="396" spans="1:27" ht="15.75" customHeight="1">
      <c r="A396" s="446"/>
      <c r="B396" s="446"/>
      <c r="C396" s="446"/>
      <c r="D396" s="446"/>
      <c r="E396" s="446"/>
      <c r="F396" s="446"/>
      <c r="G396" s="446"/>
      <c r="H396" s="446"/>
      <c r="I396" s="446"/>
      <c r="J396" s="446"/>
      <c r="K396" s="446"/>
      <c r="L396" s="446"/>
      <c r="M396" s="451"/>
      <c r="N396" s="452"/>
      <c r="O396" s="452"/>
      <c r="P396" s="452"/>
      <c r="Q396" s="452"/>
      <c r="R396" s="452"/>
      <c r="S396" s="452"/>
      <c r="T396" s="452"/>
      <c r="U396" s="452"/>
      <c r="V396" s="452"/>
      <c r="W396" s="452"/>
      <c r="X396" s="452"/>
      <c r="Y396" s="452"/>
      <c r="Z396" s="452"/>
      <c r="AA396" s="446"/>
    </row>
    <row r="397" spans="1:27" ht="15.75" customHeight="1">
      <c r="A397" s="446"/>
      <c r="B397" s="446"/>
      <c r="C397" s="446"/>
      <c r="D397" s="446"/>
      <c r="E397" s="446"/>
      <c r="F397" s="446"/>
      <c r="G397" s="446"/>
      <c r="H397" s="446"/>
      <c r="I397" s="446"/>
      <c r="J397" s="446"/>
      <c r="K397" s="446"/>
      <c r="L397" s="446"/>
      <c r="M397" s="451"/>
      <c r="N397" s="452"/>
      <c r="O397" s="452"/>
      <c r="P397" s="452"/>
      <c r="Q397" s="452"/>
      <c r="R397" s="452"/>
      <c r="S397" s="452"/>
      <c r="T397" s="452"/>
      <c r="U397" s="452"/>
      <c r="V397" s="452"/>
      <c r="W397" s="452"/>
      <c r="X397" s="452"/>
      <c r="Y397" s="452"/>
      <c r="Z397" s="452"/>
      <c r="AA397" s="446"/>
    </row>
    <row r="398" spans="1:27" ht="15.75" customHeight="1">
      <c r="A398" s="446"/>
      <c r="B398" s="446"/>
      <c r="C398" s="446"/>
      <c r="D398" s="446"/>
      <c r="E398" s="446"/>
      <c r="F398" s="446"/>
      <c r="G398" s="446"/>
      <c r="H398" s="446"/>
      <c r="I398" s="446"/>
      <c r="J398" s="446"/>
      <c r="K398" s="446"/>
      <c r="L398" s="446"/>
      <c r="M398" s="451"/>
      <c r="N398" s="452"/>
      <c r="O398" s="452"/>
      <c r="P398" s="452"/>
      <c r="Q398" s="452"/>
      <c r="R398" s="452"/>
      <c r="S398" s="452"/>
      <c r="T398" s="452"/>
      <c r="U398" s="452"/>
      <c r="V398" s="452"/>
      <c r="W398" s="452"/>
      <c r="X398" s="452"/>
      <c r="Y398" s="452"/>
      <c r="Z398" s="452"/>
      <c r="AA398" s="446"/>
    </row>
    <row r="399" spans="1:27" ht="15.75" customHeight="1">
      <c r="A399" s="446"/>
      <c r="B399" s="446"/>
      <c r="C399" s="446"/>
      <c r="D399" s="446"/>
      <c r="E399" s="446"/>
      <c r="F399" s="446"/>
      <c r="G399" s="446"/>
      <c r="H399" s="446"/>
      <c r="I399" s="446"/>
      <c r="J399" s="446"/>
      <c r="K399" s="446"/>
      <c r="L399" s="446"/>
      <c r="M399" s="451"/>
      <c r="N399" s="452"/>
      <c r="O399" s="452"/>
      <c r="P399" s="452"/>
      <c r="Q399" s="452"/>
      <c r="R399" s="452"/>
      <c r="S399" s="452"/>
      <c r="T399" s="452"/>
      <c r="U399" s="452"/>
      <c r="V399" s="452"/>
      <c r="W399" s="452"/>
      <c r="X399" s="452"/>
      <c r="Y399" s="452"/>
      <c r="Z399" s="452"/>
      <c r="AA399" s="446"/>
    </row>
    <row r="400" spans="1:27" ht="15.75" customHeight="1">
      <c r="A400" s="446"/>
      <c r="B400" s="446"/>
      <c r="C400" s="446"/>
      <c r="D400" s="446"/>
      <c r="E400" s="446"/>
      <c r="F400" s="446"/>
      <c r="G400" s="446"/>
      <c r="H400" s="446"/>
      <c r="I400" s="446"/>
      <c r="J400" s="446"/>
      <c r="K400" s="446"/>
      <c r="L400" s="446"/>
      <c r="M400" s="451"/>
      <c r="N400" s="452"/>
      <c r="O400" s="452"/>
      <c r="P400" s="452"/>
      <c r="Q400" s="452"/>
      <c r="R400" s="452"/>
      <c r="S400" s="452"/>
      <c r="T400" s="452"/>
      <c r="U400" s="452"/>
      <c r="V400" s="452"/>
      <c r="W400" s="452"/>
      <c r="X400" s="452"/>
      <c r="Y400" s="452"/>
      <c r="Z400" s="452"/>
      <c r="AA400" s="446"/>
    </row>
    <row r="401" spans="1:27" ht="15.75" customHeight="1">
      <c r="A401" s="446"/>
      <c r="B401" s="446"/>
      <c r="C401" s="446"/>
      <c r="D401" s="446"/>
      <c r="E401" s="446"/>
      <c r="F401" s="446"/>
      <c r="G401" s="446"/>
      <c r="H401" s="446"/>
      <c r="I401" s="446"/>
      <c r="J401" s="446"/>
      <c r="K401" s="446"/>
      <c r="L401" s="446"/>
      <c r="M401" s="451"/>
      <c r="N401" s="452"/>
      <c r="O401" s="452"/>
      <c r="P401" s="452"/>
      <c r="Q401" s="452"/>
      <c r="R401" s="452"/>
      <c r="S401" s="452"/>
      <c r="T401" s="452"/>
      <c r="U401" s="452"/>
      <c r="V401" s="452"/>
      <c r="W401" s="452"/>
      <c r="X401" s="452"/>
      <c r="Y401" s="452"/>
      <c r="Z401" s="452"/>
      <c r="AA401" s="446"/>
    </row>
    <row r="402" spans="1:27" ht="15.75" customHeight="1">
      <c r="A402" s="446"/>
      <c r="B402" s="446"/>
      <c r="C402" s="446"/>
      <c r="D402" s="446"/>
      <c r="E402" s="446"/>
      <c r="F402" s="446"/>
      <c r="G402" s="446"/>
      <c r="H402" s="446"/>
      <c r="I402" s="446"/>
      <c r="J402" s="446"/>
      <c r="K402" s="446"/>
      <c r="L402" s="446"/>
      <c r="M402" s="451"/>
      <c r="N402" s="452"/>
      <c r="O402" s="452"/>
      <c r="P402" s="452"/>
      <c r="Q402" s="452"/>
      <c r="R402" s="452"/>
      <c r="S402" s="452"/>
      <c r="T402" s="452"/>
      <c r="U402" s="452"/>
      <c r="V402" s="452"/>
      <c r="W402" s="452"/>
      <c r="X402" s="452"/>
      <c r="Y402" s="452"/>
      <c r="Z402" s="452"/>
      <c r="AA402" s="446"/>
    </row>
    <row r="403" spans="1:27" ht="15.75" customHeight="1">
      <c r="A403" s="446"/>
      <c r="B403" s="446"/>
      <c r="C403" s="446"/>
      <c r="D403" s="446"/>
      <c r="E403" s="446"/>
      <c r="F403" s="446"/>
      <c r="G403" s="446"/>
      <c r="H403" s="446"/>
      <c r="I403" s="446"/>
      <c r="J403" s="446"/>
      <c r="K403" s="446"/>
      <c r="L403" s="446"/>
      <c r="M403" s="451"/>
      <c r="N403" s="452"/>
      <c r="O403" s="452"/>
      <c r="P403" s="452"/>
      <c r="Q403" s="452"/>
      <c r="R403" s="452"/>
      <c r="S403" s="452"/>
      <c r="T403" s="452"/>
      <c r="U403" s="452"/>
      <c r="V403" s="452"/>
      <c r="W403" s="452"/>
      <c r="X403" s="452"/>
      <c r="Y403" s="452"/>
      <c r="Z403" s="452"/>
      <c r="AA403" s="446"/>
    </row>
    <row r="404" spans="1:27" ht="15.75" customHeight="1">
      <c r="A404" s="446"/>
      <c r="B404" s="446"/>
      <c r="C404" s="446"/>
      <c r="D404" s="446"/>
      <c r="E404" s="446"/>
      <c r="F404" s="446"/>
      <c r="G404" s="446"/>
      <c r="H404" s="446"/>
      <c r="I404" s="446"/>
      <c r="J404" s="446"/>
      <c r="K404" s="446"/>
      <c r="L404" s="446"/>
      <c r="M404" s="451"/>
      <c r="N404" s="452"/>
      <c r="O404" s="452"/>
      <c r="P404" s="452"/>
      <c r="Q404" s="452"/>
      <c r="R404" s="452"/>
      <c r="S404" s="452"/>
      <c r="T404" s="452"/>
      <c r="U404" s="452"/>
      <c r="V404" s="452"/>
      <c r="W404" s="452"/>
      <c r="X404" s="452"/>
      <c r="Y404" s="452"/>
      <c r="Z404" s="452"/>
      <c r="AA404" s="446"/>
    </row>
    <row r="405" spans="1:27" ht="15.75" customHeight="1">
      <c r="A405" s="446"/>
      <c r="B405" s="446"/>
      <c r="C405" s="446"/>
      <c r="D405" s="446"/>
      <c r="E405" s="446"/>
      <c r="F405" s="446"/>
      <c r="G405" s="446"/>
      <c r="H405" s="446"/>
      <c r="I405" s="446"/>
      <c r="J405" s="446"/>
      <c r="K405" s="446"/>
      <c r="L405" s="446"/>
      <c r="M405" s="451"/>
      <c r="N405" s="452"/>
      <c r="O405" s="452"/>
      <c r="P405" s="452"/>
      <c r="Q405" s="452"/>
      <c r="R405" s="452"/>
      <c r="S405" s="452"/>
      <c r="T405" s="452"/>
      <c r="U405" s="452"/>
      <c r="V405" s="452"/>
      <c r="W405" s="452"/>
      <c r="X405" s="452"/>
      <c r="Y405" s="452"/>
      <c r="Z405" s="452"/>
      <c r="AA405" s="446"/>
    </row>
    <row r="406" spans="1:27" ht="15.75" customHeight="1">
      <c r="A406" s="446"/>
      <c r="B406" s="446"/>
      <c r="C406" s="446"/>
      <c r="D406" s="446"/>
      <c r="E406" s="446"/>
      <c r="F406" s="446"/>
      <c r="G406" s="446"/>
      <c r="H406" s="446"/>
      <c r="I406" s="446"/>
      <c r="J406" s="446"/>
      <c r="K406" s="446"/>
      <c r="L406" s="446"/>
      <c r="M406" s="451"/>
      <c r="N406" s="452"/>
      <c r="O406" s="452"/>
      <c r="P406" s="452"/>
      <c r="Q406" s="452"/>
      <c r="R406" s="452"/>
      <c r="S406" s="452"/>
      <c r="T406" s="452"/>
      <c r="U406" s="452"/>
      <c r="V406" s="452"/>
      <c r="W406" s="452"/>
      <c r="X406" s="452"/>
      <c r="Y406" s="452"/>
      <c r="Z406" s="452"/>
      <c r="AA406" s="446"/>
    </row>
    <row r="407" spans="1:27" ht="15.75" customHeight="1">
      <c r="A407" s="446"/>
      <c r="B407" s="446"/>
      <c r="C407" s="446"/>
      <c r="D407" s="446"/>
      <c r="E407" s="446"/>
      <c r="F407" s="446"/>
      <c r="G407" s="446"/>
      <c r="H407" s="446"/>
      <c r="I407" s="446"/>
      <c r="J407" s="446"/>
      <c r="K407" s="446"/>
      <c r="L407" s="446"/>
      <c r="M407" s="451"/>
      <c r="N407" s="452"/>
      <c r="O407" s="452"/>
      <c r="P407" s="452"/>
      <c r="Q407" s="452"/>
      <c r="R407" s="452"/>
      <c r="S407" s="452"/>
      <c r="T407" s="452"/>
      <c r="U407" s="452"/>
      <c r="V407" s="452"/>
      <c r="W407" s="452"/>
      <c r="X407" s="452"/>
      <c r="Y407" s="452"/>
      <c r="Z407" s="452"/>
      <c r="AA407" s="446"/>
    </row>
    <row r="408" spans="1:27" ht="15.75" customHeight="1">
      <c r="A408" s="446"/>
      <c r="B408" s="446"/>
      <c r="C408" s="446"/>
      <c r="D408" s="446"/>
      <c r="E408" s="446"/>
      <c r="F408" s="446"/>
      <c r="G408" s="446"/>
      <c r="H408" s="446"/>
      <c r="I408" s="446"/>
      <c r="J408" s="446"/>
      <c r="K408" s="446"/>
      <c r="L408" s="446"/>
      <c r="M408" s="451"/>
      <c r="N408" s="452"/>
      <c r="O408" s="452"/>
      <c r="P408" s="452"/>
      <c r="Q408" s="452"/>
      <c r="R408" s="452"/>
      <c r="S408" s="452"/>
      <c r="T408" s="452"/>
      <c r="U408" s="452"/>
      <c r="V408" s="452"/>
      <c r="W408" s="452"/>
      <c r="X408" s="452"/>
      <c r="Y408" s="452"/>
      <c r="Z408" s="452"/>
      <c r="AA408" s="446"/>
    </row>
    <row r="409" spans="1:27" ht="15.75" customHeight="1">
      <c r="A409" s="446"/>
      <c r="B409" s="446"/>
      <c r="C409" s="446"/>
      <c r="D409" s="446"/>
      <c r="E409" s="446"/>
      <c r="F409" s="446"/>
      <c r="G409" s="446"/>
      <c r="H409" s="446"/>
      <c r="I409" s="446"/>
      <c r="J409" s="446"/>
      <c r="K409" s="446"/>
      <c r="L409" s="446"/>
      <c r="M409" s="451"/>
      <c r="N409" s="452"/>
      <c r="O409" s="452"/>
      <c r="P409" s="452"/>
      <c r="Q409" s="452"/>
      <c r="R409" s="452"/>
      <c r="S409" s="452"/>
      <c r="T409" s="452"/>
      <c r="U409" s="452"/>
      <c r="V409" s="452"/>
      <c r="W409" s="452"/>
      <c r="X409" s="452"/>
      <c r="Y409" s="452"/>
      <c r="Z409" s="452"/>
      <c r="AA409" s="446"/>
    </row>
    <row r="410" spans="1:27" ht="15.75" customHeight="1">
      <c r="A410" s="446"/>
      <c r="B410" s="446"/>
      <c r="C410" s="446"/>
      <c r="D410" s="446"/>
      <c r="E410" s="446"/>
      <c r="F410" s="446"/>
      <c r="G410" s="446"/>
      <c r="H410" s="446"/>
      <c r="I410" s="446"/>
      <c r="J410" s="446"/>
      <c r="K410" s="446"/>
      <c r="L410" s="446"/>
      <c r="M410" s="451"/>
      <c r="N410" s="452"/>
      <c r="O410" s="452"/>
      <c r="P410" s="452"/>
      <c r="Q410" s="452"/>
      <c r="R410" s="452"/>
      <c r="S410" s="452"/>
      <c r="T410" s="452"/>
      <c r="U410" s="452"/>
      <c r="V410" s="452"/>
      <c r="W410" s="452"/>
      <c r="X410" s="452"/>
      <c r="Y410" s="452"/>
      <c r="Z410" s="452"/>
      <c r="AA410" s="446"/>
    </row>
    <row r="411" spans="1:27" ht="15.75" customHeight="1">
      <c r="A411" s="446"/>
      <c r="B411" s="446"/>
      <c r="C411" s="446"/>
      <c r="D411" s="446"/>
      <c r="E411" s="446"/>
      <c r="F411" s="446"/>
      <c r="G411" s="446"/>
      <c r="H411" s="446"/>
      <c r="I411" s="446"/>
      <c r="J411" s="446"/>
      <c r="K411" s="446"/>
      <c r="L411" s="446"/>
      <c r="M411" s="451"/>
      <c r="N411" s="452"/>
      <c r="O411" s="452"/>
      <c r="P411" s="452"/>
      <c r="Q411" s="452"/>
      <c r="R411" s="452"/>
      <c r="S411" s="452"/>
      <c r="T411" s="452"/>
      <c r="U411" s="452"/>
      <c r="V411" s="452"/>
      <c r="W411" s="452"/>
      <c r="X411" s="452"/>
      <c r="Y411" s="452"/>
      <c r="Z411" s="452"/>
      <c r="AA411" s="446"/>
    </row>
    <row r="412" spans="1:27" ht="15.75" customHeight="1">
      <c r="A412" s="446"/>
      <c r="B412" s="446"/>
      <c r="C412" s="446"/>
      <c r="D412" s="446"/>
      <c r="E412" s="446"/>
      <c r="F412" s="446"/>
      <c r="G412" s="446"/>
      <c r="H412" s="446"/>
      <c r="I412" s="446"/>
      <c r="J412" s="446"/>
      <c r="K412" s="446"/>
      <c r="L412" s="446"/>
      <c r="M412" s="451"/>
      <c r="N412" s="452"/>
      <c r="O412" s="452"/>
      <c r="P412" s="452"/>
      <c r="Q412" s="452"/>
      <c r="R412" s="452"/>
      <c r="S412" s="452"/>
      <c r="T412" s="452"/>
      <c r="U412" s="452"/>
      <c r="V412" s="452"/>
      <c r="W412" s="452"/>
      <c r="X412" s="452"/>
      <c r="Y412" s="452"/>
      <c r="Z412" s="452"/>
      <c r="AA412" s="446"/>
    </row>
    <row r="413" spans="1:27" ht="15.75" customHeight="1">
      <c r="A413" s="446"/>
      <c r="B413" s="446"/>
      <c r="C413" s="446"/>
      <c r="D413" s="446"/>
      <c r="E413" s="446"/>
      <c r="F413" s="446"/>
      <c r="G413" s="446"/>
      <c r="H413" s="446"/>
      <c r="I413" s="446"/>
      <c r="J413" s="446"/>
      <c r="K413" s="446"/>
      <c r="L413" s="446"/>
      <c r="M413" s="451"/>
      <c r="N413" s="452"/>
      <c r="O413" s="452"/>
      <c r="P413" s="452"/>
      <c r="Q413" s="452"/>
      <c r="R413" s="452"/>
      <c r="S413" s="452"/>
      <c r="T413" s="452"/>
      <c r="U413" s="452"/>
      <c r="V413" s="452"/>
      <c r="W413" s="452"/>
      <c r="X413" s="452"/>
      <c r="Y413" s="452"/>
      <c r="Z413" s="452"/>
      <c r="AA413" s="446"/>
    </row>
    <row r="414" spans="1:27" ht="15.75" customHeight="1">
      <c r="A414" s="446"/>
      <c r="B414" s="446"/>
      <c r="C414" s="446"/>
      <c r="D414" s="446"/>
      <c r="E414" s="446"/>
      <c r="F414" s="446"/>
      <c r="G414" s="446"/>
      <c r="H414" s="446"/>
      <c r="I414" s="446"/>
      <c r="J414" s="446"/>
      <c r="K414" s="446"/>
      <c r="L414" s="446"/>
      <c r="M414" s="451"/>
      <c r="N414" s="452"/>
      <c r="O414" s="452"/>
      <c r="P414" s="452"/>
      <c r="Q414" s="452"/>
      <c r="R414" s="452"/>
      <c r="S414" s="452"/>
      <c r="T414" s="452"/>
      <c r="U414" s="452"/>
      <c r="V414" s="452"/>
      <c r="W414" s="452"/>
      <c r="X414" s="452"/>
      <c r="Y414" s="452"/>
      <c r="Z414" s="452"/>
      <c r="AA414" s="446"/>
    </row>
    <row r="415" spans="1:27" ht="15.75" customHeight="1">
      <c r="A415" s="446"/>
      <c r="B415" s="446"/>
      <c r="C415" s="446"/>
      <c r="D415" s="446"/>
      <c r="E415" s="446"/>
      <c r="F415" s="446"/>
      <c r="G415" s="446"/>
      <c r="H415" s="446"/>
      <c r="I415" s="446"/>
      <c r="J415" s="446"/>
      <c r="K415" s="446"/>
      <c r="L415" s="446"/>
      <c r="M415" s="451"/>
      <c r="N415" s="452"/>
      <c r="O415" s="452"/>
      <c r="P415" s="452"/>
      <c r="Q415" s="452"/>
      <c r="R415" s="452"/>
      <c r="S415" s="452"/>
      <c r="T415" s="452"/>
      <c r="U415" s="452"/>
      <c r="V415" s="452"/>
      <c r="W415" s="452"/>
      <c r="X415" s="452"/>
      <c r="Y415" s="452"/>
      <c r="Z415" s="452"/>
      <c r="AA415" s="446"/>
    </row>
    <row r="416" spans="1:27" ht="15.75" customHeight="1">
      <c r="A416" s="446"/>
      <c r="B416" s="446"/>
      <c r="C416" s="446"/>
      <c r="D416" s="446"/>
      <c r="E416" s="446"/>
      <c r="F416" s="446"/>
      <c r="G416" s="446"/>
      <c r="H416" s="446"/>
      <c r="I416" s="446"/>
      <c r="J416" s="446"/>
      <c r="K416" s="446"/>
      <c r="L416" s="446"/>
      <c r="M416" s="451"/>
      <c r="N416" s="452"/>
      <c r="O416" s="452"/>
      <c r="P416" s="452"/>
      <c r="Q416" s="452"/>
      <c r="R416" s="452"/>
      <c r="S416" s="452"/>
      <c r="T416" s="452"/>
      <c r="U416" s="452"/>
      <c r="V416" s="452"/>
      <c r="W416" s="452"/>
      <c r="X416" s="452"/>
      <c r="Y416" s="452"/>
      <c r="Z416" s="452"/>
      <c r="AA416" s="446"/>
    </row>
    <row r="417" spans="1:27" ht="15.75" customHeight="1">
      <c r="A417" s="446"/>
      <c r="B417" s="446"/>
      <c r="C417" s="446"/>
      <c r="D417" s="446"/>
      <c r="E417" s="446"/>
      <c r="F417" s="446"/>
      <c r="G417" s="446"/>
      <c r="H417" s="446"/>
      <c r="I417" s="446"/>
      <c r="J417" s="446"/>
      <c r="K417" s="446"/>
      <c r="L417" s="446"/>
      <c r="M417" s="451"/>
      <c r="N417" s="452"/>
      <c r="O417" s="452"/>
      <c r="P417" s="452"/>
      <c r="Q417" s="452"/>
      <c r="R417" s="452"/>
      <c r="S417" s="452"/>
      <c r="T417" s="452"/>
      <c r="U417" s="452"/>
      <c r="V417" s="452"/>
      <c r="W417" s="452"/>
      <c r="X417" s="452"/>
      <c r="Y417" s="452"/>
      <c r="Z417" s="452"/>
      <c r="AA417" s="446"/>
    </row>
    <row r="418" spans="1:27" ht="15.75" customHeight="1">
      <c r="A418" s="446"/>
      <c r="B418" s="446"/>
      <c r="C418" s="446"/>
      <c r="D418" s="446"/>
      <c r="E418" s="446"/>
      <c r="F418" s="446"/>
      <c r="G418" s="446"/>
      <c r="H418" s="446"/>
      <c r="I418" s="446"/>
      <c r="J418" s="446"/>
      <c r="K418" s="446"/>
      <c r="L418" s="446"/>
      <c r="M418" s="451"/>
      <c r="N418" s="452"/>
      <c r="O418" s="452"/>
      <c r="P418" s="452"/>
      <c r="Q418" s="452"/>
      <c r="R418" s="452"/>
      <c r="S418" s="452"/>
      <c r="T418" s="452"/>
      <c r="U418" s="452"/>
      <c r="V418" s="452"/>
      <c r="W418" s="452"/>
      <c r="X418" s="452"/>
      <c r="Y418" s="452"/>
      <c r="Z418" s="452"/>
      <c r="AA418" s="446"/>
    </row>
    <row r="419" spans="1:27" ht="15.75" customHeight="1">
      <c r="A419" s="446"/>
      <c r="B419" s="446"/>
      <c r="C419" s="446"/>
      <c r="D419" s="446"/>
      <c r="E419" s="446"/>
      <c r="F419" s="446"/>
      <c r="G419" s="446"/>
      <c r="H419" s="446"/>
      <c r="I419" s="446"/>
      <c r="J419" s="446"/>
      <c r="K419" s="446"/>
      <c r="L419" s="446"/>
      <c r="M419" s="451"/>
      <c r="N419" s="452"/>
      <c r="O419" s="452"/>
      <c r="P419" s="452"/>
      <c r="Q419" s="452"/>
      <c r="R419" s="452"/>
      <c r="S419" s="452"/>
      <c r="T419" s="452"/>
      <c r="U419" s="452"/>
      <c r="V419" s="452"/>
      <c r="W419" s="452"/>
      <c r="X419" s="452"/>
      <c r="Y419" s="452"/>
      <c r="Z419" s="452"/>
      <c r="AA419" s="446"/>
    </row>
    <row r="420" spans="1:27" ht="15.75" customHeight="1">
      <c r="A420" s="446"/>
      <c r="B420" s="446"/>
      <c r="C420" s="446"/>
      <c r="D420" s="446"/>
      <c r="E420" s="446"/>
      <c r="F420" s="446"/>
      <c r="G420" s="446"/>
      <c r="H420" s="446"/>
      <c r="I420" s="446"/>
      <c r="J420" s="446"/>
      <c r="K420" s="446"/>
      <c r="L420" s="446"/>
      <c r="M420" s="451"/>
      <c r="N420" s="452"/>
      <c r="O420" s="452"/>
      <c r="P420" s="452"/>
      <c r="Q420" s="452"/>
      <c r="R420" s="452"/>
      <c r="S420" s="452"/>
      <c r="T420" s="452"/>
      <c r="U420" s="452"/>
      <c r="V420" s="452"/>
      <c r="W420" s="452"/>
      <c r="X420" s="452"/>
      <c r="Y420" s="452"/>
      <c r="Z420" s="452"/>
      <c r="AA420" s="446"/>
    </row>
    <row r="421" spans="1:27" ht="15.75" customHeight="1">
      <c r="A421" s="446"/>
      <c r="B421" s="446"/>
      <c r="C421" s="446"/>
      <c r="D421" s="446"/>
      <c r="E421" s="446"/>
      <c r="F421" s="446"/>
      <c r="G421" s="446"/>
      <c r="H421" s="446"/>
      <c r="I421" s="446"/>
      <c r="J421" s="446"/>
      <c r="K421" s="446"/>
      <c r="L421" s="446"/>
      <c r="M421" s="451"/>
      <c r="N421" s="452"/>
      <c r="O421" s="452"/>
      <c r="P421" s="452"/>
      <c r="Q421" s="452"/>
      <c r="R421" s="452"/>
      <c r="S421" s="452"/>
      <c r="T421" s="452"/>
      <c r="U421" s="452"/>
      <c r="V421" s="452"/>
      <c r="W421" s="452"/>
      <c r="X421" s="452"/>
      <c r="Y421" s="452"/>
      <c r="Z421" s="452"/>
      <c r="AA421" s="446"/>
    </row>
    <row r="422" spans="1:27" ht="15.75" customHeight="1">
      <c r="A422" s="446"/>
      <c r="B422" s="446"/>
      <c r="C422" s="446"/>
      <c r="D422" s="446"/>
      <c r="E422" s="446"/>
      <c r="F422" s="446"/>
      <c r="G422" s="446"/>
      <c r="H422" s="446"/>
      <c r="I422" s="446"/>
      <c r="J422" s="446"/>
      <c r="K422" s="446"/>
      <c r="L422" s="446"/>
      <c r="M422" s="451"/>
      <c r="N422" s="452"/>
      <c r="O422" s="452"/>
      <c r="P422" s="452"/>
      <c r="Q422" s="452"/>
      <c r="R422" s="452"/>
      <c r="S422" s="452"/>
      <c r="T422" s="452"/>
      <c r="U422" s="452"/>
      <c r="V422" s="452"/>
      <c r="W422" s="452"/>
      <c r="X422" s="452"/>
      <c r="Y422" s="452"/>
      <c r="Z422" s="452"/>
      <c r="AA422" s="446"/>
    </row>
    <row r="423" spans="1:27" ht="15.75" customHeight="1">
      <c r="A423" s="446"/>
      <c r="B423" s="446"/>
      <c r="C423" s="446"/>
      <c r="D423" s="446"/>
      <c r="E423" s="446"/>
      <c r="F423" s="446"/>
      <c r="G423" s="446"/>
      <c r="H423" s="446"/>
      <c r="I423" s="446"/>
      <c r="J423" s="446"/>
      <c r="K423" s="446"/>
      <c r="L423" s="446"/>
      <c r="M423" s="451"/>
      <c r="N423" s="452"/>
      <c r="O423" s="452"/>
      <c r="P423" s="452"/>
      <c r="Q423" s="452"/>
      <c r="R423" s="452"/>
      <c r="S423" s="452"/>
      <c r="T423" s="452"/>
      <c r="U423" s="452"/>
      <c r="V423" s="452"/>
      <c r="W423" s="452"/>
      <c r="X423" s="452"/>
      <c r="Y423" s="452"/>
      <c r="Z423" s="452"/>
      <c r="AA423" s="446"/>
    </row>
    <row r="424" spans="1:27" ht="15.75" customHeight="1">
      <c r="A424" s="446"/>
      <c r="B424" s="446"/>
      <c r="C424" s="446"/>
      <c r="D424" s="446"/>
      <c r="E424" s="446"/>
      <c r="F424" s="446"/>
      <c r="G424" s="446"/>
      <c r="H424" s="446"/>
      <c r="I424" s="446"/>
      <c r="J424" s="446"/>
      <c r="K424" s="446"/>
      <c r="L424" s="446"/>
      <c r="M424" s="451"/>
      <c r="N424" s="452"/>
      <c r="O424" s="452"/>
      <c r="P424" s="452"/>
      <c r="Q424" s="452"/>
      <c r="R424" s="452"/>
      <c r="S424" s="452"/>
      <c r="T424" s="452"/>
      <c r="U424" s="452"/>
      <c r="V424" s="452"/>
      <c r="W424" s="452"/>
      <c r="X424" s="452"/>
      <c r="Y424" s="452"/>
      <c r="Z424" s="452"/>
      <c r="AA424" s="446"/>
    </row>
    <row r="425" spans="1:27" ht="15.75" customHeight="1">
      <c r="A425" s="446"/>
      <c r="B425" s="446"/>
      <c r="C425" s="446"/>
      <c r="D425" s="446"/>
      <c r="E425" s="446"/>
      <c r="F425" s="446"/>
      <c r="G425" s="446"/>
      <c r="H425" s="446"/>
      <c r="I425" s="446"/>
      <c r="J425" s="446"/>
      <c r="K425" s="446"/>
      <c r="L425" s="446"/>
      <c r="M425" s="451"/>
      <c r="N425" s="452"/>
      <c r="O425" s="452"/>
      <c r="P425" s="452"/>
      <c r="Q425" s="452"/>
      <c r="R425" s="452"/>
      <c r="S425" s="452"/>
      <c r="T425" s="452"/>
      <c r="U425" s="452"/>
      <c r="V425" s="452"/>
      <c r="W425" s="452"/>
      <c r="X425" s="452"/>
      <c r="Y425" s="452"/>
      <c r="Z425" s="452"/>
      <c r="AA425" s="446"/>
    </row>
    <row r="426" spans="1:27" ht="15.75" customHeight="1">
      <c r="A426" s="446"/>
      <c r="B426" s="446"/>
      <c r="C426" s="446"/>
      <c r="D426" s="446"/>
      <c r="E426" s="446"/>
      <c r="F426" s="446"/>
      <c r="G426" s="446"/>
      <c r="H426" s="446"/>
      <c r="I426" s="446"/>
      <c r="J426" s="446"/>
      <c r="K426" s="446"/>
      <c r="L426" s="446"/>
      <c r="M426" s="451"/>
      <c r="N426" s="452"/>
      <c r="O426" s="452"/>
      <c r="P426" s="452"/>
      <c r="Q426" s="452"/>
      <c r="R426" s="452"/>
      <c r="S426" s="452"/>
      <c r="T426" s="452"/>
      <c r="U426" s="452"/>
      <c r="V426" s="452"/>
      <c r="W426" s="452"/>
      <c r="X426" s="452"/>
      <c r="Y426" s="452"/>
      <c r="Z426" s="452"/>
      <c r="AA426" s="446"/>
    </row>
    <row r="427" spans="1:27" ht="15.75" customHeight="1">
      <c r="A427" s="446"/>
      <c r="B427" s="446"/>
      <c r="C427" s="446"/>
      <c r="D427" s="446"/>
      <c r="E427" s="446"/>
      <c r="F427" s="446"/>
      <c r="G427" s="446"/>
      <c r="H427" s="446"/>
      <c r="I427" s="446"/>
      <c r="J427" s="446"/>
      <c r="K427" s="446"/>
      <c r="L427" s="446"/>
      <c r="M427" s="451"/>
      <c r="N427" s="452"/>
      <c r="O427" s="452"/>
      <c r="P427" s="452"/>
      <c r="Q427" s="452"/>
      <c r="R427" s="452"/>
      <c r="S427" s="452"/>
      <c r="T427" s="452"/>
      <c r="U427" s="452"/>
      <c r="V427" s="452"/>
      <c r="W427" s="452"/>
      <c r="X427" s="452"/>
      <c r="Y427" s="452"/>
      <c r="Z427" s="452"/>
      <c r="AA427" s="446"/>
    </row>
    <row r="428" spans="1:27" ht="15.75" customHeight="1">
      <c r="A428" s="446"/>
      <c r="B428" s="446"/>
      <c r="C428" s="446"/>
      <c r="D428" s="446"/>
      <c r="E428" s="446"/>
      <c r="F428" s="446"/>
      <c r="G428" s="446"/>
      <c r="H428" s="446"/>
      <c r="I428" s="446"/>
      <c r="J428" s="446"/>
      <c r="K428" s="446"/>
      <c r="L428" s="446"/>
      <c r="M428" s="451"/>
      <c r="N428" s="452"/>
      <c r="O428" s="452"/>
      <c r="P428" s="452"/>
      <c r="Q428" s="452"/>
      <c r="R428" s="452"/>
      <c r="S428" s="452"/>
      <c r="T428" s="452"/>
      <c r="U428" s="452"/>
      <c r="V428" s="452"/>
      <c r="W428" s="452"/>
      <c r="X428" s="452"/>
      <c r="Y428" s="452"/>
      <c r="Z428" s="452"/>
      <c r="AA428" s="446"/>
    </row>
    <row r="429" spans="1:27" ht="15.75" customHeight="1">
      <c r="A429" s="446"/>
      <c r="B429" s="446"/>
      <c r="C429" s="446"/>
      <c r="D429" s="446"/>
      <c r="E429" s="446"/>
      <c r="F429" s="446"/>
      <c r="G429" s="446"/>
      <c r="H429" s="446"/>
      <c r="I429" s="446"/>
      <c r="J429" s="446"/>
      <c r="K429" s="446"/>
      <c r="L429" s="446"/>
      <c r="M429" s="451"/>
      <c r="N429" s="452"/>
      <c r="O429" s="452"/>
      <c r="P429" s="452"/>
      <c r="Q429" s="452"/>
      <c r="R429" s="452"/>
      <c r="S429" s="452"/>
      <c r="T429" s="452"/>
      <c r="U429" s="452"/>
      <c r="V429" s="452"/>
      <c r="W429" s="452"/>
      <c r="X429" s="452"/>
      <c r="Y429" s="452"/>
      <c r="Z429" s="452"/>
      <c r="AA429" s="446"/>
    </row>
    <row r="430" spans="1:27" ht="15.75" customHeight="1">
      <c r="A430" s="446"/>
      <c r="B430" s="446"/>
      <c r="C430" s="446"/>
      <c r="D430" s="446"/>
      <c r="E430" s="446"/>
      <c r="F430" s="446"/>
      <c r="G430" s="446"/>
      <c r="H430" s="446"/>
      <c r="I430" s="446"/>
      <c r="J430" s="446"/>
      <c r="K430" s="446"/>
      <c r="L430" s="446"/>
      <c r="M430" s="451"/>
      <c r="N430" s="452"/>
      <c r="O430" s="452"/>
      <c r="P430" s="452"/>
      <c r="Q430" s="452"/>
      <c r="R430" s="452"/>
      <c r="S430" s="452"/>
      <c r="T430" s="452"/>
      <c r="U430" s="452"/>
      <c r="V430" s="452"/>
      <c r="W430" s="452"/>
      <c r="X430" s="452"/>
      <c r="Y430" s="452"/>
      <c r="Z430" s="452"/>
      <c r="AA430" s="446"/>
    </row>
    <row r="431" spans="1:27" ht="15.75" customHeight="1">
      <c r="A431" s="446"/>
      <c r="B431" s="446"/>
      <c r="C431" s="446"/>
      <c r="D431" s="446"/>
      <c r="E431" s="446"/>
      <c r="F431" s="446"/>
      <c r="G431" s="446"/>
      <c r="H431" s="446"/>
      <c r="I431" s="446"/>
      <c r="J431" s="446"/>
      <c r="K431" s="446"/>
      <c r="L431" s="446"/>
      <c r="M431" s="451"/>
      <c r="N431" s="452"/>
      <c r="O431" s="452"/>
      <c r="P431" s="452"/>
      <c r="Q431" s="452"/>
      <c r="R431" s="452"/>
      <c r="S431" s="452"/>
      <c r="T431" s="452"/>
      <c r="U431" s="452"/>
      <c r="V431" s="452"/>
      <c r="W431" s="452"/>
      <c r="X431" s="452"/>
      <c r="Y431" s="452"/>
      <c r="Z431" s="452"/>
      <c r="AA431" s="446"/>
    </row>
    <row r="432" spans="1:27" ht="15.75" customHeight="1">
      <c r="A432" s="446"/>
      <c r="B432" s="446"/>
      <c r="C432" s="446"/>
      <c r="D432" s="446"/>
      <c r="E432" s="446"/>
      <c r="F432" s="446"/>
      <c r="G432" s="446"/>
      <c r="H432" s="446"/>
      <c r="I432" s="446"/>
      <c r="J432" s="446"/>
      <c r="K432" s="446"/>
      <c r="L432" s="446"/>
      <c r="M432" s="451"/>
      <c r="N432" s="452"/>
      <c r="O432" s="452"/>
      <c r="P432" s="452"/>
      <c r="Q432" s="452"/>
      <c r="R432" s="452"/>
      <c r="S432" s="452"/>
      <c r="T432" s="452"/>
      <c r="U432" s="452"/>
      <c r="V432" s="452"/>
      <c r="W432" s="452"/>
      <c r="X432" s="452"/>
      <c r="Y432" s="452"/>
      <c r="Z432" s="452"/>
      <c r="AA432" s="446"/>
    </row>
    <row r="433" spans="1:27" ht="15.75" customHeight="1">
      <c r="A433" s="446"/>
      <c r="B433" s="446"/>
      <c r="C433" s="446"/>
      <c r="D433" s="446"/>
      <c r="E433" s="446"/>
      <c r="F433" s="446"/>
      <c r="G433" s="446"/>
      <c r="H433" s="446"/>
      <c r="I433" s="446"/>
      <c r="J433" s="446"/>
      <c r="K433" s="446"/>
      <c r="L433" s="446"/>
      <c r="M433" s="451"/>
      <c r="N433" s="452"/>
      <c r="O433" s="452"/>
      <c r="P433" s="452"/>
      <c r="Q433" s="452"/>
      <c r="R433" s="452"/>
      <c r="S433" s="452"/>
      <c r="T433" s="452"/>
      <c r="U433" s="452"/>
      <c r="V433" s="452"/>
      <c r="W433" s="452"/>
      <c r="X433" s="452"/>
      <c r="Y433" s="452"/>
      <c r="Z433" s="452"/>
      <c r="AA433" s="446"/>
    </row>
    <row r="434" spans="1:27" ht="15.75" customHeight="1">
      <c r="A434" s="446"/>
      <c r="B434" s="446"/>
      <c r="C434" s="446"/>
      <c r="D434" s="446"/>
      <c r="E434" s="446"/>
      <c r="F434" s="446"/>
      <c r="G434" s="446"/>
      <c r="H434" s="446"/>
      <c r="I434" s="446"/>
      <c r="J434" s="446"/>
      <c r="K434" s="446"/>
      <c r="L434" s="446"/>
      <c r="M434" s="451"/>
      <c r="N434" s="452"/>
      <c r="O434" s="452"/>
      <c r="P434" s="452"/>
      <c r="Q434" s="452"/>
      <c r="R434" s="452"/>
      <c r="S434" s="452"/>
      <c r="T434" s="452"/>
      <c r="U434" s="452"/>
      <c r="V434" s="452"/>
      <c r="W434" s="452"/>
      <c r="X434" s="452"/>
      <c r="Y434" s="452"/>
      <c r="Z434" s="452"/>
      <c r="AA434" s="446"/>
    </row>
    <row r="435" spans="1:27" ht="15.75" customHeight="1">
      <c r="A435" s="446"/>
      <c r="B435" s="446"/>
      <c r="C435" s="446"/>
      <c r="D435" s="446"/>
      <c r="E435" s="446"/>
      <c r="F435" s="446"/>
      <c r="G435" s="446"/>
      <c r="H435" s="446"/>
      <c r="I435" s="446"/>
      <c r="J435" s="446"/>
      <c r="K435" s="446"/>
      <c r="L435" s="446"/>
      <c r="M435" s="451"/>
      <c r="N435" s="452"/>
      <c r="O435" s="452"/>
      <c r="P435" s="452"/>
      <c r="Q435" s="452"/>
      <c r="R435" s="452"/>
      <c r="S435" s="452"/>
      <c r="T435" s="452"/>
      <c r="U435" s="452"/>
      <c r="V435" s="452"/>
      <c r="W435" s="452"/>
      <c r="X435" s="452"/>
      <c r="Y435" s="452"/>
      <c r="Z435" s="452"/>
      <c r="AA435" s="446"/>
    </row>
    <row r="436" spans="1:27" ht="15.75" customHeight="1">
      <c r="A436" s="446"/>
      <c r="B436" s="446"/>
      <c r="C436" s="446"/>
      <c r="D436" s="446"/>
      <c r="E436" s="446"/>
      <c r="F436" s="446"/>
      <c r="G436" s="446"/>
      <c r="H436" s="446"/>
      <c r="I436" s="446"/>
      <c r="J436" s="446"/>
      <c r="K436" s="446"/>
      <c r="L436" s="446"/>
      <c r="M436" s="451"/>
      <c r="N436" s="452"/>
      <c r="O436" s="452"/>
      <c r="P436" s="452"/>
      <c r="Q436" s="452"/>
      <c r="R436" s="452"/>
      <c r="S436" s="452"/>
      <c r="T436" s="452"/>
      <c r="U436" s="452"/>
      <c r="V436" s="452"/>
      <c r="W436" s="452"/>
      <c r="X436" s="452"/>
      <c r="Y436" s="452"/>
      <c r="Z436" s="452"/>
      <c r="AA436" s="446"/>
    </row>
    <row r="437" spans="1:27" ht="15.75" customHeight="1">
      <c r="A437" s="446"/>
      <c r="B437" s="446"/>
      <c r="C437" s="446"/>
      <c r="D437" s="446"/>
      <c r="E437" s="446"/>
      <c r="F437" s="446"/>
      <c r="G437" s="446"/>
      <c r="H437" s="446"/>
      <c r="I437" s="446"/>
      <c r="J437" s="446"/>
      <c r="K437" s="446"/>
      <c r="L437" s="446"/>
      <c r="M437" s="451"/>
      <c r="N437" s="452"/>
      <c r="O437" s="452"/>
      <c r="P437" s="452"/>
      <c r="Q437" s="452"/>
      <c r="R437" s="452"/>
      <c r="S437" s="452"/>
      <c r="T437" s="452"/>
      <c r="U437" s="452"/>
      <c r="V437" s="452"/>
      <c r="W437" s="452"/>
      <c r="X437" s="452"/>
      <c r="Y437" s="452"/>
      <c r="Z437" s="452"/>
      <c r="AA437" s="446"/>
    </row>
    <row r="438" spans="1:27" ht="15.75" customHeight="1">
      <c r="A438" s="446"/>
      <c r="B438" s="446"/>
      <c r="C438" s="446"/>
      <c r="D438" s="446"/>
      <c r="E438" s="446"/>
      <c r="F438" s="446"/>
      <c r="G438" s="446"/>
      <c r="H438" s="446"/>
      <c r="I438" s="446"/>
      <c r="J438" s="446"/>
      <c r="K438" s="446"/>
      <c r="L438" s="446"/>
      <c r="M438" s="451"/>
      <c r="N438" s="452"/>
      <c r="O438" s="452"/>
      <c r="P438" s="452"/>
      <c r="Q438" s="452"/>
      <c r="R438" s="452"/>
      <c r="S438" s="452"/>
      <c r="T438" s="452"/>
      <c r="U438" s="452"/>
      <c r="V438" s="452"/>
      <c r="W438" s="452"/>
      <c r="X438" s="452"/>
      <c r="Y438" s="452"/>
      <c r="Z438" s="452"/>
      <c r="AA438" s="446"/>
    </row>
    <row r="439" spans="1:27" ht="15.75" customHeight="1">
      <c r="A439" s="446"/>
      <c r="B439" s="446"/>
      <c r="C439" s="446"/>
      <c r="D439" s="446"/>
      <c r="E439" s="446"/>
      <c r="F439" s="446"/>
      <c r="G439" s="446"/>
      <c r="H439" s="446"/>
      <c r="I439" s="446"/>
      <c r="J439" s="446"/>
      <c r="K439" s="446"/>
      <c r="L439" s="446"/>
      <c r="M439" s="451"/>
      <c r="N439" s="452"/>
      <c r="O439" s="452"/>
      <c r="P439" s="452"/>
      <c r="Q439" s="452"/>
      <c r="R439" s="452"/>
      <c r="S439" s="452"/>
      <c r="T439" s="452"/>
      <c r="U439" s="452"/>
      <c r="V439" s="452"/>
      <c r="W439" s="452"/>
      <c r="X439" s="452"/>
      <c r="Y439" s="452"/>
      <c r="Z439" s="452"/>
      <c r="AA439" s="446"/>
    </row>
    <row r="440" spans="1:27" ht="15.75" customHeight="1">
      <c r="A440" s="446"/>
      <c r="B440" s="446"/>
      <c r="C440" s="446"/>
      <c r="D440" s="446"/>
      <c r="E440" s="446"/>
      <c r="F440" s="446"/>
      <c r="G440" s="446"/>
      <c r="H440" s="446"/>
      <c r="I440" s="446"/>
      <c r="J440" s="446"/>
      <c r="K440" s="446"/>
      <c r="L440" s="446"/>
      <c r="M440" s="451"/>
      <c r="N440" s="452"/>
      <c r="O440" s="452"/>
      <c r="P440" s="452"/>
      <c r="Q440" s="452"/>
      <c r="R440" s="452"/>
      <c r="S440" s="452"/>
      <c r="T440" s="452"/>
      <c r="U440" s="452"/>
      <c r="V440" s="452"/>
      <c r="W440" s="452"/>
      <c r="X440" s="452"/>
      <c r="Y440" s="452"/>
      <c r="Z440" s="452"/>
      <c r="AA440" s="446"/>
    </row>
    <row r="441" spans="1:27" ht="15.75" customHeight="1">
      <c r="A441" s="446"/>
      <c r="B441" s="446"/>
      <c r="C441" s="446"/>
      <c r="D441" s="446"/>
      <c r="E441" s="446"/>
      <c r="F441" s="446"/>
      <c r="G441" s="446"/>
      <c r="H441" s="446"/>
      <c r="I441" s="446"/>
      <c r="J441" s="446"/>
      <c r="K441" s="446"/>
      <c r="L441" s="446"/>
      <c r="M441" s="451"/>
      <c r="N441" s="452"/>
      <c r="O441" s="452"/>
      <c r="P441" s="452"/>
      <c r="Q441" s="452"/>
      <c r="R441" s="452"/>
      <c r="S441" s="452"/>
      <c r="T441" s="452"/>
      <c r="U441" s="452"/>
      <c r="V441" s="452"/>
      <c r="W441" s="452"/>
      <c r="X441" s="452"/>
      <c r="Y441" s="452"/>
      <c r="Z441" s="452"/>
      <c r="AA441" s="446"/>
    </row>
    <row r="442" spans="1:27" ht="15.75" customHeight="1">
      <c r="A442" s="446"/>
      <c r="B442" s="446"/>
      <c r="C442" s="446"/>
      <c r="D442" s="446"/>
      <c r="E442" s="446"/>
      <c r="F442" s="446"/>
      <c r="G442" s="446"/>
      <c r="H442" s="446"/>
      <c r="I442" s="446"/>
      <c r="J442" s="446"/>
      <c r="K442" s="446"/>
      <c r="L442" s="446"/>
      <c r="M442" s="451"/>
      <c r="N442" s="452"/>
      <c r="O442" s="452"/>
      <c r="P442" s="452"/>
      <c r="Q442" s="452"/>
      <c r="R442" s="452"/>
      <c r="S442" s="452"/>
      <c r="T442" s="452"/>
      <c r="U442" s="452"/>
      <c r="V442" s="452"/>
      <c r="W442" s="452"/>
      <c r="X442" s="452"/>
      <c r="Y442" s="452"/>
      <c r="Z442" s="452"/>
      <c r="AA442" s="446"/>
    </row>
    <row r="443" spans="1:27" ht="15.75" customHeight="1">
      <c r="A443" s="446"/>
      <c r="B443" s="446"/>
      <c r="C443" s="446"/>
      <c r="D443" s="446"/>
      <c r="E443" s="446"/>
      <c r="F443" s="446"/>
      <c r="G443" s="446"/>
      <c r="H443" s="446"/>
      <c r="I443" s="446"/>
      <c r="J443" s="446"/>
      <c r="K443" s="446"/>
      <c r="L443" s="446"/>
      <c r="M443" s="451"/>
      <c r="N443" s="452"/>
      <c r="O443" s="452"/>
      <c r="P443" s="452"/>
      <c r="Q443" s="452"/>
      <c r="R443" s="452"/>
      <c r="S443" s="452"/>
      <c r="T443" s="452"/>
      <c r="U443" s="452"/>
      <c r="V443" s="452"/>
      <c r="W443" s="452"/>
      <c r="X443" s="452"/>
      <c r="Y443" s="452"/>
      <c r="Z443" s="452"/>
      <c r="AA443" s="446"/>
    </row>
    <row r="444" spans="1:27" ht="15.75" customHeight="1">
      <c r="A444" s="446"/>
      <c r="B444" s="446"/>
      <c r="C444" s="446"/>
      <c r="D444" s="446"/>
      <c r="E444" s="446"/>
      <c r="F444" s="446"/>
      <c r="G444" s="446"/>
      <c r="H444" s="446"/>
      <c r="I444" s="446"/>
      <c r="J444" s="446"/>
      <c r="K444" s="446"/>
      <c r="L444" s="446"/>
      <c r="M444" s="451"/>
      <c r="N444" s="452"/>
      <c r="O444" s="452"/>
      <c r="P444" s="452"/>
      <c r="Q444" s="452"/>
      <c r="R444" s="452"/>
      <c r="S444" s="452"/>
      <c r="T444" s="452"/>
      <c r="U444" s="452"/>
      <c r="V444" s="452"/>
      <c r="W444" s="452"/>
      <c r="X444" s="452"/>
      <c r="Y444" s="452"/>
      <c r="Z444" s="452"/>
      <c r="AA444" s="446"/>
    </row>
    <row r="445" spans="1:27" ht="15.75" customHeight="1">
      <c r="A445" s="446"/>
      <c r="B445" s="446"/>
      <c r="C445" s="446"/>
      <c r="D445" s="446"/>
      <c r="E445" s="446"/>
      <c r="F445" s="446"/>
      <c r="G445" s="446"/>
      <c r="H445" s="446"/>
      <c r="I445" s="446"/>
      <c r="J445" s="446"/>
      <c r="K445" s="446"/>
      <c r="L445" s="446"/>
      <c r="M445" s="451"/>
      <c r="N445" s="452"/>
      <c r="O445" s="452"/>
      <c r="P445" s="452"/>
      <c r="Q445" s="452"/>
      <c r="R445" s="452"/>
      <c r="S445" s="452"/>
      <c r="T445" s="452"/>
      <c r="U445" s="452"/>
      <c r="V445" s="452"/>
      <c r="W445" s="452"/>
      <c r="X445" s="452"/>
      <c r="Y445" s="452"/>
      <c r="Z445" s="452"/>
      <c r="AA445" s="446"/>
    </row>
    <row r="446" spans="1:27" ht="15.75" customHeight="1">
      <c r="A446" s="446"/>
      <c r="B446" s="446"/>
      <c r="C446" s="446"/>
      <c r="D446" s="446"/>
      <c r="E446" s="446"/>
      <c r="F446" s="446"/>
      <c r="G446" s="446"/>
      <c r="H446" s="446"/>
      <c r="I446" s="446"/>
      <c r="J446" s="446"/>
      <c r="K446" s="446"/>
      <c r="L446" s="446"/>
      <c r="M446" s="451"/>
      <c r="N446" s="452"/>
      <c r="O446" s="452"/>
      <c r="P446" s="452"/>
      <c r="Q446" s="452"/>
      <c r="R446" s="452"/>
      <c r="S446" s="452"/>
      <c r="T446" s="452"/>
      <c r="U446" s="452"/>
      <c r="V446" s="452"/>
      <c r="W446" s="452"/>
      <c r="X446" s="452"/>
      <c r="Y446" s="452"/>
      <c r="Z446" s="452"/>
      <c r="AA446" s="446"/>
    </row>
    <row r="447" spans="1:27" ht="15.75" customHeight="1">
      <c r="A447" s="446"/>
      <c r="B447" s="446"/>
      <c r="C447" s="446"/>
      <c r="D447" s="446"/>
      <c r="E447" s="446"/>
      <c r="F447" s="446"/>
      <c r="G447" s="446"/>
      <c r="H447" s="446"/>
      <c r="I447" s="446"/>
      <c r="J447" s="446"/>
      <c r="K447" s="446"/>
      <c r="L447" s="446"/>
      <c r="M447" s="451"/>
      <c r="N447" s="452"/>
      <c r="O447" s="452"/>
      <c r="P447" s="452"/>
      <c r="Q447" s="452"/>
      <c r="R447" s="452"/>
      <c r="S447" s="452"/>
      <c r="T447" s="452"/>
      <c r="U447" s="452"/>
      <c r="V447" s="452"/>
      <c r="W447" s="452"/>
      <c r="X447" s="452"/>
      <c r="Y447" s="452"/>
      <c r="Z447" s="452"/>
      <c r="AA447" s="446"/>
    </row>
    <row r="448" spans="1:27" ht="15.75" customHeight="1">
      <c r="A448" s="446"/>
      <c r="B448" s="446"/>
      <c r="C448" s="446"/>
      <c r="D448" s="446"/>
      <c r="E448" s="446"/>
      <c r="F448" s="446"/>
      <c r="G448" s="446"/>
      <c r="H448" s="446"/>
      <c r="I448" s="446"/>
      <c r="J448" s="446"/>
      <c r="K448" s="446"/>
      <c r="L448" s="446"/>
      <c r="M448" s="451"/>
      <c r="N448" s="452"/>
      <c r="O448" s="452"/>
      <c r="P448" s="452"/>
      <c r="Q448" s="452"/>
      <c r="R448" s="452"/>
      <c r="S448" s="452"/>
      <c r="T448" s="452"/>
      <c r="U448" s="452"/>
      <c r="V448" s="452"/>
      <c r="W448" s="452"/>
      <c r="X448" s="452"/>
      <c r="Y448" s="452"/>
      <c r="Z448" s="452"/>
      <c r="AA448" s="446"/>
    </row>
    <row r="449" spans="1:27" ht="15.75" customHeight="1">
      <c r="A449" s="446"/>
      <c r="B449" s="446"/>
      <c r="C449" s="446"/>
      <c r="D449" s="446"/>
      <c r="E449" s="446"/>
      <c r="F449" s="446"/>
      <c r="G449" s="446"/>
      <c r="H449" s="446"/>
      <c r="I449" s="446"/>
      <c r="J449" s="446"/>
      <c r="K449" s="446"/>
      <c r="L449" s="446"/>
      <c r="M449" s="451"/>
      <c r="N449" s="452"/>
      <c r="O449" s="452"/>
      <c r="P449" s="452"/>
      <c r="Q449" s="452"/>
      <c r="R449" s="452"/>
      <c r="S449" s="452"/>
      <c r="T449" s="452"/>
      <c r="U449" s="452"/>
      <c r="V449" s="452"/>
      <c r="W449" s="452"/>
      <c r="X449" s="452"/>
      <c r="Y449" s="452"/>
      <c r="Z449" s="452"/>
      <c r="AA449" s="446"/>
    </row>
    <row r="450" spans="1:27" ht="15.75" customHeight="1">
      <c r="A450" s="446"/>
      <c r="B450" s="446"/>
      <c r="C450" s="446"/>
      <c r="D450" s="446"/>
      <c r="E450" s="446"/>
      <c r="F450" s="446"/>
      <c r="G450" s="446"/>
      <c r="H450" s="446"/>
      <c r="I450" s="446"/>
      <c r="J450" s="446"/>
      <c r="K450" s="446"/>
      <c r="L450" s="446"/>
      <c r="M450" s="451"/>
      <c r="N450" s="452"/>
      <c r="O450" s="452"/>
      <c r="P450" s="452"/>
      <c r="Q450" s="452"/>
      <c r="R450" s="452"/>
      <c r="S450" s="452"/>
      <c r="T450" s="452"/>
      <c r="U450" s="452"/>
      <c r="V450" s="452"/>
      <c r="W450" s="452"/>
      <c r="X450" s="452"/>
      <c r="Y450" s="452"/>
      <c r="Z450" s="452"/>
      <c r="AA450" s="446"/>
    </row>
    <row r="451" spans="1:27" ht="15.75" customHeight="1">
      <c r="A451" s="446"/>
      <c r="B451" s="446"/>
      <c r="C451" s="446"/>
      <c r="D451" s="446"/>
      <c r="E451" s="446"/>
      <c r="F451" s="446"/>
      <c r="G451" s="446"/>
      <c r="H451" s="446"/>
      <c r="I451" s="446"/>
      <c r="J451" s="446"/>
      <c r="K451" s="446"/>
      <c r="L451" s="446"/>
      <c r="M451" s="451"/>
      <c r="N451" s="452"/>
      <c r="O451" s="452"/>
      <c r="P451" s="452"/>
      <c r="Q451" s="452"/>
      <c r="R451" s="452"/>
      <c r="S451" s="452"/>
      <c r="T451" s="452"/>
      <c r="U451" s="452"/>
      <c r="V451" s="452"/>
      <c r="W451" s="452"/>
      <c r="X451" s="452"/>
      <c r="Y451" s="452"/>
      <c r="Z451" s="452"/>
      <c r="AA451" s="446"/>
    </row>
    <row r="452" spans="1:27" ht="15.75" customHeight="1">
      <c r="A452" s="446"/>
      <c r="B452" s="446"/>
      <c r="C452" s="446"/>
      <c r="D452" s="446"/>
      <c r="E452" s="446"/>
      <c r="F452" s="446"/>
      <c r="G452" s="446"/>
      <c r="H452" s="446"/>
      <c r="I452" s="446"/>
      <c r="J452" s="446"/>
      <c r="K452" s="446"/>
      <c r="L452" s="446"/>
      <c r="M452" s="451"/>
      <c r="N452" s="452"/>
      <c r="O452" s="452"/>
      <c r="P452" s="452"/>
      <c r="Q452" s="452"/>
      <c r="R452" s="452"/>
      <c r="S452" s="452"/>
      <c r="T452" s="452"/>
      <c r="U452" s="452"/>
      <c r="V452" s="452"/>
      <c r="W452" s="452"/>
      <c r="X452" s="452"/>
      <c r="Y452" s="452"/>
      <c r="Z452" s="452"/>
      <c r="AA452" s="446"/>
    </row>
    <row r="453" spans="1:27" ht="15.75" customHeight="1">
      <c r="A453" s="446"/>
      <c r="B453" s="446"/>
      <c r="C453" s="446"/>
      <c r="D453" s="446"/>
      <c r="E453" s="446"/>
      <c r="F453" s="446"/>
      <c r="G453" s="446"/>
      <c r="H453" s="446"/>
      <c r="I453" s="446"/>
      <c r="J453" s="446"/>
      <c r="K453" s="446"/>
      <c r="L453" s="446"/>
      <c r="M453" s="451"/>
      <c r="N453" s="452"/>
      <c r="O453" s="452"/>
      <c r="P453" s="452"/>
      <c r="Q453" s="452"/>
      <c r="R453" s="452"/>
      <c r="S453" s="452"/>
      <c r="T453" s="452"/>
      <c r="U453" s="452"/>
      <c r="V453" s="452"/>
      <c r="W453" s="452"/>
      <c r="X453" s="452"/>
      <c r="Y453" s="452"/>
      <c r="Z453" s="452"/>
      <c r="AA453" s="446"/>
    </row>
    <row r="454" spans="1:27" ht="15.75" customHeight="1">
      <c r="A454" s="446"/>
      <c r="B454" s="446"/>
      <c r="C454" s="446"/>
      <c r="D454" s="446"/>
      <c r="E454" s="446"/>
      <c r="F454" s="446"/>
      <c r="G454" s="446"/>
      <c r="H454" s="446"/>
      <c r="I454" s="446"/>
      <c r="J454" s="446"/>
      <c r="K454" s="446"/>
      <c r="L454" s="446"/>
      <c r="M454" s="451"/>
      <c r="N454" s="452"/>
      <c r="O454" s="452"/>
      <c r="P454" s="452"/>
      <c r="Q454" s="452"/>
      <c r="R454" s="452"/>
      <c r="S454" s="452"/>
      <c r="T454" s="452"/>
      <c r="U454" s="452"/>
      <c r="V454" s="452"/>
      <c r="W454" s="452"/>
      <c r="X454" s="452"/>
      <c r="Y454" s="452"/>
      <c r="Z454" s="452"/>
      <c r="AA454" s="446"/>
    </row>
    <row r="455" spans="1:27" ht="15.75" customHeight="1">
      <c r="A455" s="446"/>
      <c r="B455" s="446"/>
      <c r="C455" s="446"/>
      <c r="D455" s="446"/>
      <c r="E455" s="446"/>
      <c r="F455" s="446"/>
      <c r="G455" s="446"/>
      <c r="H455" s="446"/>
      <c r="I455" s="446"/>
      <c r="J455" s="446"/>
      <c r="K455" s="446"/>
      <c r="L455" s="446"/>
      <c r="M455" s="451"/>
      <c r="N455" s="452"/>
      <c r="O455" s="452"/>
      <c r="P455" s="452"/>
      <c r="Q455" s="452"/>
      <c r="R455" s="452"/>
      <c r="S455" s="452"/>
      <c r="T455" s="452"/>
      <c r="U455" s="452"/>
      <c r="V455" s="452"/>
      <c r="W455" s="452"/>
      <c r="X455" s="452"/>
      <c r="Y455" s="452"/>
      <c r="Z455" s="452"/>
      <c r="AA455" s="446"/>
    </row>
    <row r="456" spans="1:27" ht="15.75" customHeight="1">
      <c r="A456" s="446"/>
      <c r="B456" s="446"/>
      <c r="C456" s="446"/>
      <c r="D456" s="446"/>
      <c r="E456" s="446"/>
      <c r="F456" s="446"/>
      <c r="G456" s="446"/>
      <c r="H456" s="446"/>
      <c r="I456" s="446"/>
      <c r="J456" s="446"/>
      <c r="K456" s="446"/>
      <c r="L456" s="446"/>
      <c r="M456" s="451"/>
      <c r="N456" s="452"/>
      <c r="O456" s="452"/>
      <c r="P456" s="452"/>
      <c r="Q456" s="452"/>
      <c r="R456" s="452"/>
      <c r="S456" s="452"/>
      <c r="T456" s="452"/>
      <c r="U456" s="452"/>
      <c r="V456" s="452"/>
      <c r="W456" s="452"/>
      <c r="X456" s="452"/>
      <c r="Y456" s="452"/>
      <c r="Z456" s="452"/>
      <c r="AA456" s="446"/>
    </row>
    <row r="457" spans="1:27" ht="15.75" customHeight="1">
      <c r="A457" s="446"/>
      <c r="B457" s="446"/>
      <c r="C457" s="446"/>
      <c r="D457" s="446"/>
      <c r="E457" s="446"/>
      <c r="F457" s="446"/>
      <c r="G457" s="446"/>
      <c r="H457" s="446"/>
      <c r="I457" s="446"/>
      <c r="J457" s="446"/>
      <c r="K457" s="446"/>
      <c r="L457" s="446"/>
      <c r="M457" s="451"/>
      <c r="N457" s="452"/>
      <c r="O457" s="452"/>
      <c r="P457" s="452"/>
      <c r="Q457" s="452"/>
      <c r="R457" s="452"/>
      <c r="S457" s="452"/>
      <c r="T457" s="452"/>
      <c r="U457" s="452"/>
      <c r="V457" s="452"/>
      <c r="W457" s="452"/>
      <c r="X457" s="452"/>
      <c r="Y457" s="452"/>
      <c r="Z457" s="452"/>
      <c r="AA457" s="446"/>
    </row>
    <row r="458" spans="1:27" ht="15.75" customHeight="1">
      <c r="A458" s="446"/>
      <c r="B458" s="446"/>
      <c r="C458" s="446"/>
      <c r="D458" s="446"/>
      <c r="E458" s="446"/>
      <c r="F458" s="446"/>
      <c r="G458" s="446"/>
      <c r="H458" s="446"/>
      <c r="I458" s="446"/>
      <c r="J458" s="446"/>
      <c r="K458" s="446"/>
      <c r="L458" s="446"/>
      <c r="M458" s="451"/>
      <c r="N458" s="452"/>
      <c r="O458" s="452"/>
      <c r="P458" s="452"/>
      <c r="Q458" s="452"/>
      <c r="R458" s="452"/>
      <c r="S458" s="452"/>
      <c r="T458" s="452"/>
      <c r="U458" s="452"/>
      <c r="V458" s="452"/>
      <c r="W458" s="452"/>
      <c r="X458" s="452"/>
      <c r="Y458" s="452"/>
      <c r="Z458" s="452"/>
      <c r="AA458" s="446"/>
    </row>
    <row r="459" spans="1:27" ht="15.75" customHeight="1">
      <c r="A459" s="446"/>
      <c r="B459" s="446"/>
      <c r="C459" s="446"/>
      <c r="D459" s="446"/>
      <c r="E459" s="446"/>
      <c r="F459" s="446"/>
      <c r="G459" s="446"/>
      <c r="H459" s="446"/>
      <c r="I459" s="446"/>
      <c r="J459" s="446"/>
      <c r="K459" s="446"/>
      <c r="L459" s="446"/>
      <c r="M459" s="451"/>
      <c r="N459" s="452"/>
      <c r="O459" s="452"/>
      <c r="P459" s="452"/>
      <c r="Q459" s="452"/>
      <c r="R459" s="452"/>
      <c r="S459" s="452"/>
      <c r="T459" s="452"/>
      <c r="U459" s="452"/>
      <c r="V459" s="452"/>
      <c r="W459" s="452"/>
      <c r="X459" s="452"/>
      <c r="Y459" s="452"/>
      <c r="Z459" s="452"/>
      <c r="AA459" s="446"/>
    </row>
    <row r="460" spans="1:27" ht="15.75" customHeight="1">
      <c r="A460" s="446"/>
      <c r="B460" s="446"/>
      <c r="C460" s="446"/>
      <c r="D460" s="446"/>
      <c r="E460" s="446"/>
      <c r="F460" s="446"/>
      <c r="G460" s="446"/>
      <c r="H460" s="446"/>
      <c r="I460" s="446"/>
      <c r="J460" s="446"/>
      <c r="K460" s="446"/>
      <c r="L460" s="446"/>
      <c r="M460" s="451"/>
      <c r="N460" s="452"/>
      <c r="O460" s="452"/>
      <c r="P460" s="452"/>
      <c r="Q460" s="452"/>
      <c r="R460" s="452"/>
      <c r="S460" s="452"/>
      <c r="T460" s="452"/>
      <c r="U460" s="452"/>
      <c r="V460" s="452"/>
      <c r="W460" s="452"/>
      <c r="X460" s="452"/>
      <c r="Y460" s="452"/>
      <c r="Z460" s="452"/>
      <c r="AA460" s="446"/>
    </row>
    <row r="461" spans="1:27" ht="15.75" customHeight="1">
      <c r="A461" s="446"/>
      <c r="B461" s="446"/>
      <c r="C461" s="446"/>
      <c r="D461" s="446"/>
      <c r="E461" s="446"/>
      <c r="F461" s="446"/>
      <c r="G461" s="446"/>
      <c r="H461" s="446"/>
      <c r="I461" s="446"/>
      <c r="J461" s="446"/>
      <c r="K461" s="446"/>
      <c r="L461" s="446"/>
      <c r="M461" s="451"/>
      <c r="N461" s="452"/>
      <c r="O461" s="452"/>
      <c r="P461" s="452"/>
      <c r="Q461" s="452"/>
      <c r="R461" s="452"/>
      <c r="S461" s="452"/>
      <c r="T461" s="452"/>
      <c r="U461" s="452"/>
      <c r="V461" s="452"/>
      <c r="W461" s="452"/>
      <c r="X461" s="452"/>
      <c r="Y461" s="452"/>
      <c r="Z461" s="452"/>
      <c r="AA461" s="446"/>
    </row>
    <row r="462" spans="1:27" ht="15.75" customHeight="1">
      <c r="A462" s="446"/>
      <c r="B462" s="446"/>
      <c r="C462" s="446"/>
      <c r="D462" s="446"/>
      <c r="E462" s="446"/>
      <c r="F462" s="446"/>
      <c r="G462" s="446"/>
      <c r="H462" s="446"/>
      <c r="I462" s="446"/>
      <c r="J462" s="446"/>
      <c r="K462" s="446"/>
      <c r="L462" s="446"/>
      <c r="M462" s="451"/>
      <c r="N462" s="452"/>
      <c r="O462" s="452"/>
      <c r="P462" s="452"/>
      <c r="Q462" s="452"/>
      <c r="R462" s="452"/>
      <c r="S462" s="452"/>
      <c r="T462" s="452"/>
      <c r="U462" s="452"/>
      <c r="V462" s="452"/>
      <c r="W462" s="452"/>
      <c r="X462" s="452"/>
      <c r="Y462" s="452"/>
      <c r="Z462" s="452"/>
      <c r="AA462" s="446"/>
    </row>
    <row r="463" spans="1:27" ht="15.75" customHeight="1">
      <c r="A463" s="446"/>
      <c r="B463" s="446"/>
      <c r="C463" s="446"/>
      <c r="D463" s="446"/>
      <c r="E463" s="446"/>
      <c r="F463" s="446"/>
      <c r="G463" s="446"/>
      <c r="H463" s="446"/>
      <c r="I463" s="446"/>
      <c r="J463" s="446"/>
      <c r="K463" s="446"/>
      <c r="L463" s="446"/>
      <c r="M463" s="451"/>
      <c r="N463" s="452"/>
      <c r="O463" s="452"/>
      <c r="P463" s="452"/>
      <c r="Q463" s="452"/>
      <c r="R463" s="452"/>
      <c r="S463" s="452"/>
      <c r="T463" s="452"/>
      <c r="U463" s="452"/>
      <c r="V463" s="452"/>
      <c r="W463" s="452"/>
      <c r="X463" s="452"/>
      <c r="Y463" s="452"/>
      <c r="Z463" s="452"/>
      <c r="AA463" s="446"/>
    </row>
    <row r="464" spans="1:27" ht="15.75" customHeight="1">
      <c r="A464" s="446"/>
      <c r="B464" s="446"/>
      <c r="C464" s="446"/>
      <c r="D464" s="446"/>
      <c r="E464" s="446"/>
      <c r="F464" s="446"/>
      <c r="G464" s="446"/>
      <c r="H464" s="446"/>
      <c r="I464" s="446"/>
      <c r="J464" s="446"/>
      <c r="K464" s="446"/>
      <c r="L464" s="446"/>
      <c r="M464" s="451"/>
      <c r="N464" s="452"/>
      <c r="O464" s="452"/>
      <c r="P464" s="452"/>
      <c r="Q464" s="452"/>
      <c r="R464" s="452"/>
      <c r="S464" s="452"/>
      <c r="T464" s="452"/>
      <c r="U464" s="452"/>
      <c r="V464" s="452"/>
      <c r="W464" s="452"/>
      <c r="X464" s="452"/>
      <c r="Y464" s="452"/>
      <c r="Z464" s="452"/>
      <c r="AA464" s="446"/>
    </row>
    <row r="465" spans="1:27" ht="15.75" customHeight="1">
      <c r="A465" s="446"/>
      <c r="B465" s="446"/>
      <c r="C465" s="446"/>
      <c r="D465" s="446"/>
      <c r="E465" s="446"/>
      <c r="F465" s="446"/>
      <c r="G465" s="446"/>
      <c r="H465" s="446"/>
      <c r="I465" s="446"/>
      <c r="J465" s="446"/>
      <c r="K465" s="446"/>
      <c r="L465" s="446"/>
      <c r="M465" s="451"/>
      <c r="N465" s="452"/>
      <c r="O465" s="452"/>
      <c r="P465" s="452"/>
      <c r="Q465" s="452"/>
      <c r="R465" s="452"/>
      <c r="S465" s="452"/>
      <c r="T465" s="452"/>
      <c r="U465" s="452"/>
      <c r="V465" s="452"/>
      <c r="W465" s="452"/>
      <c r="X465" s="452"/>
      <c r="Y465" s="452"/>
      <c r="Z465" s="452"/>
      <c r="AA465" s="446"/>
    </row>
    <row r="466" spans="1:27" ht="15.75" customHeight="1">
      <c r="A466" s="446"/>
      <c r="B466" s="446"/>
      <c r="C466" s="446"/>
      <c r="D466" s="446"/>
      <c r="E466" s="446"/>
      <c r="F466" s="446"/>
      <c r="G466" s="446"/>
      <c r="H466" s="446"/>
      <c r="I466" s="446"/>
      <c r="J466" s="446"/>
      <c r="K466" s="446"/>
      <c r="L466" s="446"/>
      <c r="M466" s="451"/>
      <c r="N466" s="452"/>
      <c r="O466" s="452"/>
      <c r="P466" s="452"/>
      <c r="Q466" s="452"/>
      <c r="R466" s="452"/>
      <c r="S466" s="452"/>
      <c r="T466" s="452"/>
      <c r="U466" s="452"/>
      <c r="V466" s="452"/>
      <c r="W466" s="452"/>
      <c r="X466" s="452"/>
      <c r="Y466" s="452"/>
      <c r="Z466" s="452"/>
      <c r="AA466" s="446"/>
    </row>
    <row r="467" spans="1:27" ht="15.75" customHeight="1">
      <c r="A467" s="446"/>
      <c r="B467" s="446"/>
      <c r="C467" s="446"/>
      <c r="D467" s="446"/>
      <c r="E467" s="446"/>
      <c r="F467" s="446"/>
      <c r="G467" s="446"/>
      <c r="H467" s="446"/>
      <c r="I467" s="446"/>
      <c r="J467" s="446"/>
      <c r="K467" s="446"/>
      <c r="L467" s="446"/>
      <c r="M467" s="451"/>
      <c r="N467" s="452"/>
      <c r="O467" s="452"/>
      <c r="P467" s="452"/>
      <c r="Q467" s="452"/>
      <c r="R467" s="452"/>
      <c r="S467" s="452"/>
      <c r="T467" s="452"/>
      <c r="U467" s="452"/>
      <c r="V467" s="452"/>
      <c r="W467" s="452"/>
      <c r="X467" s="452"/>
      <c r="Y467" s="452"/>
      <c r="Z467" s="452"/>
      <c r="AA467" s="446"/>
    </row>
    <row r="468" spans="1:27" ht="15.75" customHeight="1">
      <c r="A468" s="446"/>
      <c r="B468" s="446"/>
      <c r="C468" s="446"/>
      <c r="D468" s="446"/>
      <c r="E468" s="446"/>
      <c r="F468" s="446"/>
      <c r="G468" s="446"/>
      <c r="H468" s="446"/>
      <c r="I468" s="446"/>
      <c r="J468" s="446"/>
      <c r="K468" s="446"/>
      <c r="L468" s="446"/>
      <c r="M468" s="451"/>
      <c r="N468" s="452"/>
      <c r="O468" s="452"/>
      <c r="P468" s="452"/>
      <c r="Q468" s="452"/>
      <c r="R468" s="452"/>
      <c r="S468" s="452"/>
      <c r="T468" s="452"/>
      <c r="U468" s="452"/>
      <c r="V468" s="452"/>
      <c r="W468" s="452"/>
      <c r="X468" s="452"/>
      <c r="Y468" s="452"/>
      <c r="Z468" s="452"/>
      <c r="AA468" s="446"/>
    </row>
    <row r="469" spans="1:27" ht="15.75" customHeight="1">
      <c r="A469" s="446"/>
      <c r="B469" s="446"/>
      <c r="C469" s="446"/>
      <c r="D469" s="446"/>
      <c r="E469" s="446"/>
      <c r="F469" s="446"/>
      <c r="G469" s="446"/>
      <c r="H469" s="446"/>
      <c r="I469" s="446"/>
      <c r="J469" s="446"/>
      <c r="K469" s="446"/>
      <c r="L469" s="446"/>
      <c r="M469" s="451"/>
      <c r="N469" s="452"/>
      <c r="O469" s="452"/>
      <c r="P469" s="452"/>
      <c r="Q469" s="452"/>
      <c r="R469" s="452"/>
      <c r="S469" s="452"/>
      <c r="T469" s="452"/>
      <c r="U469" s="452"/>
      <c r="V469" s="452"/>
      <c r="W469" s="452"/>
      <c r="X469" s="452"/>
      <c r="Y469" s="452"/>
      <c r="Z469" s="452"/>
      <c r="AA469" s="446"/>
    </row>
    <row r="470" spans="1:27" ht="15.75" customHeight="1">
      <c r="A470" s="446"/>
      <c r="B470" s="446"/>
      <c r="C470" s="446"/>
      <c r="D470" s="446"/>
      <c r="E470" s="446"/>
      <c r="F470" s="446"/>
      <c r="G470" s="446"/>
      <c r="H470" s="446"/>
      <c r="I470" s="446"/>
      <c r="J470" s="446"/>
      <c r="K470" s="446"/>
      <c r="L470" s="446"/>
      <c r="M470" s="451"/>
      <c r="N470" s="452"/>
      <c r="O470" s="452"/>
      <c r="P470" s="452"/>
      <c r="Q470" s="452"/>
      <c r="R470" s="452"/>
      <c r="S470" s="452"/>
      <c r="T470" s="452"/>
      <c r="U470" s="452"/>
      <c r="V470" s="452"/>
      <c r="W470" s="452"/>
      <c r="X470" s="452"/>
      <c r="Y470" s="452"/>
      <c r="Z470" s="452"/>
      <c r="AA470" s="446"/>
    </row>
    <row r="471" spans="1:27" ht="15.75" customHeight="1">
      <c r="A471" s="446"/>
      <c r="B471" s="446"/>
      <c r="C471" s="446"/>
      <c r="D471" s="446"/>
      <c r="E471" s="446"/>
      <c r="F471" s="446"/>
      <c r="G471" s="446"/>
      <c r="H471" s="446"/>
      <c r="I471" s="446"/>
      <c r="J471" s="446"/>
      <c r="K471" s="446"/>
      <c r="L471" s="446"/>
      <c r="M471" s="451"/>
      <c r="N471" s="452"/>
      <c r="O471" s="452"/>
      <c r="P471" s="452"/>
      <c r="Q471" s="452"/>
      <c r="R471" s="452"/>
      <c r="S471" s="452"/>
      <c r="T471" s="452"/>
      <c r="U471" s="452"/>
      <c r="V471" s="452"/>
      <c r="W471" s="452"/>
      <c r="X471" s="452"/>
      <c r="Y471" s="452"/>
      <c r="Z471" s="452"/>
      <c r="AA471" s="446"/>
    </row>
    <row r="472" spans="1:27" ht="15.75" customHeight="1">
      <c r="A472" s="446"/>
      <c r="B472" s="446"/>
      <c r="C472" s="446"/>
      <c r="D472" s="446"/>
      <c r="E472" s="446"/>
      <c r="F472" s="446"/>
      <c r="G472" s="446"/>
      <c r="H472" s="446"/>
      <c r="I472" s="446"/>
      <c r="J472" s="446"/>
      <c r="K472" s="446"/>
      <c r="L472" s="446"/>
      <c r="M472" s="451"/>
      <c r="N472" s="452"/>
      <c r="O472" s="452"/>
      <c r="P472" s="452"/>
      <c r="Q472" s="452"/>
      <c r="R472" s="452"/>
      <c r="S472" s="452"/>
      <c r="T472" s="452"/>
      <c r="U472" s="452"/>
      <c r="V472" s="452"/>
      <c r="W472" s="452"/>
      <c r="X472" s="452"/>
      <c r="Y472" s="452"/>
      <c r="Z472" s="452"/>
      <c r="AA472" s="446"/>
    </row>
    <row r="473" spans="1:27" ht="15.75" customHeight="1">
      <c r="A473" s="446"/>
      <c r="B473" s="446"/>
      <c r="C473" s="446"/>
      <c r="D473" s="446"/>
      <c r="E473" s="446"/>
      <c r="F473" s="446"/>
      <c r="G473" s="446"/>
      <c r="H473" s="446"/>
      <c r="I473" s="446"/>
      <c r="J473" s="446"/>
      <c r="K473" s="446"/>
      <c r="L473" s="446"/>
      <c r="M473" s="451"/>
      <c r="N473" s="452"/>
      <c r="O473" s="452"/>
      <c r="P473" s="452"/>
      <c r="Q473" s="452"/>
      <c r="R473" s="452"/>
      <c r="S473" s="452"/>
      <c r="T473" s="452"/>
      <c r="U473" s="452"/>
      <c r="V473" s="452"/>
      <c r="W473" s="452"/>
      <c r="X473" s="452"/>
      <c r="Y473" s="452"/>
      <c r="Z473" s="452"/>
      <c r="AA473" s="446"/>
    </row>
    <row r="474" spans="1:27" ht="15.75" customHeight="1">
      <c r="A474" s="446"/>
      <c r="B474" s="446"/>
      <c r="C474" s="446"/>
      <c r="D474" s="446"/>
      <c r="E474" s="446"/>
      <c r="F474" s="446"/>
      <c r="G474" s="446"/>
      <c r="H474" s="446"/>
      <c r="I474" s="446"/>
      <c r="J474" s="446"/>
      <c r="K474" s="446"/>
      <c r="L474" s="446"/>
      <c r="M474" s="451"/>
      <c r="N474" s="452"/>
      <c r="O474" s="452"/>
      <c r="P474" s="452"/>
      <c r="Q474" s="452"/>
      <c r="R474" s="452"/>
      <c r="S474" s="452"/>
      <c r="T474" s="452"/>
      <c r="U474" s="452"/>
      <c r="V474" s="452"/>
      <c r="W474" s="452"/>
      <c r="X474" s="452"/>
      <c r="Y474" s="452"/>
      <c r="Z474" s="452"/>
      <c r="AA474" s="446"/>
    </row>
    <row r="475" spans="1:27" ht="15.75" customHeight="1">
      <c r="A475" s="446"/>
      <c r="B475" s="446"/>
      <c r="C475" s="446"/>
      <c r="D475" s="446"/>
      <c r="E475" s="446"/>
      <c r="F475" s="446"/>
      <c r="G475" s="446"/>
      <c r="H475" s="446"/>
      <c r="I475" s="446"/>
      <c r="J475" s="446"/>
      <c r="K475" s="446"/>
      <c r="L475" s="446"/>
      <c r="M475" s="451"/>
      <c r="N475" s="452"/>
      <c r="O475" s="452"/>
      <c r="P475" s="452"/>
      <c r="Q475" s="452"/>
      <c r="R475" s="452"/>
      <c r="S475" s="452"/>
      <c r="T475" s="452"/>
      <c r="U475" s="452"/>
      <c r="V475" s="452"/>
      <c r="W475" s="452"/>
      <c r="X475" s="452"/>
      <c r="Y475" s="452"/>
      <c r="Z475" s="452"/>
      <c r="AA475" s="446"/>
    </row>
    <row r="476" spans="1:27" ht="15.75" customHeight="1">
      <c r="A476" s="446"/>
      <c r="B476" s="446"/>
      <c r="C476" s="446"/>
      <c r="D476" s="446"/>
      <c r="E476" s="446"/>
      <c r="F476" s="446"/>
      <c r="G476" s="446"/>
      <c r="H476" s="446"/>
      <c r="I476" s="446"/>
      <c r="J476" s="446"/>
      <c r="K476" s="446"/>
      <c r="L476" s="446"/>
      <c r="M476" s="451"/>
      <c r="N476" s="452"/>
      <c r="O476" s="452"/>
      <c r="P476" s="452"/>
      <c r="Q476" s="452"/>
      <c r="R476" s="452"/>
      <c r="S476" s="452"/>
      <c r="T476" s="452"/>
      <c r="U476" s="452"/>
      <c r="V476" s="452"/>
      <c r="W476" s="452"/>
      <c r="X476" s="452"/>
      <c r="Y476" s="452"/>
      <c r="Z476" s="452"/>
      <c r="AA476" s="446"/>
    </row>
    <row r="477" spans="1:27" ht="15.75" customHeight="1">
      <c r="A477" s="446"/>
      <c r="B477" s="446"/>
      <c r="C477" s="446"/>
      <c r="D477" s="446"/>
      <c r="E477" s="446"/>
      <c r="F477" s="446"/>
      <c r="G477" s="446"/>
      <c r="H477" s="446"/>
      <c r="I477" s="446"/>
      <c r="J477" s="446"/>
      <c r="K477" s="446"/>
      <c r="L477" s="446"/>
      <c r="M477" s="451"/>
      <c r="N477" s="452"/>
      <c r="O477" s="452"/>
      <c r="P477" s="452"/>
      <c r="Q477" s="452"/>
      <c r="R477" s="452"/>
      <c r="S477" s="452"/>
      <c r="T477" s="452"/>
      <c r="U477" s="452"/>
      <c r="V477" s="452"/>
      <c r="W477" s="452"/>
      <c r="X477" s="452"/>
      <c r="Y477" s="452"/>
      <c r="Z477" s="452"/>
      <c r="AA477" s="446"/>
    </row>
    <row r="478" spans="1:27" ht="15.75" customHeight="1">
      <c r="A478" s="446"/>
      <c r="B478" s="446"/>
      <c r="C478" s="446"/>
      <c r="D478" s="446"/>
      <c r="E478" s="446"/>
      <c r="F478" s="446"/>
      <c r="G478" s="446"/>
      <c r="H478" s="446"/>
      <c r="I478" s="446"/>
      <c r="J478" s="446"/>
      <c r="K478" s="446"/>
      <c r="L478" s="446"/>
      <c r="M478" s="451"/>
      <c r="N478" s="452"/>
      <c r="O478" s="452"/>
      <c r="P478" s="452"/>
      <c r="Q478" s="452"/>
      <c r="R478" s="452"/>
      <c r="S478" s="452"/>
      <c r="T478" s="452"/>
      <c r="U478" s="452"/>
      <c r="V478" s="452"/>
      <c r="W478" s="452"/>
      <c r="X478" s="452"/>
      <c r="Y478" s="452"/>
      <c r="Z478" s="452"/>
      <c r="AA478" s="446"/>
    </row>
    <row r="479" spans="1:27" ht="15.75" customHeight="1">
      <c r="A479" s="446"/>
      <c r="B479" s="446"/>
      <c r="C479" s="446"/>
      <c r="D479" s="446"/>
      <c r="E479" s="446"/>
      <c r="F479" s="446"/>
      <c r="G479" s="446"/>
      <c r="H479" s="446"/>
      <c r="I479" s="446"/>
      <c r="J479" s="446"/>
      <c r="K479" s="446"/>
      <c r="L479" s="446"/>
      <c r="M479" s="451"/>
      <c r="N479" s="452"/>
      <c r="O479" s="452"/>
      <c r="P479" s="452"/>
      <c r="Q479" s="452"/>
      <c r="R479" s="452"/>
      <c r="S479" s="452"/>
      <c r="T479" s="452"/>
      <c r="U479" s="452"/>
      <c r="V479" s="452"/>
      <c r="W479" s="452"/>
      <c r="X479" s="452"/>
      <c r="Y479" s="452"/>
      <c r="Z479" s="452"/>
      <c r="AA479" s="446"/>
    </row>
    <row r="480" spans="1:27" ht="15.75" customHeight="1">
      <c r="A480" s="446"/>
      <c r="B480" s="446"/>
      <c r="C480" s="446"/>
      <c r="D480" s="446"/>
      <c r="E480" s="446"/>
      <c r="F480" s="446"/>
      <c r="G480" s="446"/>
      <c r="H480" s="446"/>
      <c r="I480" s="446"/>
      <c r="J480" s="446"/>
      <c r="K480" s="446"/>
      <c r="L480" s="446"/>
      <c r="M480" s="451"/>
      <c r="N480" s="452"/>
      <c r="O480" s="452"/>
      <c r="P480" s="452"/>
      <c r="Q480" s="452"/>
      <c r="R480" s="452"/>
      <c r="S480" s="452"/>
      <c r="T480" s="452"/>
      <c r="U480" s="452"/>
      <c r="V480" s="452"/>
      <c r="W480" s="452"/>
      <c r="X480" s="452"/>
      <c r="Y480" s="452"/>
      <c r="Z480" s="452"/>
      <c r="AA480" s="446"/>
    </row>
    <row r="481" spans="1:27" ht="15.75" customHeight="1">
      <c r="A481" s="446"/>
      <c r="B481" s="446"/>
      <c r="C481" s="446"/>
      <c r="D481" s="446"/>
      <c r="E481" s="446"/>
      <c r="F481" s="446"/>
      <c r="G481" s="446"/>
      <c r="H481" s="446"/>
      <c r="I481" s="446"/>
      <c r="J481" s="446"/>
      <c r="K481" s="446"/>
      <c r="L481" s="446"/>
      <c r="M481" s="451"/>
      <c r="N481" s="452"/>
      <c r="O481" s="452"/>
      <c r="P481" s="452"/>
      <c r="Q481" s="452"/>
      <c r="R481" s="452"/>
      <c r="S481" s="452"/>
      <c r="T481" s="452"/>
      <c r="U481" s="452"/>
      <c r="V481" s="452"/>
      <c r="W481" s="452"/>
      <c r="X481" s="452"/>
      <c r="Y481" s="452"/>
      <c r="Z481" s="452"/>
      <c r="AA481" s="446"/>
    </row>
    <row r="482" spans="1:27" ht="15.75" customHeight="1">
      <c r="A482" s="446"/>
      <c r="B482" s="446"/>
      <c r="C482" s="446"/>
      <c r="D482" s="446"/>
      <c r="E482" s="446"/>
      <c r="F482" s="446"/>
      <c r="G482" s="446"/>
      <c r="H482" s="446"/>
      <c r="I482" s="446"/>
      <c r="J482" s="446"/>
      <c r="K482" s="446"/>
      <c r="L482" s="446"/>
      <c r="M482" s="451"/>
      <c r="N482" s="452"/>
      <c r="O482" s="452"/>
      <c r="P482" s="452"/>
      <c r="Q482" s="452"/>
      <c r="R482" s="452"/>
      <c r="S482" s="452"/>
      <c r="T482" s="452"/>
      <c r="U482" s="452"/>
      <c r="V482" s="452"/>
      <c r="W482" s="452"/>
      <c r="X482" s="452"/>
      <c r="Y482" s="452"/>
      <c r="Z482" s="452"/>
      <c r="AA482" s="446"/>
    </row>
    <row r="483" spans="1:27" ht="15.75" customHeight="1">
      <c r="A483" s="446"/>
      <c r="B483" s="446"/>
      <c r="C483" s="446"/>
      <c r="D483" s="446"/>
      <c r="E483" s="446"/>
      <c r="F483" s="446"/>
      <c r="G483" s="446"/>
      <c r="H483" s="446"/>
      <c r="I483" s="446"/>
      <c r="J483" s="446"/>
      <c r="K483" s="446"/>
      <c r="L483" s="446"/>
      <c r="M483" s="451"/>
      <c r="N483" s="452"/>
      <c r="O483" s="452"/>
      <c r="P483" s="452"/>
      <c r="Q483" s="452"/>
      <c r="R483" s="452"/>
      <c r="S483" s="452"/>
      <c r="T483" s="452"/>
      <c r="U483" s="452"/>
      <c r="V483" s="452"/>
      <c r="W483" s="452"/>
      <c r="X483" s="452"/>
      <c r="Y483" s="452"/>
      <c r="Z483" s="452"/>
      <c r="AA483" s="446"/>
    </row>
    <row r="484" spans="1:27" ht="15.75" customHeight="1">
      <c r="A484" s="446"/>
      <c r="B484" s="446"/>
      <c r="C484" s="446"/>
      <c r="D484" s="446"/>
      <c r="E484" s="446"/>
      <c r="F484" s="446"/>
      <c r="G484" s="446"/>
      <c r="H484" s="446"/>
      <c r="I484" s="446"/>
      <c r="J484" s="446"/>
      <c r="K484" s="446"/>
      <c r="L484" s="446"/>
      <c r="M484" s="451"/>
      <c r="N484" s="452"/>
      <c r="O484" s="452"/>
      <c r="P484" s="452"/>
      <c r="Q484" s="452"/>
      <c r="R484" s="452"/>
      <c r="S484" s="452"/>
      <c r="T484" s="452"/>
      <c r="U484" s="452"/>
      <c r="V484" s="452"/>
      <c r="W484" s="452"/>
      <c r="X484" s="452"/>
      <c r="Y484" s="452"/>
      <c r="Z484" s="452"/>
      <c r="AA484" s="446"/>
    </row>
    <row r="485" spans="1:27" ht="15.75" customHeight="1">
      <c r="A485" s="446"/>
      <c r="B485" s="446"/>
      <c r="C485" s="446"/>
      <c r="D485" s="446"/>
      <c r="E485" s="446"/>
      <c r="F485" s="446"/>
      <c r="G485" s="446"/>
      <c r="H485" s="446"/>
      <c r="I485" s="446"/>
      <c r="J485" s="446"/>
      <c r="K485" s="446"/>
      <c r="L485" s="446"/>
      <c r="M485" s="451"/>
      <c r="N485" s="452"/>
      <c r="O485" s="452"/>
      <c r="P485" s="452"/>
      <c r="Q485" s="452"/>
      <c r="R485" s="452"/>
      <c r="S485" s="452"/>
      <c r="T485" s="452"/>
      <c r="U485" s="452"/>
      <c r="V485" s="452"/>
      <c r="W485" s="452"/>
      <c r="X485" s="452"/>
      <c r="Y485" s="452"/>
      <c r="Z485" s="452"/>
      <c r="AA485" s="446"/>
    </row>
    <row r="486" spans="1:27" ht="15.75" customHeight="1">
      <c r="A486" s="446"/>
      <c r="B486" s="446"/>
      <c r="C486" s="446"/>
      <c r="D486" s="446"/>
      <c r="E486" s="446"/>
      <c r="F486" s="446"/>
      <c r="G486" s="446"/>
      <c r="H486" s="446"/>
      <c r="I486" s="446"/>
      <c r="J486" s="446"/>
      <c r="K486" s="446"/>
      <c r="L486" s="446"/>
      <c r="M486" s="451"/>
      <c r="N486" s="452"/>
      <c r="O486" s="452"/>
      <c r="P486" s="452"/>
      <c r="Q486" s="452"/>
      <c r="R486" s="452"/>
      <c r="S486" s="452"/>
      <c r="T486" s="452"/>
      <c r="U486" s="452"/>
      <c r="V486" s="452"/>
      <c r="W486" s="452"/>
      <c r="X486" s="452"/>
      <c r="Y486" s="452"/>
      <c r="Z486" s="452"/>
      <c r="AA486" s="446"/>
    </row>
    <row r="487" spans="1:27" ht="15.75" customHeight="1">
      <c r="A487" s="446"/>
      <c r="B487" s="446"/>
      <c r="C487" s="446"/>
      <c r="D487" s="446"/>
      <c r="E487" s="446"/>
      <c r="F487" s="446"/>
      <c r="G487" s="446"/>
      <c r="H487" s="446"/>
      <c r="I487" s="446"/>
      <c r="J487" s="446"/>
      <c r="K487" s="446"/>
      <c r="L487" s="446"/>
      <c r="M487" s="451"/>
      <c r="N487" s="452"/>
      <c r="O487" s="452"/>
      <c r="P487" s="452"/>
      <c r="Q487" s="452"/>
      <c r="R487" s="452"/>
      <c r="S487" s="452"/>
      <c r="T487" s="452"/>
      <c r="U487" s="452"/>
      <c r="V487" s="452"/>
      <c r="W487" s="452"/>
      <c r="X487" s="452"/>
      <c r="Y487" s="452"/>
      <c r="Z487" s="452"/>
      <c r="AA487" s="446"/>
    </row>
    <row r="488" spans="1:27" ht="15.75" customHeight="1">
      <c r="A488" s="446"/>
      <c r="B488" s="446"/>
      <c r="C488" s="446"/>
      <c r="D488" s="446"/>
      <c r="E488" s="446"/>
      <c r="F488" s="446"/>
      <c r="G488" s="446"/>
      <c r="H488" s="446"/>
      <c r="I488" s="446"/>
      <c r="J488" s="446"/>
      <c r="K488" s="446"/>
      <c r="L488" s="446"/>
      <c r="M488" s="451"/>
      <c r="N488" s="452"/>
      <c r="O488" s="452"/>
      <c r="P488" s="452"/>
      <c r="Q488" s="452"/>
      <c r="R488" s="452"/>
      <c r="S488" s="452"/>
      <c r="T488" s="452"/>
      <c r="U488" s="452"/>
      <c r="V488" s="452"/>
      <c r="W488" s="452"/>
      <c r="X488" s="452"/>
      <c r="Y488" s="452"/>
      <c r="Z488" s="452"/>
      <c r="AA488" s="446"/>
    </row>
    <row r="489" spans="1:27" ht="15.75" customHeight="1">
      <c r="A489" s="446"/>
      <c r="B489" s="446"/>
      <c r="C489" s="446"/>
      <c r="D489" s="446"/>
      <c r="E489" s="446"/>
      <c r="F489" s="446"/>
      <c r="G489" s="446"/>
      <c r="H489" s="446"/>
      <c r="I489" s="446"/>
      <c r="J489" s="446"/>
      <c r="K489" s="446"/>
      <c r="L489" s="446"/>
      <c r="M489" s="451"/>
      <c r="N489" s="452"/>
      <c r="O489" s="452"/>
      <c r="P489" s="452"/>
      <c r="Q489" s="452"/>
      <c r="R489" s="452"/>
      <c r="S489" s="452"/>
      <c r="T489" s="452"/>
      <c r="U489" s="452"/>
      <c r="V489" s="452"/>
      <c r="W489" s="452"/>
      <c r="X489" s="452"/>
      <c r="Y489" s="452"/>
      <c r="Z489" s="452"/>
      <c r="AA489" s="446"/>
    </row>
    <row r="490" spans="1:27" ht="15.75" customHeight="1">
      <c r="A490" s="446"/>
      <c r="B490" s="446"/>
      <c r="C490" s="446"/>
      <c r="D490" s="446"/>
      <c r="E490" s="446"/>
      <c r="F490" s="446"/>
      <c r="G490" s="446"/>
      <c r="H490" s="446"/>
      <c r="I490" s="446"/>
      <c r="J490" s="446"/>
      <c r="K490" s="446"/>
      <c r="L490" s="446"/>
      <c r="M490" s="451"/>
      <c r="N490" s="452"/>
      <c r="O490" s="452"/>
      <c r="P490" s="452"/>
      <c r="Q490" s="452"/>
      <c r="R490" s="452"/>
      <c r="S490" s="452"/>
      <c r="T490" s="452"/>
      <c r="U490" s="452"/>
      <c r="V490" s="452"/>
      <c r="W490" s="452"/>
      <c r="X490" s="452"/>
      <c r="Y490" s="452"/>
      <c r="Z490" s="452"/>
      <c r="AA490" s="446"/>
    </row>
    <row r="491" spans="1:27" ht="15.75" customHeight="1">
      <c r="A491" s="446"/>
      <c r="B491" s="446"/>
      <c r="C491" s="446"/>
      <c r="D491" s="446"/>
      <c r="E491" s="446"/>
      <c r="F491" s="446"/>
      <c r="G491" s="446"/>
      <c r="H491" s="446"/>
      <c r="I491" s="446"/>
      <c r="J491" s="446"/>
      <c r="K491" s="446"/>
      <c r="L491" s="446"/>
      <c r="M491" s="451"/>
      <c r="N491" s="452"/>
      <c r="O491" s="452"/>
      <c r="P491" s="452"/>
      <c r="Q491" s="452"/>
      <c r="R491" s="452"/>
      <c r="S491" s="452"/>
      <c r="T491" s="452"/>
      <c r="U491" s="452"/>
      <c r="V491" s="452"/>
      <c r="W491" s="452"/>
      <c r="X491" s="452"/>
      <c r="Y491" s="452"/>
      <c r="Z491" s="452"/>
      <c r="AA491" s="446"/>
    </row>
    <row r="492" spans="1:27" ht="15.75" customHeight="1">
      <c r="A492" s="446"/>
      <c r="B492" s="446"/>
      <c r="C492" s="446"/>
      <c r="D492" s="446"/>
      <c r="E492" s="446"/>
      <c r="F492" s="446"/>
      <c r="G492" s="446"/>
      <c r="H492" s="446"/>
      <c r="I492" s="446"/>
      <c r="J492" s="446"/>
      <c r="K492" s="446"/>
      <c r="L492" s="446"/>
      <c r="M492" s="451"/>
      <c r="N492" s="452"/>
      <c r="O492" s="452"/>
      <c r="P492" s="452"/>
      <c r="Q492" s="452"/>
      <c r="R492" s="452"/>
      <c r="S492" s="452"/>
      <c r="T492" s="452"/>
      <c r="U492" s="452"/>
      <c r="V492" s="452"/>
      <c r="W492" s="452"/>
      <c r="X492" s="452"/>
      <c r="Y492" s="452"/>
      <c r="Z492" s="452"/>
      <c r="AA492" s="446"/>
    </row>
    <row r="493" spans="1:27" ht="15.75" customHeight="1">
      <c r="A493" s="446"/>
      <c r="B493" s="446"/>
      <c r="C493" s="446"/>
      <c r="D493" s="446"/>
      <c r="E493" s="446"/>
      <c r="F493" s="446"/>
      <c r="G493" s="446"/>
      <c r="H493" s="446"/>
      <c r="I493" s="446"/>
      <c r="J493" s="446"/>
      <c r="K493" s="446"/>
      <c r="L493" s="446"/>
      <c r="M493" s="451"/>
      <c r="N493" s="452"/>
      <c r="O493" s="452"/>
      <c r="P493" s="452"/>
      <c r="Q493" s="452"/>
      <c r="R493" s="452"/>
      <c r="S493" s="452"/>
      <c r="T493" s="452"/>
      <c r="U493" s="452"/>
      <c r="V493" s="452"/>
      <c r="W493" s="452"/>
      <c r="X493" s="452"/>
      <c r="Y493" s="452"/>
      <c r="Z493" s="452"/>
      <c r="AA493" s="446"/>
    </row>
    <row r="494" spans="1:27" ht="15.75" customHeight="1">
      <c r="A494" s="446"/>
      <c r="B494" s="446"/>
      <c r="C494" s="446"/>
      <c r="D494" s="446"/>
      <c r="E494" s="446"/>
      <c r="F494" s="446"/>
      <c r="G494" s="446"/>
      <c r="H494" s="446"/>
      <c r="I494" s="446"/>
      <c r="J494" s="446"/>
      <c r="K494" s="446"/>
      <c r="L494" s="446"/>
      <c r="M494" s="451"/>
      <c r="N494" s="452"/>
      <c r="O494" s="452"/>
      <c r="P494" s="452"/>
      <c r="Q494" s="452"/>
      <c r="R494" s="452"/>
      <c r="S494" s="452"/>
      <c r="T494" s="452"/>
      <c r="U494" s="452"/>
      <c r="V494" s="452"/>
      <c r="W494" s="452"/>
      <c r="X494" s="452"/>
      <c r="Y494" s="452"/>
      <c r="Z494" s="452"/>
      <c r="AA494" s="446"/>
    </row>
    <row r="495" spans="1:27" ht="15.75" customHeight="1">
      <c r="A495" s="446"/>
      <c r="B495" s="446"/>
      <c r="C495" s="446"/>
      <c r="D495" s="446"/>
      <c r="E495" s="446"/>
      <c r="F495" s="446"/>
      <c r="G495" s="446"/>
      <c r="H495" s="446"/>
      <c r="I495" s="446"/>
      <c r="J495" s="446"/>
      <c r="K495" s="446"/>
      <c r="L495" s="446"/>
      <c r="M495" s="451"/>
      <c r="N495" s="452"/>
      <c r="O495" s="452"/>
      <c r="P495" s="452"/>
      <c r="Q495" s="452"/>
      <c r="R495" s="452"/>
      <c r="S495" s="452"/>
      <c r="T495" s="452"/>
      <c r="U495" s="452"/>
      <c r="V495" s="452"/>
      <c r="W495" s="452"/>
      <c r="X495" s="452"/>
      <c r="Y495" s="452"/>
      <c r="Z495" s="452"/>
      <c r="AA495" s="446"/>
    </row>
    <row r="496" spans="1:27" ht="15.75" customHeight="1">
      <c r="A496" s="446"/>
      <c r="B496" s="446"/>
      <c r="C496" s="446"/>
      <c r="D496" s="446"/>
      <c r="E496" s="446"/>
      <c r="F496" s="446"/>
      <c r="G496" s="446"/>
      <c r="H496" s="446"/>
      <c r="I496" s="446"/>
      <c r="J496" s="446"/>
      <c r="K496" s="446"/>
      <c r="L496" s="446"/>
      <c r="M496" s="451"/>
      <c r="N496" s="452"/>
      <c r="O496" s="452"/>
      <c r="P496" s="452"/>
      <c r="Q496" s="452"/>
      <c r="R496" s="452"/>
      <c r="S496" s="452"/>
      <c r="T496" s="452"/>
      <c r="U496" s="452"/>
      <c r="V496" s="452"/>
      <c r="W496" s="452"/>
      <c r="X496" s="452"/>
      <c r="Y496" s="452"/>
      <c r="Z496" s="452"/>
      <c r="AA496" s="446"/>
    </row>
    <row r="497" spans="1:27" ht="15.75" customHeight="1">
      <c r="A497" s="446"/>
      <c r="B497" s="446"/>
      <c r="C497" s="446"/>
      <c r="D497" s="446"/>
      <c r="E497" s="446"/>
      <c r="F497" s="446"/>
      <c r="G497" s="446"/>
      <c r="H497" s="446"/>
      <c r="I497" s="446"/>
      <c r="J497" s="446"/>
      <c r="K497" s="446"/>
      <c r="L497" s="446"/>
      <c r="M497" s="451"/>
      <c r="N497" s="452"/>
      <c r="O497" s="452"/>
      <c r="P497" s="452"/>
      <c r="Q497" s="452"/>
      <c r="R497" s="452"/>
      <c r="S497" s="452"/>
      <c r="T497" s="452"/>
      <c r="U497" s="452"/>
      <c r="V497" s="452"/>
      <c r="W497" s="452"/>
      <c r="X497" s="452"/>
      <c r="Y497" s="452"/>
      <c r="Z497" s="452"/>
      <c r="AA497" s="446"/>
    </row>
    <row r="498" spans="1:27" ht="15.75" customHeight="1">
      <c r="A498" s="446"/>
      <c r="B498" s="446"/>
      <c r="C498" s="446"/>
      <c r="D498" s="446"/>
      <c r="E498" s="446"/>
      <c r="F498" s="446"/>
      <c r="G498" s="446"/>
      <c r="H498" s="446"/>
      <c r="I498" s="446"/>
      <c r="J498" s="446"/>
      <c r="K498" s="446"/>
      <c r="L498" s="446"/>
      <c r="M498" s="451"/>
      <c r="N498" s="452"/>
      <c r="O498" s="452"/>
      <c r="P498" s="452"/>
      <c r="Q498" s="452"/>
      <c r="R498" s="452"/>
      <c r="S498" s="452"/>
      <c r="T498" s="452"/>
      <c r="U498" s="452"/>
      <c r="V498" s="452"/>
      <c r="W498" s="452"/>
      <c r="X498" s="452"/>
      <c r="Y498" s="452"/>
      <c r="Z498" s="452"/>
      <c r="AA498" s="446"/>
    </row>
    <row r="499" spans="1:27" ht="15.75" customHeight="1">
      <c r="A499" s="446"/>
      <c r="B499" s="446"/>
      <c r="C499" s="446"/>
      <c r="D499" s="446"/>
      <c r="E499" s="446"/>
      <c r="F499" s="446"/>
      <c r="G499" s="446"/>
      <c r="H499" s="446"/>
      <c r="I499" s="446"/>
      <c r="J499" s="446"/>
      <c r="K499" s="446"/>
      <c r="L499" s="446"/>
      <c r="M499" s="451"/>
      <c r="N499" s="452"/>
      <c r="O499" s="452"/>
      <c r="P499" s="452"/>
      <c r="Q499" s="452"/>
      <c r="R499" s="452"/>
      <c r="S499" s="452"/>
      <c r="T499" s="452"/>
      <c r="U499" s="452"/>
      <c r="V499" s="452"/>
      <c r="W499" s="452"/>
      <c r="X499" s="452"/>
      <c r="Y499" s="452"/>
      <c r="Z499" s="452"/>
      <c r="AA499" s="446"/>
    </row>
    <row r="500" spans="1:27" ht="15.75" customHeight="1">
      <c r="A500" s="446"/>
      <c r="B500" s="446"/>
      <c r="C500" s="446"/>
      <c r="D500" s="446"/>
      <c r="E500" s="446"/>
      <c r="F500" s="446"/>
      <c r="G500" s="446"/>
      <c r="H500" s="446"/>
      <c r="I500" s="446"/>
      <c r="J500" s="446"/>
      <c r="K500" s="446"/>
      <c r="L500" s="446"/>
      <c r="M500" s="451"/>
      <c r="N500" s="452"/>
      <c r="O500" s="452"/>
      <c r="P500" s="452"/>
      <c r="Q500" s="452"/>
      <c r="R500" s="452"/>
      <c r="S500" s="452"/>
      <c r="T500" s="452"/>
      <c r="U500" s="452"/>
      <c r="V500" s="452"/>
      <c r="W500" s="452"/>
      <c r="X500" s="452"/>
      <c r="Y500" s="452"/>
      <c r="Z500" s="452"/>
      <c r="AA500" s="446"/>
    </row>
    <row r="501" spans="1:27" ht="15.75" customHeight="1">
      <c r="A501" s="446"/>
      <c r="B501" s="446"/>
      <c r="C501" s="446"/>
      <c r="D501" s="446"/>
      <c r="E501" s="446"/>
      <c r="F501" s="446"/>
      <c r="G501" s="446"/>
      <c r="H501" s="446"/>
      <c r="I501" s="446"/>
      <c r="J501" s="446"/>
      <c r="K501" s="446"/>
      <c r="L501" s="446"/>
      <c r="M501" s="451"/>
      <c r="N501" s="452"/>
      <c r="O501" s="452"/>
      <c r="P501" s="452"/>
      <c r="Q501" s="452"/>
      <c r="R501" s="452"/>
      <c r="S501" s="452"/>
      <c r="T501" s="452"/>
      <c r="U501" s="452"/>
      <c r="V501" s="452"/>
      <c r="W501" s="452"/>
      <c r="X501" s="452"/>
      <c r="Y501" s="452"/>
      <c r="Z501" s="452"/>
      <c r="AA501" s="446"/>
    </row>
    <row r="502" spans="1:27" ht="15.75" customHeight="1">
      <c r="A502" s="446"/>
      <c r="B502" s="446"/>
      <c r="C502" s="446"/>
      <c r="D502" s="446"/>
      <c r="E502" s="446"/>
      <c r="F502" s="446"/>
      <c r="G502" s="446"/>
      <c r="H502" s="446"/>
      <c r="I502" s="446"/>
      <c r="J502" s="446"/>
      <c r="K502" s="446"/>
      <c r="L502" s="446"/>
      <c r="M502" s="451"/>
      <c r="N502" s="452"/>
      <c r="O502" s="452"/>
      <c r="P502" s="452"/>
      <c r="Q502" s="452"/>
      <c r="R502" s="452"/>
      <c r="S502" s="452"/>
      <c r="T502" s="452"/>
      <c r="U502" s="452"/>
      <c r="V502" s="452"/>
      <c r="W502" s="452"/>
      <c r="X502" s="452"/>
      <c r="Y502" s="452"/>
      <c r="Z502" s="452"/>
      <c r="AA502" s="446"/>
    </row>
    <row r="503" spans="1:27" ht="15.75" customHeight="1">
      <c r="A503" s="446"/>
      <c r="B503" s="446"/>
      <c r="C503" s="446"/>
      <c r="D503" s="446"/>
      <c r="E503" s="446"/>
      <c r="F503" s="446"/>
      <c r="G503" s="446"/>
      <c r="H503" s="446"/>
      <c r="I503" s="446"/>
      <c r="J503" s="446"/>
      <c r="K503" s="446"/>
      <c r="L503" s="446"/>
      <c r="M503" s="451"/>
      <c r="N503" s="452"/>
      <c r="O503" s="452"/>
      <c r="P503" s="452"/>
      <c r="Q503" s="452"/>
      <c r="R503" s="452"/>
      <c r="S503" s="452"/>
      <c r="T503" s="452"/>
      <c r="U503" s="452"/>
      <c r="V503" s="452"/>
      <c r="W503" s="452"/>
      <c r="X503" s="452"/>
      <c r="Y503" s="452"/>
      <c r="Z503" s="452"/>
      <c r="AA503" s="446"/>
    </row>
    <row r="504" spans="1:27" ht="15.75" customHeight="1">
      <c r="A504" s="446"/>
      <c r="B504" s="446"/>
      <c r="C504" s="446"/>
      <c r="D504" s="446"/>
      <c r="E504" s="446"/>
      <c r="F504" s="446"/>
      <c r="G504" s="446"/>
      <c r="H504" s="446"/>
      <c r="I504" s="446"/>
      <c r="J504" s="446"/>
      <c r="K504" s="446"/>
      <c r="L504" s="446"/>
      <c r="M504" s="451"/>
      <c r="N504" s="452"/>
      <c r="O504" s="452"/>
      <c r="P504" s="452"/>
      <c r="Q504" s="452"/>
      <c r="R504" s="452"/>
      <c r="S504" s="452"/>
      <c r="T504" s="452"/>
      <c r="U504" s="452"/>
      <c r="V504" s="452"/>
      <c r="W504" s="452"/>
      <c r="X504" s="452"/>
      <c r="Y504" s="452"/>
      <c r="Z504" s="452"/>
      <c r="AA504" s="446"/>
    </row>
    <row r="505" spans="1:27" ht="15.75" customHeight="1">
      <c r="A505" s="446"/>
      <c r="B505" s="446"/>
      <c r="C505" s="446"/>
      <c r="D505" s="446"/>
      <c r="E505" s="446"/>
      <c r="F505" s="446"/>
      <c r="G505" s="446"/>
      <c r="H505" s="446"/>
      <c r="I505" s="446"/>
      <c r="J505" s="446"/>
      <c r="K505" s="446"/>
      <c r="L505" s="446"/>
      <c r="M505" s="451"/>
      <c r="N505" s="452"/>
      <c r="O505" s="452"/>
      <c r="P505" s="452"/>
      <c r="Q505" s="452"/>
      <c r="R505" s="452"/>
      <c r="S505" s="452"/>
      <c r="T505" s="452"/>
      <c r="U505" s="452"/>
      <c r="V505" s="452"/>
      <c r="W505" s="452"/>
      <c r="X505" s="452"/>
      <c r="Y505" s="452"/>
      <c r="Z505" s="452"/>
      <c r="AA505" s="446"/>
    </row>
    <row r="506" spans="1:27" ht="15.75" customHeight="1">
      <c r="A506" s="446"/>
      <c r="B506" s="446"/>
      <c r="C506" s="446"/>
      <c r="D506" s="446"/>
      <c r="E506" s="446"/>
      <c r="F506" s="446"/>
      <c r="G506" s="446"/>
      <c r="H506" s="446"/>
      <c r="I506" s="446"/>
      <c r="J506" s="446"/>
      <c r="K506" s="446"/>
      <c r="L506" s="446"/>
      <c r="M506" s="451"/>
      <c r="N506" s="452"/>
      <c r="O506" s="452"/>
      <c r="P506" s="452"/>
      <c r="Q506" s="452"/>
      <c r="R506" s="452"/>
      <c r="S506" s="452"/>
      <c r="T506" s="452"/>
      <c r="U506" s="452"/>
      <c r="V506" s="452"/>
      <c r="W506" s="452"/>
      <c r="X506" s="452"/>
      <c r="Y506" s="452"/>
      <c r="Z506" s="452"/>
      <c r="AA506" s="446"/>
    </row>
    <row r="507" spans="1:27" ht="15.75" customHeight="1">
      <c r="A507" s="446"/>
      <c r="B507" s="446"/>
      <c r="C507" s="446"/>
      <c r="D507" s="446"/>
      <c r="E507" s="446"/>
      <c r="F507" s="446"/>
      <c r="G507" s="446"/>
      <c r="H507" s="446"/>
      <c r="I507" s="446"/>
      <c r="J507" s="446"/>
      <c r="K507" s="446"/>
      <c r="L507" s="446"/>
      <c r="M507" s="451"/>
      <c r="N507" s="452"/>
      <c r="O507" s="452"/>
      <c r="P507" s="452"/>
      <c r="Q507" s="452"/>
      <c r="R507" s="452"/>
      <c r="S507" s="452"/>
      <c r="T507" s="452"/>
      <c r="U507" s="452"/>
      <c r="V507" s="452"/>
      <c r="W507" s="452"/>
      <c r="X507" s="452"/>
      <c r="Y507" s="452"/>
      <c r="Z507" s="452"/>
      <c r="AA507" s="446"/>
    </row>
    <row r="508" spans="1:27" ht="15.75" customHeight="1">
      <c r="A508" s="446"/>
      <c r="B508" s="446"/>
      <c r="C508" s="446"/>
      <c r="D508" s="446"/>
      <c r="E508" s="446"/>
      <c r="F508" s="446"/>
      <c r="G508" s="446"/>
      <c r="H508" s="446"/>
      <c r="I508" s="446"/>
      <c r="J508" s="446"/>
      <c r="K508" s="446"/>
      <c r="L508" s="446"/>
      <c r="M508" s="451"/>
      <c r="N508" s="452"/>
      <c r="O508" s="452"/>
      <c r="P508" s="452"/>
      <c r="Q508" s="452"/>
      <c r="R508" s="452"/>
      <c r="S508" s="452"/>
      <c r="T508" s="452"/>
      <c r="U508" s="452"/>
      <c r="V508" s="452"/>
      <c r="W508" s="452"/>
      <c r="X508" s="452"/>
      <c r="Y508" s="452"/>
      <c r="Z508" s="452"/>
      <c r="AA508" s="446"/>
    </row>
    <row r="509" spans="1:27" ht="15.75" customHeight="1">
      <c r="A509" s="446"/>
      <c r="B509" s="446"/>
      <c r="C509" s="446"/>
      <c r="D509" s="446"/>
      <c r="E509" s="446"/>
      <c r="F509" s="446"/>
      <c r="G509" s="446"/>
      <c r="H509" s="446"/>
      <c r="I509" s="446"/>
      <c r="J509" s="446"/>
      <c r="K509" s="446"/>
      <c r="L509" s="446"/>
      <c r="M509" s="451"/>
      <c r="N509" s="452"/>
      <c r="O509" s="452"/>
      <c r="P509" s="452"/>
      <c r="Q509" s="452"/>
      <c r="R509" s="452"/>
      <c r="S509" s="452"/>
      <c r="T509" s="452"/>
      <c r="U509" s="452"/>
      <c r="V509" s="452"/>
      <c r="W509" s="452"/>
      <c r="X509" s="452"/>
      <c r="Y509" s="452"/>
      <c r="Z509" s="452"/>
      <c r="AA509" s="446"/>
    </row>
    <row r="510" spans="1:27" ht="15.75" customHeight="1">
      <c r="A510" s="446"/>
      <c r="B510" s="446"/>
      <c r="C510" s="446"/>
      <c r="D510" s="446"/>
      <c r="E510" s="446"/>
      <c r="F510" s="446"/>
      <c r="G510" s="446"/>
      <c r="H510" s="446"/>
      <c r="I510" s="446"/>
      <c r="J510" s="446"/>
      <c r="K510" s="446"/>
      <c r="L510" s="446"/>
      <c r="M510" s="451"/>
      <c r="N510" s="452"/>
      <c r="O510" s="452"/>
      <c r="P510" s="452"/>
      <c r="Q510" s="452"/>
      <c r="R510" s="452"/>
      <c r="S510" s="452"/>
      <c r="T510" s="452"/>
      <c r="U510" s="452"/>
      <c r="V510" s="452"/>
      <c r="W510" s="452"/>
      <c r="X510" s="452"/>
      <c r="Y510" s="452"/>
      <c r="Z510" s="452"/>
      <c r="AA510" s="446"/>
    </row>
    <row r="511" spans="1:27" ht="15.75" customHeight="1">
      <c r="A511" s="446"/>
      <c r="B511" s="446"/>
      <c r="C511" s="446"/>
      <c r="D511" s="446"/>
      <c r="E511" s="446"/>
      <c r="F511" s="446"/>
      <c r="G511" s="446"/>
      <c r="H511" s="446"/>
      <c r="I511" s="446"/>
      <c r="J511" s="446"/>
      <c r="K511" s="446"/>
      <c r="L511" s="446"/>
      <c r="M511" s="451"/>
      <c r="N511" s="452"/>
      <c r="O511" s="452"/>
      <c r="P511" s="452"/>
      <c r="Q511" s="452"/>
      <c r="R511" s="452"/>
      <c r="S511" s="452"/>
      <c r="T511" s="452"/>
      <c r="U511" s="452"/>
      <c r="V511" s="452"/>
      <c r="W511" s="452"/>
      <c r="X511" s="452"/>
      <c r="Y511" s="452"/>
      <c r="Z511" s="452"/>
      <c r="AA511" s="446"/>
    </row>
    <row r="512" spans="1:27" ht="15.75" customHeight="1">
      <c r="A512" s="446"/>
      <c r="B512" s="446"/>
      <c r="C512" s="446"/>
      <c r="D512" s="446"/>
      <c r="E512" s="446"/>
      <c r="F512" s="446"/>
      <c r="G512" s="446"/>
      <c r="H512" s="446"/>
      <c r="I512" s="446"/>
      <c r="J512" s="446"/>
      <c r="K512" s="446"/>
      <c r="L512" s="446"/>
      <c r="M512" s="451"/>
      <c r="N512" s="452"/>
      <c r="O512" s="452"/>
      <c r="P512" s="452"/>
      <c r="Q512" s="452"/>
      <c r="R512" s="452"/>
      <c r="S512" s="452"/>
      <c r="T512" s="452"/>
      <c r="U512" s="452"/>
      <c r="V512" s="452"/>
      <c r="W512" s="452"/>
      <c r="X512" s="452"/>
      <c r="Y512" s="452"/>
      <c r="Z512" s="452"/>
      <c r="AA512" s="446"/>
    </row>
    <row r="513" spans="1:27" ht="15.75" customHeight="1">
      <c r="A513" s="446"/>
      <c r="B513" s="446"/>
      <c r="C513" s="446"/>
      <c r="D513" s="446"/>
      <c r="E513" s="446"/>
      <c r="F513" s="446"/>
      <c r="G513" s="446"/>
      <c r="H513" s="446"/>
      <c r="I513" s="446"/>
      <c r="J513" s="446"/>
      <c r="K513" s="446"/>
      <c r="L513" s="446"/>
      <c r="M513" s="451"/>
      <c r="N513" s="452"/>
      <c r="O513" s="452"/>
      <c r="P513" s="452"/>
      <c r="Q513" s="452"/>
      <c r="R513" s="452"/>
      <c r="S513" s="452"/>
      <c r="T513" s="452"/>
      <c r="U513" s="452"/>
      <c r="V513" s="452"/>
      <c r="W513" s="452"/>
      <c r="X513" s="452"/>
      <c r="Y513" s="452"/>
      <c r="Z513" s="452"/>
      <c r="AA513" s="446"/>
    </row>
    <row r="514" spans="1:27" ht="15.75" customHeight="1">
      <c r="A514" s="446"/>
      <c r="B514" s="446"/>
      <c r="C514" s="446"/>
      <c r="D514" s="446"/>
      <c r="E514" s="446"/>
      <c r="F514" s="446"/>
      <c r="G514" s="446"/>
      <c r="H514" s="446"/>
      <c r="I514" s="446"/>
      <c r="J514" s="446"/>
      <c r="K514" s="446"/>
      <c r="L514" s="446"/>
      <c r="M514" s="451"/>
      <c r="N514" s="452"/>
      <c r="O514" s="452"/>
      <c r="P514" s="452"/>
      <c r="Q514" s="452"/>
      <c r="R514" s="452"/>
      <c r="S514" s="452"/>
      <c r="T514" s="452"/>
      <c r="U514" s="452"/>
      <c r="V514" s="452"/>
      <c r="W514" s="452"/>
      <c r="X514" s="452"/>
      <c r="Y514" s="452"/>
      <c r="Z514" s="452"/>
      <c r="AA514" s="446"/>
    </row>
    <row r="515" spans="1:27" ht="15.75" customHeight="1">
      <c r="A515" s="446"/>
      <c r="B515" s="446"/>
      <c r="C515" s="446"/>
      <c r="D515" s="446"/>
      <c r="E515" s="446"/>
      <c r="F515" s="446"/>
      <c r="G515" s="446"/>
      <c r="H515" s="446"/>
      <c r="I515" s="446"/>
      <c r="J515" s="446"/>
      <c r="K515" s="446"/>
      <c r="L515" s="446"/>
      <c r="M515" s="451"/>
      <c r="N515" s="452"/>
      <c r="O515" s="452"/>
      <c r="P515" s="452"/>
      <c r="Q515" s="452"/>
      <c r="R515" s="452"/>
      <c r="S515" s="452"/>
      <c r="T515" s="452"/>
      <c r="U515" s="452"/>
      <c r="V515" s="452"/>
      <c r="W515" s="452"/>
      <c r="X515" s="452"/>
      <c r="Y515" s="452"/>
      <c r="Z515" s="452"/>
      <c r="AA515" s="446"/>
    </row>
    <row r="516" spans="1:27" ht="15.75" customHeight="1">
      <c r="A516" s="446"/>
      <c r="B516" s="446"/>
      <c r="C516" s="446"/>
      <c r="D516" s="446"/>
      <c r="E516" s="446"/>
      <c r="F516" s="446"/>
      <c r="G516" s="446"/>
      <c r="H516" s="446"/>
      <c r="I516" s="446"/>
      <c r="J516" s="446"/>
      <c r="K516" s="446"/>
      <c r="L516" s="446"/>
      <c r="M516" s="451"/>
      <c r="N516" s="452"/>
      <c r="O516" s="452"/>
      <c r="P516" s="452"/>
      <c r="Q516" s="452"/>
      <c r="R516" s="452"/>
      <c r="S516" s="452"/>
      <c r="T516" s="452"/>
      <c r="U516" s="452"/>
      <c r="V516" s="452"/>
      <c r="W516" s="452"/>
      <c r="X516" s="452"/>
      <c r="Y516" s="452"/>
      <c r="Z516" s="452"/>
      <c r="AA516" s="446"/>
    </row>
    <row r="517" spans="1:27" ht="15.75" customHeight="1">
      <c r="A517" s="446"/>
      <c r="B517" s="446"/>
      <c r="C517" s="446"/>
      <c r="D517" s="446"/>
      <c r="E517" s="446"/>
      <c r="F517" s="446"/>
      <c r="G517" s="446"/>
      <c r="H517" s="446"/>
      <c r="I517" s="446"/>
      <c r="J517" s="446"/>
      <c r="K517" s="446"/>
      <c r="L517" s="446"/>
      <c r="M517" s="451"/>
      <c r="N517" s="452"/>
      <c r="O517" s="452"/>
      <c r="P517" s="452"/>
      <c r="Q517" s="452"/>
      <c r="R517" s="452"/>
      <c r="S517" s="452"/>
      <c r="T517" s="452"/>
      <c r="U517" s="452"/>
      <c r="V517" s="452"/>
      <c r="W517" s="452"/>
      <c r="X517" s="452"/>
      <c r="Y517" s="452"/>
      <c r="Z517" s="452"/>
      <c r="AA517" s="446"/>
    </row>
    <row r="518" spans="1:27" ht="15.75" customHeight="1">
      <c r="A518" s="446"/>
      <c r="B518" s="446"/>
      <c r="C518" s="446"/>
      <c r="D518" s="446"/>
      <c r="E518" s="446"/>
      <c r="F518" s="446"/>
      <c r="G518" s="446"/>
      <c r="H518" s="446"/>
      <c r="I518" s="446"/>
      <c r="J518" s="446"/>
      <c r="K518" s="446"/>
      <c r="L518" s="446"/>
      <c r="M518" s="451"/>
      <c r="N518" s="452"/>
      <c r="O518" s="452"/>
      <c r="P518" s="452"/>
      <c r="Q518" s="452"/>
      <c r="R518" s="452"/>
      <c r="S518" s="452"/>
      <c r="T518" s="452"/>
      <c r="U518" s="452"/>
      <c r="V518" s="452"/>
      <c r="W518" s="452"/>
      <c r="X518" s="452"/>
      <c r="Y518" s="452"/>
      <c r="Z518" s="452"/>
      <c r="AA518" s="446"/>
    </row>
    <row r="519" spans="1:27" ht="15.75" customHeight="1">
      <c r="A519" s="446"/>
      <c r="B519" s="446"/>
      <c r="C519" s="446"/>
      <c r="D519" s="446"/>
      <c r="E519" s="446"/>
      <c r="F519" s="446"/>
      <c r="G519" s="446"/>
      <c r="H519" s="446"/>
      <c r="I519" s="446"/>
      <c r="J519" s="446"/>
      <c r="K519" s="446"/>
      <c r="L519" s="446"/>
      <c r="M519" s="451"/>
      <c r="N519" s="452"/>
      <c r="O519" s="452"/>
      <c r="P519" s="452"/>
      <c r="Q519" s="452"/>
      <c r="R519" s="452"/>
      <c r="S519" s="452"/>
      <c r="T519" s="452"/>
      <c r="U519" s="452"/>
      <c r="V519" s="452"/>
      <c r="W519" s="452"/>
      <c r="X519" s="452"/>
      <c r="Y519" s="452"/>
      <c r="Z519" s="452"/>
      <c r="AA519" s="446"/>
    </row>
    <row r="520" spans="1:27" ht="15.75" customHeight="1">
      <c r="A520" s="446"/>
      <c r="B520" s="446"/>
      <c r="C520" s="446"/>
      <c r="D520" s="446"/>
      <c r="E520" s="446"/>
      <c r="F520" s="446"/>
      <c r="G520" s="446"/>
      <c r="H520" s="446"/>
      <c r="I520" s="446"/>
      <c r="J520" s="446"/>
      <c r="K520" s="446"/>
      <c r="L520" s="446"/>
      <c r="M520" s="451"/>
      <c r="N520" s="452"/>
      <c r="O520" s="452"/>
      <c r="P520" s="452"/>
      <c r="Q520" s="452"/>
      <c r="R520" s="452"/>
      <c r="S520" s="452"/>
      <c r="T520" s="452"/>
      <c r="U520" s="452"/>
      <c r="V520" s="452"/>
      <c r="W520" s="452"/>
      <c r="X520" s="452"/>
      <c r="Y520" s="452"/>
      <c r="Z520" s="452"/>
      <c r="AA520" s="446"/>
    </row>
    <row r="521" spans="1:27" ht="15.75" customHeight="1">
      <c r="A521" s="446"/>
      <c r="B521" s="446"/>
      <c r="C521" s="446"/>
      <c r="D521" s="446"/>
      <c r="E521" s="446"/>
      <c r="F521" s="446"/>
      <c r="G521" s="446"/>
      <c r="H521" s="446"/>
      <c r="I521" s="446"/>
      <c r="J521" s="446"/>
      <c r="K521" s="446"/>
      <c r="L521" s="446"/>
      <c r="M521" s="451"/>
      <c r="N521" s="452"/>
      <c r="O521" s="452"/>
      <c r="P521" s="452"/>
      <c r="Q521" s="452"/>
      <c r="R521" s="452"/>
      <c r="S521" s="452"/>
      <c r="T521" s="452"/>
      <c r="U521" s="452"/>
      <c r="V521" s="452"/>
      <c r="W521" s="452"/>
      <c r="X521" s="452"/>
      <c r="Y521" s="452"/>
      <c r="Z521" s="452"/>
      <c r="AA521" s="446"/>
    </row>
    <row r="522" spans="1:27" ht="15.75" customHeight="1">
      <c r="A522" s="446"/>
      <c r="B522" s="446"/>
      <c r="C522" s="446"/>
      <c r="D522" s="446"/>
      <c r="E522" s="446"/>
      <c r="F522" s="446"/>
      <c r="G522" s="446"/>
      <c r="H522" s="446"/>
      <c r="I522" s="446"/>
      <c r="J522" s="446"/>
      <c r="K522" s="446"/>
      <c r="L522" s="446"/>
      <c r="M522" s="451"/>
      <c r="N522" s="452"/>
      <c r="O522" s="452"/>
      <c r="P522" s="452"/>
      <c r="Q522" s="452"/>
      <c r="R522" s="452"/>
      <c r="S522" s="452"/>
      <c r="T522" s="452"/>
      <c r="U522" s="452"/>
      <c r="V522" s="452"/>
      <c r="W522" s="452"/>
      <c r="X522" s="452"/>
      <c r="Y522" s="452"/>
      <c r="Z522" s="452"/>
      <c r="AA522" s="446"/>
    </row>
    <row r="523" spans="1:27" ht="15.75" customHeight="1">
      <c r="A523" s="446"/>
      <c r="B523" s="446"/>
      <c r="C523" s="446"/>
      <c r="D523" s="446"/>
      <c r="E523" s="446"/>
      <c r="F523" s="446"/>
      <c r="G523" s="446"/>
      <c r="H523" s="446"/>
      <c r="I523" s="446"/>
      <c r="J523" s="446"/>
      <c r="K523" s="446"/>
      <c r="L523" s="446"/>
      <c r="M523" s="451"/>
      <c r="N523" s="452"/>
      <c r="O523" s="452"/>
      <c r="P523" s="452"/>
      <c r="Q523" s="452"/>
      <c r="R523" s="452"/>
      <c r="S523" s="452"/>
      <c r="T523" s="452"/>
      <c r="U523" s="452"/>
      <c r="V523" s="452"/>
      <c r="W523" s="452"/>
      <c r="X523" s="452"/>
      <c r="Y523" s="452"/>
      <c r="Z523" s="452"/>
      <c r="AA523" s="446"/>
    </row>
    <row r="524" spans="1:27" ht="15.75" customHeight="1">
      <c r="A524" s="446"/>
      <c r="B524" s="446"/>
      <c r="C524" s="446"/>
      <c r="D524" s="446"/>
      <c r="E524" s="446"/>
      <c r="F524" s="446"/>
      <c r="G524" s="446"/>
      <c r="H524" s="446"/>
      <c r="I524" s="446"/>
      <c r="J524" s="446"/>
      <c r="K524" s="446"/>
      <c r="L524" s="446"/>
      <c r="M524" s="451"/>
      <c r="N524" s="452"/>
      <c r="O524" s="452"/>
      <c r="P524" s="452"/>
      <c r="Q524" s="452"/>
      <c r="R524" s="452"/>
      <c r="S524" s="452"/>
      <c r="T524" s="452"/>
      <c r="U524" s="452"/>
      <c r="V524" s="452"/>
      <c r="W524" s="452"/>
      <c r="X524" s="452"/>
      <c r="Y524" s="452"/>
      <c r="Z524" s="452"/>
      <c r="AA524" s="446"/>
    </row>
    <row r="525" spans="1:27" ht="15.75" customHeight="1">
      <c r="A525" s="446"/>
      <c r="B525" s="446"/>
      <c r="C525" s="446"/>
      <c r="D525" s="446"/>
      <c r="E525" s="446"/>
      <c r="F525" s="446"/>
      <c r="G525" s="446"/>
      <c r="H525" s="446"/>
      <c r="I525" s="446"/>
      <c r="J525" s="446"/>
      <c r="K525" s="446"/>
      <c r="L525" s="446"/>
      <c r="M525" s="451"/>
      <c r="N525" s="452"/>
      <c r="O525" s="452"/>
      <c r="P525" s="452"/>
      <c r="Q525" s="452"/>
      <c r="R525" s="452"/>
      <c r="S525" s="452"/>
      <c r="T525" s="452"/>
      <c r="U525" s="452"/>
      <c r="V525" s="452"/>
      <c r="W525" s="452"/>
      <c r="X525" s="452"/>
      <c r="Y525" s="452"/>
      <c r="Z525" s="452"/>
      <c r="AA525" s="446"/>
    </row>
    <row r="526" spans="1:27" ht="15.75" customHeight="1">
      <c r="A526" s="446"/>
      <c r="B526" s="446"/>
      <c r="C526" s="446"/>
      <c r="D526" s="446"/>
      <c r="E526" s="446"/>
      <c r="F526" s="446"/>
      <c r="G526" s="446"/>
      <c r="H526" s="446"/>
      <c r="I526" s="446"/>
      <c r="J526" s="446"/>
      <c r="K526" s="446"/>
      <c r="L526" s="446"/>
      <c r="M526" s="451"/>
      <c r="N526" s="452"/>
      <c r="O526" s="452"/>
      <c r="P526" s="452"/>
      <c r="Q526" s="452"/>
      <c r="R526" s="452"/>
      <c r="S526" s="452"/>
      <c r="T526" s="452"/>
      <c r="U526" s="452"/>
      <c r="V526" s="452"/>
      <c r="W526" s="452"/>
      <c r="X526" s="452"/>
      <c r="Y526" s="452"/>
      <c r="Z526" s="452"/>
      <c r="AA526" s="446"/>
    </row>
    <row r="527" spans="1:27" ht="15.75" customHeight="1">
      <c r="A527" s="446"/>
      <c r="B527" s="446"/>
      <c r="C527" s="446"/>
      <c r="D527" s="446"/>
      <c r="E527" s="446"/>
      <c r="F527" s="446"/>
      <c r="G527" s="446"/>
      <c r="H527" s="446"/>
      <c r="I527" s="446"/>
      <c r="J527" s="446"/>
      <c r="K527" s="446"/>
      <c r="L527" s="446"/>
      <c r="M527" s="451"/>
      <c r="N527" s="452"/>
      <c r="O527" s="452"/>
      <c r="P527" s="452"/>
      <c r="Q527" s="452"/>
      <c r="R527" s="452"/>
      <c r="S527" s="452"/>
      <c r="T527" s="452"/>
      <c r="U527" s="452"/>
      <c r="V527" s="452"/>
      <c r="W527" s="452"/>
      <c r="X527" s="452"/>
      <c r="Y527" s="452"/>
      <c r="Z527" s="452"/>
      <c r="AA527" s="446"/>
    </row>
    <row r="528" spans="1:27" ht="15.75" customHeight="1">
      <c r="A528" s="446"/>
      <c r="B528" s="446"/>
      <c r="C528" s="446"/>
      <c r="D528" s="446"/>
      <c r="E528" s="446"/>
      <c r="F528" s="446"/>
      <c r="G528" s="446"/>
      <c r="H528" s="446"/>
      <c r="I528" s="446"/>
      <c r="J528" s="446"/>
      <c r="K528" s="446"/>
      <c r="L528" s="446"/>
      <c r="M528" s="451"/>
      <c r="N528" s="452"/>
      <c r="O528" s="452"/>
      <c r="P528" s="452"/>
      <c r="Q528" s="452"/>
      <c r="R528" s="452"/>
      <c r="S528" s="452"/>
      <c r="T528" s="452"/>
      <c r="U528" s="452"/>
      <c r="V528" s="452"/>
      <c r="W528" s="452"/>
      <c r="X528" s="452"/>
      <c r="Y528" s="452"/>
      <c r="Z528" s="452"/>
      <c r="AA528" s="446"/>
    </row>
    <row r="529" spans="1:27" ht="15.75" customHeight="1">
      <c r="A529" s="446"/>
      <c r="B529" s="446"/>
      <c r="C529" s="446"/>
      <c r="D529" s="446"/>
      <c r="E529" s="446"/>
      <c r="F529" s="446"/>
      <c r="G529" s="446"/>
      <c r="H529" s="446"/>
      <c r="I529" s="446"/>
      <c r="J529" s="446"/>
      <c r="K529" s="446"/>
      <c r="L529" s="446"/>
      <c r="M529" s="451"/>
      <c r="N529" s="452"/>
      <c r="O529" s="452"/>
      <c r="P529" s="452"/>
      <c r="Q529" s="452"/>
      <c r="R529" s="452"/>
      <c r="S529" s="452"/>
      <c r="T529" s="452"/>
      <c r="U529" s="452"/>
      <c r="V529" s="452"/>
      <c r="W529" s="452"/>
      <c r="X529" s="452"/>
      <c r="Y529" s="452"/>
      <c r="Z529" s="452"/>
      <c r="AA529" s="446"/>
    </row>
    <row r="530" spans="1:27" ht="15.75" customHeight="1">
      <c r="A530" s="446"/>
      <c r="B530" s="446"/>
      <c r="C530" s="446"/>
      <c r="D530" s="446"/>
      <c r="E530" s="446"/>
      <c r="F530" s="446"/>
      <c r="G530" s="446"/>
      <c r="H530" s="446"/>
      <c r="I530" s="446"/>
      <c r="J530" s="446"/>
      <c r="K530" s="446"/>
      <c r="L530" s="446"/>
      <c r="M530" s="451"/>
      <c r="N530" s="452"/>
      <c r="O530" s="452"/>
      <c r="P530" s="452"/>
      <c r="Q530" s="452"/>
      <c r="R530" s="452"/>
      <c r="S530" s="452"/>
      <c r="T530" s="452"/>
      <c r="U530" s="452"/>
      <c r="V530" s="452"/>
      <c r="W530" s="452"/>
      <c r="X530" s="452"/>
      <c r="Y530" s="452"/>
      <c r="Z530" s="452"/>
      <c r="AA530" s="446"/>
    </row>
    <row r="531" spans="1:27" ht="15.75" customHeight="1">
      <c r="A531" s="446"/>
      <c r="B531" s="446"/>
      <c r="C531" s="446"/>
      <c r="D531" s="446"/>
      <c r="E531" s="446"/>
      <c r="F531" s="446"/>
      <c r="G531" s="446"/>
      <c r="H531" s="446"/>
      <c r="I531" s="446"/>
      <c r="J531" s="446"/>
      <c r="K531" s="446"/>
      <c r="L531" s="446"/>
      <c r="M531" s="451"/>
      <c r="N531" s="452"/>
      <c r="O531" s="452"/>
      <c r="P531" s="452"/>
      <c r="Q531" s="452"/>
      <c r="R531" s="452"/>
      <c r="S531" s="452"/>
      <c r="T531" s="452"/>
      <c r="U531" s="452"/>
      <c r="V531" s="452"/>
      <c r="W531" s="452"/>
      <c r="X531" s="452"/>
      <c r="Y531" s="452"/>
      <c r="Z531" s="452"/>
      <c r="AA531" s="446"/>
    </row>
    <row r="532" spans="1:27" ht="15.75" customHeight="1">
      <c r="A532" s="446"/>
      <c r="B532" s="446"/>
      <c r="C532" s="446"/>
      <c r="D532" s="446"/>
      <c r="E532" s="446"/>
      <c r="F532" s="446"/>
      <c r="G532" s="446"/>
      <c r="H532" s="446"/>
      <c r="I532" s="446"/>
      <c r="J532" s="446"/>
      <c r="K532" s="446"/>
      <c r="L532" s="446"/>
      <c r="M532" s="451"/>
      <c r="N532" s="452"/>
      <c r="O532" s="452"/>
      <c r="P532" s="452"/>
      <c r="Q532" s="452"/>
      <c r="R532" s="452"/>
      <c r="S532" s="452"/>
      <c r="T532" s="452"/>
      <c r="U532" s="452"/>
      <c r="V532" s="452"/>
      <c r="W532" s="452"/>
      <c r="X532" s="452"/>
      <c r="Y532" s="452"/>
      <c r="Z532" s="452"/>
      <c r="AA532" s="446"/>
    </row>
    <row r="533" spans="1:27" ht="15.75" customHeight="1">
      <c r="A533" s="446"/>
      <c r="B533" s="446"/>
      <c r="C533" s="446"/>
      <c r="D533" s="446"/>
      <c r="E533" s="446"/>
      <c r="F533" s="446"/>
      <c r="G533" s="446"/>
      <c r="H533" s="446"/>
      <c r="I533" s="446"/>
      <c r="J533" s="446"/>
      <c r="K533" s="446"/>
      <c r="L533" s="446"/>
      <c r="M533" s="451"/>
      <c r="N533" s="452"/>
      <c r="O533" s="452"/>
      <c r="P533" s="452"/>
      <c r="Q533" s="452"/>
      <c r="R533" s="452"/>
      <c r="S533" s="452"/>
      <c r="T533" s="452"/>
      <c r="U533" s="452"/>
      <c r="V533" s="452"/>
      <c r="W533" s="452"/>
      <c r="X533" s="452"/>
      <c r="Y533" s="452"/>
      <c r="Z533" s="452"/>
      <c r="AA533" s="446"/>
    </row>
    <row r="534" spans="1:27" ht="15.75" customHeight="1">
      <c r="A534" s="446"/>
      <c r="B534" s="446"/>
      <c r="C534" s="446"/>
      <c r="D534" s="446"/>
      <c r="E534" s="446"/>
      <c r="F534" s="446"/>
      <c r="G534" s="446"/>
      <c r="H534" s="446"/>
      <c r="I534" s="446"/>
      <c r="J534" s="446"/>
      <c r="K534" s="446"/>
      <c r="L534" s="446"/>
      <c r="M534" s="451"/>
      <c r="N534" s="452"/>
      <c r="O534" s="452"/>
      <c r="P534" s="452"/>
      <c r="Q534" s="452"/>
      <c r="R534" s="452"/>
      <c r="S534" s="452"/>
      <c r="T534" s="452"/>
      <c r="U534" s="452"/>
      <c r="V534" s="452"/>
      <c r="W534" s="452"/>
      <c r="X534" s="452"/>
      <c r="Y534" s="452"/>
      <c r="Z534" s="452"/>
      <c r="AA534" s="446"/>
    </row>
    <row r="535" spans="1:27" ht="15.75" customHeight="1">
      <c r="A535" s="446"/>
      <c r="B535" s="446"/>
      <c r="C535" s="446"/>
      <c r="D535" s="446"/>
      <c r="E535" s="446"/>
      <c r="F535" s="446"/>
      <c r="G535" s="446"/>
      <c r="H535" s="446"/>
      <c r="I535" s="446"/>
      <c r="J535" s="446"/>
      <c r="K535" s="446"/>
      <c r="L535" s="446"/>
      <c r="M535" s="451"/>
      <c r="N535" s="452"/>
      <c r="O535" s="452"/>
      <c r="P535" s="452"/>
      <c r="Q535" s="452"/>
      <c r="R535" s="452"/>
      <c r="S535" s="452"/>
      <c r="T535" s="452"/>
      <c r="U535" s="452"/>
      <c r="V535" s="452"/>
      <c r="W535" s="452"/>
      <c r="X535" s="452"/>
      <c r="Y535" s="452"/>
      <c r="Z535" s="452"/>
      <c r="AA535" s="446"/>
    </row>
    <row r="536" spans="1:27" ht="15.75" customHeight="1">
      <c r="A536" s="446"/>
      <c r="B536" s="446"/>
      <c r="C536" s="446"/>
      <c r="D536" s="446"/>
      <c r="E536" s="446"/>
      <c r="F536" s="446"/>
      <c r="G536" s="446"/>
      <c r="H536" s="446"/>
      <c r="I536" s="446"/>
      <c r="J536" s="446"/>
      <c r="K536" s="446"/>
      <c r="L536" s="446"/>
      <c r="M536" s="451"/>
      <c r="N536" s="452"/>
      <c r="O536" s="452"/>
      <c r="P536" s="452"/>
      <c r="Q536" s="452"/>
      <c r="R536" s="452"/>
      <c r="S536" s="452"/>
      <c r="T536" s="452"/>
      <c r="U536" s="452"/>
      <c r="V536" s="452"/>
      <c r="W536" s="452"/>
      <c r="X536" s="452"/>
      <c r="Y536" s="452"/>
      <c r="Z536" s="452"/>
      <c r="AA536" s="446"/>
    </row>
    <row r="537" spans="1:27" ht="15.75" customHeight="1">
      <c r="A537" s="446"/>
      <c r="B537" s="446"/>
      <c r="C537" s="446"/>
      <c r="D537" s="446"/>
      <c r="E537" s="446"/>
      <c r="F537" s="446"/>
      <c r="G537" s="446"/>
      <c r="H537" s="446"/>
      <c r="I537" s="446"/>
      <c r="J537" s="446"/>
      <c r="K537" s="446"/>
      <c r="L537" s="446"/>
      <c r="M537" s="451"/>
      <c r="N537" s="452"/>
      <c r="O537" s="452"/>
      <c r="P537" s="452"/>
      <c r="Q537" s="452"/>
      <c r="R537" s="452"/>
      <c r="S537" s="452"/>
      <c r="T537" s="452"/>
      <c r="U537" s="452"/>
      <c r="V537" s="452"/>
      <c r="W537" s="452"/>
      <c r="X537" s="452"/>
      <c r="Y537" s="452"/>
      <c r="Z537" s="452"/>
      <c r="AA537" s="446"/>
    </row>
    <row r="538" spans="1:27" ht="15.75" customHeight="1">
      <c r="A538" s="446"/>
      <c r="B538" s="446"/>
      <c r="C538" s="446"/>
      <c r="D538" s="446"/>
      <c r="E538" s="446"/>
      <c r="F538" s="446"/>
      <c r="G538" s="446"/>
      <c r="H538" s="446"/>
      <c r="I538" s="446"/>
      <c r="J538" s="446"/>
      <c r="K538" s="446"/>
      <c r="L538" s="446"/>
      <c r="M538" s="451"/>
      <c r="N538" s="452"/>
      <c r="O538" s="452"/>
      <c r="P538" s="452"/>
      <c r="Q538" s="452"/>
      <c r="R538" s="452"/>
      <c r="S538" s="452"/>
      <c r="T538" s="452"/>
      <c r="U538" s="452"/>
      <c r="V538" s="452"/>
      <c r="W538" s="452"/>
      <c r="X538" s="452"/>
      <c r="Y538" s="452"/>
      <c r="Z538" s="452"/>
      <c r="AA538" s="446"/>
    </row>
    <row r="539" spans="1:27" ht="15.75" customHeight="1">
      <c r="A539" s="446"/>
      <c r="B539" s="446"/>
      <c r="C539" s="446"/>
      <c r="D539" s="446"/>
      <c r="E539" s="446"/>
      <c r="F539" s="446"/>
      <c r="G539" s="446"/>
      <c r="H539" s="446"/>
      <c r="I539" s="446"/>
      <c r="J539" s="446"/>
      <c r="K539" s="446"/>
      <c r="L539" s="446"/>
      <c r="M539" s="451"/>
      <c r="N539" s="452"/>
      <c r="O539" s="452"/>
      <c r="P539" s="452"/>
      <c r="Q539" s="452"/>
      <c r="R539" s="452"/>
      <c r="S539" s="452"/>
      <c r="T539" s="452"/>
      <c r="U539" s="452"/>
      <c r="V539" s="452"/>
      <c r="W539" s="452"/>
      <c r="X539" s="452"/>
      <c r="Y539" s="452"/>
      <c r="Z539" s="452"/>
      <c r="AA539" s="446"/>
    </row>
    <row r="540" spans="1:27" ht="15.75" customHeight="1">
      <c r="A540" s="446"/>
      <c r="B540" s="446"/>
      <c r="C540" s="446"/>
      <c r="D540" s="446"/>
      <c r="E540" s="446"/>
      <c r="F540" s="446"/>
      <c r="G540" s="446"/>
      <c r="H540" s="446"/>
      <c r="I540" s="446"/>
      <c r="J540" s="446"/>
      <c r="K540" s="446"/>
      <c r="L540" s="446"/>
      <c r="M540" s="451"/>
      <c r="N540" s="452"/>
      <c r="O540" s="452"/>
      <c r="P540" s="452"/>
      <c r="Q540" s="452"/>
      <c r="R540" s="452"/>
      <c r="S540" s="452"/>
      <c r="T540" s="452"/>
      <c r="U540" s="452"/>
      <c r="V540" s="452"/>
      <c r="W540" s="452"/>
      <c r="X540" s="452"/>
      <c r="Y540" s="452"/>
      <c r="Z540" s="452"/>
      <c r="AA540" s="446"/>
    </row>
    <row r="541" spans="1:27" ht="15.75" customHeight="1">
      <c r="A541" s="446"/>
      <c r="B541" s="446"/>
      <c r="C541" s="446"/>
      <c r="D541" s="446"/>
      <c r="E541" s="446"/>
      <c r="F541" s="446"/>
      <c r="G541" s="446"/>
      <c r="H541" s="446"/>
      <c r="I541" s="446"/>
      <c r="J541" s="446"/>
      <c r="K541" s="446"/>
      <c r="L541" s="446"/>
      <c r="M541" s="451"/>
      <c r="N541" s="452"/>
      <c r="O541" s="452"/>
      <c r="P541" s="452"/>
      <c r="Q541" s="452"/>
      <c r="R541" s="452"/>
      <c r="S541" s="452"/>
      <c r="T541" s="452"/>
      <c r="U541" s="452"/>
      <c r="V541" s="452"/>
      <c r="W541" s="452"/>
      <c r="X541" s="452"/>
      <c r="Y541" s="452"/>
      <c r="Z541" s="452"/>
      <c r="AA541" s="446"/>
    </row>
    <row r="542" spans="1:27" ht="15.75" customHeight="1">
      <c r="A542" s="446"/>
      <c r="B542" s="446"/>
      <c r="C542" s="446"/>
      <c r="D542" s="446"/>
      <c r="E542" s="446"/>
      <c r="F542" s="446"/>
      <c r="G542" s="446"/>
      <c r="H542" s="446"/>
      <c r="I542" s="446"/>
      <c r="J542" s="446"/>
      <c r="K542" s="446"/>
      <c r="L542" s="446"/>
      <c r="M542" s="451"/>
      <c r="N542" s="452"/>
      <c r="O542" s="452"/>
      <c r="P542" s="452"/>
      <c r="Q542" s="452"/>
      <c r="R542" s="452"/>
      <c r="S542" s="452"/>
      <c r="T542" s="452"/>
      <c r="U542" s="452"/>
      <c r="V542" s="452"/>
      <c r="W542" s="452"/>
      <c r="X542" s="452"/>
      <c r="Y542" s="452"/>
      <c r="Z542" s="452"/>
      <c r="AA542" s="446"/>
    </row>
    <row r="543" spans="1:27" ht="15.75" customHeight="1">
      <c r="A543" s="446"/>
      <c r="B543" s="446"/>
      <c r="C543" s="446"/>
      <c r="D543" s="446"/>
      <c r="E543" s="446"/>
      <c r="F543" s="446"/>
      <c r="G543" s="446"/>
      <c r="H543" s="446"/>
      <c r="I543" s="446"/>
      <c r="J543" s="446"/>
      <c r="K543" s="446"/>
      <c r="L543" s="446"/>
      <c r="M543" s="451"/>
      <c r="N543" s="452"/>
      <c r="O543" s="452"/>
      <c r="P543" s="452"/>
      <c r="Q543" s="452"/>
      <c r="R543" s="452"/>
      <c r="S543" s="452"/>
      <c r="T543" s="452"/>
      <c r="U543" s="452"/>
      <c r="V543" s="452"/>
      <c r="W543" s="452"/>
      <c r="X543" s="452"/>
      <c r="Y543" s="452"/>
      <c r="Z543" s="452"/>
      <c r="AA543" s="446"/>
    </row>
    <row r="544" spans="1:27" ht="15.75" customHeight="1">
      <c r="A544" s="446"/>
      <c r="B544" s="446"/>
      <c r="C544" s="446"/>
      <c r="D544" s="446"/>
      <c r="E544" s="446"/>
      <c r="F544" s="446"/>
      <c r="G544" s="446"/>
      <c r="H544" s="446"/>
      <c r="I544" s="446"/>
      <c r="J544" s="446"/>
      <c r="K544" s="446"/>
      <c r="L544" s="446"/>
      <c r="M544" s="451"/>
      <c r="N544" s="452"/>
      <c r="O544" s="452"/>
      <c r="P544" s="452"/>
      <c r="Q544" s="452"/>
      <c r="R544" s="452"/>
      <c r="S544" s="452"/>
      <c r="T544" s="452"/>
      <c r="U544" s="452"/>
      <c r="V544" s="452"/>
      <c r="W544" s="452"/>
      <c r="X544" s="452"/>
      <c r="Y544" s="452"/>
      <c r="Z544" s="452"/>
      <c r="AA544" s="446"/>
    </row>
    <row r="545" spans="1:27" ht="15.75" customHeight="1">
      <c r="A545" s="446"/>
      <c r="B545" s="446"/>
      <c r="C545" s="446"/>
      <c r="D545" s="446"/>
      <c r="E545" s="446"/>
      <c r="F545" s="446"/>
      <c r="G545" s="446"/>
      <c r="H545" s="446"/>
      <c r="I545" s="446"/>
      <c r="J545" s="446"/>
      <c r="K545" s="446"/>
      <c r="L545" s="446"/>
      <c r="M545" s="451"/>
      <c r="N545" s="452"/>
      <c r="O545" s="452"/>
      <c r="P545" s="452"/>
      <c r="Q545" s="452"/>
      <c r="R545" s="452"/>
      <c r="S545" s="452"/>
      <c r="T545" s="452"/>
      <c r="U545" s="452"/>
      <c r="V545" s="452"/>
      <c r="W545" s="452"/>
      <c r="X545" s="452"/>
      <c r="Y545" s="452"/>
      <c r="Z545" s="452"/>
      <c r="AA545" s="446"/>
    </row>
    <row r="546" spans="1:27" ht="15.75" customHeight="1">
      <c r="A546" s="446"/>
      <c r="B546" s="446"/>
      <c r="C546" s="446"/>
      <c r="D546" s="446"/>
      <c r="E546" s="446"/>
      <c r="F546" s="446"/>
      <c r="G546" s="446"/>
      <c r="H546" s="446"/>
      <c r="I546" s="446"/>
      <c r="J546" s="446"/>
      <c r="K546" s="446"/>
      <c r="L546" s="446"/>
      <c r="M546" s="451"/>
      <c r="N546" s="452"/>
      <c r="O546" s="452"/>
      <c r="P546" s="452"/>
      <c r="Q546" s="452"/>
      <c r="R546" s="452"/>
      <c r="S546" s="452"/>
      <c r="T546" s="452"/>
      <c r="U546" s="452"/>
      <c r="V546" s="452"/>
      <c r="W546" s="452"/>
      <c r="X546" s="452"/>
      <c r="Y546" s="452"/>
      <c r="Z546" s="452"/>
      <c r="AA546" s="446"/>
    </row>
    <row r="547" spans="1:27" ht="15.75" customHeight="1">
      <c r="A547" s="446"/>
      <c r="B547" s="446"/>
      <c r="C547" s="446"/>
      <c r="D547" s="446"/>
      <c r="E547" s="446"/>
      <c r="F547" s="446"/>
      <c r="G547" s="446"/>
      <c r="H547" s="446"/>
      <c r="I547" s="446"/>
      <c r="J547" s="446"/>
      <c r="K547" s="446"/>
      <c r="L547" s="446"/>
      <c r="M547" s="451"/>
      <c r="N547" s="452"/>
      <c r="O547" s="452"/>
      <c r="P547" s="452"/>
      <c r="Q547" s="452"/>
      <c r="R547" s="452"/>
      <c r="S547" s="452"/>
      <c r="T547" s="452"/>
      <c r="U547" s="452"/>
      <c r="V547" s="452"/>
      <c r="W547" s="452"/>
      <c r="X547" s="452"/>
      <c r="Y547" s="452"/>
      <c r="Z547" s="452"/>
      <c r="AA547" s="446"/>
    </row>
    <row r="548" spans="1:27" ht="15.75" customHeight="1">
      <c r="A548" s="446"/>
      <c r="B548" s="446"/>
      <c r="C548" s="446"/>
      <c r="D548" s="446"/>
      <c r="E548" s="446"/>
      <c r="F548" s="446"/>
      <c r="G548" s="446"/>
      <c r="H548" s="446"/>
      <c r="I548" s="446"/>
      <c r="J548" s="446"/>
      <c r="K548" s="446"/>
      <c r="L548" s="446"/>
      <c r="M548" s="451"/>
      <c r="N548" s="452"/>
      <c r="O548" s="452"/>
      <c r="P548" s="452"/>
      <c r="Q548" s="452"/>
      <c r="R548" s="452"/>
      <c r="S548" s="452"/>
      <c r="T548" s="452"/>
      <c r="U548" s="452"/>
      <c r="V548" s="452"/>
      <c r="W548" s="452"/>
      <c r="X548" s="452"/>
      <c r="Y548" s="452"/>
      <c r="Z548" s="452"/>
      <c r="AA548" s="446"/>
    </row>
    <row r="549" spans="1:27" ht="15.75" customHeight="1">
      <c r="A549" s="446"/>
      <c r="B549" s="446"/>
      <c r="C549" s="446"/>
      <c r="D549" s="446"/>
      <c r="E549" s="446"/>
      <c r="F549" s="446"/>
      <c r="G549" s="446"/>
      <c r="H549" s="446"/>
      <c r="I549" s="446"/>
      <c r="J549" s="446"/>
      <c r="K549" s="446"/>
      <c r="L549" s="446"/>
      <c r="M549" s="451"/>
      <c r="N549" s="452"/>
      <c r="O549" s="452"/>
      <c r="P549" s="452"/>
      <c r="Q549" s="452"/>
      <c r="R549" s="452"/>
      <c r="S549" s="452"/>
      <c r="T549" s="452"/>
      <c r="U549" s="452"/>
      <c r="V549" s="452"/>
      <c r="W549" s="452"/>
      <c r="X549" s="452"/>
      <c r="Y549" s="452"/>
      <c r="Z549" s="452"/>
      <c r="AA549" s="446"/>
    </row>
    <row r="550" spans="1:27" ht="15.75" customHeight="1">
      <c r="A550" s="446"/>
      <c r="B550" s="446"/>
      <c r="C550" s="446"/>
      <c r="D550" s="446"/>
      <c r="E550" s="446"/>
      <c r="F550" s="446"/>
      <c r="G550" s="446"/>
      <c r="H550" s="446"/>
      <c r="I550" s="446"/>
      <c r="J550" s="446"/>
      <c r="K550" s="446"/>
      <c r="L550" s="446"/>
      <c r="M550" s="451"/>
      <c r="N550" s="452"/>
      <c r="O550" s="452"/>
      <c r="P550" s="452"/>
      <c r="Q550" s="452"/>
      <c r="R550" s="452"/>
      <c r="S550" s="452"/>
      <c r="T550" s="452"/>
      <c r="U550" s="452"/>
      <c r="V550" s="452"/>
      <c r="W550" s="452"/>
      <c r="X550" s="452"/>
      <c r="Y550" s="452"/>
      <c r="Z550" s="452"/>
      <c r="AA550" s="446"/>
    </row>
    <row r="551" spans="1:27" ht="15.75" customHeight="1">
      <c r="A551" s="446"/>
      <c r="B551" s="446"/>
      <c r="C551" s="446"/>
      <c r="D551" s="446"/>
      <c r="E551" s="446"/>
      <c r="F551" s="446"/>
      <c r="G551" s="446"/>
      <c r="H551" s="446"/>
      <c r="I551" s="446"/>
      <c r="J551" s="446"/>
      <c r="K551" s="446"/>
      <c r="L551" s="446"/>
      <c r="M551" s="451"/>
      <c r="N551" s="452"/>
      <c r="O551" s="452"/>
      <c r="P551" s="452"/>
      <c r="Q551" s="452"/>
      <c r="R551" s="452"/>
      <c r="S551" s="452"/>
      <c r="T551" s="452"/>
      <c r="U551" s="452"/>
      <c r="V551" s="452"/>
      <c r="W551" s="452"/>
      <c r="X551" s="452"/>
      <c r="Y551" s="452"/>
      <c r="Z551" s="452"/>
      <c r="AA551" s="446"/>
    </row>
    <row r="552" spans="1:27" ht="15.75" customHeight="1">
      <c r="A552" s="446"/>
      <c r="B552" s="446"/>
      <c r="C552" s="446"/>
      <c r="D552" s="446"/>
      <c r="E552" s="446"/>
      <c r="F552" s="446"/>
      <c r="G552" s="446"/>
      <c r="H552" s="446"/>
      <c r="I552" s="446"/>
      <c r="J552" s="446"/>
      <c r="K552" s="446"/>
      <c r="L552" s="446"/>
      <c r="M552" s="451"/>
      <c r="N552" s="452"/>
      <c r="O552" s="452"/>
      <c r="P552" s="452"/>
      <c r="Q552" s="452"/>
      <c r="R552" s="452"/>
      <c r="S552" s="452"/>
      <c r="T552" s="452"/>
      <c r="U552" s="452"/>
      <c r="V552" s="452"/>
      <c r="W552" s="452"/>
      <c r="X552" s="452"/>
      <c r="Y552" s="452"/>
      <c r="Z552" s="452"/>
      <c r="AA552" s="446"/>
    </row>
    <row r="553" spans="1:27" ht="15.75" customHeight="1">
      <c r="A553" s="446"/>
      <c r="B553" s="446"/>
      <c r="C553" s="446"/>
      <c r="D553" s="446"/>
      <c r="E553" s="446"/>
      <c r="F553" s="446"/>
      <c r="G553" s="446"/>
      <c r="H553" s="446"/>
      <c r="I553" s="446"/>
      <c r="J553" s="446"/>
      <c r="K553" s="446"/>
      <c r="L553" s="446"/>
      <c r="M553" s="451"/>
      <c r="N553" s="452"/>
      <c r="O553" s="452"/>
      <c r="P553" s="452"/>
      <c r="Q553" s="452"/>
      <c r="R553" s="452"/>
      <c r="S553" s="452"/>
      <c r="T553" s="452"/>
      <c r="U553" s="452"/>
      <c r="V553" s="452"/>
      <c r="W553" s="452"/>
      <c r="X553" s="452"/>
      <c r="Y553" s="452"/>
      <c r="Z553" s="452"/>
      <c r="AA553" s="446"/>
    </row>
    <row r="554" spans="1:27" ht="15.75" customHeight="1">
      <c r="A554" s="446"/>
      <c r="B554" s="446"/>
      <c r="C554" s="446"/>
      <c r="D554" s="446"/>
      <c r="E554" s="446"/>
      <c r="F554" s="446"/>
      <c r="G554" s="446"/>
      <c r="H554" s="446"/>
      <c r="I554" s="446"/>
      <c r="J554" s="446"/>
      <c r="K554" s="446"/>
      <c r="L554" s="446"/>
      <c r="M554" s="451"/>
      <c r="N554" s="452"/>
      <c r="O554" s="452"/>
      <c r="P554" s="452"/>
      <c r="Q554" s="452"/>
      <c r="R554" s="452"/>
      <c r="S554" s="452"/>
      <c r="T554" s="452"/>
      <c r="U554" s="452"/>
      <c r="V554" s="452"/>
      <c r="W554" s="452"/>
      <c r="X554" s="452"/>
      <c r="Y554" s="452"/>
      <c r="Z554" s="452"/>
      <c r="AA554" s="446"/>
    </row>
    <row r="555" spans="1:27" ht="15.75" customHeight="1">
      <c r="A555" s="446"/>
      <c r="B555" s="446"/>
      <c r="C555" s="446"/>
      <c r="D555" s="446"/>
      <c r="E555" s="446"/>
      <c r="F555" s="446"/>
      <c r="G555" s="446"/>
      <c r="H555" s="446"/>
      <c r="I555" s="446"/>
      <c r="J555" s="446"/>
      <c r="K555" s="446"/>
      <c r="L555" s="446"/>
      <c r="M555" s="451"/>
      <c r="N555" s="452"/>
      <c r="O555" s="452"/>
      <c r="P555" s="452"/>
      <c r="Q555" s="452"/>
      <c r="R555" s="452"/>
      <c r="S555" s="452"/>
      <c r="T555" s="452"/>
      <c r="U555" s="452"/>
      <c r="V555" s="452"/>
      <c r="W555" s="452"/>
      <c r="X555" s="452"/>
      <c r="Y555" s="452"/>
      <c r="Z555" s="452"/>
      <c r="AA555" s="446"/>
    </row>
    <row r="556" spans="1:27" ht="15.75" customHeight="1">
      <c r="A556" s="446"/>
      <c r="B556" s="446"/>
      <c r="C556" s="446"/>
      <c r="D556" s="446"/>
      <c r="E556" s="446"/>
      <c r="F556" s="446"/>
      <c r="G556" s="446"/>
      <c r="H556" s="446"/>
      <c r="I556" s="446"/>
      <c r="J556" s="446"/>
      <c r="K556" s="446"/>
      <c r="L556" s="446"/>
      <c r="M556" s="451"/>
      <c r="N556" s="452"/>
      <c r="O556" s="452"/>
      <c r="P556" s="452"/>
      <c r="Q556" s="452"/>
      <c r="R556" s="452"/>
      <c r="S556" s="452"/>
      <c r="T556" s="452"/>
      <c r="U556" s="452"/>
      <c r="V556" s="452"/>
      <c r="W556" s="452"/>
      <c r="X556" s="452"/>
      <c r="Y556" s="452"/>
      <c r="Z556" s="452"/>
      <c r="AA556" s="446"/>
    </row>
    <row r="557" spans="1:27" ht="15.75" customHeight="1">
      <c r="A557" s="446"/>
      <c r="B557" s="446"/>
      <c r="C557" s="446"/>
      <c r="D557" s="446"/>
      <c r="E557" s="446"/>
      <c r="F557" s="446"/>
      <c r="G557" s="446"/>
      <c r="H557" s="446"/>
      <c r="I557" s="446"/>
      <c r="J557" s="446"/>
      <c r="K557" s="446"/>
      <c r="L557" s="446"/>
      <c r="M557" s="451"/>
      <c r="N557" s="452"/>
      <c r="O557" s="452"/>
      <c r="P557" s="452"/>
      <c r="Q557" s="452"/>
      <c r="R557" s="452"/>
      <c r="S557" s="452"/>
      <c r="T557" s="452"/>
      <c r="U557" s="452"/>
      <c r="V557" s="452"/>
      <c r="W557" s="452"/>
      <c r="X557" s="452"/>
      <c r="Y557" s="452"/>
      <c r="Z557" s="452"/>
      <c r="AA557" s="446"/>
    </row>
    <row r="558" spans="1:27" ht="15.75" customHeight="1">
      <c r="A558" s="446"/>
      <c r="B558" s="446"/>
      <c r="C558" s="446"/>
      <c r="D558" s="446"/>
      <c r="E558" s="446"/>
      <c r="F558" s="446"/>
      <c r="G558" s="446"/>
      <c r="H558" s="446"/>
      <c r="I558" s="446"/>
      <c r="J558" s="446"/>
      <c r="K558" s="446"/>
      <c r="L558" s="446"/>
      <c r="M558" s="451"/>
      <c r="N558" s="452"/>
      <c r="O558" s="452"/>
      <c r="P558" s="452"/>
      <c r="Q558" s="452"/>
      <c r="R558" s="452"/>
      <c r="S558" s="452"/>
      <c r="T558" s="452"/>
      <c r="U558" s="452"/>
      <c r="V558" s="452"/>
      <c r="W558" s="452"/>
      <c r="X558" s="452"/>
      <c r="Y558" s="452"/>
      <c r="Z558" s="452"/>
      <c r="AA558" s="446"/>
    </row>
    <row r="559" spans="1:27" ht="15.75" customHeight="1">
      <c r="A559" s="446"/>
      <c r="B559" s="446"/>
      <c r="C559" s="446"/>
      <c r="D559" s="446"/>
      <c r="E559" s="446"/>
      <c r="F559" s="446"/>
      <c r="G559" s="446"/>
      <c r="H559" s="446"/>
      <c r="I559" s="446"/>
      <c r="J559" s="446"/>
      <c r="K559" s="446"/>
      <c r="L559" s="446"/>
      <c r="M559" s="451"/>
      <c r="N559" s="452"/>
      <c r="O559" s="452"/>
      <c r="P559" s="452"/>
      <c r="Q559" s="452"/>
      <c r="R559" s="452"/>
      <c r="S559" s="452"/>
      <c r="T559" s="452"/>
      <c r="U559" s="452"/>
      <c r="V559" s="452"/>
      <c r="W559" s="452"/>
      <c r="X559" s="452"/>
      <c r="Y559" s="452"/>
      <c r="Z559" s="452"/>
      <c r="AA559" s="446"/>
    </row>
    <row r="560" spans="1:27" ht="15.75" customHeight="1">
      <c r="A560" s="446"/>
      <c r="B560" s="446"/>
      <c r="C560" s="446"/>
      <c r="D560" s="446"/>
      <c r="E560" s="446"/>
      <c r="F560" s="446"/>
      <c r="G560" s="446"/>
      <c r="H560" s="446"/>
      <c r="I560" s="446"/>
      <c r="J560" s="446"/>
      <c r="K560" s="446"/>
      <c r="L560" s="446"/>
      <c r="M560" s="451"/>
      <c r="N560" s="452"/>
      <c r="O560" s="452"/>
      <c r="P560" s="452"/>
      <c r="Q560" s="452"/>
      <c r="R560" s="452"/>
      <c r="S560" s="452"/>
      <c r="T560" s="452"/>
      <c r="U560" s="452"/>
      <c r="V560" s="452"/>
      <c r="W560" s="452"/>
      <c r="X560" s="452"/>
      <c r="Y560" s="452"/>
      <c r="Z560" s="452"/>
      <c r="AA560" s="446"/>
    </row>
    <row r="561" spans="1:27" ht="15.75" customHeight="1">
      <c r="A561" s="446"/>
      <c r="B561" s="446"/>
      <c r="C561" s="446"/>
      <c r="D561" s="446"/>
      <c r="E561" s="446"/>
      <c r="F561" s="446"/>
      <c r="G561" s="446"/>
      <c r="H561" s="446"/>
      <c r="I561" s="446"/>
      <c r="J561" s="446"/>
      <c r="K561" s="446"/>
      <c r="L561" s="446"/>
      <c r="M561" s="451"/>
      <c r="N561" s="452"/>
      <c r="O561" s="452"/>
      <c r="P561" s="452"/>
      <c r="Q561" s="452"/>
      <c r="R561" s="452"/>
      <c r="S561" s="452"/>
      <c r="T561" s="452"/>
      <c r="U561" s="452"/>
      <c r="V561" s="452"/>
      <c r="W561" s="452"/>
      <c r="X561" s="452"/>
      <c r="Y561" s="452"/>
      <c r="Z561" s="452"/>
      <c r="AA561" s="446"/>
    </row>
    <row r="562" spans="1:27" ht="15.75" customHeight="1">
      <c r="A562" s="446"/>
      <c r="B562" s="446"/>
      <c r="C562" s="446"/>
      <c r="D562" s="446"/>
      <c r="E562" s="446"/>
      <c r="F562" s="446"/>
      <c r="G562" s="446"/>
      <c r="H562" s="446"/>
      <c r="I562" s="446"/>
      <c r="J562" s="446"/>
      <c r="K562" s="446"/>
      <c r="L562" s="446"/>
      <c r="M562" s="451"/>
      <c r="N562" s="452"/>
      <c r="O562" s="452"/>
      <c r="P562" s="452"/>
      <c r="Q562" s="452"/>
      <c r="R562" s="452"/>
      <c r="S562" s="452"/>
      <c r="T562" s="452"/>
      <c r="U562" s="452"/>
      <c r="V562" s="452"/>
      <c r="W562" s="452"/>
      <c r="X562" s="452"/>
      <c r="Y562" s="452"/>
      <c r="Z562" s="452"/>
      <c r="AA562" s="446"/>
    </row>
    <row r="563" spans="1:27" ht="15.75" customHeight="1">
      <c r="A563" s="446"/>
      <c r="B563" s="446"/>
      <c r="C563" s="446"/>
      <c r="D563" s="446"/>
      <c r="E563" s="446"/>
      <c r="F563" s="446"/>
      <c r="G563" s="446"/>
      <c r="H563" s="446"/>
      <c r="I563" s="446"/>
      <c r="J563" s="446"/>
      <c r="K563" s="446"/>
      <c r="L563" s="446"/>
      <c r="M563" s="451"/>
      <c r="N563" s="452"/>
      <c r="O563" s="452"/>
      <c r="P563" s="452"/>
      <c r="Q563" s="452"/>
      <c r="R563" s="452"/>
      <c r="S563" s="452"/>
      <c r="T563" s="452"/>
      <c r="U563" s="452"/>
      <c r="V563" s="452"/>
      <c r="W563" s="452"/>
      <c r="X563" s="452"/>
      <c r="Y563" s="452"/>
      <c r="Z563" s="452"/>
      <c r="AA563" s="446"/>
    </row>
    <row r="564" spans="1:27" ht="15.75" customHeight="1">
      <c r="A564" s="446"/>
      <c r="B564" s="446"/>
      <c r="C564" s="446"/>
      <c r="D564" s="446"/>
      <c r="E564" s="446"/>
      <c r="F564" s="446"/>
      <c r="G564" s="446"/>
      <c r="H564" s="446"/>
      <c r="I564" s="446"/>
      <c r="J564" s="446"/>
      <c r="K564" s="446"/>
      <c r="L564" s="446"/>
      <c r="M564" s="451"/>
      <c r="N564" s="452"/>
      <c r="O564" s="452"/>
      <c r="P564" s="452"/>
      <c r="Q564" s="452"/>
      <c r="R564" s="452"/>
      <c r="S564" s="452"/>
      <c r="T564" s="452"/>
      <c r="U564" s="452"/>
      <c r="V564" s="452"/>
      <c r="W564" s="452"/>
      <c r="X564" s="452"/>
      <c r="Y564" s="452"/>
      <c r="Z564" s="452"/>
      <c r="AA564" s="446"/>
    </row>
    <row r="565" spans="1:27" ht="15.75" customHeight="1">
      <c r="A565" s="446"/>
      <c r="B565" s="446"/>
      <c r="C565" s="446"/>
      <c r="D565" s="446"/>
      <c r="E565" s="446"/>
      <c r="F565" s="446"/>
      <c r="G565" s="446"/>
      <c r="H565" s="446"/>
      <c r="I565" s="446"/>
      <c r="J565" s="446"/>
      <c r="K565" s="446"/>
      <c r="L565" s="446"/>
      <c r="M565" s="451"/>
      <c r="N565" s="452"/>
      <c r="O565" s="452"/>
      <c r="P565" s="452"/>
      <c r="Q565" s="452"/>
      <c r="R565" s="452"/>
      <c r="S565" s="452"/>
      <c r="T565" s="452"/>
      <c r="U565" s="452"/>
      <c r="V565" s="452"/>
      <c r="W565" s="452"/>
      <c r="X565" s="452"/>
      <c r="Y565" s="452"/>
      <c r="Z565" s="452"/>
      <c r="AA565" s="446"/>
    </row>
    <row r="566" spans="1:27" ht="15.75" customHeight="1">
      <c r="A566" s="446"/>
      <c r="B566" s="446"/>
      <c r="C566" s="446"/>
      <c r="D566" s="446"/>
      <c r="E566" s="446"/>
      <c r="F566" s="446"/>
      <c r="G566" s="446"/>
      <c r="H566" s="446"/>
      <c r="I566" s="446"/>
      <c r="J566" s="446"/>
      <c r="K566" s="446"/>
      <c r="L566" s="446"/>
      <c r="M566" s="451"/>
      <c r="N566" s="452"/>
      <c r="O566" s="452"/>
      <c r="P566" s="452"/>
      <c r="Q566" s="452"/>
      <c r="R566" s="452"/>
      <c r="S566" s="452"/>
      <c r="T566" s="452"/>
      <c r="U566" s="452"/>
      <c r="V566" s="452"/>
      <c r="W566" s="452"/>
      <c r="X566" s="452"/>
      <c r="Y566" s="452"/>
      <c r="Z566" s="452"/>
      <c r="AA566" s="446"/>
    </row>
    <row r="567" spans="1:27" ht="15.75" customHeight="1">
      <c r="A567" s="446"/>
      <c r="B567" s="446"/>
      <c r="C567" s="446"/>
      <c r="D567" s="446"/>
      <c r="E567" s="446"/>
      <c r="F567" s="446"/>
      <c r="G567" s="446"/>
      <c r="H567" s="446"/>
      <c r="I567" s="446"/>
      <c r="J567" s="446"/>
      <c r="K567" s="446"/>
      <c r="L567" s="446"/>
      <c r="M567" s="451"/>
      <c r="N567" s="452"/>
      <c r="O567" s="452"/>
      <c r="P567" s="452"/>
      <c r="Q567" s="452"/>
      <c r="R567" s="452"/>
      <c r="S567" s="452"/>
      <c r="T567" s="452"/>
      <c r="U567" s="452"/>
      <c r="V567" s="452"/>
      <c r="W567" s="452"/>
      <c r="X567" s="452"/>
      <c r="Y567" s="452"/>
      <c r="Z567" s="452"/>
      <c r="AA567" s="446"/>
    </row>
    <row r="568" spans="1:27" ht="15.75" customHeight="1">
      <c r="A568" s="446"/>
      <c r="B568" s="446"/>
      <c r="C568" s="446"/>
      <c r="D568" s="446"/>
      <c r="E568" s="446"/>
      <c r="F568" s="446"/>
      <c r="G568" s="446"/>
      <c r="H568" s="446"/>
      <c r="I568" s="446"/>
      <c r="J568" s="446"/>
      <c r="K568" s="446"/>
      <c r="L568" s="446"/>
      <c r="M568" s="451"/>
      <c r="N568" s="452"/>
      <c r="O568" s="452"/>
      <c r="P568" s="452"/>
      <c r="Q568" s="452"/>
      <c r="R568" s="452"/>
      <c r="S568" s="452"/>
      <c r="T568" s="452"/>
      <c r="U568" s="452"/>
      <c r="V568" s="452"/>
      <c r="W568" s="452"/>
      <c r="X568" s="452"/>
      <c r="Y568" s="452"/>
      <c r="Z568" s="452"/>
      <c r="AA568" s="446"/>
    </row>
    <row r="569" spans="1:27" ht="15.75" customHeight="1">
      <c r="A569" s="446"/>
      <c r="B569" s="446"/>
      <c r="C569" s="446"/>
      <c r="D569" s="446"/>
      <c r="E569" s="446"/>
      <c r="F569" s="446"/>
      <c r="G569" s="446"/>
      <c r="H569" s="446"/>
      <c r="I569" s="446"/>
      <c r="J569" s="446"/>
      <c r="K569" s="446"/>
      <c r="L569" s="446"/>
      <c r="M569" s="451"/>
      <c r="N569" s="452"/>
      <c r="O569" s="452"/>
      <c r="P569" s="452"/>
      <c r="Q569" s="452"/>
      <c r="R569" s="452"/>
      <c r="S569" s="452"/>
      <c r="T569" s="452"/>
      <c r="U569" s="452"/>
      <c r="V569" s="452"/>
      <c r="W569" s="452"/>
      <c r="X569" s="452"/>
      <c r="Y569" s="452"/>
      <c r="Z569" s="452"/>
      <c r="AA569" s="446"/>
    </row>
    <row r="570" spans="1:27" ht="15.75" customHeight="1">
      <c r="A570" s="446"/>
      <c r="B570" s="446"/>
      <c r="C570" s="446"/>
      <c r="D570" s="446"/>
      <c r="E570" s="446"/>
      <c r="F570" s="446"/>
      <c r="G570" s="446"/>
      <c r="H570" s="446"/>
      <c r="I570" s="446"/>
      <c r="J570" s="446"/>
      <c r="K570" s="446"/>
      <c r="L570" s="446"/>
      <c r="M570" s="451"/>
      <c r="N570" s="452"/>
      <c r="O570" s="452"/>
      <c r="P570" s="452"/>
      <c r="Q570" s="452"/>
      <c r="R570" s="452"/>
      <c r="S570" s="452"/>
      <c r="T570" s="452"/>
      <c r="U570" s="452"/>
      <c r="V570" s="452"/>
      <c r="W570" s="452"/>
      <c r="X570" s="452"/>
      <c r="Y570" s="452"/>
      <c r="Z570" s="452"/>
      <c r="AA570" s="446"/>
    </row>
    <row r="571" spans="1:27" ht="15.75" customHeight="1">
      <c r="A571" s="446"/>
      <c r="B571" s="446"/>
      <c r="C571" s="446"/>
      <c r="D571" s="446"/>
      <c r="E571" s="446"/>
      <c r="F571" s="446"/>
      <c r="G571" s="446"/>
      <c r="H571" s="446"/>
      <c r="I571" s="446"/>
      <c r="J571" s="446"/>
      <c r="K571" s="446"/>
      <c r="L571" s="446"/>
      <c r="M571" s="451"/>
      <c r="N571" s="452"/>
      <c r="O571" s="452"/>
      <c r="P571" s="452"/>
      <c r="Q571" s="452"/>
      <c r="R571" s="452"/>
      <c r="S571" s="452"/>
      <c r="T571" s="452"/>
      <c r="U571" s="452"/>
      <c r="V571" s="452"/>
      <c r="W571" s="452"/>
      <c r="X571" s="452"/>
      <c r="Y571" s="452"/>
      <c r="Z571" s="452"/>
      <c r="AA571" s="446"/>
    </row>
    <row r="572" spans="1:27" ht="15.75" customHeight="1">
      <c r="A572" s="446"/>
      <c r="B572" s="446"/>
      <c r="C572" s="446"/>
      <c r="D572" s="446"/>
      <c r="E572" s="446"/>
      <c r="F572" s="446"/>
      <c r="G572" s="446"/>
      <c r="H572" s="446"/>
      <c r="I572" s="446"/>
      <c r="J572" s="446"/>
      <c r="K572" s="446"/>
      <c r="L572" s="446"/>
      <c r="M572" s="451"/>
      <c r="N572" s="452"/>
      <c r="O572" s="452"/>
      <c r="P572" s="452"/>
      <c r="Q572" s="452"/>
      <c r="R572" s="452"/>
      <c r="S572" s="452"/>
      <c r="T572" s="452"/>
      <c r="U572" s="452"/>
      <c r="V572" s="452"/>
      <c r="W572" s="452"/>
      <c r="X572" s="452"/>
      <c r="Y572" s="452"/>
      <c r="Z572" s="452"/>
      <c r="AA572" s="446"/>
    </row>
    <row r="573" spans="1:27" ht="15.75" customHeight="1">
      <c r="A573" s="446"/>
      <c r="B573" s="446"/>
      <c r="C573" s="446"/>
      <c r="D573" s="446"/>
      <c r="E573" s="446"/>
      <c r="F573" s="446"/>
      <c r="G573" s="446"/>
      <c r="H573" s="446"/>
      <c r="I573" s="446"/>
      <c r="J573" s="446"/>
      <c r="K573" s="446"/>
      <c r="L573" s="446"/>
      <c r="M573" s="451"/>
      <c r="N573" s="452"/>
      <c r="O573" s="452"/>
      <c r="P573" s="452"/>
      <c r="Q573" s="452"/>
      <c r="R573" s="452"/>
      <c r="S573" s="452"/>
      <c r="T573" s="452"/>
      <c r="U573" s="452"/>
      <c r="V573" s="452"/>
      <c r="W573" s="452"/>
      <c r="X573" s="452"/>
      <c r="Y573" s="452"/>
      <c r="Z573" s="452"/>
      <c r="AA573" s="446"/>
    </row>
    <row r="574" spans="1:27" ht="15.75" customHeight="1">
      <c r="A574" s="446"/>
      <c r="B574" s="446"/>
      <c r="C574" s="446"/>
      <c r="D574" s="446"/>
      <c r="E574" s="446"/>
      <c r="F574" s="446"/>
      <c r="G574" s="446"/>
      <c r="H574" s="446"/>
      <c r="I574" s="446"/>
      <c r="J574" s="446"/>
      <c r="K574" s="446"/>
      <c r="L574" s="446"/>
      <c r="M574" s="451"/>
      <c r="N574" s="452"/>
      <c r="O574" s="452"/>
      <c r="P574" s="452"/>
      <c r="Q574" s="452"/>
      <c r="R574" s="452"/>
      <c r="S574" s="452"/>
      <c r="T574" s="452"/>
      <c r="U574" s="452"/>
      <c r="V574" s="452"/>
      <c r="W574" s="452"/>
      <c r="X574" s="452"/>
      <c r="Y574" s="452"/>
      <c r="Z574" s="452"/>
      <c r="AA574" s="446"/>
    </row>
    <row r="575" spans="1:27" ht="15.75" customHeight="1">
      <c r="A575" s="446"/>
      <c r="B575" s="446"/>
      <c r="C575" s="446"/>
      <c r="D575" s="446"/>
      <c r="E575" s="446"/>
      <c r="F575" s="446"/>
      <c r="G575" s="446"/>
      <c r="H575" s="446"/>
      <c r="I575" s="446"/>
      <c r="J575" s="446"/>
      <c r="K575" s="446"/>
      <c r="L575" s="446"/>
      <c r="M575" s="451"/>
      <c r="N575" s="452"/>
      <c r="O575" s="452"/>
      <c r="P575" s="452"/>
      <c r="Q575" s="452"/>
      <c r="R575" s="452"/>
      <c r="S575" s="452"/>
      <c r="T575" s="452"/>
      <c r="U575" s="452"/>
      <c r="V575" s="452"/>
      <c r="W575" s="452"/>
      <c r="X575" s="452"/>
      <c r="Y575" s="452"/>
      <c r="Z575" s="452"/>
      <c r="AA575" s="446"/>
    </row>
    <row r="576" spans="1:27" ht="15.75" customHeight="1">
      <c r="A576" s="446"/>
      <c r="B576" s="446"/>
      <c r="C576" s="446"/>
      <c r="D576" s="446"/>
      <c r="E576" s="446"/>
      <c r="F576" s="446"/>
      <c r="G576" s="446"/>
      <c r="H576" s="446"/>
      <c r="I576" s="446"/>
      <c r="J576" s="446"/>
      <c r="K576" s="446"/>
      <c r="L576" s="446"/>
      <c r="M576" s="451"/>
      <c r="N576" s="452"/>
      <c r="O576" s="452"/>
      <c r="P576" s="452"/>
      <c r="Q576" s="452"/>
      <c r="R576" s="452"/>
      <c r="S576" s="452"/>
      <c r="T576" s="452"/>
      <c r="U576" s="452"/>
      <c r="V576" s="452"/>
      <c r="W576" s="452"/>
      <c r="X576" s="452"/>
      <c r="Y576" s="452"/>
      <c r="Z576" s="452"/>
      <c r="AA576" s="446"/>
    </row>
    <row r="577" spans="1:27" ht="15.75" customHeight="1">
      <c r="A577" s="446"/>
      <c r="B577" s="446"/>
      <c r="C577" s="446"/>
      <c r="D577" s="446"/>
      <c r="E577" s="446"/>
      <c r="F577" s="446"/>
      <c r="G577" s="446"/>
      <c r="H577" s="446"/>
      <c r="I577" s="446"/>
      <c r="J577" s="446"/>
      <c r="K577" s="446"/>
      <c r="L577" s="446"/>
      <c r="M577" s="451"/>
      <c r="N577" s="452"/>
      <c r="O577" s="452"/>
      <c r="P577" s="452"/>
      <c r="Q577" s="452"/>
      <c r="R577" s="452"/>
      <c r="S577" s="452"/>
      <c r="T577" s="452"/>
      <c r="U577" s="452"/>
      <c r="V577" s="452"/>
      <c r="W577" s="452"/>
      <c r="X577" s="452"/>
      <c r="Y577" s="452"/>
      <c r="Z577" s="452"/>
      <c r="AA577" s="446"/>
    </row>
    <row r="578" spans="1:27" ht="15.75" customHeight="1">
      <c r="A578" s="446"/>
      <c r="B578" s="446"/>
      <c r="C578" s="446"/>
      <c r="D578" s="446"/>
      <c r="E578" s="446"/>
      <c r="F578" s="446"/>
      <c r="G578" s="446"/>
      <c r="H578" s="446"/>
      <c r="I578" s="446"/>
      <c r="J578" s="446"/>
      <c r="K578" s="446"/>
      <c r="L578" s="446"/>
      <c r="M578" s="451"/>
      <c r="N578" s="452"/>
      <c r="O578" s="452"/>
      <c r="P578" s="452"/>
      <c r="Q578" s="452"/>
      <c r="R578" s="452"/>
      <c r="S578" s="452"/>
      <c r="T578" s="452"/>
      <c r="U578" s="452"/>
      <c r="V578" s="452"/>
      <c r="W578" s="452"/>
      <c r="X578" s="452"/>
      <c r="Y578" s="452"/>
      <c r="Z578" s="452"/>
      <c r="AA578" s="446"/>
    </row>
    <row r="579" spans="1:27" ht="15.75" customHeight="1">
      <c r="A579" s="446"/>
      <c r="B579" s="446"/>
      <c r="C579" s="446"/>
      <c r="D579" s="446"/>
      <c r="E579" s="446"/>
      <c r="F579" s="446"/>
      <c r="G579" s="446"/>
      <c r="H579" s="446"/>
      <c r="I579" s="446"/>
      <c r="J579" s="446"/>
      <c r="K579" s="446"/>
      <c r="L579" s="446"/>
      <c r="M579" s="451"/>
      <c r="N579" s="452"/>
      <c r="O579" s="452"/>
      <c r="P579" s="452"/>
      <c r="Q579" s="452"/>
      <c r="R579" s="452"/>
      <c r="S579" s="452"/>
      <c r="T579" s="452"/>
      <c r="U579" s="452"/>
      <c r="V579" s="452"/>
      <c r="W579" s="452"/>
      <c r="X579" s="452"/>
      <c r="Y579" s="452"/>
      <c r="Z579" s="452"/>
      <c r="AA579" s="446"/>
    </row>
    <row r="580" spans="1:27" ht="15.75" customHeight="1">
      <c r="A580" s="446"/>
      <c r="B580" s="446"/>
      <c r="C580" s="446"/>
      <c r="D580" s="446"/>
      <c r="E580" s="446"/>
      <c r="F580" s="446"/>
      <c r="G580" s="446"/>
      <c r="H580" s="446"/>
      <c r="I580" s="446"/>
      <c r="J580" s="446"/>
      <c r="K580" s="446"/>
      <c r="L580" s="446"/>
      <c r="M580" s="451"/>
      <c r="N580" s="452"/>
      <c r="O580" s="452"/>
      <c r="P580" s="452"/>
      <c r="Q580" s="452"/>
      <c r="R580" s="452"/>
      <c r="S580" s="452"/>
      <c r="T580" s="452"/>
      <c r="U580" s="452"/>
      <c r="V580" s="452"/>
      <c r="W580" s="452"/>
      <c r="X580" s="452"/>
      <c r="Y580" s="452"/>
      <c r="Z580" s="452"/>
      <c r="AA580" s="446"/>
    </row>
    <row r="581" spans="1:27" ht="15.75" customHeight="1">
      <c r="A581" s="446"/>
      <c r="B581" s="446"/>
      <c r="C581" s="446"/>
      <c r="D581" s="446"/>
      <c r="E581" s="446"/>
      <c r="F581" s="446"/>
      <c r="G581" s="446"/>
      <c r="H581" s="446"/>
      <c r="I581" s="446"/>
      <c r="J581" s="446"/>
      <c r="K581" s="446"/>
      <c r="L581" s="446"/>
      <c r="M581" s="451"/>
      <c r="N581" s="452"/>
      <c r="O581" s="452"/>
      <c r="P581" s="452"/>
      <c r="Q581" s="452"/>
      <c r="R581" s="452"/>
      <c r="S581" s="452"/>
      <c r="T581" s="452"/>
      <c r="U581" s="452"/>
      <c r="V581" s="452"/>
      <c r="W581" s="452"/>
      <c r="X581" s="452"/>
      <c r="Y581" s="452"/>
      <c r="Z581" s="452"/>
      <c r="AA581" s="446"/>
    </row>
    <row r="582" spans="1:27" ht="15.75" customHeight="1">
      <c r="A582" s="446"/>
      <c r="B582" s="446"/>
      <c r="C582" s="446"/>
      <c r="D582" s="446"/>
      <c r="E582" s="446"/>
      <c r="F582" s="446"/>
      <c r="G582" s="446"/>
      <c r="H582" s="446"/>
      <c r="I582" s="446"/>
      <c r="J582" s="446"/>
      <c r="K582" s="446"/>
      <c r="L582" s="446"/>
      <c r="M582" s="451"/>
      <c r="N582" s="452"/>
      <c r="O582" s="452"/>
      <c r="P582" s="452"/>
      <c r="Q582" s="452"/>
      <c r="R582" s="452"/>
      <c r="S582" s="452"/>
      <c r="T582" s="452"/>
      <c r="U582" s="452"/>
      <c r="V582" s="452"/>
      <c r="W582" s="452"/>
      <c r="X582" s="452"/>
      <c r="Y582" s="452"/>
      <c r="Z582" s="452"/>
      <c r="AA582" s="446"/>
    </row>
    <row r="583" spans="1:27" ht="15.75" customHeight="1">
      <c r="A583" s="446"/>
      <c r="B583" s="446"/>
      <c r="C583" s="446"/>
      <c r="D583" s="446"/>
      <c r="E583" s="446"/>
      <c r="F583" s="446"/>
      <c r="G583" s="446"/>
      <c r="H583" s="446"/>
      <c r="I583" s="446"/>
      <c r="J583" s="446"/>
      <c r="K583" s="446"/>
      <c r="L583" s="446"/>
      <c r="M583" s="451"/>
      <c r="N583" s="452"/>
      <c r="O583" s="452"/>
      <c r="P583" s="452"/>
      <c r="Q583" s="452"/>
      <c r="R583" s="452"/>
      <c r="S583" s="452"/>
      <c r="T583" s="452"/>
      <c r="U583" s="452"/>
      <c r="V583" s="452"/>
      <c r="W583" s="452"/>
      <c r="X583" s="452"/>
      <c r="Y583" s="452"/>
      <c r="Z583" s="452"/>
      <c r="AA583" s="446"/>
    </row>
    <row r="584" spans="1:27" ht="15.75" customHeight="1">
      <c r="A584" s="446"/>
      <c r="B584" s="446"/>
      <c r="C584" s="446"/>
      <c r="D584" s="446"/>
      <c r="E584" s="446"/>
      <c r="F584" s="446"/>
      <c r="G584" s="446"/>
      <c r="H584" s="446"/>
      <c r="I584" s="446"/>
      <c r="J584" s="446"/>
      <c r="K584" s="446"/>
      <c r="L584" s="446"/>
      <c r="M584" s="451"/>
      <c r="N584" s="452"/>
      <c r="O584" s="452"/>
      <c r="P584" s="452"/>
      <c r="Q584" s="452"/>
      <c r="R584" s="452"/>
      <c r="S584" s="452"/>
      <c r="T584" s="452"/>
      <c r="U584" s="452"/>
      <c r="V584" s="452"/>
      <c r="W584" s="452"/>
      <c r="X584" s="452"/>
      <c r="Y584" s="452"/>
      <c r="Z584" s="452"/>
      <c r="AA584" s="446"/>
    </row>
    <row r="585" spans="1:27" ht="15.75" customHeight="1">
      <c r="A585" s="446"/>
      <c r="B585" s="446"/>
      <c r="C585" s="446"/>
      <c r="D585" s="446"/>
      <c r="E585" s="446"/>
      <c r="F585" s="446"/>
      <c r="G585" s="446"/>
      <c r="H585" s="446"/>
      <c r="I585" s="446"/>
      <c r="J585" s="446"/>
      <c r="K585" s="446"/>
      <c r="L585" s="446"/>
      <c r="M585" s="451"/>
      <c r="N585" s="452"/>
      <c r="O585" s="452"/>
      <c r="P585" s="452"/>
      <c r="Q585" s="452"/>
      <c r="R585" s="452"/>
      <c r="S585" s="452"/>
      <c r="T585" s="452"/>
      <c r="U585" s="452"/>
      <c r="V585" s="452"/>
      <c r="W585" s="452"/>
      <c r="X585" s="452"/>
      <c r="Y585" s="452"/>
      <c r="Z585" s="452"/>
      <c r="AA585" s="446"/>
    </row>
    <row r="586" spans="1:27" ht="15.75" customHeight="1">
      <c r="A586" s="446"/>
      <c r="B586" s="446"/>
      <c r="C586" s="446"/>
      <c r="D586" s="446"/>
      <c r="E586" s="446"/>
      <c r="F586" s="446"/>
      <c r="G586" s="446"/>
      <c r="H586" s="446"/>
      <c r="I586" s="446"/>
      <c r="J586" s="446"/>
      <c r="K586" s="446"/>
      <c r="L586" s="446"/>
      <c r="M586" s="451"/>
      <c r="N586" s="452"/>
      <c r="O586" s="452"/>
      <c r="P586" s="452"/>
      <c r="Q586" s="452"/>
      <c r="R586" s="452"/>
      <c r="S586" s="452"/>
      <c r="T586" s="452"/>
      <c r="U586" s="452"/>
      <c r="V586" s="452"/>
      <c r="W586" s="452"/>
      <c r="X586" s="452"/>
      <c r="Y586" s="452"/>
      <c r="Z586" s="452"/>
      <c r="AA586" s="446"/>
    </row>
    <row r="587" spans="1:27" ht="15.75" customHeight="1">
      <c r="A587" s="446"/>
      <c r="B587" s="446"/>
      <c r="C587" s="446"/>
      <c r="D587" s="446"/>
      <c r="E587" s="446"/>
      <c r="F587" s="446"/>
      <c r="G587" s="446"/>
      <c r="H587" s="446"/>
      <c r="I587" s="446"/>
      <c r="J587" s="446"/>
      <c r="K587" s="446"/>
      <c r="L587" s="446"/>
      <c r="M587" s="451"/>
      <c r="N587" s="452"/>
      <c r="O587" s="452"/>
      <c r="P587" s="452"/>
      <c r="Q587" s="452"/>
      <c r="R587" s="452"/>
      <c r="S587" s="452"/>
      <c r="T587" s="452"/>
      <c r="U587" s="452"/>
      <c r="V587" s="452"/>
      <c r="W587" s="452"/>
      <c r="X587" s="452"/>
      <c r="Y587" s="452"/>
      <c r="Z587" s="452"/>
      <c r="AA587" s="446"/>
    </row>
    <row r="588" spans="1:27" ht="15.75" customHeight="1">
      <c r="A588" s="446"/>
      <c r="B588" s="446"/>
      <c r="C588" s="446"/>
      <c r="D588" s="446"/>
      <c r="E588" s="446"/>
      <c r="F588" s="446"/>
      <c r="G588" s="446"/>
      <c r="H588" s="446"/>
      <c r="I588" s="446"/>
      <c r="J588" s="446"/>
      <c r="K588" s="446"/>
      <c r="L588" s="446"/>
      <c r="M588" s="451"/>
      <c r="N588" s="452"/>
      <c r="O588" s="452"/>
      <c r="P588" s="452"/>
      <c r="Q588" s="452"/>
      <c r="R588" s="452"/>
      <c r="S588" s="452"/>
      <c r="T588" s="452"/>
      <c r="U588" s="452"/>
      <c r="V588" s="452"/>
      <c r="W588" s="452"/>
      <c r="X588" s="452"/>
      <c r="Y588" s="452"/>
      <c r="Z588" s="452"/>
      <c r="AA588" s="446"/>
    </row>
    <row r="589" spans="1:27" ht="15.75" customHeight="1">
      <c r="A589" s="446"/>
      <c r="B589" s="446"/>
      <c r="C589" s="446"/>
      <c r="D589" s="446"/>
      <c r="E589" s="446"/>
      <c r="F589" s="446"/>
      <c r="G589" s="446"/>
      <c r="H589" s="446"/>
      <c r="I589" s="446"/>
      <c r="J589" s="446"/>
      <c r="K589" s="446"/>
      <c r="L589" s="446"/>
      <c r="M589" s="451"/>
      <c r="N589" s="452"/>
      <c r="O589" s="452"/>
      <c r="P589" s="452"/>
      <c r="Q589" s="452"/>
      <c r="R589" s="452"/>
      <c r="S589" s="452"/>
      <c r="T589" s="452"/>
      <c r="U589" s="452"/>
      <c r="V589" s="452"/>
      <c r="W589" s="452"/>
      <c r="X589" s="452"/>
      <c r="Y589" s="452"/>
      <c r="Z589" s="452"/>
      <c r="AA589" s="446"/>
    </row>
    <row r="590" spans="1:27" ht="15.75" customHeight="1">
      <c r="A590" s="446"/>
      <c r="B590" s="446"/>
      <c r="C590" s="446"/>
      <c r="D590" s="446"/>
      <c r="E590" s="446"/>
      <c r="F590" s="446"/>
      <c r="G590" s="446"/>
      <c r="H590" s="446"/>
      <c r="I590" s="446"/>
      <c r="J590" s="446"/>
      <c r="K590" s="446"/>
      <c r="L590" s="446"/>
      <c r="M590" s="451"/>
      <c r="N590" s="452"/>
      <c r="O590" s="452"/>
      <c r="P590" s="452"/>
      <c r="Q590" s="452"/>
      <c r="R590" s="452"/>
      <c r="S590" s="452"/>
      <c r="T590" s="452"/>
      <c r="U590" s="452"/>
      <c r="V590" s="452"/>
      <c r="W590" s="452"/>
      <c r="X590" s="452"/>
      <c r="Y590" s="452"/>
      <c r="Z590" s="452"/>
      <c r="AA590" s="446"/>
    </row>
    <row r="591" spans="1:27" ht="15.75" customHeight="1">
      <c r="A591" s="446"/>
      <c r="B591" s="446"/>
      <c r="C591" s="446"/>
      <c r="D591" s="446"/>
      <c r="E591" s="446"/>
      <c r="F591" s="446"/>
      <c r="G591" s="446"/>
      <c r="H591" s="446"/>
      <c r="I591" s="446"/>
      <c r="J591" s="446"/>
      <c r="K591" s="446"/>
      <c r="L591" s="446"/>
      <c r="M591" s="451"/>
      <c r="N591" s="452"/>
      <c r="O591" s="452"/>
      <c r="P591" s="452"/>
      <c r="Q591" s="452"/>
      <c r="R591" s="452"/>
      <c r="S591" s="452"/>
      <c r="T591" s="452"/>
      <c r="U591" s="452"/>
      <c r="V591" s="452"/>
      <c r="W591" s="452"/>
      <c r="X591" s="452"/>
      <c r="Y591" s="452"/>
      <c r="Z591" s="452"/>
      <c r="AA591" s="446"/>
    </row>
    <row r="592" spans="1:27" ht="15.75" customHeight="1">
      <c r="A592" s="446"/>
      <c r="B592" s="446"/>
      <c r="C592" s="446"/>
      <c r="D592" s="446"/>
      <c r="E592" s="446"/>
      <c r="F592" s="446"/>
      <c r="G592" s="446"/>
      <c r="H592" s="446"/>
      <c r="I592" s="446"/>
      <c r="J592" s="446"/>
      <c r="K592" s="446"/>
      <c r="L592" s="446"/>
      <c r="M592" s="451"/>
      <c r="N592" s="452"/>
      <c r="O592" s="452"/>
      <c r="P592" s="452"/>
      <c r="Q592" s="452"/>
      <c r="R592" s="452"/>
      <c r="S592" s="452"/>
      <c r="T592" s="452"/>
      <c r="U592" s="452"/>
      <c r="V592" s="452"/>
      <c r="W592" s="452"/>
      <c r="X592" s="452"/>
      <c r="Y592" s="452"/>
      <c r="Z592" s="452"/>
      <c r="AA592" s="446"/>
    </row>
    <row r="593" spans="1:27" ht="15.75" customHeight="1">
      <c r="A593" s="446"/>
      <c r="B593" s="446"/>
      <c r="C593" s="446"/>
      <c r="D593" s="446"/>
      <c r="E593" s="446"/>
      <c r="F593" s="446"/>
      <c r="G593" s="446"/>
      <c r="H593" s="446"/>
      <c r="I593" s="446"/>
      <c r="J593" s="446"/>
      <c r="K593" s="446"/>
      <c r="L593" s="446"/>
      <c r="M593" s="451"/>
      <c r="N593" s="452"/>
      <c r="O593" s="452"/>
      <c r="P593" s="452"/>
      <c r="Q593" s="452"/>
      <c r="R593" s="452"/>
      <c r="S593" s="452"/>
      <c r="T593" s="452"/>
      <c r="U593" s="452"/>
      <c r="V593" s="452"/>
      <c r="W593" s="452"/>
      <c r="X593" s="452"/>
      <c r="Y593" s="452"/>
      <c r="Z593" s="452"/>
      <c r="AA593" s="446"/>
    </row>
    <row r="594" spans="1:27" ht="15.75" customHeight="1">
      <c r="A594" s="446"/>
      <c r="B594" s="446"/>
      <c r="C594" s="446"/>
      <c r="D594" s="446"/>
      <c r="E594" s="446"/>
      <c r="F594" s="446"/>
      <c r="G594" s="446"/>
      <c r="H594" s="446"/>
      <c r="I594" s="446"/>
      <c r="J594" s="446"/>
      <c r="K594" s="446"/>
      <c r="L594" s="446"/>
      <c r="M594" s="451"/>
      <c r="N594" s="452"/>
      <c r="O594" s="452"/>
      <c r="P594" s="452"/>
      <c r="Q594" s="452"/>
      <c r="R594" s="452"/>
      <c r="S594" s="452"/>
      <c r="T594" s="452"/>
      <c r="U594" s="452"/>
      <c r="V594" s="452"/>
      <c r="W594" s="452"/>
      <c r="X594" s="452"/>
      <c r="Y594" s="452"/>
      <c r="Z594" s="452"/>
      <c r="AA594" s="446"/>
    </row>
    <row r="595" spans="1:27" ht="15.75" customHeight="1">
      <c r="A595" s="446"/>
      <c r="B595" s="446"/>
      <c r="C595" s="446"/>
      <c r="D595" s="446"/>
      <c r="E595" s="446"/>
      <c r="F595" s="446"/>
      <c r="G595" s="446"/>
      <c r="H595" s="446"/>
      <c r="I595" s="446"/>
      <c r="J595" s="446"/>
      <c r="K595" s="446"/>
      <c r="L595" s="446"/>
      <c r="M595" s="451"/>
      <c r="N595" s="452"/>
      <c r="O595" s="452"/>
      <c r="P595" s="452"/>
      <c r="Q595" s="452"/>
      <c r="R595" s="452"/>
      <c r="S595" s="452"/>
      <c r="T595" s="452"/>
      <c r="U595" s="452"/>
      <c r="V595" s="452"/>
      <c r="W595" s="452"/>
      <c r="X595" s="452"/>
      <c r="Y595" s="452"/>
      <c r="Z595" s="452"/>
      <c r="AA595" s="446"/>
    </row>
    <row r="596" spans="1:27" ht="15.75" customHeight="1">
      <c r="A596" s="446"/>
      <c r="B596" s="446"/>
      <c r="C596" s="446"/>
      <c r="D596" s="446"/>
      <c r="E596" s="446"/>
      <c r="F596" s="446"/>
      <c r="G596" s="446"/>
      <c r="H596" s="446"/>
      <c r="I596" s="446"/>
      <c r="J596" s="446"/>
      <c r="K596" s="446"/>
      <c r="L596" s="446"/>
      <c r="M596" s="451"/>
      <c r="N596" s="452"/>
      <c r="O596" s="452"/>
      <c r="P596" s="452"/>
      <c r="Q596" s="452"/>
      <c r="R596" s="452"/>
      <c r="S596" s="452"/>
      <c r="T596" s="452"/>
      <c r="U596" s="452"/>
      <c r="V596" s="452"/>
      <c r="W596" s="452"/>
      <c r="X596" s="452"/>
      <c r="Y596" s="452"/>
      <c r="Z596" s="452"/>
      <c r="AA596" s="446"/>
    </row>
    <row r="597" spans="1:27" ht="15.75" customHeight="1">
      <c r="A597" s="446"/>
      <c r="B597" s="446"/>
      <c r="C597" s="446"/>
      <c r="D597" s="446"/>
      <c r="E597" s="446"/>
      <c r="F597" s="446"/>
      <c r="G597" s="446"/>
      <c r="H597" s="446"/>
      <c r="I597" s="446"/>
      <c r="J597" s="446"/>
      <c r="K597" s="446"/>
      <c r="L597" s="446"/>
      <c r="M597" s="451"/>
      <c r="N597" s="452"/>
      <c r="O597" s="452"/>
      <c r="P597" s="452"/>
      <c r="Q597" s="452"/>
      <c r="R597" s="452"/>
      <c r="S597" s="452"/>
      <c r="T597" s="452"/>
      <c r="U597" s="452"/>
      <c r="V597" s="452"/>
      <c r="W597" s="452"/>
      <c r="X597" s="452"/>
      <c r="Y597" s="452"/>
      <c r="Z597" s="452"/>
      <c r="AA597" s="446"/>
    </row>
    <row r="598" spans="1:27" ht="15.75" customHeight="1">
      <c r="A598" s="446"/>
      <c r="B598" s="446"/>
      <c r="C598" s="446"/>
      <c r="D598" s="446"/>
      <c r="E598" s="446"/>
      <c r="F598" s="446"/>
      <c r="G598" s="446"/>
      <c r="H598" s="446"/>
      <c r="I598" s="446"/>
      <c r="J598" s="446"/>
      <c r="K598" s="446"/>
      <c r="L598" s="446"/>
      <c r="M598" s="451"/>
      <c r="N598" s="452"/>
      <c r="O598" s="452"/>
      <c r="P598" s="452"/>
      <c r="Q598" s="452"/>
      <c r="R598" s="452"/>
      <c r="S598" s="452"/>
      <c r="T598" s="452"/>
      <c r="U598" s="452"/>
      <c r="V598" s="452"/>
      <c r="W598" s="452"/>
      <c r="X598" s="452"/>
      <c r="Y598" s="452"/>
      <c r="Z598" s="452"/>
      <c r="AA598" s="446"/>
    </row>
    <row r="599" spans="1:27" ht="15.75" customHeight="1">
      <c r="A599" s="446"/>
      <c r="B599" s="446"/>
      <c r="C599" s="446"/>
      <c r="D599" s="446"/>
      <c r="E599" s="446"/>
      <c r="F599" s="446"/>
      <c r="G599" s="446"/>
      <c r="H599" s="446"/>
      <c r="I599" s="446"/>
      <c r="J599" s="446"/>
      <c r="K599" s="446"/>
      <c r="L599" s="446"/>
      <c r="M599" s="451"/>
      <c r="N599" s="452"/>
      <c r="O599" s="452"/>
      <c r="P599" s="452"/>
      <c r="Q599" s="452"/>
      <c r="R599" s="452"/>
      <c r="S599" s="452"/>
      <c r="T599" s="452"/>
      <c r="U599" s="452"/>
      <c r="V599" s="452"/>
      <c r="W599" s="452"/>
      <c r="X599" s="452"/>
      <c r="Y599" s="452"/>
      <c r="Z599" s="452"/>
      <c r="AA599" s="446"/>
    </row>
    <row r="600" spans="1:27" ht="15.75" customHeight="1">
      <c r="A600" s="446"/>
      <c r="B600" s="446"/>
      <c r="C600" s="446"/>
      <c r="D600" s="446"/>
      <c r="E600" s="446"/>
      <c r="F600" s="446"/>
      <c r="G600" s="446"/>
      <c r="H600" s="446"/>
      <c r="I600" s="446"/>
      <c r="J600" s="446"/>
      <c r="K600" s="446"/>
      <c r="L600" s="446"/>
      <c r="M600" s="451"/>
      <c r="N600" s="452"/>
      <c r="O600" s="452"/>
      <c r="P600" s="452"/>
      <c r="Q600" s="452"/>
      <c r="R600" s="452"/>
      <c r="S600" s="452"/>
      <c r="T600" s="452"/>
      <c r="U600" s="452"/>
      <c r="V600" s="452"/>
      <c r="W600" s="452"/>
      <c r="X600" s="452"/>
      <c r="Y600" s="452"/>
      <c r="Z600" s="452"/>
      <c r="AA600" s="446"/>
    </row>
    <row r="601" spans="1:27" ht="15.75" customHeight="1">
      <c r="A601" s="446"/>
      <c r="B601" s="446"/>
      <c r="C601" s="446"/>
      <c r="D601" s="446"/>
      <c r="E601" s="446"/>
      <c r="F601" s="446"/>
      <c r="G601" s="446"/>
      <c r="H601" s="446"/>
      <c r="I601" s="446"/>
      <c r="J601" s="446"/>
      <c r="K601" s="446"/>
      <c r="L601" s="446"/>
      <c r="M601" s="451"/>
      <c r="N601" s="452"/>
      <c r="O601" s="452"/>
      <c r="P601" s="452"/>
      <c r="Q601" s="452"/>
      <c r="R601" s="452"/>
      <c r="S601" s="452"/>
      <c r="T601" s="452"/>
      <c r="U601" s="452"/>
      <c r="V601" s="452"/>
      <c r="W601" s="452"/>
      <c r="X601" s="452"/>
      <c r="Y601" s="452"/>
      <c r="Z601" s="452"/>
      <c r="AA601" s="446"/>
    </row>
    <row r="602" spans="1:27" ht="15.75" customHeight="1">
      <c r="A602" s="446"/>
      <c r="B602" s="446"/>
      <c r="C602" s="446"/>
      <c r="D602" s="446"/>
      <c r="E602" s="446"/>
      <c r="F602" s="446"/>
      <c r="G602" s="446"/>
      <c r="H602" s="446"/>
      <c r="I602" s="446"/>
      <c r="J602" s="446"/>
      <c r="K602" s="446"/>
      <c r="L602" s="446"/>
      <c r="M602" s="451"/>
      <c r="N602" s="452"/>
      <c r="O602" s="452"/>
      <c r="P602" s="452"/>
      <c r="Q602" s="452"/>
      <c r="R602" s="452"/>
      <c r="S602" s="452"/>
      <c r="T602" s="452"/>
      <c r="U602" s="452"/>
      <c r="V602" s="452"/>
      <c r="W602" s="452"/>
      <c r="X602" s="452"/>
      <c r="Y602" s="452"/>
      <c r="Z602" s="452"/>
      <c r="AA602" s="446"/>
    </row>
    <row r="603" spans="1:27" ht="15.75" customHeight="1">
      <c r="A603" s="446"/>
      <c r="B603" s="446"/>
      <c r="C603" s="446"/>
      <c r="D603" s="446"/>
      <c r="E603" s="446"/>
      <c r="F603" s="446"/>
      <c r="G603" s="446"/>
      <c r="H603" s="446"/>
      <c r="I603" s="446"/>
      <c r="J603" s="446"/>
      <c r="K603" s="446"/>
      <c r="L603" s="446"/>
      <c r="M603" s="451"/>
      <c r="N603" s="452"/>
      <c r="O603" s="452"/>
      <c r="P603" s="452"/>
      <c r="Q603" s="452"/>
      <c r="R603" s="452"/>
      <c r="S603" s="452"/>
      <c r="T603" s="452"/>
      <c r="U603" s="452"/>
      <c r="V603" s="452"/>
      <c r="W603" s="452"/>
      <c r="X603" s="452"/>
      <c r="Y603" s="452"/>
      <c r="Z603" s="452"/>
      <c r="AA603" s="446"/>
    </row>
    <row r="604" spans="1:27" ht="15.75" customHeight="1">
      <c r="A604" s="446"/>
      <c r="B604" s="446"/>
      <c r="C604" s="446"/>
      <c r="D604" s="446"/>
      <c r="E604" s="446"/>
      <c r="F604" s="446"/>
      <c r="G604" s="446"/>
      <c r="H604" s="446"/>
      <c r="I604" s="446"/>
      <c r="J604" s="446"/>
      <c r="K604" s="446"/>
      <c r="L604" s="446"/>
      <c r="M604" s="451"/>
      <c r="N604" s="452"/>
      <c r="O604" s="452"/>
      <c r="P604" s="452"/>
      <c r="Q604" s="452"/>
      <c r="R604" s="452"/>
      <c r="S604" s="452"/>
      <c r="T604" s="452"/>
      <c r="U604" s="452"/>
      <c r="V604" s="452"/>
      <c r="W604" s="452"/>
      <c r="X604" s="452"/>
      <c r="Y604" s="452"/>
      <c r="Z604" s="452"/>
      <c r="AA604" s="446"/>
    </row>
    <row r="605" spans="1:27" ht="15.75" customHeight="1">
      <c r="A605" s="446"/>
      <c r="B605" s="446"/>
      <c r="C605" s="446"/>
      <c r="D605" s="446"/>
      <c r="E605" s="446"/>
      <c r="F605" s="446"/>
      <c r="G605" s="446"/>
      <c r="H605" s="446"/>
      <c r="I605" s="446"/>
      <c r="J605" s="446"/>
      <c r="K605" s="446"/>
      <c r="L605" s="446"/>
      <c r="M605" s="451"/>
      <c r="N605" s="452"/>
      <c r="O605" s="452"/>
      <c r="P605" s="452"/>
      <c r="Q605" s="452"/>
      <c r="R605" s="452"/>
      <c r="S605" s="452"/>
      <c r="T605" s="452"/>
      <c r="U605" s="452"/>
      <c r="V605" s="452"/>
      <c r="W605" s="452"/>
      <c r="X605" s="452"/>
      <c r="Y605" s="452"/>
      <c r="Z605" s="452"/>
      <c r="AA605" s="446"/>
    </row>
    <row r="606" spans="1:27" ht="15.75" customHeight="1">
      <c r="A606" s="446"/>
      <c r="B606" s="446"/>
      <c r="C606" s="446"/>
      <c r="D606" s="446"/>
      <c r="E606" s="446"/>
      <c r="F606" s="446"/>
      <c r="G606" s="446"/>
      <c r="H606" s="446"/>
      <c r="I606" s="446"/>
      <c r="J606" s="446"/>
      <c r="K606" s="446"/>
      <c r="L606" s="446"/>
      <c r="M606" s="451"/>
      <c r="N606" s="452"/>
      <c r="O606" s="452"/>
      <c r="P606" s="452"/>
      <c r="Q606" s="452"/>
      <c r="R606" s="452"/>
      <c r="S606" s="452"/>
      <c r="T606" s="452"/>
      <c r="U606" s="452"/>
      <c r="V606" s="452"/>
      <c r="W606" s="452"/>
      <c r="X606" s="452"/>
      <c r="Y606" s="452"/>
      <c r="Z606" s="452"/>
      <c r="AA606" s="446"/>
    </row>
    <row r="607" spans="1:27" ht="15.75" customHeight="1">
      <c r="A607" s="446"/>
      <c r="B607" s="446"/>
      <c r="C607" s="446"/>
      <c r="D607" s="446"/>
      <c r="E607" s="446"/>
      <c r="F607" s="446"/>
      <c r="G607" s="446"/>
      <c r="H607" s="446"/>
      <c r="I607" s="446"/>
      <c r="J607" s="446"/>
      <c r="K607" s="446"/>
      <c r="L607" s="446"/>
      <c r="M607" s="451"/>
      <c r="N607" s="452"/>
      <c r="O607" s="452"/>
      <c r="P607" s="452"/>
      <c r="Q607" s="452"/>
      <c r="R607" s="452"/>
      <c r="S607" s="452"/>
      <c r="T607" s="452"/>
      <c r="U607" s="452"/>
      <c r="V607" s="452"/>
      <c r="W607" s="452"/>
      <c r="X607" s="452"/>
      <c r="Y607" s="452"/>
      <c r="Z607" s="452"/>
      <c r="AA607" s="446"/>
    </row>
    <row r="608" spans="1:27" ht="15.75" customHeight="1">
      <c r="A608" s="446"/>
      <c r="B608" s="446"/>
      <c r="C608" s="446"/>
      <c r="D608" s="446"/>
      <c r="E608" s="446"/>
      <c r="F608" s="446"/>
      <c r="G608" s="446"/>
      <c r="H608" s="446"/>
      <c r="I608" s="446"/>
      <c r="J608" s="446"/>
      <c r="K608" s="446"/>
      <c r="L608" s="446"/>
      <c r="M608" s="451"/>
      <c r="N608" s="452"/>
      <c r="O608" s="452"/>
      <c r="P608" s="452"/>
      <c r="Q608" s="452"/>
      <c r="R608" s="452"/>
      <c r="S608" s="452"/>
      <c r="T608" s="452"/>
      <c r="U608" s="452"/>
      <c r="V608" s="452"/>
      <c r="W608" s="452"/>
      <c r="X608" s="452"/>
      <c r="Y608" s="452"/>
      <c r="Z608" s="452"/>
      <c r="AA608" s="446"/>
    </row>
    <row r="609" spans="1:27" ht="15.75" customHeight="1">
      <c r="A609" s="446"/>
      <c r="B609" s="446"/>
      <c r="C609" s="446"/>
      <c r="D609" s="446"/>
      <c r="E609" s="446"/>
      <c r="F609" s="446"/>
      <c r="G609" s="446"/>
      <c r="H609" s="446"/>
      <c r="I609" s="446"/>
      <c r="J609" s="446"/>
      <c r="K609" s="446"/>
      <c r="L609" s="446"/>
      <c r="M609" s="451"/>
      <c r="N609" s="452"/>
      <c r="O609" s="452"/>
      <c r="P609" s="452"/>
      <c r="Q609" s="452"/>
      <c r="R609" s="452"/>
      <c r="S609" s="452"/>
      <c r="T609" s="452"/>
      <c r="U609" s="452"/>
      <c r="V609" s="452"/>
      <c r="W609" s="452"/>
      <c r="X609" s="452"/>
      <c r="Y609" s="452"/>
      <c r="Z609" s="452"/>
      <c r="AA609" s="446"/>
    </row>
    <row r="610" spans="1:27" ht="15.75" customHeight="1">
      <c r="A610" s="446"/>
      <c r="B610" s="446"/>
      <c r="C610" s="446"/>
      <c r="D610" s="446"/>
      <c r="E610" s="446"/>
      <c r="F610" s="446"/>
      <c r="G610" s="446"/>
      <c r="H610" s="446"/>
      <c r="I610" s="446"/>
      <c r="J610" s="446"/>
      <c r="K610" s="446"/>
      <c r="L610" s="446"/>
      <c r="M610" s="451"/>
      <c r="N610" s="452"/>
      <c r="O610" s="452"/>
      <c r="P610" s="452"/>
      <c r="Q610" s="452"/>
      <c r="R610" s="452"/>
      <c r="S610" s="452"/>
      <c r="T610" s="452"/>
      <c r="U610" s="452"/>
      <c r="V610" s="452"/>
      <c r="W610" s="452"/>
      <c r="X610" s="452"/>
      <c r="Y610" s="452"/>
      <c r="Z610" s="452"/>
      <c r="AA610" s="446"/>
    </row>
    <row r="611" spans="1:27" ht="15.75" customHeight="1">
      <c r="A611" s="446"/>
      <c r="B611" s="446"/>
      <c r="C611" s="446"/>
      <c r="D611" s="446"/>
      <c r="E611" s="446"/>
      <c r="F611" s="446"/>
      <c r="G611" s="446"/>
      <c r="H611" s="446"/>
      <c r="I611" s="446"/>
      <c r="J611" s="446"/>
      <c r="K611" s="446"/>
      <c r="L611" s="446"/>
      <c r="M611" s="451"/>
      <c r="N611" s="452"/>
      <c r="O611" s="452"/>
      <c r="P611" s="452"/>
      <c r="Q611" s="452"/>
      <c r="R611" s="452"/>
      <c r="S611" s="452"/>
      <c r="T611" s="452"/>
      <c r="U611" s="452"/>
      <c r="V611" s="452"/>
      <c r="W611" s="452"/>
      <c r="X611" s="452"/>
      <c r="Y611" s="452"/>
      <c r="Z611" s="452"/>
      <c r="AA611" s="446"/>
    </row>
    <row r="612" spans="1:27" ht="15.75" customHeight="1">
      <c r="A612" s="446"/>
      <c r="B612" s="446"/>
      <c r="C612" s="446"/>
      <c r="D612" s="446"/>
      <c r="E612" s="446"/>
      <c r="F612" s="446"/>
      <c r="G612" s="446"/>
      <c r="H612" s="446"/>
      <c r="I612" s="446"/>
      <c r="J612" s="446"/>
      <c r="K612" s="446"/>
      <c r="L612" s="446"/>
      <c r="M612" s="451"/>
      <c r="N612" s="452"/>
      <c r="O612" s="452"/>
      <c r="P612" s="452"/>
      <c r="Q612" s="452"/>
      <c r="R612" s="452"/>
      <c r="S612" s="452"/>
      <c r="T612" s="452"/>
      <c r="U612" s="452"/>
      <c r="V612" s="452"/>
      <c r="W612" s="452"/>
      <c r="X612" s="452"/>
      <c r="Y612" s="452"/>
      <c r="Z612" s="452"/>
      <c r="AA612" s="446"/>
    </row>
    <row r="613" spans="1:27" ht="15.75" customHeight="1">
      <c r="A613" s="446"/>
      <c r="B613" s="446"/>
      <c r="C613" s="446"/>
      <c r="D613" s="446"/>
      <c r="E613" s="446"/>
      <c r="F613" s="446"/>
      <c r="G613" s="446"/>
      <c r="H613" s="446"/>
      <c r="I613" s="446"/>
      <c r="J613" s="446"/>
      <c r="K613" s="446"/>
      <c r="L613" s="446"/>
      <c r="M613" s="451"/>
      <c r="N613" s="452"/>
      <c r="O613" s="452"/>
      <c r="P613" s="452"/>
      <c r="Q613" s="452"/>
      <c r="R613" s="452"/>
      <c r="S613" s="452"/>
      <c r="T613" s="452"/>
      <c r="U613" s="452"/>
      <c r="V613" s="452"/>
      <c r="W613" s="452"/>
      <c r="X613" s="452"/>
      <c r="Y613" s="452"/>
      <c r="Z613" s="452"/>
      <c r="AA613" s="446"/>
    </row>
    <row r="614" spans="1:27" ht="15.75" customHeight="1">
      <c r="A614" s="446"/>
      <c r="B614" s="446"/>
      <c r="C614" s="446"/>
      <c r="D614" s="446"/>
      <c r="E614" s="446"/>
      <c r="F614" s="446"/>
      <c r="G614" s="446"/>
      <c r="H614" s="446"/>
      <c r="I614" s="446"/>
      <c r="J614" s="446"/>
      <c r="K614" s="446"/>
      <c r="L614" s="446"/>
      <c r="M614" s="451"/>
      <c r="N614" s="452"/>
      <c r="O614" s="452"/>
      <c r="P614" s="452"/>
      <c r="Q614" s="452"/>
      <c r="R614" s="452"/>
      <c r="S614" s="452"/>
      <c r="T614" s="452"/>
      <c r="U614" s="452"/>
      <c r="V614" s="452"/>
      <c r="W614" s="452"/>
      <c r="X614" s="452"/>
      <c r="Y614" s="452"/>
      <c r="Z614" s="452"/>
      <c r="AA614" s="446"/>
    </row>
    <row r="615" spans="1:27" ht="15.75" customHeight="1">
      <c r="A615" s="446"/>
      <c r="B615" s="446"/>
      <c r="C615" s="446"/>
      <c r="D615" s="446"/>
      <c r="E615" s="446"/>
      <c r="F615" s="446"/>
      <c r="G615" s="446"/>
      <c r="H615" s="446"/>
      <c r="I615" s="446"/>
      <c r="J615" s="446"/>
      <c r="K615" s="446"/>
      <c r="L615" s="446"/>
      <c r="M615" s="451"/>
      <c r="N615" s="452"/>
      <c r="O615" s="452"/>
      <c r="P615" s="452"/>
      <c r="Q615" s="452"/>
      <c r="R615" s="452"/>
      <c r="S615" s="452"/>
      <c r="T615" s="452"/>
      <c r="U615" s="452"/>
      <c r="V615" s="452"/>
      <c r="W615" s="452"/>
      <c r="X615" s="452"/>
      <c r="Y615" s="452"/>
      <c r="Z615" s="452"/>
      <c r="AA615" s="446"/>
    </row>
    <row r="616" spans="1:27" ht="15.75" customHeight="1">
      <c r="A616" s="446"/>
      <c r="B616" s="446"/>
      <c r="C616" s="446"/>
      <c r="D616" s="446"/>
      <c r="E616" s="446"/>
      <c r="F616" s="446"/>
      <c r="G616" s="446"/>
      <c r="H616" s="446"/>
      <c r="I616" s="446"/>
      <c r="J616" s="446"/>
      <c r="K616" s="446"/>
      <c r="L616" s="446"/>
      <c r="M616" s="451"/>
      <c r="N616" s="452"/>
      <c r="O616" s="452"/>
      <c r="P616" s="452"/>
      <c r="Q616" s="452"/>
      <c r="R616" s="452"/>
      <c r="S616" s="452"/>
      <c r="T616" s="452"/>
      <c r="U616" s="452"/>
      <c r="V616" s="452"/>
      <c r="W616" s="452"/>
      <c r="X616" s="452"/>
      <c r="Y616" s="452"/>
      <c r="Z616" s="452"/>
      <c r="AA616" s="446"/>
    </row>
    <row r="617" spans="1:27" ht="15.75" customHeight="1">
      <c r="A617" s="446"/>
      <c r="B617" s="446"/>
      <c r="C617" s="446"/>
      <c r="D617" s="446"/>
      <c r="E617" s="446"/>
      <c r="F617" s="446"/>
      <c r="G617" s="446"/>
      <c r="H617" s="446"/>
      <c r="I617" s="446"/>
      <c r="J617" s="446"/>
      <c r="K617" s="446"/>
      <c r="L617" s="446"/>
      <c r="M617" s="451"/>
      <c r="N617" s="452"/>
      <c r="O617" s="452"/>
      <c r="P617" s="452"/>
      <c r="Q617" s="452"/>
      <c r="R617" s="452"/>
      <c r="S617" s="452"/>
      <c r="T617" s="452"/>
      <c r="U617" s="452"/>
      <c r="V617" s="452"/>
      <c r="W617" s="452"/>
      <c r="X617" s="452"/>
      <c r="Y617" s="452"/>
      <c r="Z617" s="452"/>
      <c r="AA617" s="446"/>
    </row>
    <row r="618" spans="1:27" ht="15.75" customHeight="1">
      <c r="A618" s="446"/>
      <c r="B618" s="446"/>
      <c r="C618" s="446"/>
      <c r="D618" s="446"/>
      <c r="E618" s="446"/>
      <c r="F618" s="446"/>
      <c r="G618" s="446"/>
      <c r="H618" s="446"/>
      <c r="I618" s="446"/>
      <c r="J618" s="446"/>
      <c r="K618" s="446"/>
      <c r="L618" s="446"/>
      <c r="M618" s="451"/>
      <c r="N618" s="452"/>
      <c r="O618" s="452"/>
      <c r="P618" s="452"/>
      <c r="Q618" s="452"/>
      <c r="R618" s="452"/>
      <c r="S618" s="452"/>
      <c r="T618" s="452"/>
      <c r="U618" s="452"/>
      <c r="V618" s="452"/>
      <c r="W618" s="452"/>
      <c r="X618" s="452"/>
      <c r="Y618" s="452"/>
      <c r="Z618" s="452"/>
      <c r="AA618" s="446"/>
    </row>
    <row r="619" spans="1:27" ht="15.75" customHeight="1">
      <c r="A619" s="446"/>
      <c r="B619" s="446"/>
      <c r="C619" s="446"/>
      <c r="D619" s="446"/>
      <c r="E619" s="446"/>
      <c r="F619" s="446"/>
      <c r="G619" s="446"/>
      <c r="H619" s="446"/>
      <c r="I619" s="446"/>
      <c r="J619" s="446"/>
      <c r="K619" s="446"/>
      <c r="L619" s="446"/>
      <c r="M619" s="451"/>
      <c r="N619" s="452"/>
      <c r="O619" s="452"/>
      <c r="P619" s="452"/>
      <c r="Q619" s="452"/>
      <c r="R619" s="452"/>
      <c r="S619" s="452"/>
      <c r="T619" s="452"/>
      <c r="U619" s="452"/>
      <c r="V619" s="452"/>
      <c r="W619" s="452"/>
      <c r="X619" s="452"/>
      <c r="Y619" s="452"/>
      <c r="Z619" s="452"/>
      <c r="AA619" s="446"/>
    </row>
    <row r="620" spans="1:27" ht="15.75" customHeight="1">
      <c r="A620" s="446"/>
      <c r="B620" s="446"/>
      <c r="C620" s="446"/>
      <c r="D620" s="446"/>
      <c r="E620" s="446"/>
      <c r="F620" s="446"/>
      <c r="G620" s="446"/>
      <c r="H620" s="446"/>
      <c r="I620" s="446"/>
      <c r="J620" s="446"/>
      <c r="K620" s="446"/>
      <c r="L620" s="446"/>
      <c r="M620" s="451"/>
      <c r="N620" s="452"/>
      <c r="O620" s="452"/>
      <c r="P620" s="452"/>
      <c r="Q620" s="452"/>
      <c r="R620" s="452"/>
      <c r="S620" s="452"/>
      <c r="T620" s="452"/>
      <c r="U620" s="452"/>
      <c r="V620" s="452"/>
      <c r="W620" s="452"/>
      <c r="X620" s="452"/>
      <c r="Y620" s="452"/>
      <c r="Z620" s="452"/>
      <c r="AA620" s="446"/>
    </row>
    <row r="621" spans="1:27" ht="15.75" customHeight="1">
      <c r="A621" s="446"/>
      <c r="B621" s="446"/>
      <c r="C621" s="446"/>
      <c r="D621" s="446"/>
      <c r="E621" s="446"/>
      <c r="F621" s="446"/>
      <c r="G621" s="446"/>
      <c r="H621" s="446"/>
      <c r="I621" s="446"/>
      <c r="J621" s="446"/>
      <c r="K621" s="446"/>
      <c r="L621" s="446"/>
      <c r="M621" s="451"/>
      <c r="N621" s="452"/>
      <c r="O621" s="452"/>
      <c r="P621" s="452"/>
      <c r="Q621" s="452"/>
      <c r="R621" s="452"/>
      <c r="S621" s="452"/>
      <c r="T621" s="452"/>
      <c r="U621" s="452"/>
      <c r="V621" s="452"/>
      <c r="W621" s="452"/>
      <c r="X621" s="452"/>
      <c r="Y621" s="452"/>
      <c r="Z621" s="452"/>
      <c r="AA621" s="446"/>
    </row>
    <row r="622" spans="1:27" ht="15.75" customHeight="1">
      <c r="A622" s="446"/>
      <c r="B622" s="446"/>
      <c r="C622" s="446"/>
      <c r="D622" s="446"/>
      <c r="E622" s="446"/>
      <c r="F622" s="446"/>
      <c r="G622" s="446"/>
      <c r="H622" s="446"/>
      <c r="I622" s="446"/>
      <c r="J622" s="446"/>
      <c r="K622" s="446"/>
      <c r="L622" s="446"/>
      <c r="M622" s="451"/>
      <c r="N622" s="452"/>
      <c r="O622" s="452"/>
      <c r="P622" s="452"/>
      <c r="Q622" s="452"/>
      <c r="R622" s="452"/>
      <c r="S622" s="452"/>
      <c r="T622" s="452"/>
      <c r="U622" s="452"/>
      <c r="V622" s="452"/>
      <c r="W622" s="452"/>
      <c r="X622" s="452"/>
      <c r="Y622" s="452"/>
      <c r="Z622" s="452"/>
      <c r="AA622" s="446"/>
    </row>
    <row r="623" spans="1:27" ht="15.75" customHeight="1">
      <c r="A623" s="446"/>
      <c r="B623" s="446"/>
      <c r="C623" s="446"/>
      <c r="D623" s="446"/>
      <c r="E623" s="446"/>
      <c r="F623" s="446"/>
      <c r="G623" s="446"/>
      <c r="H623" s="446"/>
      <c r="I623" s="446"/>
      <c r="J623" s="446"/>
      <c r="K623" s="446"/>
      <c r="L623" s="446"/>
      <c r="M623" s="451"/>
      <c r="N623" s="452"/>
      <c r="O623" s="452"/>
      <c r="P623" s="452"/>
      <c r="Q623" s="452"/>
      <c r="R623" s="452"/>
      <c r="S623" s="452"/>
      <c r="T623" s="452"/>
      <c r="U623" s="452"/>
      <c r="V623" s="452"/>
      <c r="W623" s="452"/>
      <c r="X623" s="452"/>
      <c r="Y623" s="452"/>
      <c r="Z623" s="452"/>
      <c r="AA623" s="446"/>
    </row>
    <row r="624" spans="1:27" ht="15.75" customHeight="1">
      <c r="A624" s="446"/>
      <c r="B624" s="446"/>
      <c r="C624" s="446"/>
      <c r="D624" s="446"/>
      <c r="E624" s="446"/>
      <c r="F624" s="446"/>
      <c r="G624" s="446"/>
      <c r="H624" s="446"/>
      <c r="I624" s="446"/>
      <c r="J624" s="446"/>
      <c r="K624" s="446"/>
      <c r="L624" s="446"/>
      <c r="M624" s="451"/>
      <c r="N624" s="452"/>
      <c r="O624" s="452"/>
      <c r="P624" s="452"/>
      <c r="Q624" s="452"/>
      <c r="R624" s="452"/>
      <c r="S624" s="452"/>
      <c r="T624" s="452"/>
      <c r="U624" s="452"/>
      <c r="V624" s="452"/>
      <c r="W624" s="452"/>
      <c r="X624" s="452"/>
      <c r="Y624" s="452"/>
      <c r="Z624" s="452"/>
      <c r="AA624" s="446"/>
    </row>
    <row r="625" spans="1:27" ht="15.75" customHeight="1">
      <c r="A625" s="446"/>
      <c r="B625" s="446"/>
      <c r="C625" s="446"/>
      <c r="D625" s="446"/>
      <c r="E625" s="446"/>
      <c r="F625" s="446"/>
      <c r="G625" s="446"/>
      <c r="H625" s="446"/>
      <c r="I625" s="446"/>
      <c r="J625" s="446"/>
      <c r="K625" s="446"/>
      <c r="L625" s="446"/>
      <c r="M625" s="451"/>
      <c r="N625" s="452"/>
      <c r="O625" s="452"/>
      <c r="P625" s="452"/>
      <c r="Q625" s="452"/>
      <c r="R625" s="452"/>
      <c r="S625" s="452"/>
      <c r="T625" s="452"/>
      <c r="U625" s="452"/>
      <c r="V625" s="452"/>
      <c r="W625" s="452"/>
      <c r="X625" s="452"/>
      <c r="Y625" s="452"/>
      <c r="Z625" s="452"/>
      <c r="AA625" s="446"/>
    </row>
    <row r="626" spans="1:27" ht="15.75" customHeight="1">
      <c r="A626" s="446"/>
      <c r="B626" s="446"/>
      <c r="C626" s="446"/>
      <c r="D626" s="446"/>
      <c r="E626" s="446"/>
      <c r="F626" s="446"/>
      <c r="G626" s="446"/>
      <c r="H626" s="446"/>
      <c r="I626" s="446"/>
      <c r="J626" s="446"/>
      <c r="K626" s="446"/>
      <c r="L626" s="446"/>
      <c r="M626" s="451"/>
      <c r="N626" s="452"/>
      <c r="O626" s="452"/>
      <c r="P626" s="452"/>
      <c r="Q626" s="452"/>
      <c r="R626" s="452"/>
      <c r="S626" s="452"/>
      <c r="T626" s="452"/>
      <c r="U626" s="452"/>
      <c r="V626" s="452"/>
      <c r="W626" s="452"/>
      <c r="X626" s="452"/>
      <c r="Y626" s="452"/>
      <c r="Z626" s="452"/>
      <c r="AA626" s="446"/>
    </row>
    <row r="627" spans="1:27" ht="15.75" customHeight="1">
      <c r="A627" s="446"/>
      <c r="B627" s="446"/>
      <c r="C627" s="446"/>
      <c r="D627" s="446"/>
      <c r="E627" s="446"/>
      <c r="F627" s="446"/>
      <c r="G627" s="446"/>
      <c r="H627" s="446"/>
      <c r="I627" s="446"/>
      <c r="J627" s="446"/>
      <c r="K627" s="446"/>
      <c r="L627" s="446"/>
      <c r="M627" s="451"/>
      <c r="N627" s="452"/>
      <c r="O627" s="452"/>
      <c r="P627" s="452"/>
      <c r="Q627" s="452"/>
      <c r="R627" s="452"/>
      <c r="S627" s="452"/>
      <c r="T627" s="452"/>
      <c r="U627" s="452"/>
      <c r="V627" s="452"/>
      <c r="W627" s="452"/>
      <c r="X627" s="452"/>
      <c r="Y627" s="452"/>
      <c r="Z627" s="452"/>
      <c r="AA627" s="446"/>
    </row>
    <row r="628" spans="1:27" ht="15.75" customHeight="1">
      <c r="A628" s="446"/>
      <c r="B628" s="446"/>
      <c r="C628" s="446"/>
      <c r="D628" s="446"/>
      <c r="E628" s="446"/>
      <c r="F628" s="446"/>
      <c r="G628" s="446"/>
      <c r="H628" s="446"/>
      <c r="I628" s="446"/>
      <c r="J628" s="446"/>
      <c r="K628" s="446"/>
      <c r="L628" s="446"/>
      <c r="M628" s="451"/>
      <c r="N628" s="452"/>
      <c r="O628" s="452"/>
      <c r="P628" s="452"/>
      <c r="Q628" s="452"/>
      <c r="R628" s="452"/>
      <c r="S628" s="452"/>
      <c r="T628" s="452"/>
      <c r="U628" s="452"/>
      <c r="V628" s="452"/>
      <c r="W628" s="452"/>
      <c r="X628" s="452"/>
      <c r="Y628" s="452"/>
      <c r="Z628" s="452"/>
      <c r="AA628" s="446"/>
    </row>
    <row r="629" spans="1:27" ht="15.75" customHeight="1">
      <c r="A629" s="446"/>
      <c r="B629" s="446"/>
      <c r="C629" s="446"/>
      <c r="D629" s="446"/>
      <c r="E629" s="446"/>
      <c r="F629" s="446"/>
      <c r="G629" s="446"/>
      <c r="H629" s="446"/>
      <c r="I629" s="446"/>
      <c r="J629" s="446"/>
      <c r="K629" s="446"/>
      <c r="L629" s="446"/>
      <c r="M629" s="451"/>
      <c r="N629" s="452"/>
      <c r="O629" s="452"/>
      <c r="P629" s="452"/>
      <c r="Q629" s="452"/>
      <c r="R629" s="452"/>
      <c r="S629" s="452"/>
      <c r="T629" s="452"/>
      <c r="U629" s="452"/>
      <c r="V629" s="452"/>
      <c r="W629" s="452"/>
      <c r="X629" s="452"/>
      <c r="Y629" s="452"/>
      <c r="Z629" s="452"/>
      <c r="AA629" s="446"/>
    </row>
    <row r="630" spans="1:27" ht="15.75" customHeight="1">
      <c r="A630" s="446"/>
      <c r="B630" s="446"/>
      <c r="C630" s="446"/>
      <c r="D630" s="446"/>
      <c r="E630" s="446"/>
      <c r="F630" s="446"/>
      <c r="G630" s="446"/>
      <c r="H630" s="446"/>
      <c r="I630" s="446"/>
      <c r="J630" s="446"/>
      <c r="K630" s="446"/>
      <c r="L630" s="446"/>
      <c r="M630" s="451"/>
      <c r="N630" s="452"/>
      <c r="O630" s="452"/>
      <c r="P630" s="452"/>
      <c r="Q630" s="452"/>
      <c r="R630" s="452"/>
      <c r="S630" s="452"/>
      <c r="T630" s="452"/>
      <c r="U630" s="452"/>
      <c r="V630" s="452"/>
      <c r="W630" s="452"/>
      <c r="X630" s="452"/>
      <c r="Y630" s="452"/>
      <c r="Z630" s="452"/>
      <c r="AA630" s="446"/>
    </row>
    <row r="631" spans="1:27" ht="15.75" customHeight="1">
      <c r="A631" s="446"/>
      <c r="B631" s="446"/>
      <c r="C631" s="446"/>
      <c r="D631" s="446"/>
      <c r="E631" s="446"/>
      <c r="F631" s="446"/>
      <c r="G631" s="446"/>
      <c r="H631" s="446"/>
      <c r="I631" s="446"/>
      <c r="J631" s="446"/>
      <c r="K631" s="446"/>
      <c r="L631" s="446"/>
      <c r="M631" s="451"/>
      <c r="N631" s="452"/>
      <c r="O631" s="452"/>
      <c r="P631" s="452"/>
      <c r="Q631" s="452"/>
      <c r="R631" s="452"/>
      <c r="S631" s="452"/>
      <c r="T631" s="452"/>
      <c r="U631" s="452"/>
      <c r="V631" s="452"/>
      <c r="W631" s="452"/>
      <c r="X631" s="452"/>
      <c r="Y631" s="452"/>
      <c r="Z631" s="452"/>
      <c r="AA631" s="446"/>
    </row>
    <row r="632" spans="1:27" ht="15.75" customHeight="1">
      <c r="A632" s="446"/>
      <c r="B632" s="446"/>
      <c r="C632" s="446"/>
      <c r="D632" s="446"/>
      <c r="E632" s="446"/>
      <c r="F632" s="446"/>
      <c r="G632" s="446"/>
      <c r="H632" s="446"/>
      <c r="I632" s="446"/>
      <c r="J632" s="446"/>
      <c r="K632" s="446"/>
      <c r="L632" s="446"/>
      <c r="M632" s="451"/>
      <c r="N632" s="452"/>
      <c r="O632" s="452"/>
      <c r="P632" s="452"/>
      <c r="Q632" s="452"/>
      <c r="R632" s="452"/>
      <c r="S632" s="452"/>
      <c r="T632" s="452"/>
      <c r="U632" s="452"/>
      <c r="V632" s="452"/>
      <c r="W632" s="452"/>
      <c r="X632" s="452"/>
      <c r="Y632" s="452"/>
      <c r="Z632" s="452"/>
      <c r="AA632" s="446"/>
    </row>
    <row r="633" spans="1:27" ht="15.75" customHeight="1">
      <c r="A633" s="446"/>
      <c r="B633" s="446"/>
      <c r="C633" s="446"/>
      <c r="D633" s="446"/>
      <c r="E633" s="446"/>
      <c r="F633" s="446"/>
      <c r="G633" s="446"/>
      <c r="H633" s="446"/>
      <c r="I633" s="446"/>
      <c r="J633" s="446"/>
      <c r="K633" s="446"/>
      <c r="L633" s="446"/>
      <c r="M633" s="451"/>
      <c r="N633" s="452"/>
      <c r="O633" s="452"/>
      <c r="P633" s="452"/>
      <c r="Q633" s="452"/>
      <c r="R633" s="452"/>
      <c r="S633" s="452"/>
      <c r="T633" s="452"/>
      <c r="U633" s="452"/>
      <c r="V633" s="452"/>
      <c r="W633" s="452"/>
      <c r="X633" s="452"/>
      <c r="Y633" s="452"/>
      <c r="Z633" s="452"/>
      <c r="AA633" s="446"/>
    </row>
    <row r="634" spans="1:27" ht="15.75" customHeight="1">
      <c r="A634" s="446"/>
      <c r="B634" s="446"/>
      <c r="C634" s="446"/>
      <c r="D634" s="446"/>
      <c r="E634" s="446"/>
      <c r="F634" s="446"/>
      <c r="G634" s="446"/>
      <c r="H634" s="446"/>
      <c r="I634" s="446"/>
      <c r="J634" s="446"/>
      <c r="K634" s="446"/>
      <c r="L634" s="446"/>
      <c r="M634" s="451"/>
      <c r="N634" s="452"/>
      <c r="O634" s="452"/>
      <c r="P634" s="452"/>
      <c r="Q634" s="452"/>
      <c r="R634" s="452"/>
      <c r="S634" s="452"/>
      <c r="T634" s="452"/>
      <c r="U634" s="452"/>
      <c r="V634" s="452"/>
      <c r="W634" s="452"/>
      <c r="X634" s="452"/>
      <c r="Y634" s="452"/>
      <c r="Z634" s="452"/>
      <c r="AA634" s="446"/>
    </row>
    <row r="635" spans="1:27" ht="15.75" customHeight="1">
      <c r="A635" s="446"/>
      <c r="B635" s="446"/>
      <c r="C635" s="446"/>
      <c r="D635" s="446"/>
      <c r="E635" s="446"/>
      <c r="F635" s="446"/>
      <c r="G635" s="446"/>
      <c r="H635" s="446"/>
      <c r="I635" s="446"/>
      <c r="J635" s="446"/>
      <c r="K635" s="446"/>
      <c r="L635" s="446"/>
      <c r="M635" s="451"/>
      <c r="N635" s="452"/>
      <c r="O635" s="452"/>
      <c r="P635" s="452"/>
      <c r="Q635" s="452"/>
      <c r="R635" s="452"/>
      <c r="S635" s="452"/>
      <c r="T635" s="452"/>
      <c r="U635" s="452"/>
      <c r="V635" s="452"/>
      <c r="W635" s="452"/>
      <c r="X635" s="452"/>
      <c r="Y635" s="452"/>
      <c r="Z635" s="452"/>
      <c r="AA635" s="446"/>
    </row>
    <row r="636" spans="1:27" ht="15.75" customHeight="1">
      <c r="A636" s="446"/>
      <c r="B636" s="446"/>
      <c r="C636" s="446"/>
      <c r="D636" s="446"/>
      <c r="E636" s="446"/>
      <c r="F636" s="446"/>
      <c r="G636" s="446"/>
      <c r="H636" s="446"/>
      <c r="I636" s="446"/>
      <c r="J636" s="446"/>
      <c r="K636" s="446"/>
      <c r="L636" s="446"/>
      <c r="M636" s="451"/>
      <c r="N636" s="452"/>
      <c r="O636" s="452"/>
      <c r="P636" s="452"/>
      <c r="Q636" s="452"/>
      <c r="R636" s="452"/>
      <c r="S636" s="452"/>
      <c r="T636" s="452"/>
      <c r="U636" s="452"/>
      <c r="V636" s="452"/>
      <c r="W636" s="452"/>
      <c r="X636" s="452"/>
      <c r="Y636" s="452"/>
      <c r="Z636" s="452"/>
      <c r="AA636" s="446"/>
    </row>
    <row r="637" spans="1:27" ht="15.75" customHeight="1">
      <c r="A637" s="446"/>
      <c r="B637" s="446"/>
      <c r="C637" s="446"/>
      <c r="D637" s="446"/>
      <c r="E637" s="446"/>
      <c r="F637" s="446"/>
      <c r="G637" s="446"/>
      <c r="H637" s="446"/>
      <c r="I637" s="446"/>
      <c r="J637" s="446"/>
      <c r="K637" s="446"/>
      <c r="L637" s="446"/>
      <c r="M637" s="451"/>
      <c r="N637" s="452"/>
      <c r="O637" s="452"/>
      <c r="P637" s="452"/>
      <c r="Q637" s="452"/>
      <c r="R637" s="452"/>
      <c r="S637" s="452"/>
      <c r="T637" s="452"/>
      <c r="U637" s="452"/>
      <c r="V637" s="452"/>
      <c r="W637" s="452"/>
      <c r="X637" s="452"/>
      <c r="Y637" s="452"/>
      <c r="Z637" s="452"/>
      <c r="AA637" s="446"/>
    </row>
    <row r="638" spans="1:27" ht="15.75" customHeight="1">
      <c r="A638" s="446"/>
      <c r="B638" s="446"/>
      <c r="C638" s="446"/>
      <c r="D638" s="446"/>
      <c r="E638" s="446"/>
      <c r="F638" s="446"/>
      <c r="G638" s="446"/>
      <c r="H638" s="446"/>
      <c r="I638" s="446"/>
      <c r="J638" s="446"/>
      <c r="K638" s="446"/>
      <c r="L638" s="446"/>
      <c r="M638" s="451"/>
      <c r="N638" s="452"/>
      <c r="O638" s="452"/>
      <c r="P638" s="452"/>
      <c r="Q638" s="452"/>
      <c r="R638" s="452"/>
      <c r="S638" s="452"/>
      <c r="T638" s="452"/>
      <c r="U638" s="452"/>
      <c r="V638" s="452"/>
      <c r="W638" s="452"/>
      <c r="X638" s="452"/>
      <c r="Y638" s="452"/>
      <c r="Z638" s="452"/>
      <c r="AA638" s="446"/>
    </row>
    <row r="639" spans="1:27" ht="15.75" customHeight="1">
      <c r="A639" s="446"/>
      <c r="B639" s="446"/>
      <c r="C639" s="446"/>
      <c r="D639" s="446"/>
      <c r="E639" s="446"/>
      <c r="F639" s="446"/>
      <c r="G639" s="446"/>
      <c r="H639" s="446"/>
      <c r="I639" s="446"/>
      <c r="J639" s="446"/>
      <c r="K639" s="446"/>
      <c r="L639" s="446"/>
      <c r="M639" s="451"/>
      <c r="N639" s="452"/>
      <c r="O639" s="452"/>
      <c r="P639" s="452"/>
      <c r="Q639" s="452"/>
      <c r="R639" s="452"/>
      <c r="S639" s="452"/>
      <c r="T639" s="452"/>
      <c r="U639" s="452"/>
      <c r="V639" s="452"/>
      <c r="W639" s="452"/>
      <c r="X639" s="452"/>
      <c r="Y639" s="452"/>
      <c r="Z639" s="452"/>
      <c r="AA639" s="446"/>
    </row>
    <row r="640" spans="1:27" ht="15.75" customHeight="1">
      <c r="A640" s="446"/>
      <c r="B640" s="446"/>
      <c r="C640" s="446"/>
      <c r="D640" s="446"/>
      <c r="E640" s="446"/>
      <c r="F640" s="446"/>
      <c r="G640" s="446"/>
      <c r="H640" s="446"/>
      <c r="I640" s="446"/>
      <c r="J640" s="446"/>
      <c r="K640" s="446"/>
      <c r="L640" s="446"/>
      <c r="M640" s="451"/>
      <c r="N640" s="452"/>
      <c r="O640" s="452"/>
      <c r="P640" s="452"/>
      <c r="Q640" s="452"/>
      <c r="R640" s="452"/>
      <c r="S640" s="452"/>
      <c r="T640" s="452"/>
      <c r="U640" s="452"/>
      <c r="V640" s="452"/>
      <c r="W640" s="452"/>
      <c r="X640" s="452"/>
      <c r="Y640" s="452"/>
      <c r="Z640" s="452"/>
      <c r="AA640" s="446"/>
    </row>
    <row r="641" spans="1:27" ht="15.75" customHeight="1">
      <c r="A641" s="446"/>
      <c r="B641" s="446"/>
      <c r="C641" s="446"/>
      <c r="D641" s="446"/>
      <c r="E641" s="446"/>
      <c r="F641" s="446"/>
      <c r="G641" s="446"/>
      <c r="H641" s="446"/>
      <c r="I641" s="446"/>
      <c r="J641" s="446"/>
      <c r="K641" s="446"/>
      <c r="L641" s="446"/>
      <c r="M641" s="451"/>
      <c r="N641" s="452"/>
      <c r="O641" s="452"/>
      <c r="P641" s="452"/>
      <c r="Q641" s="452"/>
      <c r="R641" s="452"/>
      <c r="S641" s="452"/>
      <c r="T641" s="452"/>
      <c r="U641" s="452"/>
      <c r="V641" s="452"/>
      <c r="W641" s="452"/>
      <c r="X641" s="452"/>
      <c r="Y641" s="452"/>
      <c r="Z641" s="452"/>
      <c r="AA641" s="446"/>
    </row>
    <row r="642" spans="1:27" ht="15.75" customHeight="1">
      <c r="A642" s="446"/>
      <c r="B642" s="446"/>
      <c r="C642" s="446"/>
      <c r="D642" s="446"/>
      <c r="E642" s="446"/>
      <c r="F642" s="446"/>
      <c r="G642" s="446"/>
      <c r="H642" s="446"/>
      <c r="I642" s="446"/>
      <c r="J642" s="446"/>
      <c r="K642" s="446"/>
      <c r="L642" s="446"/>
      <c r="M642" s="451"/>
      <c r="N642" s="452"/>
      <c r="O642" s="452"/>
      <c r="P642" s="452"/>
      <c r="Q642" s="452"/>
      <c r="R642" s="452"/>
      <c r="S642" s="452"/>
      <c r="T642" s="452"/>
      <c r="U642" s="452"/>
      <c r="V642" s="452"/>
      <c r="W642" s="452"/>
      <c r="X642" s="452"/>
      <c r="Y642" s="452"/>
      <c r="Z642" s="452"/>
      <c r="AA642" s="446"/>
    </row>
    <row r="643" spans="1:27" ht="15.75" customHeight="1">
      <c r="A643" s="446"/>
      <c r="B643" s="446"/>
      <c r="C643" s="446"/>
      <c r="D643" s="446"/>
      <c r="E643" s="446"/>
      <c r="F643" s="446"/>
      <c r="G643" s="446"/>
      <c r="H643" s="446"/>
      <c r="I643" s="446"/>
      <c r="J643" s="446"/>
      <c r="K643" s="446"/>
      <c r="L643" s="446"/>
      <c r="M643" s="451"/>
      <c r="N643" s="452"/>
      <c r="O643" s="452"/>
      <c r="P643" s="452"/>
      <c r="Q643" s="452"/>
      <c r="R643" s="452"/>
      <c r="S643" s="452"/>
      <c r="T643" s="452"/>
      <c r="U643" s="452"/>
      <c r="V643" s="452"/>
      <c r="W643" s="452"/>
      <c r="X643" s="452"/>
      <c r="Y643" s="452"/>
      <c r="Z643" s="452"/>
      <c r="AA643" s="446"/>
    </row>
    <row r="644" spans="1:27" ht="15.75" customHeight="1">
      <c r="A644" s="446"/>
      <c r="B644" s="446"/>
      <c r="C644" s="446"/>
      <c r="D644" s="446"/>
      <c r="E644" s="446"/>
      <c r="F644" s="446"/>
      <c r="G644" s="446"/>
      <c r="H644" s="446"/>
      <c r="I644" s="446"/>
      <c r="J644" s="446"/>
      <c r="K644" s="446"/>
      <c r="L644" s="446"/>
      <c r="M644" s="451"/>
      <c r="N644" s="452"/>
      <c r="O644" s="452"/>
      <c r="P644" s="452"/>
      <c r="Q644" s="452"/>
      <c r="R644" s="452"/>
      <c r="S644" s="452"/>
      <c r="T644" s="452"/>
      <c r="U644" s="452"/>
      <c r="V644" s="452"/>
      <c r="W644" s="452"/>
      <c r="X644" s="452"/>
      <c r="Y644" s="452"/>
      <c r="Z644" s="452"/>
      <c r="AA644" s="446"/>
    </row>
    <row r="645" spans="1:27" ht="15.75" customHeight="1">
      <c r="A645" s="446"/>
      <c r="B645" s="446"/>
      <c r="C645" s="446"/>
      <c r="D645" s="446"/>
      <c r="E645" s="446"/>
      <c r="F645" s="446"/>
      <c r="G645" s="446"/>
      <c r="H645" s="446"/>
      <c r="I645" s="446"/>
      <c r="J645" s="446"/>
      <c r="K645" s="446"/>
      <c r="L645" s="446"/>
      <c r="M645" s="451"/>
      <c r="N645" s="452"/>
      <c r="O645" s="452"/>
      <c r="P645" s="452"/>
      <c r="Q645" s="452"/>
      <c r="R645" s="452"/>
      <c r="S645" s="452"/>
      <c r="T645" s="452"/>
      <c r="U645" s="452"/>
      <c r="V645" s="452"/>
      <c r="W645" s="452"/>
      <c r="X645" s="452"/>
      <c r="Y645" s="452"/>
      <c r="Z645" s="452"/>
      <c r="AA645" s="446"/>
    </row>
    <row r="646" spans="1:27" ht="15.75" customHeight="1">
      <c r="A646" s="446"/>
      <c r="B646" s="446"/>
      <c r="C646" s="446"/>
      <c r="D646" s="446"/>
      <c r="E646" s="446"/>
      <c r="F646" s="446"/>
      <c r="G646" s="446"/>
      <c r="H646" s="446"/>
      <c r="I646" s="446"/>
      <c r="J646" s="446"/>
      <c r="K646" s="446"/>
      <c r="L646" s="446"/>
      <c r="M646" s="451"/>
      <c r="N646" s="452"/>
      <c r="O646" s="452"/>
      <c r="P646" s="452"/>
      <c r="Q646" s="452"/>
      <c r="R646" s="452"/>
      <c r="S646" s="452"/>
      <c r="T646" s="452"/>
      <c r="U646" s="452"/>
      <c r="V646" s="452"/>
      <c r="W646" s="452"/>
      <c r="X646" s="452"/>
      <c r="Y646" s="452"/>
      <c r="Z646" s="452"/>
      <c r="AA646" s="446"/>
    </row>
    <row r="647" spans="1:27" ht="15.75" customHeight="1">
      <c r="A647" s="446"/>
      <c r="B647" s="446"/>
      <c r="C647" s="446"/>
      <c r="D647" s="446"/>
      <c r="E647" s="446"/>
      <c r="F647" s="446"/>
      <c r="G647" s="446"/>
      <c r="H647" s="446"/>
      <c r="I647" s="446"/>
      <c r="J647" s="446"/>
      <c r="K647" s="446"/>
      <c r="L647" s="446"/>
      <c r="M647" s="451"/>
      <c r="N647" s="452"/>
      <c r="O647" s="452"/>
      <c r="P647" s="452"/>
      <c r="Q647" s="452"/>
      <c r="R647" s="452"/>
      <c r="S647" s="452"/>
      <c r="T647" s="452"/>
      <c r="U647" s="452"/>
      <c r="V647" s="452"/>
      <c r="W647" s="452"/>
      <c r="X647" s="452"/>
      <c r="Y647" s="452"/>
      <c r="Z647" s="452"/>
      <c r="AA647" s="446"/>
    </row>
    <row r="648" spans="1:27" ht="15.75" customHeight="1">
      <c r="A648" s="446"/>
      <c r="B648" s="446"/>
      <c r="C648" s="446"/>
      <c r="D648" s="446"/>
      <c r="E648" s="446"/>
      <c r="F648" s="446"/>
      <c r="G648" s="446"/>
      <c r="H648" s="446"/>
      <c r="I648" s="446"/>
      <c r="J648" s="446"/>
      <c r="K648" s="446"/>
      <c r="L648" s="446"/>
      <c r="M648" s="451"/>
      <c r="N648" s="452"/>
      <c r="O648" s="452"/>
      <c r="P648" s="452"/>
      <c r="Q648" s="452"/>
      <c r="R648" s="452"/>
      <c r="S648" s="452"/>
      <c r="T648" s="452"/>
      <c r="U648" s="452"/>
      <c r="V648" s="452"/>
      <c r="W648" s="452"/>
      <c r="X648" s="452"/>
      <c r="Y648" s="452"/>
      <c r="Z648" s="452"/>
      <c r="AA648" s="446"/>
    </row>
    <row r="649" spans="1:27" ht="15.75" customHeight="1">
      <c r="A649" s="446"/>
      <c r="B649" s="446"/>
      <c r="C649" s="446"/>
      <c r="D649" s="446"/>
      <c r="E649" s="446"/>
      <c r="F649" s="446"/>
      <c r="G649" s="446"/>
      <c r="H649" s="446"/>
      <c r="I649" s="446"/>
      <c r="J649" s="446"/>
      <c r="K649" s="446"/>
      <c r="L649" s="446"/>
      <c r="M649" s="451"/>
      <c r="N649" s="452"/>
      <c r="O649" s="452"/>
      <c r="P649" s="452"/>
      <c r="Q649" s="452"/>
      <c r="R649" s="452"/>
      <c r="S649" s="452"/>
      <c r="T649" s="452"/>
      <c r="U649" s="452"/>
      <c r="V649" s="452"/>
      <c r="W649" s="452"/>
      <c r="X649" s="452"/>
      <c r="Y649" s="452"/>
      <c r="Z649" s="452"/>
      <c r="AA649" s="446"/>
    </row>
    <row r="650" spans="1:27" ht="15.75" customHeight="1">
      <c r="A650" s="446"/>
      <c r="B650" s="446"/>
      <c r="C650" s="446"/>
      <c r="D650" s="446"/>
      <c r="E650" s="446"/>
      <c r="F650" s="446"/>
      <c r="G650" s="446"/>
      <c r="H650" s="446"/>
      <c r="I650" s="446"/>
      <c r="J650" s="446"/>
      <c r="K650" s="446"/>
      <c r="L650" s="446"/>
      <c r="M650" s="451"/>
      <c r="N650" s="452"/>
      <c r="O650" s="452"/>
      <c r="P650" s="452"/>
      <c r="Q650" s="452"/>
      <c r="R650" s="452"/>
      <c r="S650" s="452"/>
      <c r="T650" s="452"/>
      <c r="U650" s="452"/>
      <c r="V650" s="452"/>
      <c r="W650" s="452"/>
      <c r="X650" s="452"/>
      <c r="Y650" s="452"/>
      <c r="Z650" s="452"/>
      <c r="AA650" s="446"/>
    </row>
    <row r="651" spans="1:27" ht="15.75" customHeight="1">
      <c r="A651" s="446"/>
      <c r="B651" s="446"/>
      <c r="C651" s="446"/>
      <c r="D651" s="446"/>
      <c r="E651" s="446"/>
      <c r="F651" s="446"/>
      <c r="G651" s="446"/>
      <c r="H651" s="446"/>
      <c r="I651" s="446"/>
      <c r="J651" s="446"/>
      <c r="K651" s="446"/>
      <c r="L651" s="446"/>
      <c r="M651" s="451"/>
      <c r="N651" s="452"/>
      <c r="O651" s="452"/>
      <c r="P651" s="452"/>
      <c r="Q651" s="452"/>
      <c r="R651" s="452"/>
      <c r="S651" s="452"/>
      <c r="T651" s="452"/>
      <c r="U651" s="452"/>
      <c r="V651" s="452"/>
      <c r="W651" s="452"/>
      <c r="X651" s="452"/>
      <c r="Y651" s="452"/>
      <c r="Z651" s="452"/>
      <c r="AA651" s="446"/>
    </row>
    <row r="652" spans="1:27" ht="15.75" customHeight="1">
      <c r="A652" s="446"/>
      <c r="B652" s="446"/>
      <c r="C652" s="446"/>
      <c r="D652" s="446"/>
      <c r="E652" s="446"/>
      <c r="F652" s="446"/>
      <c r="G652" s="446"/>
      <c r="H652" s="446"/>
      <c r="I652" s="446"/>
      <c r="J652" s="446"/>
      <c r="K652" s="446"/>
      <c r="L652" s="446"/>
      <c r="M652" s="451"/>
      <c r="N652" s="452"/>
      <c r="O652" s="452"/>
      <c r="P652" s="452"/>
      <c r="Q652" s="452"/>
      <c r="R652" s="452"/>
      <c r="S652" s="452"/>
      <c r="T652" s="452"/>
      <c r="U652" s="452"/>
      <c r="V652" s="452"/>
      <c r="W652" s="452"/>
      <c r="X652" s="452"/>
      <c r="Y652" s="452"/>
      <c r="Z652" s="452"/>
      <c r="AA652" s="446"/>
    </row>
    <row r="653" spans="1:27" ht="15.75" customHeight="1">
      <c r="A653" s="446"/>
      <c r="B653" s="446"/>
      <c r="C653" s="446"/>
      <c r="D653" s="446"/>
      <c r="E653" s="446"/>
      <c r="F653" s="446"/>
      <c r="G653" s="446"/>
      <c r="H653" s="446"/>
      <c r="I653" s="446"/>
      <c r="J653" s="446"/>
      <c r="K653" s="446"/>
      <c r="L653" s="446"/>
      <c r="M653" s="451"/>
      <c r="N653" s="452"/>
      <c r="O653" s="452"/>
      <c r="P653" s="452"/>
      <c r="Q653" s="452"/>
      <c r="R653" s="452"/>
      <c r="S653" s="452"/>
      <c r="T653" s="452"/>
      <c r="U653" s="452"/>
      <c r="V653" s="452"/>
      <c r="W653" s="452"/>
      <c r="X653" s="452"/>
      <c r="Y653" s="452"/>
      <c r="Z653" s="452"/>
      <c r="AA653" s="446"/>
    </row>
    <row r="654" spans="1:27" ht="15.75" customHeight="1">
      <c r="A654" s="446"/>
      <c r="B654" s="446"/>
      <c r="C654" s="446"/>
      <c r="D654" s="446"/>
      <c r="E654" s="446"/>
      <c r="F654" s="446"/>
      <c r="G654" s="446"/>
      <c r="H654" s="446"/>
      <c r="I654" s="446"/>
      <c r="J654" s="446"/>
      <c r="K654" s="446"/>
      <c r="L654" s="446"/>
      <c r="M654" s="451"/>
      <c r="N654" s="452"/>
      <c r="O654" s="452"/>
      <c r="P654" s="452"/>
      <c r="Q654" s="452"/>
      <c r="R654" s="452"/>
      <c r="S654" s="452"/>
      <c r="T654" s="452"/>
      <c r="U654" s="452"/>
      <c r="V654" s="452"/>
      <c r="W654" s="452"/>
      <c r="X654" s="452"/>
      <c r="Y654" s="452"/>
      <c r="Z654" s="452"/>
      <c r="AA654" s="446"/>
    </row>
    <row r="655" spans="1:27" ht="15.75" customHeight="1">
      <c r="A655" s="446"/>
      <c r="B655" s="446"/>
      <c r="C655" s="446"/>
      <c r="D655" s="446"/>
      <c r="E655" s="446"/>
      <c r="F655" s="446"/>
      <c r="G655" s="446"/>
      <c r="H655" s="446"/>
      <c r="I655" s="446"/>
      <c r="J655" s="446"/>
      <c r="K655" s="446"/>
      <c r="L655" s="446"/>
      <c r="M655" s="451"/>
      <c r="N655" s="452"/>
      <c r="O655" s="452"/>
      <c r="P655" s="452"/>
      <c r="Q655" s="452"/>
      <c r="R655" s="452"/>
      <c r="S655" s="452"/>
      <c r="T655" s="452"/>
      <c r="U655" s="452"/>
      <c r="V655" s="452"/>
      <c r="W655" s="452"/>
      <c r="X655" s="452"/>
      <c r="Y655" s="452"/>
      <c r="Z655" s="452"/>
      <c r="AA655" s="446"/>
    </row>
    <row r="656" spans="1:27" ht="15.75" customHeight="1">
      <c r="A656" s="446"/>
      <c r="B656" s="446"/>
      <c r="C656" s="446"/>
      <c r="D656" s="446"/>
      <c r="E656" s="446"/>
      <c r="F656" s="446"/>
      <c r="G656" s="446"/>
      <c r="H656" s="446"/>
      <c r="I656" s="446"/>
      <c r="J656" s="446"/>
      <c r="K656" s="446"/>
      <c r="L656" s="446"/>
      <c r="M656" s="451"/>
      <c r="N656" s="452"/>
      <c r="O656" s="452"/>
      <c r="P656" s="452"/>
      <c r="Q656" s="452"/>
      <c r="R656" s="452"/>
      <c r="S656" s="452"/>
      <c r="T656" s="452"/>
      <c r="U656" s="452"/>
      <c r="V656" s="452"/>
      <c r="W656" s="452"/>
      <c r="X656" s="452"/>
      <c r="Y656" s="452"/>
      <c r="Z656" s="452"/>
      <c r="AA656" s="446"/>
    </row>
    <row r="657" spans="1:122" ht="15.75" customHeight="1">
      <c r="A657" s="446"/>
      <c r="B657" s="446"/>
      <c r="C657" s="446"/>
      <c r="D657" s="446"/>
      <c r="E657" s="446"/>
      <c r="F657" s="446"/>
      <c r="G657" s="446"/>
      <c r="H657" s="446"/>
      <c r="I657" s="446"/>
      <c r="J657" s="446"/>
      <c r="K657" s="446"/>
      <c r="L657" s="446"/>
      <c r="M657" s="451"/>
      <c r="N657" s="452"/>
      <c r="O657" s="452"/>
      <c r="P657" s="452"/>
      <c r="Q657" s="452"/>
      <c r="R657" s="452"/>
      <c r="S657" s="452"/>
      <c r="T657" s="452"/>
      <c r="U657" s="452"/>
      <c r="V657" s="452"/>
      <c r="W657" s="452"/>
      <c r="X657" s="452"/>
      <c r="Y657" s="452"/>
      <c r="Z657" s="452"/>
      <c r="AA657" s="446"/>
    </row>
    <row r="658" spans="1:122" ht="15.75" customHeight="1">
      <c r="A658" s="446"/>
      <c r="B658" s="446"/>
      <c r="C658" s="446"/>
      <c r="D658" s="446"/>
      <c r="E658" s="446"/>
      <c r="F658" s="446"/>
      <c r="G658" s="446"/>
      <c r="H658" s="446"/>
      <c r="I658" s="446"/>
      <c r="J658" s="446"/>
      <c r="K658" s="446"/>
      <c r="L658" s="446"/>
      <c r="M658" s="451"/>
      <c r="N658" s="452"/>
      <c r="O658" s="452"/>
      <c r="P658" s="452"/>
      <c r="Q658" s="452"/>
      <c r="R658" s="452"/>
      <c r="S658" s="452"/>
      <c r="T658" s="452"/>
      <c r="U658" s="452"/>
      <c r="V658" s="452"/>
      <c r="W658" s="452"/>
      <c r="X658" s="452"/>
      <c r="Y658" s="452"/>
      <c r="Z658" s="452"/>
      <c r="AA658" s="446"/>
    </row>
    <row r="659" spans="1:122" ht="15.75" customHeight="1">
      <c r="A659" s="446"/>
      <c r="B659" s="446"/>
      <c r="C659" s="446"/>
      <c r="D659" s="446"/>
      <c r="E659" s="446"/>
      <c r="F659" s="446"/>
      <c r="G659" s="446"/>
      <c r="H659" s="446"/>
      <c r="I659" s="446"/>
      <c r="J659" s="446"/>
      <c r="K659" s="446"/>
      <c r="L659" s="446"/>
      <c r="M659" s="451"/>
      <c r="N659" s="452"/>
      <c r="O659" s="452"/>
      <c r="P659" s="452"/>
      <c r="Q659" s="452"/>
      <c r="R659" s="452"/>
      <c r="S659" s="452"/>
      <c r="T659" s="452"/>
      <c r="U659" s="452"/>
      <c r="V659" s="452"/>
      <c r="W659" s="452"/>
      <c r="X659" s="452"/>
      <c r="Y659" s="452"/>
      <c r="Z659" s="452"/>
      <c r="AA659" s="446"/>
    </row>
    <row r="660" spans="1:122" ht="15.75" customHeight="1">
      <c r="A660" s="446"/>
      <c r="B660" s="446"/>
      <c r="C660" s="446"/>
      <c r="D660" s="446"/>
      <c r="E660" s="446"/>
      <c r="F660" s="446"/>
      <c r="G660" s="446"/>
      <c r="H660" s="446"/>
      <c r="I660" s="446"/>
      <c r="J660" s="446"/>
      <c r="K660" s="446"/>
      <c r="L660" s="446"/>
      <c r="M660" s="451"/>
      <c r="N660" s="452"/>
      <c r="O660" s="452"/>
      <c r="P660" s="452"/>
      <c r="Q660" s="452"/>
      <c r="R660" s="452"/>
      <c r="S660" s="452"/>
      <c r="T660" s="452"/>
      <c r="U660" s="452"/>
      <c r="V660" s="452"/>
      <c r="W660" s="452"/>
      <c r="X660" s="452"/>
      <c r="Y660" s="452"/>
      <c r="Z660" s="452"/>
      <c r="AA660" s="446"/>
    </row>
    <row r="661" spans="1:122" ht="15.75" customHeight="1">
      <c r="A661" s="446"/>
      <c r="B661" s="446"/>
      <c r="C661" s="446"/>
      <c r="D661" s="446"/>
      <c r="E661" s="446"/>
      <c r="F661" s="446"/>
      <c r="G661" s="446"/>
      <c r="H661" s="446"/>
      <c r="I661" s="446"/>
      <c r="J661" s="446"/>
      <c r="K661" s="446"/>
      <c r="L661" s="446"/>
      <c r="M661" s="451"/>
      <c r="N661" s="452"/>
      <c r="O661" s="452"/>
      <c r="P661" s="452"/>
      <c r="Q661" s="452"/>
      <c r="R661" s="452"/>
      <c r="S661" s="452"/>
      <c r="T661" s="452"/>
      <c r="U661" s="452"/>
      <c r="V661" s="452"/>
      <c r="W661" s="452"/>
      <c r="X661" s="452"/>
      <c r="Y661" s="452"/>
      <c r="Z661" s="452"/>
      <c r="AA661" s="446"/>
    </row>
    <row r="662" spans="1:122" ht="15.75" customHeight="1">
      <c r="A662" s="446"/>
      <c r="B662" s="446"/>
      <c r="C662" s="446"/>
      <c r="D662" s="446"/>
      <c r="E662" s="446"/>
      <c r="F662" s="446"/>
      <c r="G662" s="446"/>
      <c r="H662" s="446"/>
      <c r="I662" s="446"/>
      <c r="J662" s="446"/>
      <c r="K662" s="446"/>
      <c r="L662" s="446"/>
      <c r="M662" s="451"/>
      <c r="N662" s="452"/>
      <c r="O662" s="452"/>
      <c r="P662" s="452"/>
      <c r="Q662" s="452"/>
      <c r="R662" s="452"/>
      <c r="S662" s="452"/>
      <c r="T662" s="452"/>
      <c r="U662" s="452"/>
      <c r="V662" s="452"/>
      <c r="W662" s="452"/>
      <c r="X662" s="452"/>
      <c r="Y662" s="452"/>
      <c r="Z662" s="452"/>
      <c r="AA662" s="446"/>
    </row>
    <row r="663" spans="1:122" ht="15.75" customHeight="1">
      <c r="A663" s="446"/>
      <c r="B663" s="446"/>
      <c r="C663" s="446"/>
      <c r="D663" s="446"/>
      <c r="E663" s="446"/>
      <c r="F663" s="446"/>
      <c r="G663" s="446"/>
      <c r="H663" s="446"/>
      <c r="I663" s="446"/>
      <c r="J663" s="446"/>
      <c r="K663" s="446"/>
      <c r="L663" s="446"/>
      <c r="M663" s="451"/>
      <c r="N663" s="452"/>
      <c r="O663" s="452"/>
      <c r="P663" s="452"/>
      <c r="Q663" s="452"/>
      <c r="R663" s="452"/>
      <c r="S663" s="452"/>
      <c r="T663" s="452"/>
      <c r="U663" s="452"/>
      <c r="V663" s="452"/>
      <c r="W663" s="452"/>
      <c r="X663" s="452"/>
      <c r="Y663" s="452"/>
      <c r="Z663" s="452"/>
      <c r="AA663" s="446"/>
      <c r="AM663" s="423"/>
      <c r="AP663" s="423"/>
      <c r="AS663" s="423"/>
      <c r="AV663" s="423"/>
      <c r="AY663" s="423"/>
      <c r="BB663" s="423"/>
      <c r="BE663" s="423"/>
      <c r="BH663" s="423"/>
      <c r="BK663" s="423"/>
      <c r="BN663" s="423"/>
      <c r="BQ663" s="423"/>
      <c r="BU663" s="423" t="s">
        <v>40</v>
      </c>
      <c r="BV663" s="423" t="s">
        <v>41</v>
      </c>
      <c r="BW663" s="423">
        <v>1</v>
      </c>
      <c r="DR663" s="423" t="s">
        <v>41</v>
      </c>
    </row>
    <row r="664" spans="1:122" ht="15.75" customHeight="1">
      <c r="A664" s="446"/>
      <c r="B664" s="446"/>
      <c r="C664" s="446"/>
      <c r="D664" s="446"/>
      <c r="E664" s="446"/>
      <c r="F664" s="446"/>
      <c r="G664" s="446"/>
      <c r="H664" s="446"/>
      <c r="I664" s="446"/>
      <c r="J664" s="446"/>
      <c r="K664" s="446"/>
      <c r="L664" s="446"/>
      <c r="M664" s="451"/>
      <c r="N664" s="452"/>
      <c r="O664" s="452"/>
      <c r="P664" s="452"/>
      <c r="Q664" s="452"/>
      <c r="R664" s="452"/>
      <c r="S664" s="452"/>
      <c r="T664" s="452"/>
      <c r="U664" s="452"/>
      <c r="V664" s="452"/>
      <c r="W664" s="452"/>
      <c r="X664" s="452"/>
      <c r="Y664" s="452"/>
      <c r="Z664" s="452"/>
      <c r="AA664" s="446"/>
      <c r="AM664" s="423"/>
      <c r="AP664" s="423"/>
      <c r="AS664" s="423"/>
      <c r="AV664" s="423"/>
      <c r="AY664" s="423"/>
      <c r="BB664" s="423"/>
      <c r="BE664" s="423"/>
      <c r="BH664" s="423"/>
      <c r="BK664" s="423"/>
      <c r="BN664" s="423"/>
      <c r="BQ664" s="423"/>
      <c r="BU664" s="423" t="s">
        <v>42</v>
      </c>
      <c r="BV664" s="423" t="s">
        <v>41</v>
      </c>
      <c r="BW664" s="423">
        <v>1</v>
      </c>
      <c r="DR664" s="423" t="s">
        <v>41</v>
      </c>
    </row>
    <row r="665" spans="1:122" ht="15.75" customHeight="1">
      <c r="A665" s="446"/>
      <c r="B665" s="446"/>
      <c r="C665" s="446"/>
      <c r="D665" s="446"/>
      <c r="E665" s="446"/>
      <c r="F665" s="446"/>
      <c r="G665" s="446"/>
      <c r="H665" s="446"/>
      <c r="I665" s="446"/>
      <c r="J665" s="446"/>
      <c r="K665" s="446"/>
      <c r="L665" s="446"/>
      <c r="M665" s="451"/>
      <c r="N665" s="452"/>
      <c r="O665" s="452"/>
      <c r="P665" s="452"/>
      <c r="Q665" s="452"/>
      <c r="R665" s="452"/>
      <c r="S665" s="452"/>
      <c r="T665" s="452"/>
      <c r="U665" s="452"/>
      <c r="V665" s="452"/>
      <c r="W665" s="452"/>
      <c r="X665" s="452"/>
      <c r="Y665" s="452"/>
      <c r="Z665" s="452"/>
      <c r="AA665" s="446"/>
      <c r="AM665" s="423"/>
      <c r="AP665" s="423"/>
      <c r="AS665" s="423"/>
      <c r="AV665" s="423"/>
      <c r="AY665" s="423"/>
      <c r="BB665" s="423"/>
      <c r="BE665" s="423"/>
      <c r="BH665" s="423"/>
      <c r="BK665" s="423"/>
      <c r="BN665" s="423"/>
      <c r="BQ665" s="423"/>
      <c r="BU665" s="423" t="s">
        <v>43</v>
      </c>
      <c r="BV665" s="423" t="s">
        <v>41</v>
      </c>
      <c r="BW665" s="423">
        <v>1</v>
      </c>
      <c r="DR665" s="423" t="s">
        <v>44</v>
      </c>
    </row>
    <row r="666" spans="1:122" ht="15.75" customHeight="1">
      <c r="A666" s="446"/>
      <c r="B666" s="446"/>
      <c r="C666" s="446"/>
      <c r="D666" s="446"/>
      <c r="E666" s="446"/>
      <c r="F666" s="446"/>
      <c r="G666" s="446"/>
      <c r="H666" s="446"/>
      <c r="I666" s="446"/>
      <c r="J666" s="446"/>
      <c r="K666" s="446"/>
      <c r="L666" s="446"/>
      <c r="M666" s="451"/>
      <c r="N666" s="452"/>
      <c r="O666" s="452"/>
      <c r="P666" s="452"/>
      <c r="Q666" s="452"/>
      <c r="R666" s="452"/>
      <c r="S666" s="452"/>
      <c r="T666" s="452"/>
      <c r="U666" s="452"/>
      <c r="V666" s="452"/>
      <c r="W666" s="452"/>
      <c r="X666" s="452"/>
      <c r="Y666" s="452"/>
      <c r="Z666" s="452"/>
      <c r="AA666" s="446"/>
      <c r="AM666" s="423"/>
      <c r="AP666" s="423"/>
      <c r="AS666" s="423"/>
      <c r="AV666" s="423"/>
      <c r="AY666" s="423"/>
      <c r="BB666" s="423"/>
      <c r="BE666" s="423"/>
      <c r="BH666" s="423"/>
      <c r="BK666" s="423"/>
      <c r="BN666" s="423"/>
      <c r="BQ666" s="423"/>
      <c r="BU666" s="423" t="s">
        <v>40</v>
      </c>
      <c r="BV666" s="423" t="s">
        <v>41</v>
      </c>
      <c r="BW666" s="423">
        <v>1</v>
      </c>
      <c r="DR666" s="423" t="s">
        <v>41</v>
      </c>
    </row>
    <row r="667" spans="1:122" ht="15.75" customHeight="1">
      <c r="A667" s="446"/>
      <c r="B667" s="446"/>
      <c r="C667" s="446"/>
      <c r="D667" s="446"/>
      <c r="E667" s="446"/>
      <c r="F667" s="446"/>
      <c r="G667" s="446"/>
      <c r="H667" s="446"/>
      <c r="I667" s="446"/>
      <c r="J667" s="446"/>
      <c r="K667" s="446"/>
      <c r="L667" s="446"/>
      <c r="M667" s="451"/>
      <c r="N667" s="452"/>
      <c r="O667" s="452"/>
      <c r="P667" s="452"/>
      <c r="Q667" s="452"/>
      <c r="R667" s="452"/>
      <c r="S667" s="452"/>
      <c r="T667" s="452"/>
      <c r="U667" s="452"/>
      <c r="V667" s="452"/>
      <c r="W667" s="452"/>
      <c r="X667" s="452"/>
      <c r="Y667" s="452"/>
      <c r="Z667" s="452"/>
      <c r="AA667" s="446"/>
      <c r="AM667" s="423"/>
      <c r="AP667" s="423"/>
      <c r="AS667" s="423"/>
      <c r="AV667" s="423"/>
      <c r="AY667" s="423"/>
      <c r="BB667" s="423"/>
      <c r="BE667" s="423"/>
      <c r="BH667" s="423"/>
      <c r="BK667" s="423"/>
      <c r="BN667" s="423"/>
      <c r="BQ667" s="423"/>
      <c r="BV667" s="423" t="s">
        <v>41</v>
      </c>
      <c r="BW667" s="423">
        <v>1</v>
      </c>
      <c r="DR667" s="423" t="s">
        <v>41</v>
      </c>
    </row>
    <row r="668" spans="1:122" ht="15.75" customHeight="1">
      <c r="A668" s="446"/>
      <c r="B668" s="446"/>
      <c r="C668" s="446"/>
      <c r="D668" s="446"/>
      <c r="E668" s="446"/>
      <c r="F668" s="446"/>
      <c r="G668" s="446"/>
      <c r="H668" s="446"/>
      <c r="I668" s="446"/>
      <c r="J668" s="446"/>
      <c r="K668" s="446"/>
      <c r="L668" s="446"/>
      <c r="M668" s="451"/>
      <c r="N668" s="452"/>
      <c r="O668" s="452"/>
      <c r="P668" s="452"/>
      <c r="Q668" s="452"/>
      <c r="R668" s="452"/>
      <c r="S668" s="452"/>
      <c r="T668" s="452"/>
      <c r="U668" s="452"/>
      <c r="V668" s="452"/>
      <c r="W668" s="452"/>
      <c r="X668" s="452"/>
      <c r="Y668" s="452"/>
      <c r="Z668" s="452"/>
      <c r="AA668" s="446"/>
      <c r="AM668" s="423"/>
      <c r="AP668" s="423"/>
      <c r="AS668" s="423"/>
      <c r="AV668" s="423"/>
      <c r="AY668" s="423"/>
      <c r="BB668" s="423"/>
      <c r="BE668" s="423"/>
      <c r="BH668" s="423"/>
      <c r="BK668" s="423"/>
      <c r="BN668" s="423"/>
      <c r="BQ668" s="423"/>
      <c r="BU668" s="423" t="s">
        <v>45</v>
      </c>
      <c r="BV668" s="423" t="s">
        <v>41</v>
      </c>
      <c r="BW668" s="423">
        <v>1</v>
      </c>
      <c r="DR668" s="423" t="s">
        <v>41</v>
      </c>
    </row>
    <row r="669" spans="1:122" ht="15.75" customHeight="1">
      <c r="A669" s="446"/>
      <c r="B669" s="446"/>
      <c r="C669" s="446"/>
      <c r="D669" s="446"/>
      <c r="E669" s="446"/>
      <c r="F669" s="446"/>
      <c r="G669" s="446"/>
      <c r="H669" s="446"/>
      <c r="I669" s="446"/>
      <c r="J669" s="446"/>
      <c r="K669" s="446"/>
      <c r="L669" s="446"/>
      <c r="M669" s="451"/>
      <c r="N669" s="452"/>
      <c r="O669" s="452"/>
      <c r="P669" s="452"/>
      <c r="Q669" s="452"/>
      <c r="R669" s="452"/>
      <c r="S669" s="452"/>
      <c r="T669" s="452"/>
      <c r="U669" s="452"/>
      <c r="V669" s="452"/>
      <c r="W669" s="452"/>
      <c r="X669" s="452"/>
      <c r="Y669" s="452"/>
      <c r="Z669" s="452"/>
      <c r="AA669" s="446"/>
      <c r="AM669" s="423"/>
      <c r="AP669" s="423"/>
      <c r="AS669" s="423"/>
      <c r="AV669" s="423"/>
      <c r="AY669" s="423"/>
      <c r="BB669" s="423"/>
      <c r="BE669" s="423"/>
      <c r="BH669" s="423"/>
      <c r="BK669" s="423"/>
      <c r="BN669" s="423"/>
      <c r="BQ669" s="423"/>
      <c r="BU669" s="423" t="s">
        <v>46</v>
      </c>
      <c r="BV669" s="423" t="s">
        <v>41</v>
      </c>
      <c r="BW669" s="423">
        <v>1</v>
      </c>
      <c r="DR669" s="423" t="s">
        <v>41</v>
      </c>
    </row>
    <row r="670" spans="1:122" ht="15.75" customHeight="1">
      <c r="A670" s="446"/>
      <c r="B670" s="446"/>
      <c r="C670" s="446"/>
      <c r="D670" s="446"/>
      <c r="E670" s="446"/>
      <c r="F670" s="446"/>
      <c r="G670" s="446"/>
      <c r="H670" s="446"/>
      <c r="I670" s="446"/>
      <c r="J670" s="446"/>
      <c r="K670" s="446"/>
      <c r="L670" s="446"/>
      <c r="M670" s="451"/>
      <c r="N670" s="452"/>
      <c r="O670" s="452"/>
      <c r="P670" s="452"/>
      <c r="Q670" s="452"/>
      <c r="R670" s="452"/>
      <c r="S670" s="452"/>
      <c r="T670" s="452"/>
      <c r="U670" s="452"/>
      <c r="V670" s="452"/>
      <c r="W670" s="452"/>
      <c r="X670" s="452"/>
      <c r="Y670" s="452"/>
      <c r="Z670" s="452"/>
      <c r="AA670" s="446"/>
      <c r="AM670" s="423"/>
      <c r="AP670" s="423"/>
      <c r="AS670" s="423"/>
      <c r="AV670" s="423"/>
      <c r="AY670" s="423"/>
      <c r="BB670" s="423"/>
      <c r="BE670" s="423"/>
      <c r="BH670" s="423"/>
      <c r="BK670" s="423"/>
      <c r="BN670" s="423"/>
      <c r="BQ670" s="423"/>
      <c r="BU670" s="423" t="s">
        <v>47</v>
      </c>
      <c r="BV670" s="423" t="s">
        <v>41</v>
      </c>
      <c r="BW670" s="423">
        <v>1</v>
      </c>
      <c r="DR670" s="423" t="s">
        <v>44</v>
      </c>
    </row>
    <row r="671" spans="1:122" ht="15.75" customHeight="1">
      <c r="A671" s="446"/>
      <c r="B671" s="446"/>
      <c r="C671" s="446"/>
      <c r="D671" s="446"/>
      <c r="E671" s="446"/>
      <c r="F671" s="446"/>
      <c r="G671" s="446"/>
      <c r="H671" s="446"/>
      <c r="I671" s="446"/>
      <c r="J671" s="446"/>
      <c r="K671" s="446"/>
      <c r="L671" s="446"/>
      <c r="M671" s="451"/>
      <c r="N671" s="452"/>
      <c r="O671" s="452"/>
      <c r="P671" s="452"/>
      <c r="Q671" s="452"/>
      <c r="R671" s="452"/>
      <c r="S671" s="452"/>
      <c r="T671" s="452"/>
      <c r="U671" s="452"/>
      <c r="V671" s="452"/>
      <c r="W671" s="452"/>
      <c r="X671" s="452"/>
      <c r="Y671" s="452"/>
      <c r="Z671" s="452"/>
      <c r="AA671" s="446"/>
      <c r="AM671" s="423"/>
      <c r="AP671" s="423"/>
      <c r="AS671" s="423"/>
      <c r="AV671" s="423"/>
      <c r="AY671" s="423"/>
      <c r="BB671" s="423"/>
      <c r="BE671" s="423"/>
      <c r="BH671" s="423"/>
      <c r="BK671" s="423"/>
      <c r="BN671" s="423"/>
      <c r="BQ671" s="423"/>
      <c r="BU671" s="423" t="s">
        <v>47</v>
      </c>
      <c r="BV671" s="423" t="s">
        <v>41</v>
      </c>
      <c r="BW671" s="423">
        <v>1</v>
      </c>
      <c r="DR671" s="423" t="s">
        <v>44</v>
      </c>
    </row>
    <row r="672" spans="1:122" ht="15.75" customHeight="1">
      <c r="A672" s="446"/>
      <c r="B672" s="446"/>
      <c r="C672" s="446"/>
      <c r="D672" s="446"/>
      <c r="E672" s="446"/>
      <c r="F672" s="446"/>
      <c r="G672" s="446"/>
      <c r="H672" s="446"/>
      <c r="I672" s="446"/>
      <c r="J672" s="446"/>
      <c r="K672" s="446"/>
      <c r="L672" s="446"/>
      <c r="M672" s="451"/>
      <c r="N672" s="452"/>
      <c r="O672" s="452"/>
      <c r="P672" s="452"/>
      <c r="Q672" s="452"/>
      <c r="R672" s="452"/>
      <c r="S672" s="452"/>
      <c r="T672" s="452"/>
      <c r="U672" s="452"/>
      <c r="V672" s="452"/>
      <c r="W672" s="452"/>
      <c r="X672" s="452"/>
      <c r="Y672" s="452"/>
      <c r="Z672" s="452"/>
      <c r="AA672" s="446"/>
      <c r="AM672" s="423"/>
      <c r="AP672" s="423"/>
      <c r="AS672" s="423"/>
      <c r="AV672" s="423"/>
      <c r="AY672" s="423"/>
      <c r="BB672" s="423"/>
      <c r="BE672" s="423"/>
      <c r="BH672" s="423"/>
      <c r="BK672" s="423"/>
      <c r="BN672" s="423"/>
      <c r="BQ672" s="423"/>
      <c r="BU672" s="423" t="s">
        <v>47</v>
      </c>
      <c r="BV672" s="423" t="s">
        <v>41</v>
      </c>
      <c r="BW672" s="423">
        <v>1</v>
      </c>
      <c r="DR672" s="423" t="s">
        <v>44</v>
      </c>
    </row>
    <row r="673" spans="1:142" ht="15.75" customHeight="1">
      <c r="A673" s="446"/>
      <c r="B673" s="446"/>
      <c r="C673" s="446"/>
      <c r="D673" s="446"/>
      <c r="E673" s="446"/>
      <c r="F673" s="446"/>
      <c r="G673" s="446"/>
      <c r="H673" s="446"/>
      <c r="I673" s="446"/>
      <c r="J673" s="446"/>
      <c r="K673" s="446"/>
      <c r="L673" s="446"/>
      <c r="M673" s="451"/>
      <c r="N673" s="452"/>
      <c r="O673" s="452"/>
      <c r="P673" s="452"/>
      <c r="Q673" s="452"/>
      <c r="R673" s="452"/>
      <c r="S673" s="452"/>
      <c r="T673" s="452"/>
      <c r="U673" s="452"/>
      <c r="V673" s="452"/>
      <c r="W673" s="452"/>
      <c r="X673" s="452"/>
      <c r="Y673" s="452"/>
      <c r="Z673" s="452"/>
      <c r="AA673" s="446"/>
      <c r="AM673" s="423"/>
      <c r="AP673" s="423"/>
      <c r="AS673" s="423"/>
      <c r="AV673" s="423"/>
      <c r="AY673" s="423"/>
      <c r="BB673" s="423"/>
      <c r="BE673" s="423"/>
      <c r="BH673" s="423"/>
      <c r="BK673" s="423"/>
      <c r="BN673" s="423"/>
      <c r="BQ673" s="423"/>
      <c r="BU673" s="423" t="s">
        <v>48</v>
      </c>
      <c r="BV673" s="423" t="s">
        <v>41</v>
      </c>
      <c r="BW673" s="423">
        <v>1</v>
      </c>
      <c r="DR673" s="423" t="s">
        <v>44</v>
      </c>
    </row>
    <row r="674" spans="1:142" ht="15.75" customHeight="1">
      <c r="A674" s="446"/>
      <c r="B674" s="446"/>
      <c r="C674" s="446"/>
      <c r="D674" s="446"/>
      <c r="E674" s="446"/>
      <c r="F674" s="446"/>
      <c r="G674" s="446"/>
      <c r="H674" s="446"/>
      <c r="I674" s="446"/>
      <c r="J674" s="446"/>
      <c r="K674" s="446"/>
      <c r="L674" s="446"/>
      <c r="M674" s="451"/>
      <c r="N674" s="452"/>
      <c r="O674" s="452"/>
      <c r="P674" s="452"/>
      <c r="Q674" s="452"/>
      <c r="R674" s="452"/>
      <c r="S674" s="452"/>
      <c r="T674" s="452"/>
      <c r="U674" s="452"/>
      <c r="V674" s="452"/>
      <c r="W674" s="452"/>
      <c r="X674" s="452"/>
      <c r="Y674" s="452"/>
      <c r="Z674" s="452"/>
      <c r="AA674" s="446"/>
      <c r="AM674" s="423"/>
      <c r="AP674" s="423"/>
      <c r="AS674" s="423"/>
      <c r="AV674" s="423"/>
      <c r="AY674" s="423"/>
      <c r="BB674" s="423"/>
      <c r="BE674" s="423"/>
      <c r="BH674" s="423"/>
      <c r="BK674" s="423"/>
      <c r="BN674" s="423"/>
      <c r="BQ674" s="423"/>
      <c r="BR674" s="423"/>
      <c r="BS674" s="423"/>
      <c r="BT674" s="423"/>
      <c r="BU674" s="423" t="s">
        <v>49</v>
      </c>
      <c r="BV674" s="423" t="s">
        <v>41</v>
      </c>
      <c r="BW674" s="423">
        <v>2</v>
      </c>
      <c r="DR674" s="423" t="s">
        <v>44</v>
      </c>
      <c r="DS674" s="423"/>
      <c r="DT674" s="423"/>
      <c r="DU674" s="423"/>
      <c r="DV674" s="423"/>
      <c r="DW674" s="423"/>
      <c r="DX674" s="423"/>
      <c r="DY674" s="423"/>
      <c r="DZ674" s="423"/>
      <c r="EA674" s="423"/>
      <c r="EB674" s="423"/>
      <c r="EC674" s="423"/>
      <c r="ED674" s="423"/>
      <c r="EE674" s="423"/>
      <c r="EF674" s="423"/>
      <c r="EG674" s="423"/>
      <c r="EH674" s="423"/>
      <c r="EI674" s="423"/>
      <c r="EJ674" s="423"/>
      <c r="EK674" s="423"/>
      <c r="EL674" s="423"/>
    </row>
    <row r="675" spans="1:142" ht="15.75" customHeight="1">
      <c r="A675" s="446"/>
      <c r="B675" s="446"/>
      <c r="C675" s="446"/>
      <c r="D675" s="446"/>
      <c r="E675" s="446"/>
      <c r="F675" s="446"/>
      <c r="G675" s="446"/>
      <c r="H675" s="446"/>
      <c r="I675" s="446"/>
      <c r="J675" s="446"/>
      <c r="K675" s="446"/>
      <c r="L675" s="446"/>
      <c r="M675" s="451"/>
      <c r="N675" s="452"/>
      <c r="O675" s="452"/>
      <c r="P675" s="452"/>
      <c r="Q675" s="452"/>
      <c r="R675" s="452"/>
      <c r="S675" s="452"/>
      <c r="T675" s="452"/>
      <c r="U675" s="452"/>
      <c r="V675" s="452"/>
      <c r="W675" s="452"/>
      <c r="X675" s="452"/>
      <c r="Y675" s="452"/>
      <c r="Z675" s="452"/>
      <c r="AA675" s="446"/>
      <c r="AM675" s="423"/>
      <c r="AP675" s="423"/>
      <c r="AS675" s="423"/>
      <c r="AV675" s="423"/>
      <c r="AY675" s="423"/>
      <c r="BB675" s="423"/>
      <c r="BE675" s="423"/>
      <c r="BH675" s="423"/>
      <c r="BK675" s="423"/>
      <c r="BN675" s="423"/>
      <c r="BQ675" s="423"/>
      <c r="BR675" s="423"/>
      <c r="BS675" s="423"/>
      <c r="BT675" s="423"/>
      <c r="BU675" s="423" t="s">
        <v>46</v>
      </c>
      <c r="BV675" s="423" t="s">
        <v>41</v>
      </c>
      <c r="BW675" s="423">
        <v>1</v>
      </c>
      <c r="DR675" s="423" t="s">
        <v>41</v>
      </c>
      <c r="DS675" s="423"/>
      <c r="DT675" s="423"/>
      <c r="DU675" s="423"/>
      <c r="DV675" s="423"/>
      <c r="DW675" s="423"/>
      <c r="DX675" s="423"/>
      <c r="DY675" s="423"/>
      <c r="DZ675" s="423"/>
      <c r="EA675" s="423"/>
      <c r="EB675" s="423"/>
      <c r="EC675" s="423"/>
      <c r="ED675" s="423"/>
      <c r="EE675" s="423"/>
      <c r="EF675" s="423"/>
      <c r="EG675" s="423"/>
      <c r="EH675" s="423"/>
      <c r="EI675" s="423"/>
      <c r="EJ675" s="423"/>
      <c r="EK675" s="423"/>
      <c r="EL675" s="423"/>
    </row>
    <row r="676" spans="1:142" ht="15.75" customHeight="1">
      <c r="A676" s="446"/>
      <c r="B676" s="446"/>
      <c r="C676" s="446"/>
      <c r="D676" s="446"/>
      <c r="E676" s="446"/>
      <c r="F676" s="446"/>
      <c r="G676" s="446"/>
      <c r="H676" s="446"/>
      <c r="I676" s="446"/>
      <c r="J676" s="446"/>
      <c r="K676" s="446"/>
      <c r="L676" s="446"/>
      <c r="M676" s="451"/>
      <c r="N676" s="452"/>
      <c r="O676" s="452"/>
      <c r="P676" s="452"/>
      <c r="Q676" s="452"/>
      <c r="R676" s="452"/>
      <c r="S676" s="452"/>
      <c r="T676" s="452"/>
      <c r="U676" s="452"/>
      <c r="V676" s="452"/>
      <c r="W676" s="452"/>
      <c r="X676" s="452"/>
      <c r="Y676" s="452"/>
      <c r="Z676" s="452"/>
      <c r="AA676" s="446"/>
      <c r="AM676" s="423"/>
      <c r="AP676" s="423"/>
      <c r="AS676" s="423"/>
      <c r="AV676" s="423"/>
      <c r="AY676" s="423"/>
      <c r="BB676" s="423"/>
      <c r="BE676" s="423"/>
      <c r="BH676" s="423"/>
      <c r="BK676" s="423"/>
      <c r="BN676" s="423"/>
      <c r="BQ676" s="423"/>
      <c r="BR676" s="423"/>
      <c r="BS676" s="423"/>
      <c r="BT676" s="423"/>
      <c r="BU676" s="423" t="s">
        <v>46</v>
      </c>
      <c r="BV676" s="423" t="s">
        <v>41</v>
      </c>
      <c r="BW676" s="423">
        <v>1</v>
      </c>
      <c r="DR676" s="423" t="s">
        <v>41</v>
      </c>
      <c r="DS676" s="423"/>
      <c r="DT676" s="423"/>
      <c r="DU676" s="423"/>
      <c r="DV676" s="423"/>
      <c r="DW676" s="423"/>
      <c r="DX676" s="423"/>
      <c r="DY676" s="423"/>
      <c r="DZ676" s="423"/>
      <c r="EA676" s="423"/>
      <c r="EB676" s="423"/>
      <c r="EC676" s="423"/>
      <c r="ED676" s="423"/>
      <c r="EE676" s="423"/>
      <c r="EF676" s="423"/>
      <c r="EG676" s="423"/>
      <c r="EH676" s="423"/>
      <c r="EI676" s="423"/>
      <c r="EJ676" s="423"/>
      <c r="EK676" s="423"/>
      <c r="EL676" s="423"/>
    </row>
    <row r="677" spans="1:142" ht="15.75" customHeight="1">
      <c r="A677" s="446"/>
      <c r="B677" s="446"/>
      <c r="C677" s="446"/>
      <c r="D677" s="446"/>
      <c r="E677" s="446"/>
      <c r="F677" s="446"/>
      <c r="G677" s="446"/>
      <c r="H677" s="446"/>
      <c r="I677" s="446"/>
      <c r="J677" s="446"/>
      <c r="K677" s="446"/>
      <c r="L677" s="446"/>
      <c r="M677" s="451"/>
      <c r="N677" s="452"/>
      <c r="O677" s="452"/>
      <c r="P677" s="452"/>
      <c r="Q677" s="452"/>
      <c r="R677" s="452"/>
      <c r="S677" s="452"/>
      <c r="T677" s="452"/>
      <c r="U677" s="452"/>
      <c r="V677" s="452"/>
      <c r="W677" s="452"/>
      <c r="X677" s="452"/>
      <c r="Y677" s="452"/>
      <c r="Z677" s="452"/>
      <c r="AA677" s="446"/>
      <c r="AM677" s="423"/>
      <c r="AP677" s="423"/>
      <c r="AS677" s="423"/>
      <c r="AV677" s="423"/>
      <c r="AY677" s="423"/>
      <c r="BB677" s="423"/>
      <c r="BE677" s="423"/>
      <c r="BH677" s="423"/>
      <c r="BK677" s="423"/>
      <c r="BN677" s="423"/>
      <c r="BQ677" s="423"/>
      <c r="BR677" s="423"/>
      <c r="BS677" s="423"/>
      <c r="BT677" s="423"/>
      <c r="BU677" s="423" t="s">
        <v>50</v>
      </c>
      <c r="BV677" s="423" t="s">
        <v>41</v>
      </c>
      <c r="BW677" s="423">
        <v>1</v>
      </c>
      <c r="DR677" s="423" t="s">
        <v>44</v>
      </c>
      <c r="DS677" s="423"/>
      <c r="DT677" s="423"/>
      <c r="DU677" s="423"/>
      <c r="DV677" s="423"/>
      <c r="DW677" s="423"/>
      <c r="DX677" s="423"/>
      <c r="DY677" s="423"/>
      <c r="DZ677" s="423"/>
      <c r="EA677" s="423"/>
      <c r="EB677" s="423"/>
      <c r="EC677" s="423"/>
      <c r="ED677" s="423"/>
      <c r="EE677" s="423"/>
      <c r="EF677" s="423"/>
      <c r="EG677" s="423"/>
      <c r="EH677" s="423"/>
      <c r="EI677" s="423"/>
      <c r="EJ677" s="423"/>
      <c r="EK677" s="423"/>
      <c r="EL677" s="423"/>
    </row>
    <row r="678" spans="1:142" ht="15.75" customHeight="1">
      <c r="A678" s="446"/>
      <c r="B678" s="446"/>
      <c r="C678" s="446"/>
      <c r="D678" s="446"/>
      <c r="E678" s="446"/>
      <c r="F678" s="446"/>
      <c r="G678" s="446"/>
      <c r="H678" s="446"/>
      <c r="I678" s="446"/>
      <c r="J678" s="446"/>
      <c r="K678" s="446"/>
      <c r="L678" s="446"/>
      <c r="M678" s="451"/>
      <c r="N678" s="452"/>
      <c r="O678" s="452"/>
      <c r="P678" s="452"/>
      <c r="Q678" s="452"/>
      <c r="R678" s="452"/>
      <c r="S678" s="452"/>
      <c r="T678" s="452"/>
      <c r="U678" s="452"/>
      <c r="V678" s="452"/>
      <c r="W678" s="452"/>
      <c r="X678" s="452"/>
      <c r="Y678" s="452"/>
      <c r="Z678" s="452"/>
      <c r="AA678" s="446"/>
      <c r="AM678" s="423"/>
      <c r="AP678" s="423"/>
      <c r="AS678" s="423"/>
      <c r="AV678" s="423"/>
      <c r="AY678" s="423"/>
      <c r="BB678" s="423"/>
      <c r="BE678" s="423"/>
      <c r="BH678" s="423"/>
      <c r="BK678" s="423"/>
      <c r="BN678" s="423"/>
      <c r="BQ678" s="423"/>
      <c r="BR678" s="423"/>
      <c r="BS678" s="423"/>
      <c r="BT678" s="423"/>
      <c r="BU678" s="423" t="s">
        <v>46</v>
      </c>
      <c r="BV678" s="423" t="s">
        <v>41</v>
      </c>
      <c r="BW678" s="423">
        <v>1</v>
      </c>
      <c r="DR678" s="423" t="s">
        <v>41</v>
      </c>
      <c r="DS678" s="423"/>
      <c r="DT678" s="423"/>
      <c r="DU678" s="423"/>
      <c r="DV678" s="423"/>
      <c r="DW678" s="423"/>
      <c r="DX678" s="423"/>
      <c r="DY678" s="423"/>
      <c r="DZ678" s="423"/>
      <c r="EA678" s="423"/>
      <c r="EB678" s="423"/>
      <c r="EC678" s="423"/>
      <c r="ED678" s="423"/>
      <c r="EE678" s="423"/>
      <c r="EF678" s="423"/>
      <c r="EG678" s="423"/>
      <c r="EH678" s="423"/>
      <c r="EI678" s="423"/>
      <c r="EJ678" s="423"/>
      <c r="EK678" s="423"/>
      <c r="EL678" s="423"/>
    </row>
    <row r="679" spans="1:142" ht="15.75" customHeight="1">
      <c r="A679" s="446"/>
      <c r="B679" s="446"/>
      <c r="C679" s="446"/>
      <c r="D679" s="446"/>
      <c r="E679" s="446"/>
      <c r="F679" s="446"/>
      <c r="G679" s="446"/>
      <c r="H679" s="446"/>
      <c r="I679" s="446"/>
      <c r="J679" s="446"/>
      <c r="K679" s="446"/>
      <c r="L679" s="446"/>
      <c r="M679" s="451"/>
      <c r="N679" s="452"/>
      <c r="O679" s="452"/>
      <c r="P679" s="452"/>
      <c r="Q679" s="452"/>
      <c r="R679" s="452"/>
      <c r="S679" s="452"/>
      <c r="T679" s="452"/>
      <c r="U679" s="452"/>
      <c r="V679" s="452"/>
      <c r="W679" s="452"/>
      <c r="X679" s="452"/>
      <c r="Y679" s="452"/>
      <c r="Z679" s="452"/>
      <c r="AA679" s="446"/>
      <c r="AM679" s="423"/>
      <c r="AP679" s="423"/>
      <c r="AS679" s="423"/>
      <c r="AV679" s="423"/>
      <c r="AY679" s="423"/>
      <c r="BB679" s="423"/>
      <c r="BE679" s="423"/>
      <c r="BH679" s="423"/>
      <c r="BK679" s="423"/>
      <c r="BN679" s="423"/>
      <c r="BQ679" s="423"/>
      <c r="BR679" s="423"/>
      <c r="BS679" s="423"/>
      <c r="BT679" s="423"/>
      <c r="BU679" s="423" t="s">
        <v>51</v>
      </c>
      <c r="BV679" s="423" t="s">
        <v>41</v>
      </c>
      <c r="BW679" s="423">
        <v>1</v>
      </c>
      <c r="DR679" s="423" t="s">
        <v>44</v>
      </c>
      <c r="DS679" s="423"/>
      <c r="DT679" s="423"/>
      <c r="DU679" s="423"/>
      <c r="DV679" s="423"/>
      <c r="DW679" s="423"/>
      <c r="DX679" s="423"/>
      <c r="DY679" s="423"/>
      <c r="DZ679" s="423"/>
      <c r="EA679" s="423"/>
      <c r="EB679" s="423"/>
      <c r="EC679" s="423"/>
      <c r="ED679" s="423"/>
      <c r="EE679" s="423"/>
      <c r="EF679" s="423"/>
      <c r="EG679" s="423"/>
      <c r="EH679" s="423"/>
      <c r="EI679" s="423"/>
      <c r="EJ679" s="423"/>
      <c r="EK679" s="423"/>
      <c r="EL679" s="423"/>
    </row>
    <row r="680" spans="1:142" ht="15.75" customHeight="1">
      <c r="A680" s="446"/>
      <c r="B680" s="446"/>
      <c r="C680" s="446"/>
      <c r="D680" s="446"/>
      <c r="E680" s="446"/>
      <c r="F680" s="446"/>
      <c r="G680" s="446"/>
      <c r="H680" s="446"/>
      <c r="I680" s="446"/>
      <c r="J680" s="446"/>
      <c r="K680" s="446"/>
      <c r="L680" s="446"/>
      <c r="M680" s="451"/>
      <c r="N680" s="452"/>
      <c r="O680" s="452"/>
      <c r="P680" s="452"/>
      <c r="Q680" s="452"/>
      <c r="R680" s="452"/>
      <c r="S680" s="452"/>
      <c r="T680" s="452"/>
      <c r="U680" s="452"/>
      <c r="V680" s="452"/>
      <c r="W680" s="452"/>
      <c r="X680" s="452"/>
      <c r="Y680" s="452"/>
      <c r="Z680" s="452"/>
      <c r="AA680" s="446"/>
      <c r="AM680" s="423"/>
      <c r="AP680" s="423"/>
      <c r="AS680" s="423"/>
      <c r="AV680" s="423"/>
      <c r="AY680" s="423"/>
      <c r="BB680" s="423"/>
      <c r="BE680" s="423"/>
      <c r="BH680" s="423"/>
      <c r="BK680" s="423"/>
      <c r="BN680" s="423"/>
      <c r="BQ680" s="423"/>
      <c r="BR680" s="423"/>
      <c r="BS680" s="423"/>
      <c r="BT680" s="423"/>
      <c r="BU680" s="423" t="s">
        <v>52</v>
      </c>
      <c r="BV680" s="423" t="s">
        <v>41</v>
      </c>
      <c r="BW680" s="423">
        <v>1</v>
      </c>
      <c r="DR680" s="423" t="s">
        <v>44</v>
      </c>
      <c r="DS680" s="423"/>
      <c r="DT680" s="423"/>
      <c r="DU680" s="423"/>
      <c r="DV680" s="423"/>
      <c r="DW680" s="423"/>
      <c r="DX680" s="423"/>
      <c r="DY680" s="423"/>
      <c r="DZ680" s="423"/>
      <c r="EA680" s="423"/>
      <c r="EB680" s="423"/>
      <c r="EC680" s="423"/>
      <c r="ED680" s="423"/>
      <c r="EE680" s="423"/>
      <c r="EF680" s="423"/>
      <c r="EG680" s="423"/>
      <c r="EH680" s="423"/>
      <c r="EI680" s="423"/>
      <c r="EJ680" s="423"/>
      <c r="EK680" s="423"/>
      <c r="EL680" s="423"/>
    </row>
    <row r="681" spans="1:142" ht="15.75" customHeight="1">
      <c r="A681" s="446"/>
      <c r="B681" s="446"/>
      <c r="C681" s="446"/>
      <c r="D681" s="446"/>
      <c r="E681" s="446"/>
      <c r="F681" s="446"/>
      <c r="G681" s="446"/>
      <c r="H681" s="446"/>
      <c r="I681" s="446"/>
      <c r="J681" s="446"/>
      <c r="K681" s="446"/>
      <c r="L681" s="446"/>
      <c r="M681" s="451"/>
      <c r="N681" s="452"/>
      <c r="O681" s="452"/>
      <c r="P681" s="452"/>
      <c r="Q681" s="452"/>
      <c r="R681" s="452"/>
      <c r="S681" s="452"/>
      <c r="T681" s="452"/>
      <c r="U681" s="452"/>
      <c r="V681" s="452"/>
      <c r="W681" s="452"/>
      <c r="X681" s="452"/>
      <c r="Y681" s="452"/>
      <c r="Z681" s="452"/>
      <c r="AA681" s="446"/>
      <c r="AM681" s="423"/>
      <c r="AP681" s="423"/>
      <c r="AS681" s="423"/>
      <c r="AV681" s="423"/>
      <c r="AY681" s="423"/>
      <c r="BB681" s="423"/>
      <c r="BE681" s="423"/>
      <c r="BH681" s="423"/>
      <c r="BK681" s="423"/>
      <c r="BN681" s="423"/>
      <c r="BQ681" s="423"/>
      <c r="BR681" s="423"/>
      <c r="BS681" s="423"/>
      <c r="BT681" s="423"/>
      <c r="BU681" s="423" t="s">
        <v>52</v>
      </c>
      <c r="BV681" s="423" t="s">
        <v>41</v>
      </c>
      <c r="BW681" s="423">
        <v>1</v>
      </c>
      <c r="DR681" s="423" t="s">
        <v>44</v>
      </c>
      <c r="DS681" s="423"/>
      <c r="DT681" s="423"/>
      <c r="DU681" s="423"/>
      <c r="DV681" s="423"/>
      <c r="DW681" s="423"/>
      <c r="DX681" s="423"/>
      <c r="DY681" s="423"/>
      <c r="DZ681" s="423"/>
      <c r="EA681" s="423"/>
      <c r="EB681" s="423"/>
      <c r="EC681" s="423"/>
      <c r="ED681" s="423"/>
      <c r="EE681" s="423"/>
      <c r="EF681" s="423"/>
      <c r="EG681" s="423"/>
      <c r="EH681" s="423"/>
      <c r="EI681" s="423"/>
      <c r="EJ681" s="423"/>
      <c r="EK681" s="423"/>
      <c r="EL681" s="423"/>
    </row>
    <row r="682" spans="1:142" ht="15.75" customHeight="1">
      <c r="A682" s="446"/>
      <c r="B682" s="446"/>
      <c r="C682" s="446"/>
      <c r="D682" s="446"/>
      <c r="E682" s="446"/>
      <c r="F682" s="446"/>
      <c r="G682" s="446"/>
      <c r="H682" s="446"/>
      <c r="I682" s="446"/>
      <c r="J682" s="446"/>
      <c r="K682" s="446"/>
      <c r="L682" s="446"/>
      <c r="M682" s="451"/>
      <c r="N682" s="452"/>
      <c r="O682" s="452"/>
      <c r="P682" s="452"/>
      <c r="Q682" s="452"/>
      <c r="R682" s="452"/>
      <c r="S682" s="452"/>
      <c r="T682" s="452"/>
      <c r="U682" s="452"/>
      <c r="V682" s="452"/>
      <c r="W682" s="452"/>
      <c r="X682" s="452"/>
      <c r="Y682" s="452"/>
      <c r="Z682" s="452"/>
      <c r="AA682" s="446"/>
      <c r="AM682" s="423"/>
      <c r="AP682" s="423"/>
      <c r="AS682" s="423"/>
      <c r="AV682" s="423"/>
      <c r="AY682" s="423"/>
      <c r="BB682" s="423"/>
      <c r="BE682" s="423"/>
      <c r="BH682" s="423"/>
      <c r="BK682" s="423"/>
      <c r="BN682" s="423"/>
      <c r="BQ682" s="423"/>
      <c r="BR682" s="423"/>
      <c r="BS682" s="423"/>
      <c r="BT682" s="423"/>
      <c r="BU682" s="423" t="s">
        <v>53</v>
      </c>
      <c r="BV682" s="423" t="s">
        <v>41</v>
      </c>
      <c r="BW682" s="423">
        <v>1</v>
      </c>
      <c r="DR682" s="423" t="s">
        <v>44</v>
      </c>
      <c r="DS682" s="423"/>
      <c r="DT682" s="423"/>
      <c r="DU682" s="423"/>
      <c r="DV682" s="423"/>
      <c r="DW682" s="423"/>
      <c r="DX682" s="423"/>
      <c r="DY682" s="423"/>
      <c r="DZ682" s="423"/>
      <c r="EA682" s="423"/>
      <c r="EB682" s="423"/>
      <c r="EC682" s="423"/>
      <c r="ED682" s="423"/>
      <c r="EE682" s="423"/>
      <c r="EF682" s="423"/>
      <c r="EG682" s="423"/>
      <c r="EH682" s="423"/>
      <c r="EI682" s="423"/>
      <c r="EJ682" s="423"/>
      <c r="EK682" s="423"/>
      <c r="EL682" s="423"/>
    </row>
    <row r="683" spans="1:142" ht="15.75" customHeight="1">
      <c r="A683" s="446"/>
      <c r="B683" s="446"/>
      <c r="C683" s="446"/>
      <c r="D683" s="446"/>
      <c r="E683" s="446"/>
      <c r="F683" s="446"/>
      <c r="G683" s="446"/>
      <c r="H683" s="446"/>
      <c r="I683" s="446"/>
      <c r="J683" s="446"/>
      <c r="K683" s="446"/>
      <c r="L683" s="446"/>
      <c r="M683" s="451"/>
      <c r="N683" s="452"/>
      <c r="O683" s="452"/>
      <c r="P683" s="452"/>
      <c r="Q683" s="452"/>
      <c r="R683" s="452"/>
      <c r="S683" s="452"/>
      <c r="T683" s="452"/>
      <c r="U683" s="452"/>
      <c r="V683" s="452"/>
      <c r="W683" s="452"/>
      <c r="X683" s="452"/>
      <c r="Y683" s="452"/>
      <c r="Z683" s="452"/>
      <c r="AA683" s="446"/>
      <c r="AM683" s="423"/>
      <c r="AP683" s="423"/>
      <c r="AS683" s="423"/>
      <c r="AV683" s="423"/>
      <c r="AY683" s="423"/>
      <c r="BB683" s="423"/>
      <c r="BE683" s="423"/>
      <c r="BH683" s="423"/>
      <c r="BK683" s="423"/>
      <c r="BN683" s="423"/>
      <c r="BQ683" s="423"/>
      <c r="BR683" s="423"/>
      <c r="BS683" s="423"/>
      <c r="BT683" s="423"/>
      <c r="BU683" s="423" t="s">
        <v>54</v>
      </c>
      <c r="BV683" s="423" t="s">
        <v>41</v>
      </c>
      <c r="BW683" s="423">
        <v>1</v>
      </c>
      <c r="DR683" s="423" t="s">
        <v>41</v>
      </c>
      <c r="DS683" s="423"/>
      <c r="DT683" s="423"/>
      <c r="DU683" s="423"/>
      <c r="DV683" s="423"/>
      <c r="DW683" s="423"/>
      <c r="DX683" s="423"/>
      <c r="DY683" s="423"/>
      <c r="DZ683" s="423"/>
      <c r="EA683" s="423"/>
      <c r="EB683" s="423"/>
      <c r="EC683" s="423"/>
      <c r="ED683" s="423"/>
      <c r="EE683" s="423"/>
      <c r="EF683" s="423"/>
      <c r="EG683" s="423"/>
      <c r="EH683" s="423"/>
      <c r="EI683" s="423"/>
      <c r="EJ683" s="423"/>
      <c r="EK683" s="423"/>
      <c r="EL683" s="423"/>
    </row>
    <row r="684" spans="1:142" ht="15.75" customHeight="1">
      <c r="A684" s="446"/>
      <c r="B684" s="446"/>
      <c r="C684" s="446"/>
      <c r="D684" s="446"/>
      <c r="E684" s="446"/>
      <c r="F684" s="446"/>
      <c r="G684" s="446"/>
      <c r="H684" s="446"/>
      <c r="I684" s="446"/>
      <c r="J684" s="446"/>
      <c r="K684" s="446"/>
      <c r="L684" s="446"/>
      <c r="M684" s="451"/>
      <c r="N684" s="452"/>
      <c r="O684" s="452"/>
      <c r="P684" s="452"/>
      <c r="Q684" s="452"/>
      <c r="R684" s="452"/>
      <c r="S684" s="452"/>
      <c r="T684" s="452"/>
      <c r="U684" s="452"/>
      <c r="V684" s="452"/>
      <c r="W684" s="452"/>
      <c r="X684" s="452"/>
      <c r="Y684" s="452"/>
      <c r="Z684" s="452"/>
      <c r="AA684" s="446"/>
      <c r="AM684" s="423"/>
      <c r="AP684" s="423"/>
      <c r="AS684" s="423"/>
      <c r="AV684" s="423"/>
      <c r="AY684" s="423"/>
      <c r="BB684" s="423"/>
      <c r="BE684" s="423"/>
      <c r="BH684" s="423"/>
      <c r="BK684" s="423"/>
      <c r="BN684" s="423"/>
      <c r="BQ684" s="423"/>
      <c r="BR684" s="423"/>
      <c r="BS684" s="423"/>
      <c r="BT684" s="423"/>
      <c r="BU684" s="423" t="s">
        <v>55</v>
      </c>
      <c r="BV684" s="423" t="s">
        <v>41</v>
      </c>
      <c r="BW684" s="423">
        <v>1</v>
      </c>
      <c r="DR684" s="423" t="s">
        <v>44</v>
      </c>
      <c r="DS684" s="423"/>
      <c r="DT684" s="423"/>
      <c r="DU684" s="423"/>
      <c r="DV684" s="423"/>
      <c r="DW684" s="423"/>
      <c r="DX684" s="423"/>
      <c r="DY684" s="423"/>
      <c r="DZ684" s="423"/>
      <c r="EA684" s="423"/>
      <c r="EB684" s="423"/>
      <c r="EC684" s="423"/>
      <c r="ED684" s="423"/>
      <c r="EE684" s="423"/>
      <c r="EF684" s="423"/>
      <c r="EG684" s="423"/>
      <c r="EH684" s="423"/>
      <c r="EI684" s="423"/>
      <c r="EJ684" s="423"/>
      <c r="EK684" s="423"/>
      <c r="EL684" s="423"/>
    </row>
    <row r="685" spans="1:142" ht="15.75" customHeight="1">
      <c r="A685" s="446"/>
      <c r="B685" s="446"/>
      <c r="C685" s="446"/>
      <c r="D685" s="446"/>
      <c r="E685" s="446"/>
      <c r="F685" s="446"/>
      <c r="G685" s="446"/>
      <c r="H685" s="446"/>
      <c r="I685" s="446"/>
      <c r="J685" s="446"/>
      <c r="K685" s="446"/>
      <c r="L685" s="446"/>
      <c r="M685" s="451"/>
      <c r="N685" s="452"/>
      <c r="O685" s="452"/>
      <c r="P685" s="452"/>
      <c r="Q685" s="452"/>
      <c r="R685" s="452"/>
      <c r="S685" s="452"/>
      <c r="T685" s="452"/>
      <c r="U685" s="452"/>
      <c r="V685" s="452"/>
      <c r="W685" s="452"/>
      <c r="X685" s="452"/>
      <c r="Y685" s="452"/>
      <c r="Z685" s="452"/>
      <c r="AA685" s="446"/>
      <c r="AM685" s="423"/>
      <c r="AP685" s="423"/>
      <c r="AS685" s="423"/>
      <c r="AV685" s="423"/>
      <c r="AY685" s="423"/>
      <c r="BB685" s="423"/>
      <c r="BE685" s="423"/>
      <c r="BH685" s="423"/>
      <c r="BK685" s="423"/>
      <c r="BN685" s="423"/>
      <c r="BQ685" s="423"/>
      <c r="BR685" s="423"/>
      <c r="BS685" s="423"/>
      <c r="BT685" s="423"/>
      <c r="BU685" s="423" t="s">
        <v>56</v>
      </c>
      <c r="BV685" s="423" t="s">
        <v>41</v>
      </c>
      <c r="BW685" s="423">
        <v>1</v>
      </c>
      <c r="DR685" s="423" t="s">
        <v>44</v>
      </c>
      <c r="DS685" s="423"/>
      <c r="DT685" s="423"/>
      <c r="DU685" s="423"/>
      <c r="DV685" s="423"/>
      <c r="DW685" s="423"/>
      <c r="DX685" s="423"/>
      <c r="DY685" s="423"/>
      <c r="DZ685" s="423"/>
      <c r="EA685" s="423"/>
      <c r="EB685" s="423"/>
      <c r="EC685" s="423"/>
      <c r="ED685" s="423"/>
      <c r="EE685" s="423"/>
      <c r="EF685" s="423"/>
      <c r="EG685" s="423"/>
      <c r="EH685" s="423"/>
      <c r="EI685" s="423"/>
      <c r="EJ685" s="423"/>
      <c r="EK685" s="423"/>
      <c r="EL685" s="423"/>
    </row>
    <row r="686" spans="1:142" ht="15.75" customHeight="1">
      <c r="A686" s="446"/>
      <c r="B686" s="446"/>
      <c r="C686" s="446"/>
      <c r="D686" s="446"/>
      <c r="E686" s="446"/>
      <c r="F686" s="446"/>
      <c r="G686" s="446"/>
      <c r="H686" s="446"/>
      <c r="I686" s="446"/>
      <c r="J686" s="446"/>
      <c r="K686" s="446"/>
      <c r="L686" s="446"/>
      <c r="M686" s="451"/>
      <c r="N686" s="452"/>
      <c r="O686" s="452"/>
      <c r="P686" s="452"/>
      <c r="Q686" s="452"/>
      <c r="R686" s="452"/>
      <c r="S686" s="452"/>
      <c r="T686" s="452"/>
      <c r="U686" s="452"/>
      <c r="V686" s="452"/>
      <c r="W686" s="452"/>
      <c r="X686" s="452"/>
      <c r="Y686" s="452"/>
      <c r="Z686" s="452"/>
      <c r="AA686" s="446"/>
      <c r="AM686" s="423"/>
      <c r="AP686" s="423"/>
      <c r="AS686" s="423"/>
      <c r="AV686" s="423"/>
      <c r="AY686" s="423"/>
      <c r="BB686" s="423"/>
      <c r="BE686" s="423"/>
      <c r="BH686" s="423"/>
      <c r="BK686" s="423"/>
      <c r="BN686" s="423"/>
      <c r="BQ686" s="423"/>
      <c r="BR686" s="423"/>
      <c r="BS686" s="423"/>
      <c r="BT686" s="423"/>
      <c r="BU686" s="423" t="s">
        <v>57</v>
      </c>
      <c r="BV686" s="423" t="s">
        <v>41</v>
      </c>
      <c r="BW686" s="423">
        <v>1</v>
      </c>
      <c r="DR686" s="423" t="s">
        <v>41</v>
      </c>
      <c r="DS686" s="423"/>
      <c r="DT686" s="423"/>
      <c r="DU686" s="423"/>
      <c r="DV686" s="423"/>
      <c r="DW686" s="423"/>
      <c r="DX686" s="423"/>
      <c r="DY686" s="423"/>
      <c r="DZ686" s="423"/>
      <c r="EA686" s="423"/>
      <c r="EB686" s="423"/>
      <c r="EC686" s="423"/>
      <c r="ED686" s="423"/>
      <c r="EE686" s="423"/>
      <c r="EF686" s="423"/>
      <c r="EG686" s="423"/>
      <c r="EH686" s="423"/>
      <c r="EI686" s="423"/>
      <c r="EJ686" s="423"/>
      <c r="EK686" s="423"/>
      <c r="EL686" s="423"/>
    </row>
    <row r="687" spans="1:142" ht="15.75" customHeight="1">
      <c r="A687" s="446"/>
      <c r="B687" s="446"/>
      <c r="C687" s="446"/>
      <c r="D687" s="446"/>
      <c r="E687" s="446"/>
      <c r="F687" s="446"/>
      <c r="G687" s="446"/>
      <c r="H687" s="446"/>
      <c r="I687" s="446"/>
      <c r="J687" s="446"/>
      <c r="K687" s="446"/>
      <c r="L687" s="446"/>
      <c r="M687" s="451"/>
      <c r="N687" s="452"/>
      <c r="O687" s="452"/>
      <c r="P687" s="452"/>
      <c r="Q687" s="452"/>
      <c r="R687" s="452"/>
      <c r="S687" s="452"/>
      <c r="T687" s="452"/>
      <c r="U687" s="452"/>
      <c r="V687" s="452"/>
      <c r="W687" s="452"/>
      <c r="X687" s="452"/>
      <c r="Y687" s="452"/>
      <c r="Z687" s="452"/>
      <c r="AA687" s="446"/>
      <c r="AM687" s="423"/>
      <c r="AP687" s="423"/>
      <c r="AS687" s="423"/>
      <c r="AV687" s="423"/>
      <c r="AY687" s="423"/>
      <c r="BB687" s="423"/>
      <c r="BE687" s="423"/>
      <c r="BH687" s="423"/>
      <c r="BK687" s="423"/>
      <c r="BN687" s="423"/>
      <c r="BQ687" s="423"/>
      <c r="BR687" s="423"/>
      <c r="BS687" s="423"/>
      <c r="BT687" s="423"/>
      <c r="BU687" s="423" t="s">
        <v>58</v>
      </c>
      <c r="BV687" s="423" t="s">
        <v>41</v>
      </c>
      <c r="BW687" s="423">
        <v>1</v>
      </c>
      <c r="DR687" s="423" t="s">
        <v>44</v>
      </c>
      <c r="DS687" s="423"/>
      <c r="DT687" s="423"/>
      <c r="DU687" s="423"/>
      <c r="DV687" s="423"/>
      <c r="DW687" s="423"/>
      <c r="DX687" s="423"/>
      <c r="DY687" s="423"/>
      <c r="DZ687" s="423"/>
      <c r="EA687" s="423"/>
      <c r="EB687" s="423"/>
      <c r="EC687" s="423"/>
      <c r="ED687" s="423"/>
      <c r="EE687" s="423"/>
      <c r="EF687" s="423"/>
      <c r="EG687" s="423"/>
      <c r="EH687" s="423"/>
      <c r="EI687" s="423"/>
      <c r="EJ687" s="423"/>
      <c r="EK687" s="423"/>
      <c r="EL687" s="423"/>
    </row>
    <row r="688" spans="1:142" ht="15.75" customHeight="1">
      <c r="A688" s="446"/>
      <c r="B688" s="446"/>
      <c r="C688" s="446"/>
      <c r="D688" s="446"/>
      <c r="E688" s="446"/>
      <c r="F688" s="446"/>
      <c r="G688" s="446"/>
      <c r="H688" s="446"/>
      <c r="I688" s="446"/>
      <c r="J688" s="446"/>
      <c r="K688" s="446"/>
      <c r="L688" s="446"/>
      <c r="M688" s="451"/>
      <c r="N688" s="452"/>
      <c r="O688" s="452"/>
      <c r="P688" s="452"/>
      <c r="Q688" s="452"/>
      <c r="R688" s="452"/>
      <c r="S688" s="452"/>
      <c r="T688" s="452"/>
      <c r="U688" s="452"/>
      <c r="V688" s="452"/>
      <c r="W688" s="452"/>
      <c r="X688" s="452"/>
      <c r="Y688" s="452"/>
      <c r="Z688" s="452"/>
      <c r="AA688" s="446"/>
      <c r="AM688" s="423"/>
      <c r="AP688" s="423"/>
      <c r="AS688" s="423"/>
      <c r="AV688" s="423"/>
      <c r="AY688" s="423"/>
      <c r="BB688" s="423"/>
      <c r="BE688" s="423"/>
      <c r="BH688" s="423"/>
      <c r="BK688" s="423"/>
      <c r="BN688" s="423"/>
      <c r="BQ688" s="423"/>
      <c r="BR688" s="423"/>
      <c r="BS688" s="423"/>
      <c r="BT688" s="423"/>
      <c r="BU688" s="423" t="s">
        <v>59</v>
      </c>
      <c r="BV688" s="423" t="s">
        <v>41</v>
      </c>
      <c r="BW688" s="423">
        <v>1</v>
      </c>
      <c r="DR688" s="423" t="s">
        <v>41</v>
      </c>
      <c r="DS688" s="423"/>
      <c r="DT688" s="423"/>
      <c r="DU688" s="423"/>
      <c r="DV688" s="423"/>
      <c r="DW688" s="423"/>
      <c r="DX688" s="423"/>
      <c r="DY688" s="423"/>
      <c r="DZ688" s="423"/>
      <c r="EA688" s="423"/>
      <c r="EB688" s="423"/>
      <c r="EC688" s="423"/>
      <c r="ED688" s="423"/>
      <c r="EE688" s="423"/>
      <c r="EF688" s="423"/>
      <c r="EG688" s="423"/>
      <c r="EH688" s="423"/>
      <c r="EI688" s="423"/>
      <c r="EJ688" s="423"/>
      <c r="EK688" s="423"/>
      <c r="EL688" s="423"/>
    </row>
    <row r="689" spans="1:142" ht="15.75" customHeight="1">
      <c r="A689" s="446"/>
      <c r="B689" s="446"/>
      <c r="C689" s="446"/>
      <c r="D689" s="446"/>
      <c r="E689" s="446"/>
      <c r="F689" s="446"/>
      <c r="G689" s="446"/>
      <c r="H689" s="446"/>
      <c r="I689" s="446"/>
      <c r="J689" s="446"/>
      <c r="K689" s="446"/>
      <c r="L689" s="446"/>
      <c r="M689" s="451"/>
      <c r="N689" s="452"/>
      <c r="O689" s="452"/>
      <c r="P689" s="452"/>
      <c r="Q689" s="452"/>
      <c r="R689" s="452"/>
      <c r="S689" s="452"/>
      <c r="T689" s="452"/>
      <c r="U689" s="452"/>
      <c r="V689" s="452"/>
      <c r="W689" s="452"/>
      <c r="X689" s="452"/>
      <c r="Y689" s="452"/>
      <c r="Z689" s="452"/>
      <c r="AA689" s="446"/>
      <c r="AM689" s="423"/>
      <c r="AP689" s="423"/>
      <c r="AS689" s="423"/>
      <c r="AV689" s="423"/>
      <c r="AY689" s="423"/>
      <c r="BB689" s="423"/>
      <c r="BE689" s="423"/>
      <c r="BH689" s="423"/>
      <c r="BK689" s="423"/>
      <c r="BN689" s="423"/>
      <c r="BQ689" s="423"/>
      <c r="BR689" s="423"/>
      <c r="BS689" s="423"/>
      <c r="BT689" s="423"/>
      <c r="BU689" s="423" t="s">
        <v>59</v>
      </c>
      <c r="BV689" s="423" t="s">
        <v>41</v>
      </c>
      <c r="BW689" s="423">
        <v>1</v>
      </c>
      <c r="DR689" s="423" t="s">
        <v>41</v>
      </c>
      <c r="DS689" s="423"/>
      <c r="DT689" s="423"/>
      <c r="DU689" s="423"/>
      <c r="DV689" s="423"/>
      <c r="DW689" s="423"/>
      <c r="DX689" s="423"/>
      <c r="DY689" s="423"/>
      <c r="DZ689" s="423"/>
      <c r="EA689" s="423"/>
      <c r="EB689" s="423"/>
      <c r="EC689" s="423"/>
      <c r="ED689" s="423"/>
      <c r="EE689" s="423"/>
      <c r="EF689" s="423"/>
      <c r="EG689" s="423"/>
      <c r="EH689" s="423"/>
      <c r="EI689" s="423"/>
      <c r="EJ689" s="423"/>
      <c r="EK689" s="423"/>
      <c r="EL689" s="423"/>
    </row>
    <row r="690" spans="1:142" ht="15.75" customHeight="1">
      <c r="A690" s="446"/>
      <c r="B690" s="446"/>
      <c r="C690" s="446"/>
      <c r="D690" s="446"/>
      <c r="E690" s="446"/>
      <c r="F690" s="446"/>
      <c r="G690" s="446"/>
      <c r="H690" s="446"/>
      <c r="I690" s="446"/>
      <c r="J690" s="446"/>
      <c r="K690" s="446"/>
      <c r="L690" s="446"/>
      <c r="M690" s="451"/>
      <c r="N690" s="452"/>
      <c r="O690" s="452"/>
      <c r="P690" s="452"/>
      <c r="Q690" s="452"/>
      <c r="R690" s="452"/>
      <c r="S690" s="452"/>
      <c r="T690" s="452"/>
      <c r="U690" s="452"/>
      <c r="V690" s="452"/>
      <c r="W690" s="452"/>
      <c r="X690" s="452"/>
      <c r="Y690" s="452"/>
      <c r="Z690" s="452"/>
      <c r="AA690" s="446"/>
      <c r="AM690" s="423"/>
      <c r="AP690" s="423"/>
      <c r="AS690" s="423"/>
      <c r="AV690" s="423"/>
      <c r="AY690" s="423"/>
      <c r="BB690" s="423"/>
      <c r="BE690" s="423"/>
      <c r="BH690" s="423"/>
      <c r="BK690" s="423"/>
      <c r="BN690" s="423"/>
      <c r="BQ690" s="423"/>
      <c r="BR690" s="423"/>
      <c r="BS690" s="423"/>
      <c r="BT690" s="423"/>
      <c r="BU690" s="423" t="s">
        <v>60</v>
      </c>
      <c r="BV690" s="423" t="s">
        <v>41</v>
      </c>
      <c r="BW690" s="423">
        <v>1</v>
      </c>
      <c r="DR690" s="423" t="s">
        <v>41</v>
      </c>
      <c r="DS690" s="423"/>
      <c r="DT690" s="423"/>
      <c r="DU690" s="423"/>
      <c r="DV690" s="423"/>
      <c r="DW690" s="423"/>
      <c r="DX690" s="423"/>
      <c r="DY690" s="423"/>
      <c r="DZ690" s="423"/>
      <c r="EA690" s="423"/>
      <c r="EB690" s="423"/>
      <c r="EC690" s="423"/>
      <c r="ED690" s="423"/>
      <c r="EE690" s="423"/>
      <c r="EF690" s="423"/>
      <c r="EG690" s="423"/>
      <c r="EH690" s="423"/>
      <c r="EI690" s="423"/>
      <c r="EJ690" s="423"/>
      <c r="EK690" s="423"/>
      <c r="EL690" s="423"/>
    </row>
    <row r="691" spans="1:142" ht="15.75" customHeight="1">
      <c r="A691" s="446"/>
      <c r="B691" s="446"/>
      <c r="C691" s="446"/>
      <c r="D691" s="446"/>
      <c r="E691" s="446"/>
      <c r="F691" s="446"/>
      <c r="G691" s="446"/>
      <c r="H691" s="446"/>
      <c r="I691" s="446"/>
      <c r="J691" s="446"/>
      <c r="K691" s="446"/>
      <c r="L691" s="446"/>
      <c r="M691" s="451"/>
      <c r="N691" s="452"/>
      <c r="O691" s="452"/>
      <c r="P691" s="452"/>
      <c r="Q691" s="452"/>
      <c r="R691" s="452"/>
      <c r="S691" s="452"/>
      <c r="T691" s="452"/>
      <c r="U691" s="452"/>
      <c r="V691" s="452"/>
      <c r="W691" s="452"/>
      <c r="X691" s="452"/>
      <c r="Y691" s="452"/>
      <c r="Z691" s="452"/>
      <c r="AA691" s="446"/>
      <c r="AM691" s="423"/>
      <c r="AP691" s="423"/>
      <c r="AS691" s="423"/>
      <c r="AV691" s="423"/>
      <c r="AY691" s="423"/>
      <c r="BB691" s="423"/>
      <c r="BE691" s="423"/>
      <c r="BH691" s="423"/>
      <c r="BK691" s="423"/>
      <c r="BN691" s="423"/>
      <c r="BQ691" s="423"/>
      <c r="BR691" s="423"/>
      <c r="BS691" s="423"/>
      <c r="BT691" s="423"/>
      <c r="BU691" s="423" t="s">
        <v>61</v>
      </c>
      <c r="BV691" s="423" t="s">
        <v>41</v>
      </c>
      <c r="BW691" s="423">
        <v>1</v>
      </c>
      <c r="DR691" s="423" t="s">
        <v>44</v>
      </c>
      <c r="DS691" s="423"/>
      <c r="DT691" s="423"/>
      <c r="DU691" s="423"/>
      <c r="DV691" s="423"/>
      <c r="DW691" s="423"/>
      <c r="DX691" s="423"/>
      <c r="DY691" s="423"/>
      <c r="DZ691" s="423"/>
      <c r="EA691" s="423"/>
      <c r="EB691" s="423"/>
      <c r="EC691" s="423"/>
      <c r="ED691" s="423"/>
      <c r="EE691" s="423"/>
      <c r="EF691" s="423"/>
      <c r="EG691" s="423"/>
      <c r="EH691" s="423"/>
      <c r="EI691" s="423"/>
      <c r="EJ691" s="423"/>
      <c r="EK691" s="423"/>
      <c r="EL691" s="423"/>
    </row>
    <row r="692" spans="1:142" ht="15.75" customHeight="1">
      <c r="A692" s="446"/>
      <c r="B692" s="446"/>
      <c r="C692" s="446"/>
      <c r="D692" s="446"/>
      <c r="E692" s="446"/>
      <c r="F692" s="446"/>
      <c r="G692" s="446"/>
      <c r="H692" s="446"/>
      <c r="I692" s="446"/>
      <c r="J692" s="446"/>
      <c r="K692" s="446"/>
      <c r="L692" s="446"/>
      <c r="M692" s="451"/>
      <c r="N692" s="452"/>
      <c r="O692" s="452"/>
      <c r="P692" s="452"/>
      <c r="Q692" s="452"/>
      <c r="R692" s="452"/>
      <c r="S692" s="452"/>
      <c r="T692" s="452"/>
      <c r="U692" s="452"/>
      <c r="V692" s="452"/>
      <c r="W692" s="452"/>
      <c r="X692" s="452"/>
      <c r="Y692" s="452"/>
      <c r="Z692" s="452"/>
      <c r="AA692" s="446"/>
      <c r="AM692" s="423"/>
      <c r="AP692" s="423"/>
      <c r="AS692" s="423"/>
      <c r="AV692" s="423"/>
      <c r="AY692" s="423"/>
      <c r="BB692" s="423"/>
      <c r="BE692" s="423"/>
      <c r="BH692" s="423"/>
      <c r="BK692" s="423"/>
      <c r="BN692" s="423"/>
      <c r="BQ692" s="423"/>
      <c r="BR692" s="423"/>
      <c r="BS692" s="423"/>
      <c r="BT692" s="423"/>
      <c r="BU692" s="423" t="s">
        <v>46</v>
      </c>
      <c r="BV692" s="423" t="s">
        <v>41</v>
      </c>
      <c r="BW692" s="423">
        <v>1</v>
      </c>
      <c r="DR692" s="423" t="s">
        <v>41</v>
      </c>
      <c r="DS692" s="423"/>
      <c r="DT692" s="423"/>
      <c r="DU692" s="423"/>
      <c r="DV692" s="423"/>
      <c r="DW692" s="423"/>
      <c r="DX692" s="423"/>
      <c r="DY692" s="423"/>
      <c r="DZ692" s="423"/>
      <c r="EA692" s="423"/>
      <c r="EB692" s="423"/>
      <c r="EC692" s="423"/>
      <c r="ED692" s="423"/>
      <c r="EE692" s="423"/>
      <c r="EF692" s="423"/>
      <c r="EG692" s="423"/>
      <c r="EH692" s="423"/>
      <c r="EI692" s="423"/>
      <c r="EJ692" s="423"/>
      <c r="EK692" s="423"/>
      <c r="EL692" s="423"/>
    </row>
    <row r="693" spans="1:142" ht="15.75" customHeight="1">
      <c r="A693" s="446"/>
      <c r="B693" s="446"/>
      <c r="C693" s="446"/>
      <c r="D693" s="446"/>
      <c r="E693" s="446"/>
      <c r="F693" s="446"/>
      <c r="G693" s="446"/>
      <c r="H693" s="446"/>
      <c r="I693" s="446"/>
      <c r="J693" s="446"/>
      <c r="K693" s="446"/>
      <c r="L693" s="446"/>
      <c r="M693" s="451"/>
      <c r="N693" s="452"/>
      <c r="O693" s="452"/>
      <c r="P693" s="452"/>
      <c r="Q693" s="452"/>
      <c r="R693" s="452"/>
      <c r="S693" s="452"/>
      <c r="T693" s="452"/>
      <c r="U693" s="452"/>
      <c r="V693" s="452"/>
      <c r="W693" s="452"/>
      <c r="X693" s="452"/>
      <c r="Y693" s="452"/>
      <c r="Z693" s="452"/>
      <c r="AA693" s="446"/>
      <c r="AM693" s="423"/>
      <c r="AP693" s="423"/>
      <c r="AS693" s="423"/>
      <c r="AV693" s="423"/>
      <c r="AY693" s="423"/>
      <c r="BB693" s="423"/>
      <c r="BE693" s="423"/>
      <c r="BH693" s="423"/>
      <c r="BK693" s="423"/>
      <c r="BN693" s="423"/>
      <c r="BQ693" s="423"/>
      <c r="BR693" s="423"/>
      <c r="BS693" s="423"/>
      <c r="BT693" s="423"/>
      <c r="BU693" s="423" t="s">
        <v>62</v>
      </c>
      <c r="BV693" s="423" t="s">
        <v>41</v>
      </c>
      <c r="BW693" s="423">
        <v>1</v>
      </c>
      <c r="DR693" s="423" t="s">
        <v>41</v>
      </c>
      <c r="DS693" s="423"/>
      <c r="DT693" s="423"/>
      <c r="DU693" s="423"/>
      <c r="DV693" s="423"/>
      <c r="DW693" s="423"/>
      <c r="DX693" s="423"/>
      <c r="DY693" s="423"/>
      <c r="DZ693" s="423"/>
      <c r="EA693" s="423"/>
      <c r="EB693" s="423"/>
      <c r="EC693" s="423"/>
      <c r="ED693" s="423"/>
      <c r="EE693" s="423"/>
      <c r="EF693" s="423"/>
      <c r="EG693" s="423"/>
      <c r="EH693" s="423"/>
      <c r="EI693" s="423"/>
      <c r="EJ693" s="423"/>
      <c r="EK693" s="423"/>
      <c r="EL693" s="423"/>
    </row>
    <row r="694" spans="1:142" ht="15.75" customHeight="1">
      <c r="A694" s="446"/>
      <c r="B694" s="446"/>
      <c r="C694" s="446"/>
      <c r="D694" s="446"/>
      <c r="E694" s="446"/>
      <c r="F694" s="446"/>
      <c r="G694" s="446"/>
      <c r="H694" s="446"/>
      <c r="I694" s="446"/>
      <c r="J694" s="446"/>
      <c r="K694" s="446"/>
      <c r="L694" s="446"/>
      <c r="M694" s="451"/>
      <c r="N694" s="452"/>
      <c r="O694" s="452"/>
      <c r="P694" s="452"/>
      <c r="Q694" s="452"/>
      <c r="R694" s="452"/>
      <c r="S694" s="452"/>
      <c r="T694" s="452"/>
      <c r="U694" s="452"/>
      <c r="V694" s="452"/>
      <c r="W694" s="452"/>
      <c r="X694" s="452"/>
      <c r="Y694" s="452"/>
      <c r="Z694" s="452"/>
      <c r="AA694" s="446"/>
      <c r="AM694" s="423"/>
      <c r="AP694" s="423"/>
      <c r="AS694" s="423"/>
      <c r="AV694" s="423"/>
      <c r="AY694" s="423"/>
      <c r="BB694" s="423"/>
      <c r="BE694" s="423"/>
      <c r="BH694" s="423"/>
      <c r="BK694" s="423"/>
      <c r="BN694" s="423"/>
      <c r="BQ694" s="423"/>
      <c r="BR694" s="423"/>
      <c r="BS694" s="423"/>
      <c r="BT694" s="423"/>
      <c r="BU694" s="423" t="s">
        <v>62</v>
      </c>
      <c r="BV694" s="423" t="s">
        <v>41</v>
      </c>
      <c r="BW694" s="423">
        <v>1</v>
      </c>
      <c r="DR694" s="423" t="s">
        <v>41</v>
      </c>
      <c r="DS694" s="423"/>
      <c r="DT694" s="423"/>
      <c r="DU694" s="423"/>
      <c r="DV694" s="423"/>
      <c r="DW694" s="423"/>
      <c r="DX694" s="423"/>
      <c r="DY694" s="423"/>
      <c r="DZ694" s="423"/>
      <c r="EA694" s="423"/>
      <c r="EB694" s="423"/>
      <c r="EC694" s="423"/>
      <c r="ED694" s="423"/>
      <c r="EE694" s="423"/>
      <c r="EF694" s="423"/>
      <c r="EG694" s="423"/>
      <c r="EH694" s="423"/>
      <c r="EI694" s="423"/>
      <c r="EJ694" s="423"/>
      <c r="EK694" s="423"/>
      <c r="EL694" s="423"/>
    </row>
    <row r="695" spans="1:142" ht="15.75" customHeight="1">
      <c r="A695" s="446"/>
      <c r="B695" s="446"/>
      <c r="C695" s="446"/>
      <c r="D695" s="446"/>
      <c r="E695" s="446"/>
      <c r="F695" s="446"/>
      <c r="G695" s="446"/>
      <c r="H695" s="446"/>
      <c r="I695" s="446"/>
      <c r="J695" s="446"/>
      <c r="K695" s="446"/>
      <c r="L695" s="446"/>
      <c r="M695" s="451"/>
      <c r="N695" s="452"/>
      <c r="O695" s="452"/>
      <c r="P695" s="452"/>
      <c r="Q695" s="452"/>
      <c r="R695" s="452"/>
      <c r="S695" s="452"/>
      <c r="T695" s="452"/>
      <c r="U695" s="452"/>
      <c r="V695" s="452"/>
      <c r="W695" s="452"/>
      <c r="X695" s="452"/>
      <c r="Y695" s="452"/>
      <c r="Z695" s="452"/>
      <c r="AA695" s="446"/>
      <c r="AM695" s="423"/>
      <c r="AP695" s="423"/>
      <c r="AS695" s="423"/>
      <c r="AV695" s="423"/>
      <c r="AY695" s="423"/>
      <c r="BB695" s="423"/>
      <c r="BE695" s="423"/>
      <c r="BH695" s="423"/>
      <c r="BK695" s="423"/>
      <c r="BN695" s="423"/>
      <c r="BQ695" s="423"/>
      <c r="BR695" s="423"/>
      <c r="BS695" s="423"/>
      <c r="BT695" s="423"/>
      <c r="BU695" s="423" t="s">
        <v>62</v>
      </c>
      <c r="BV695" s="423" t="s">
        <v>41</v>
      </c>
      <c r="BW695" s="423">
        <v>1</v>
      </c>
      <c r="DR695" s="423" t="s">
        <v>44</v>
      </c>
      <c r="DS695" s="423"/>
      <c r="DT695" s="423"/>
      <c r="DU695" s="423"/>
      <c r="DV695" s="423"/>
      <c r="DW695" s="423"/>
      <c r="DX695" s="423"/>
      <c r="DY695" s="423"/>
      <c r="DZ695" s="423"/>
      <c r="EA695" s="423"/>
      <c r="EB695" s="423"/>
      <c r="EC695" s="423"/>
      <c r="ED695" s="423"/>
      <c r="EE695" s="423"/>
      <c r="EF695" s="423"/>
      <c r="EG695" s="423"/>
      <c r="EH695" s="423"/>
      <c r="EI695" s="423"/>
      <c r="EJ695" s="423"/>
      <c r="EK695" s="423"/>
      <c r="EL695" s="423"/>
    </row>
    <row r="696" spans="1:142" ht="15.75" customHeight="1">
      <c r="A696" s="446"/>
      <c r="B696" s="446"/>
      <c r="C696" s="446"/>
      <c r="D696" s="446"/>
      <c r="E696" s="446"/>
      <c r="F696" s="446"/>
      <c r="G696" s="446"/>
      <c r="H696" s="446"/>
      <c r="I696" s="446"/>
      <c r="J696" s="446"/>
      <c r="K696" s="446"/>
      <c r="L696" s="446"/>
      <c r="M696" s="451"/>
      <c r="N696" s="452"/>
      <c r="O696" s="452"/>
      <c r="P696" s="452"/>
      <c r="Q696" s="452"/>
      <c r="R696" s="452"/>
      <c r="S696" s="452"/>
      <c r="T696" s="452"/>
      <c r="U696" s="452"/>
      <c r="V696" s="452"/>
      <c r="W696" s="452"/>
      <c r="X696" s="452"/>
      <c r="Y696" s="452"/>
      <c r="Z696" s="452"/>
      <c r="AA696" s="446"/>
      <c r="AM696" s="423"/>
      <c r="AP696" s="423"/>
      <c r="AS696" s="423"/>
      <c r="AV696" s="423"/>
      <c r="AY696" s="423"/>
      <c r="BB696" s="423"/>
      <c r="BE696" s="423"/>
      <c r="BH696" s="423"/>
      <c r="BK696" s="423"/>
      <c r="BN696" s="423"/>
      <c r="BQ696" s="423"/>
      <c r="BR696" s="423"/>
      <c r="BS696" s="423"/>
      <c r="BT696" s="423"/>
      <c r="BU696" s="423" t="s">
        <v>62</v>
      </c>
      <c r="BV696" s="423" t="s">
        <v>41</v>
      </c>
      <c r="BW696" s="423">
        <v>1</v>
      </c>
      <c r="DR696" s="423" t="s">
        <v>44</v>
      </c>
      <c r="DS696" s="423"/>
      <c r="DT696" s="423"/>
      <c r="DU696" s="423"/>
      <c r="DV696" s="423"/>
      <c r="DW696" s="423"/>
      <c r="DX696" s="423"/>
      <c r="DY696" s="423"/>
      <c r="DZ696" s="423"/>
      <c r="EA696" s="423"/>
      <c r="EB696" s="423"/>
      <c r="EC696" s="423"/>
      <c r="ED696" s="423"/>
      <c r="EE696" s="423"/>
      <c r="EF696" s="423"/>
      <c r="EG696" s="423"/>
      <c r="EH696" s="423"/>
      <c r="EI696" s="423"/>
      <c r="EJ696" s="423"/>
      <c r="EK696" s="423"/>
      <c r="EL696" s="423"/>
    </row>
    <row r="697" spans="1:142" ht="15.75" customHeight="1">
      <c r="A697" s="446"/>
      <c r="B697" s="446"/>
      <c r="C697" s="446"/>
      <c r="D697" s="446"/>
      <c r="E697" s="446"/>
      <c r="F697" s="446"/>
      <c r="G697" s="446"/>
      <c r="H697" s="446"/>
      <c r="I697" s="446"/>
      <c r="J697" s="446"/>
      <c r="K697" s="446"/>
      <c r="L697" s="446"/>
      <c r="M697" s="451"/>
      <c r="N697" s="452"/>
      <c r="O697" s="452"/>
      <c r="P697" s="452"/>
      <c r="Q697" s="452"/>
      <c r="R697" s="452"/>
      <c r="S697" s="452"/>
      <c r="T697" s="452"/>
      <c r="U697" s="452"/>
      <c r="V697" s="452"/>
      <c r="W697" s="452"/>
      <c r="X697" s="452"/>
      <c r="Y697" s="452"/>
      <c r="Z697" s="452"/>
      <c r="AA697" s="446"/>
      <c r="AM697" s="423"/>
      <c r="AP697" s="423"/>
      <c r="AS697" s="423"/>
      <c r="AV697" s="423"/>
      <c r="AY697" s="423"/>
      <c r="BB697" s="423"/>
      <c r="BE697" s="423"/>
      <c r="BH697" s="423"/>
      <c r="BK697" s="423"/>
      <c r="BN697" s="423"/>
      <c r="BQ697" s="423"/>
      <c r="BR697" s="423"/>
      <c r="BS697" s="423"/>
      <c r="BT697" s="423"/>
      <c r="BU697" s="423" t="s">
        <v>62</v>
      </c>
      <c r="BV697" s="423" t="s">
        <v>41</v>
      </c>
      <c r="BW697" s="423">
        <v>1</v>
      </c>
      <c r="DR697" s="423" t="s">
        <v>41</v>
      </c>
      <c r="DS697" s="423"/>
      <c r="DT697" s="423"/>
      <c r="DU697" s="423"/>
      <c r="DV697" s="423"/>
      <c r="DW697" s="423"/>
      <c r="DX697" s="423"/>
      <c r="DY697" s="423"/>
      <c r="DZ697" s="423"/>
      <c r="EA697" s="423"/>
      <c r="EB697" s="423"/>
      <c r="EC697" s="423"/>
      <c r="ED697" s="423"/>
      <c r="EE697" s="423"/>
      <c r="EF697" s="423"/>
      <c r="EG697" s="423"/>
      <c r="EH697" s="423"/>
      <c r="EI697" s="423"/>
      <c r="EJ697" s="423"/>
      <c r="EK697" s="423"/>
      <c r="EL697" s="423"/>
    </row>
    <row r="698" spans="1:142" ht="15.75" customHeight="1">
      <c r="A698" s="446"/>
      <c r="B698" s="446"/>
      <c r="C698" s="446"/>
      <c r="D698" s="446"/>
      <c r="E698" s="446"/>
      <c r="F698" s="446"/>
      <c r="G698" s="446"/>
      <c r="H698" s="446"/>
      <c r="I698" s="446"/>
      <c r="J698" s="446"/>
      <c r="K698" s="446"/>
      <c r="L698" s="446"/>
      <c r="M698" s="451"/>
      <c r="N698" s="452"/>
      <c r="O698" s="452"/>
      <c r="P698" s="452"/>
      <c r="Q698" s="452"/>
      <c r="R698" s="452"/>
      <c r="S698" s="452"/>
      <c r="T698" s="452"/>
      <c r="U698" s="452"/>
      <c r="V698" s="452"/>
      <c r="W698" s="452"/>
      <c r="X698" s="452"/>
      <c r="Y698" s="452"/>
      <c r="Z698" s="452"/>
      <c r="AA698" s="446"/>
      <c r="AM698" s="423"/>
      <c r="AP698" s="423"/>
      <c r="AS698" s="423"/>
      <c r="AV698" s="423"/>
      <c r="AY698" s="423"/>
      <c r="BB698" s="423"/>
      <c r="BE698" s="423"/>
      <c r="BH698" s="423"/>
      <c r="BK698" s="423"/>
      <c r="BN698" s="423"/>
      <c r="BQ698" s="423"/>
      <c r="BR698" s="423"/>
      <c r="BS698" s="423"/>
      <c r="BT698" s="423"/>
      <c r="BU698" s="423" t="s">
        <v>62</v>
      </c>
      <c r="BV698" s="423" t="s">
        <v>41</v>
      </c>
      <c r="BW698" s="423">
        <v>1</v>
      </c>
      <c r="DR698" s="423" t="s">
        <v>44</v>
      </c>
      <c r="DS698" s="423"/>
      <c r="DT698" s="423"/>
      <c r="DU698" s="423"/>
      <c r="DV698" s="423"/>
      <c r="DW698" s="423"/>
      <c r="DX698" s="423"/>
      <c r="DY698" s="423"/>
      <c r="DZ698" s="423"/>
      <c r="EA698" s="423"/>
      <c r="EB698" s="423"/>
      <c r="EC698" s="423"/>
      <c r="ED698" s="423"/>
      <c r="EE698" s="423"/>
      <c r="EF698" s="423"/>
      <c r="EG698" s="423"/>
      <c r="EH698" s="423"/>
      <c r="EI698" s="423"/>
      <c r="EJ698" s="423"/>
      <c r="EK698" s="423"/>
      <c r="EL698" s="423"/>
    </row>
    <row r="699" spans="1:142" ht="15.75" customHeight="1">
      <c r="A699" s="446"/>
      <c r="B699" s="446"/>
      <c r="C699" s="446"/>
      <c r="D699" s="446"/>
      <c r="E699" s="446"/>
      <c r="F699" s="446"/>
      <c r="G699" s="446"/>
      <c r="H699" s="446"/>
      <c r="I699" s="446"/>
      <c r="J699" s="446"/>
      <c r="K699" s="446"/>
      <c r="L699" s="446"/>
      <c r="M699" s="451"/>
      <c r="N699" s="452"/>
      <c r="O699" s="452"/>
      <c r="P699" s="452"/>
      <c r="Q699" s="452"/>
      <c r="R699" s="452"/>
      <c r="S699" s="452"/>
      <c r="T699" s="452"/>
      <c r="U699" s="452"/>
      <c r="V699" s="452"/>
      <c r="W699" s="452"/>
      <c r="X699" s="452"/>
      <c r="Y699" s="452"/>
      <c r="Z699" s="452"/>
      <c r="AA699" s="446"/>
      <c r="AM699" s="423"/>
      <c r="AP699" s="423"/>
      <c r="AS699" s="423"/>
      <c r="AV699" s="423"/>
      <c r="AY699" s="423"/>
      <c r="BB699" s="423"/>
      <c r="BE699" s="423"/>
      <c r="BH699" s="423"/>
      <c r="BK699" s="423"/>
      <c r="BN699" s="423"/>
      <c r="BQ699" s="423"/>
      <c r="BR699" s="423"/>
      <c r="BS699" s="423"/>
      <c r="BT699" s="423"/>
      <c r="BU699" s="423" t="s">
        <v>62</v>
      </c>
      <c r="BV699" s="423" t="s">
        <v>41</v>
      </c>
      <c r="BW699" s="423">
        <v>1</v>
      </c>
      <c r="DR699" s="423" t="s">
        <v>44</v>
      </c>
      <c r="DS699" s="423"/>
      <c r="DT699" s="423"/>
      <c r="DU699" s="423"/>
      <c r="DV699" s="423"/>
      <c r="DW699" s="423"/>
      <c r="DX699" s="423"/>
      <c r="DY699" s="423"/>
      <c r="DZ699" s="423"/>
      <c r="EA699" s="423"/>
      <c r="EB699" s="423"/>
      <c r="EC699" s="423"/>
      <c r="ED699" s="423"/>
      <c r="EE699" s="423"/>
      <c r="EF699" s="423"/>
      <c r="EG699" s="423"/>
      <c r="EH699" s="423"/>
      <c r="EI699" s="423"/>
      <c r="EJ699" s="423"/>
      <c r="EK699" s="423"/>
      <c r="EL699" s="423"/>
    </row>
    <row r="700" spans="1:142" ht="15.75" customHeight="1">
      <c r="A700" s="446"/>
      <c r="B700" s="446"/>
      <c r="C700" s="446"/>
      <c r="D700" s="446"/>
      <c r="E700" s="446"/>
      <c r="F700" s="446"/>
      <c r="G700" s="446"/>
      <c r="H700" s="446"/>
      <c r="I700" s="446"/>
      <c r="J700" s="446"/>
      <c r="K700" s="446"/>
      <c r="L700" s="446"/>
      <c r="M700" s="451"/>
      <c r="N700" s="452"/>
      <c r="O700" s="452"/>
      <c r="P700" s="452"/>
      <c r="Q700" s="452"/>
      <c r="R700" s="452"/>
      <c r="S700" s="452"/>
      <c r="T700" s="452"/>
      <c r="U700" s="452"/>
      <c r="V700" s="452"/>
      <c r="W700" s="452"/>
      <c r="X700" s="452"/>
      <c r="Y700" s="452"/>
      <c r="Z700" s="452"/>
      <c r="AA700" s="446"/>
      <c r="AM700" s="423"/>
      <c r="AP700" s="423"/>
      <c r="AS700" s="423"/>
      <c r="AV700" s="423"/>
      <c r="AY700" s="423"/>
      <c r="BB700" s="423"/>
      <c r="BE700" s="423"/>
      <c r="BH700" s="423"/>
      <c r="BK700" s="423"/>
      <c r="BN700" s="423"/>
      <c r="BQ700" s="423"/>
      <c r="BR700" s="423"/>
      <c r="BS700" s="423"/>
      <c r="BT700" s="423"/>
      <c r="BU700" s="423" t="s">
        <v>62</v>
      </c>
      <c r="BV700" s="423" t="s">
        <v>41</v>
      </c>
      <c r="BW700" s="423">
        <v>1</v>
      </c>
      <c r="DR700" s="423" t="s">
        <v>41</v>
      </c>
      <c r="DS700" s="423"/>
      <c r="DT700" s="423"/>
      <c r="DU700" s="423"/>
      <c r="DV700" s="423"/>
      <c r="DW700" s="423"/>
      <c r="DX700" s="423"/>
      <c r="DY700" s="423"/>
      <c r="DZ700" s="423"/>
      <c r="EA700" s="423"/>
      <c r="EB700" s="423"/>
      <c r="EC700" s="423"/>
      <c r="ED700" s="423"/>
      <c r="EE700" s="423"/>
      <c r="EF700" s="423"/>
      <c r="EG700" s="423"/>
      <c r="EH700" s="423"/>
      <c r="EI700" s="423"/>
      <c r="EJ700" s="423"/>
      <c r="EK700" s="423"/>
      <c r="EL700" s="423"/>
    </row>
    <row r="701" spans="1:142" ht="15.75" customHeight="1">
      <c r="A701" s="446"/>
      <c r="B701" s="446"/>
      <c r="C701" s="446"/>
      <c r="D701" s="446"/>
      <c r="E701" s="446"/>
      <c r="F701" s="446"/>
      <c r="G701" s="446"/>
      <c r="H701" s="446"/>
      <c r="I701" s="446"/>
      <c r="J701" s="446"/>
      <c r="K701" s="446"/>
      <c r="L701" s="446"/>
      <c r="M701" s="451"/>
      <c r="N701" s="452"/>
      <c r="O701" s="452"/>
      <c r="P701" s="452"/>
      <c r="Q701" s="452"/>
      <c r="R701" s="452"/>
      <c r="S701" s="452"/>
      <c r="T701" s="452"/>
      <c r="U701" s="452"/>
      <c r="V701" s="452"/>
      <c r="W701" s="452"/>
      <c r="X701" s="452"/>
      <c r="Y701" s="452"/>
      <c r="Z701" s="452"/>
      <c r="AA701" s="446"/>
      <c r="AM701" s="423"/>
      <c r="AP701" s="423"/>
      <c r="AS701" s="423"/>
      <c r="AV701" s="423"/>
      <c r="AY701" s="423"/>
      <c r="BB701" s="423"/>
      <c r="BE701" s="423"/>
      <c r="BH701" s="423"/>
      <c r="BK701" s="423"/>
      <c r="BN701" s="423"/>
      <c r="BQ701" s="423"/>
      <c r="BR701" s="423"/>
      <c r="BS701" s="423"/>
      <c r="BT701" s="423"/>
      <c r="BU701" s="423" t="s">
        <v>62</v>
      </c>
      <c r="BV701" s="423" t="s">
        <v>41</v>
      </c>
      <c r="BW701" s="423">
        <v>1</v>
      </c>
      <c r="DR701" s="423" t="s">
        <v>41</v>
      </c>
      <c r="DS701" s="423"/>
      <c r="DT701" s="423"/>
      <c r="DU701" s="423"/>
      <c r="DV701" s="423"/>
      <c r="DW701" s="423"/>
      <c r="DX701" s="423"/>
      <c r="DY701" s="423"/>
      <c r="DZ701" s="423"/>
      <c r="EA701" s="423"/>
      <c r="EB701" s="423"/>
      <c r="EC701" s="423"/>
      <c r="ED701" s="423"/>
      <c r="EE701" s="423"/>
      <c r="EF701" s="423"/>
      <c r="EG701" s="423"/>
      <c r="EH701" s="423"/>
      <c r="EI701" s="423"/>
      <c r="EJ701" s="423"/>
      <c r="EK701" s="423"/>
      <c r="EL701" s="423"/>
    </row>
    <row r="702" spans="1:142" ht="15.75" customHeight="1">
      <c r="A702" s="446"/>
      <c r="B702" s="446"/>
      <c r="C702" s="446"/>
      <c r="D702" s="446"/>
      <c r="E702" s="446"/>
      <c r="F702" s="446"/>
      <c r="G702" s="446"/>
      <c r="H702" s="446"/>
      <c r="I702" s="446"/>
      <c r="J702" s="446"/>
      <c r="K702" s="446"/>
      <c r="L702" s="446"/>
      <c r="M702" s="451"/>
      <c r="N702" s="452"/>
      <c r="O702" s="452"/>
      <c r="P702" s="452"/>
      <c r="Q702" s="452"/>
      <c r="R702" s="452"/>
      <c r="S702" s="452"/>
      <c r="T702" s="452"/>
      <c r="U702" s="452"/>
      <c r="V702" s="452"/>
      <c r="W702" s="452"/>
      <c r="X702" s="452"/>
      <c r="Y702" s="452"/>
      <c r="Z702" s="452"/>
      <c r="AA702" s="446"/>
      <c r="AM702" s="423"/>
      <c r="AP702" s="423"/>
      <c r="AS702" s="423"/>
      <c r="AV702" s="423"/>
      <c r="AY702" s="423"/>
      <c r="BB702" s="423"/>
      <c r="BE702" s="423"/>
      <c r="BH702" s="423"/>
      <c r="BK702" s="423"/>
      <c r="BN702" s="423"/>
      <c r="BQ702" s="423"/>
      <c r="BR702" s="423"/>
      <c r="BS702" s="423"/>
      <c r="BT702" s="423"/>
      <c r="BU702" s="423" t="s">
        <v>62</v>
      </c>
      <c r="BV702" s="423" t="s">
        <v>41</v>
      </c>
      <c r="BW702" s="423">
        <v>1</v>
      </c>
      <c r="DR702" s="423" t="s">
        <v>41</v>
      </c>
      <c r="DS702" s="423"/>
      <c r="DT702" s="423"/>
      <c r="DU702" s="423"/>
      <c r="DV702" s="423"/>
      <c r="DW702" s="423"/>
      <c r="DX702" s="423"/>
      <c r="DY702" s="423"/>
      <c r="DZ702" s="423"/>
      <c r="EA702" s="423"/>
      <c r="EB702" s="423"/>
      <c r="EC702" s="423"/>
      <c r="ED702" s="423"/>
      <c r="EE702" s="423"/>
      <c r="EF702" s="423"/>
      <c r="EG702" s="423"/>
      <c r="EH702" s="423"/>
      <c r="EI702" s="423"/>
      <c r="EJ702" s="423"/>
      <c r="EK702" s="423"/>
      <c r="EL702" s="423"/>
    </row>
    <row r="703" spans="1:142" ht="15.75" customHeight="1">
      <c r="A703" s="446"/>
      <c r="B703" s="446"/>
      <c r="C703" s="446"/>
      <c r="D703" s="446"/>
      <c r="E703" s="446"/>
      <c r="F703" s="446"/>
      <c r="G703" s="446"/>
      <c r="H703" s="446"/>
      <c r="I703" s="446"/>
      <c r="J703" s="446"/>
      <c r="K703" s="446"/>
      <c r="L703" s="446"/>
      <c r="M703" s="451"/>
      <c r="N703" s="452"/>
      <c r="O703" s="452"/>
      <c r="P703" s="452"/>
      <c r="Q703" s="452"/>
      <c r="R703" s="452"/>
      <c r="S703" s="452"/>
      <c r="T703" s="452"/>
      <c r="U703" s="452"/>
      <c r="V703" s="452"/>
      <c r="W703" s="452"/>
      <c r="X703" s="452"/>
      <c r="Y703" s="452"/>
      <c r="Z703" s="452"/>
      <c r="AA703" s="446"/>
      <c r="AM703" s="423"/>
      <c r="AP703" s="423"/>
      <c r="AS703" s="423"/>
      <c r="AV703" s="423"/>
      <c r="AY703" s="423"/>
      <c r="BB703" s="423"/>
      <c r="BE703" s="423"/>
      <c r="BH703" s="423"/>
      <c r="BK703" s="423"/>
      <c r="BN703" s="423"/>
      <c r="BQ703" s="423"/>
      <c r="BR703" s="423"/>
      <c r="BS703" s="423"/>
      <c r="BT703" s="423"/>
      <c r="BU703" s="423" t="s">
        <v>62</v>
      </c>
      <c r="BV703" s="423" t="s">
        <v>41</v>
      </c>
      <c r="BW703" s="423">
        <v>1</v>
      </c>
      <c r="DR703" s="423" t="s">
        <v>41</v>
      </c>
      <c r="DS703" s="423"/>
      <c r="DT703" s="423"/>
      <c r="DU703" s="423"/>
      <c r="DV703" s="423"/>
      <c r="DW703" s="423"/>
      <c r="DX703" s="423"/>
      <c r="DY703" s="423"/>
      <c r="DZ703" s="423"/>
      <c r="EA703" s="423"/>
      <c r="EB703" s="423"/>
      <c r="EC703" s="423"/>
      <c r="ED703" s="423"/>
      <c r="EE703" s="423"/>
      <c r="EF703" s="423"/>
      <c r="EG703" s="423"/>
      <c r="EH703" s="423"/>
      <c r="EI703" s="423"/>
      <c r="EJ703" s="423"/>
      <c r="EK703" s="423"/>
      <c r="EL703" s="423"/>
    </row>
    <row r="704" spans="1:142" ht="15.75" customHeight="1">
      <c r="A704" s="446"/>
      <c r="B704" s="446"/>
      <c r="C704" s="446"/>
      <c r="D704" s="446"/>
      <c r="E704" s="446"/>
      <c r="F704" s="446"/>
      <c r="G704" s="446"/>
      <c r="H704" s="446"/>
      <c r="I704" s="446"/>
      <c r="J704" s="446"/>
      <c r="K704" s="446"/>
      <c r="L704" s="446"/>
      <c r="M704" s="451"/>
      <c r="N704" s="452"/>
      <c r="O704" s="452"/>
      <c r="P704" s="452"/>
      <c r="Q704" s="452"/>
      <c r="R704" s="452"/>
      <c r="S704" s="452"/>
      <c r="T704" s="452"/>
      <c r="U704" s="452"/>
      <c r="V704" s="452"/>
      <c r="W704" s="452"/>
      <c r="X704" s="452"/>
      <c r="Y704" s="452"/>
      <c r="Z704" s="452"/>
      <c r="AA704" s="446"/>
      <c r="AM704" s="423"/>
      <c r="AP704" s="423"/>
      <c r="AS704" s="423"/>
      <c r="AV704" s="423"/>
      <c r="AY704" s="423"/>
      <c r="BB704" s="423"/>
      <c r="BE704" s="423"/>
      <c r="BH704" s="423"/>
      <c r="BK704" s="423"/>
      <c r="BN704" s="423"/>
      <c r="BQ704" s="423"/>
      <c r="BR704" s="423"/>
      <c r="BS704" s="423"/>
      <c r="BT704" s="423"/>
      <c r="BU704" s="423" t="s">
        <v>62</v>
      </c>
      <c r="BV704" s="423" t="s">
        <v>41</v>
      </c>
      <c r="BW704" s="423">
        <v>1</v>
      </c>
      <c r="DR704" s="423" t="s">
        <v>44</v>
      </c>
      <c r="DS704" s="423"/>
      <c r="DT704" s="423"/>
      <c r="DU704" s="423"/>
      <c r="DV704" s="423"/>
      <c r="DW704" s="423"/>
      <c r="DX704" s="423"/>
      <c r="DY704" s="423"/>
      <c r="DZ704" s="423"/>
      <c r="EA704" s="423"/>
      <c r="EB704" s="423"/>
      <c r="EC704" s="423"/>
      <c r="ED704" s="423"/>
      <c r="EE704" s="423"/>
      <c r="EF704" s="423"/>
      <c r="EG704" s="423"/>
      <c r="EH704" s="423"/>
      <c r="EI704" s="423"/>
      <c r="EJ704" s="423"/>
      <c r="EK704" s="423"/>
      <c r="EL704" s="423"/>
    </row>
    <row r="705" spans="1:142" ht="15.75" customHeight="1">
      <c r="A705" s="446"/>
      <c r="B705" s="446"/>
      <c r="C705" s="446"/>
      <c r="D705" s="446"/>
      <c r="E705" s="446"/>
      <c r="F705" s="446"/>
      <c r="G705" s="446"/>
      <c r="H705" s="446"/>
      <c r="I705" s="446"/>
      <c r="J705" s="446"/>
      <c r="K705" s="446"/>
      <c r="L705" s="446"/>
      <c r="M705" s="451"/>
      <c r="N705" s="452"/>
      <c r="O705" s="452"/>
      <c r="P705" s="452"/>
      <c r="Q705" s="452"/>
      <c r="R705" s="452"/>
      <c r="S705" s="452"/>
      <c r="T705" s="452"/>
      <c r="U705" s="452"/>
      <c r="V705" s="452"/>
      <c r="W705" s="452"/>
      <c r="X705" s="452"/>
      <c r="Y705" s="452"/>
      <c r="Z705" s="452"/>
      <c r="AA705" s="446"/>
      <c r="AM705" s="423"/>
      <c r="AP705" s="423"/>
      <c r="AS705" s="423"/>
      <c r="AV705" s="423"/>
      <c r="AY705" s="423"/>
      <c r="BB705" s="423"/>
      <c r="BE705" s="423"/>
      <c r="BH705" s="423"/>
      <c r="BK705" s="423"/>
      <c r="BN705" s="423"/>
      <c r="BQ705" s="423"/>
      <c r="BR705" s="423"/>
      <c r="BS705" s="423"/>
      <c r="BT705" s="423"/>
      <c r="BU705" s="423" t="s">
        <v>62</v>
      </c>
      <c r="BV705" s="423" t="s">
        <v>41</v>
      </c>
      <c r="BW705" s="423">
        <v>1</v>
      </c>
      <c r="DR705" s="423" t="s">
        <v>41</v>
      </c>
      <c r="DS705" s="423"/>
      <c r="DT705" s="423"/>
      <c r="DU705" s="423"/>
      <c r="DV705" s="423"/>
      <c r="DW705" s="423"/>
      <c r="DX705" s="423"/>
      <c r="DY705" s="423"/>
      <c r="DZ705" s="423"/>
      <c r="EA705" s="423"/>
      <c r="EB705" s="423"/>
      <c r="EC705" s="423"/>
      <c r="ED705" s="423"/>
      <c r="EE705" s="423"/>
      <c r="EF705" s="423"/>
      <c r="EG705" s="423"/>
      <c r="EH705" s="423"/>
      <c r="EI705" s="423"/>
      <c r="EJ705" s="423"/>
      <c r="EK705" s="423"/>
      <c r="EL705" s="423"/>
    </row>
    <row r="706" spans="1:142" ht="15.75" customHeight="1">
      <c r="A706" s="446"/>
      <c r="B706" s="446"/>
      <c r="C706" s="446"/>
      <c r="D706" s="446"/>
      <c r="E706" s="446"/>
      <c r="F706" s="446"/>
      <c r="G706" s="446"/>
      <c r="H706" s="446"/>
      <c r="I706" s="446"/>
      <c r="J706" s="446"/>
      <c r="K706" s="446"/>
      <c r="L706" s="446"/>
      <c r="M706" s="451"/>
      <c r="N706" s="452"/>
      <c r="O706" s="452"/>
      <c r="P706" s="452"/>
      <c r="Q706" s="452"/>
      <c r="R706" s="452"/>
      <c r="S706" s="452"/>
      <c r="T706" s="452"/>
      <c r="U706" s="452"/>
      <c r="V706" s="452"/>
      <c r="W706" s="452"/>
      <c r="X706" s="452"/>
      <c r="Y706" s="452"/>
      <c r="Z706" s="452"/>
      <c r="AA706" s="446"/>
      <c r="AM706" s="423"/>
      <c r="AP706" s="423"/>
      <c r="AS706" s="423"/>
      <c r="AV706" s="423"/>
      <c r="AY706" s="423"/>
      <c r="BB706" s="423"/>
      <c r="BE706" s="423"/>
      <c r="BH706" s="423"/>
      <c r="BK706" s="423"/>
      <c r="BN706" s="423"/>
      <c r="BQ706" s="423"/>
      <c r="BR706" s="423"/>
      <c r="BS706" s="423"/>
      <c r="BT706" s="423"/>
      <c r="BU706" s="423" t="s">
        <v>62</v>
      </c>
      <c r="BV706" s="423" t="s">
        <v>41</v>
      </c>
      <c r="BW706" s="423">
        <v>1</v>
      </c>
      <c r="DR706" s="423" t="s">
        <v>44</v>
      </c>
      <c r="DS706" s="423"/>
      <c r="DT706" s="423"/>
      <c r="DU706" s="423"/>
      <c r="DV706" s="423"/>
      <c r="DW706" s="423"/>
      <c r="DX706" s="423"/>
      <c r="DY706" s="423"/>
      <c r="DZ706" s="423"/>
      <c r="EA706" s="423"/>
      <c r="EB706" s="423"/>
      <c r="EC706" s="423"/>
      <c r="ED706" s="423"/>
      <c r="EE706" s="423"/>
      <c r="EF706" s="423"/>
      <c r="EG706" s="423"/>
      <c r="EH706" s="423"/>
      <c r="EI706" s="423"/>
      <c r="EJ706" s="423"/>
      <c r="EK706" s="423"/>
      <c r="EL706" s="423"/>
    </row>
    <row r="707" spans="1:142" ht="15.75" customHeight="1">
      <c r="A707" s="446"/>
      <c r="B707" s="446"/>
      <c r="C707" s="446"/>
      <c r="D707" s="446"/>
      <c r="E707" s="446"/>
      <c r="F707" s="446"/>
      <c r="G707" s="446"/>
      <c r="H707" s="446"/>
      <c r="I707" s="446"/>
      <c r="J707" s="446"/>
      <c r="K707" s="446"/>
      <c r="L707" s="446"/>
      <c r="M707" s="451"/>
      <c r="N707" s="452"/>
      <c r="O707" s="452"/>
      <c r="P707" s="452"/>
      <c r="Q707" s="452"/>
      <c r="R707" s="452"/>
      <c r="S707" s="452"/>
      <c r="T707" s="452"/>
      <c r="U707" s="452"/>
      <c r="V707" s="452"/>
      <c r="W707" s="452"/>
      <c r="X707" s="452"/>
      <c r="Y707" s="452"/>
      <c r="Z707" s="452"/>
      <c r="AA707" s="446"/>
      <c r="AM707" s="423"/>
      <c r="AP707" s="423"/>
      <c r="AS707" s="423"/>
      <c r="AV707" s="423"/>
      <c r="AY707" s="423"/>
      <c r="BB707" s="423"/>
      <c r="BE707" s="423"/>
      <c r="BH707" s="423"/>
      <c r="BK707" s="423"/>
      <c r="BN707" s="423"/>
      <c r="BQ707" s="423"/>
      <c r="BR707" s="423"/>
      <c r="BS707" s="423"/>
      <c r="BT707" s="423"/>
      <c r="BU707" s="423" t="s">
        <v>63</v>
      </c>
      <c r="BV707" s="423" t="s">
        <v>41</v>
      </c>
      <c r="BW707" s="423">
        <v>1</v>
      </c>
      <c r="DR707" s="423" t="s">
        <v>41</v>
      </c>
      <c r="DS707" s="423"/>
      <c r="DT707" s="423"/>
      <c r="DU707" s="423"/>
      <c r="DV707" s="423"/>
      <c r="DW707" s="423"/>
      <c r="DX707" s="423"/>
      <c r="DY707" s="423"/>
      <c r="DZ707" s="423"/>
      <c r="EA707" s="423"/>
      <c r="EB707" s="423"/>
      <c r="EC707" s="423"/>
      <c r="ED707" s="423"/>
      <c r="EE707" s="423"/>
      <c r="EF707" s="423"/>
      <c r="EG707" s="423"/>
      <c r="EH707" s="423"/>
      <c r="EI707" s="423"/>
      <c r="EJ707" s="423"/>
      <c r="EK707" s="423"/>
      <c r="EL707" s="423"/>
    </row>
    <row r="708" spans="1:142" ht="15.75" customHeight="1">
      <c r="A708" s="446"/>
      <c r="B708" s="446"/>
      <c r="C708" s="446"/>
      <c r="D708" s="446"/>
      <c r="E708" s="446"/>
      <c r="F708" s="446"/>
      <c r="G708" s="446"/>
      <c r="H708" s="446"/>
      <c r="I708" s="446"/>
      <c r="J708" s="446"/>
      <c r="K708" s="446"/>
      <c r="L708" s="446"/>
      <c r="M708" s="451"/>
      <c r="N708" s="452"/>
      <c r="O708" s="452"/>
      <c r="P708" s="452"/>
      <c r="Q708" s="452"/>
      <c r="R708" s="452"/>
      <c r="S708" s="452"/>
      <c r="T708" s="452"/>
      <c r="U708" s="452"/>
      <c r="V708" s="452"/>
      <c r="W708" s="452"/>
      <c r="X708" s="452"/>
      <c r="Y708" s="452"/>
      <c r="Z708" s="452"/>
      <c r="AA708" s="446"/>
      <c r="AM708" s="423"/>
      <c r="AP708" s="423"/>
      <c r="AS708" s="423"/>
      <c r="AV708" s="423"/>
      <c r="AY708" s="423"/>
      <c r="BB708" s="423"/>
      <c r="BE708" s="423"/>
      <c r="BH708" s="423"/>
      <c r="BK708" s="423"/>
      <c r="BN708" s="423"/>
      <c r="BQ708" s="423"/>
      <c r="BR708" s="423"/>
      <c r="BS708" s="423"/>
      <c r="BT708" s="423"/>
      <c r="BU708" s="423" t="s">
        <v>63</v>
      </c>
      <c r="BV708" s="423" t="s">
        <v>41</v>
      </c>
      <c r="BW708" s="423">
        <v>1</v>
      </c>
      <c r="DR708" s="423" t="s">
        <v>41</v>
      </c>
      <c r="DS708" s="423"/>
      <c r="DT708" s="423"/>
      <c r="DU708" s="423"/>
      <c r="DV708" s="423"/>
      <c r="DW708" s="423"/>
      <c r="DX708" s="423"/>
      <c r="DY708" s="423"/>
      <c r="DZ708" s="423"/>
      <c r="EA708" s="423"/>
      <c r="EB708" s="423"/>
      <c r="EC708" s="423"/>
      <c r="ED708" s="423"/>
      <c r="EE708" s="423"/>
      <c r="EF708" s="423"/>
      <c r="EG708" s="423"/>
      <c r="EH708" s="423"/>
      <c r="EI708" s="423"/>
      <c r="EJ708" s="423"/>
      <c r="EK708" s="423"/>
      <c r="EL708" s="423"/>
    </row>
    <row r="709" spans="1:142" ht="15.75" customHeight="1">
      <c r="A709" s="459"/>
      <c r="B709" s="446"/>
      <c r="C709" s="446"/>
      <c r="D709" s="446"/>
      <c r="E709" s="446"/>
      <c r="F709" s="446"/>
      <c r="G709" s="446"/>
      <c r="H709" s="446"/>
      <c r="I709" s="446"/>
      <c r="J709" s="446"/>
      <c r="K709" s="446"/>
      <c r="L709" s="446"/>
      <c r="M709" s="451"/>
      <c r="N709" s="452"/>
      <c r="O709" s="452"/>
      <c r="P709" s="452"/>
      <c r="Q709" s="452"/>
      <c r="R709" s="452"/>
      <c r="S709" s="452"/>
      <c r="T709" s="452"/>
      <c r="U709" s="452"/>
      <c r="V709" s="452"/>
      <c r="W709" s="452"/>
      <c r="X709" s="452"/>
      <c r="Y709" s="452"/>
      <c r="Z709" s="452"/>
      <c r="AA709" s="446"/>
      <c r="AM709" s="423"/>
      <c r="AP709" s="423"/>
      <c r="AS709" s="423"/>
      <c r="AV709" s="423"/>
      <c r="AY709" s="423"/>
      <c r="BB709" s="423"/>
      <c r="BE709" s="423"/>
      <c r="BH709" s="423"/>
      <c r="BK709" s="423"/>
      <c r="BN709" s="423"/>
      <c r="BQ709" s="423"/>
      <c r="BR709" s="423"/>
      <c r="BS709" s="423"/>
      <c r="BT709" s="423"/>
      <c r="DS709" s="423"/>
      <c r="DT709" s="423"/>
      <c r="DU709" s="423"/>
      <c r="DV709" s="423"/>
      <c r="DW709" s="423"/>
      <c r="DX709" s="423"/>
      <c r="DY709" s="423"/>
      <c r="DZ709" s="423"/>
      <c r="EA709" s="423"/>
      <c r="EB709" s="423"/>
      <c r="EC709" s="423"/>
      <c r="ED709" s="423"/>
      <c r="EE709" s="423"/>
      <c r="EF709" s="423"/>
      <c r="EG709" s="423"/>
      <c r="EH709" s="423"/>
      <c r="EI709" s="423"/>
      <c r="EJ709" s="423"/>
      <c r="EK709" s="423"/>
      <c r="EL709" s="423"/>
    </row>
    <row r="710" spans="1:142" ht="15.75" customHeight="1">
      <c r="A710" s="446"/>
      <c r="B710" s="446"/>
      <c r="C710" s="446"/>
      <c r="D710" s="446"/>
      <c r="E710" s="446"/>
      <c r="F710" s="446"/>
      <c r="G710" s="446"/>
      <c r="H710" s="446"/>
      <c r="I710" s="446"/>
      <c r="J710" s="446"/>
      <c r="K710" s="446"/>
      <c r="L710" s="446"/>
      <c r="M710" s="451"/>
      <c r="N710" s="452"/>
      <c r="O710" s="452"/>
      <c r="P710" s="452"/>
      <c r="Q710" s="452"/>
      <c r="R710" s="452"/>
      <c r="S710" s="452"/>
      <c r="T710" s="452"/>
      <c r="U710" s="452"/>
      <c r="V710" s="452"/>
      <c r="W710" s="452"/>
      <c r="X710" s="452"/>
      <c r="Y710" s="452"/>
      <c r="Z710" s="452"/>
      <c r="AA710" s="446"/>
      <c r="AM710" s="423"/>
      <c r="AP710" s="423"/>
      <c r="AS710" s="423"/>
      <c r="AV710" s="423"/>
      <c r="AY710" s="423"/>
      <c r="BB710" s="423"/>
      <c r="BE710" s="423"/>
      <c r="BH710" s="423"/>
      <c r="BK710" s="423"/>
      <c r="BN710" s="423"/>
      <c r="BQ710" s="423"/>
      <c r="BR710" s="423"/>
      <c r="BS710" s="423"/>
      <c r="BT710" s="423"/>
      <c r="DS710" s="423"/>
      <c r="DT710" s="423"/>
      <c r="DU710" s="423"/>
      <c r="DV710" s="423"/>
      <c r="DW710" s="423"/>
      <c r="DX710" s="423"/>
      <c r="DY710" s="423"/>
      <c r="DZ710" s="423"/>
      <c r="EA710" s="423"/>
      <c r="EB710" s="423"/>
      <c r="EC710" s="423"/>
      <c r="ED710" s="423"/>
      <c r="EE710" s="423"/>
      <c r="EF710" s="423"/>
      <c r="EG710" s="423"/>
      <c r="EH710" s="423"/>
      <c r="EI710" s="423"/>
      <c r="EJ710" s="423"/>
      <c r="EK710" s="423"/>
      <c r="EL710" s="423"/>
    </row>
    <row r="711" spans="1:142" ht="15.75" customHeight="1">
      <c r="A711" s="446"/>
      <c r="B711" s="446"/>
      <c r="C711" s="446"/>
      <c r="D711" s="446"/>
      <c r="E711" s="446"/>
      <c r="F711" s="446"/>
      <c r="G711" s="446"/>
      <c r="H711" s="446"/>
      <c r="I711" s="446"/>
      <c r="J711" s="446"/>
      <c r="K711" s="446"/>
      <c r="L711" s="446"/>
      <c r="M711" s="451"/>
      <c r="N711" s="452"/>
      <c r="O711" s="452"/>
      <c r="P711" s="452"/>
      <c r="Q711" s="452"/>
      <c r="R711" s="452"/>
      <c r="S711" s="452"/>
      <c r="T711" s="452"/>
      <c r="U711" s="452"/>
      <c r="V711" s="452"/>
      <c r="W711" s="452"/>
      <c r="X711" s="452"/>
      <c r="Y711" s="452"/>
      <c r="Z711" s="452"/>
      <c r="AA711" s="446"/>
      <c r="AM711" s="423"/>
      <c r="AP711" s="423"/>
      <c r="AS711" s="423"/>
      <c r="AV711" s="423"/>
      <c r="AY711" s="423"/>
      <c r="BB711" s="423"/>
      <c r="BE711" s="423"/>
      <c r="BH711" s="423"/>
      <c r="BK711" s="423"/>
      <c r="BN711" s="423"/>
      <c r="BQ711" s="423"/>
      <c r="BR711" s="423"/>
      <c r="BS711" s="423"/>
      <c r="BT711" s="423"/>
      <c r="DS711" s="423"/>
      <c r="DT711" s="423"/>
      <c r="DU711" s="423"/>
      <c r="DV711" s="423"/>
      <c r="DW711" s="423"/>
      <c r="DX711" s="423"/>
      <c r="DY711" s="423"/>
      <c r="DZ711" s="423"/>
      <c r="EA711" s="423"/>
      <c r="EB711" s="423"/>
      <c r="EC711" s="423"/>
      <c r="ED711" s="423"/>
      <c r="EE711" s="423"/>
      <c r="EF711" s="423"/>
      <c r="EG711" s="423"/>
      <c r="EH711" s="423"/>
      <c r="EI711" s="423"/>
      <c r="EJ711" s="423"/>
      <c r="EK711" s="423"/>
      <c r="EL711" s="423"/>
    </row>
    <row r="712" spans="1:142" ht="15.75" customHeight="1">
      <c r="A712" s="446"/>
      <c r="B712" s="446"/>
      <c r="C712" s="446"/>
      <c r="D712" s="446"/>
      <c r="E712" s="446"/>
      <c r="F712" s="446"/>
      <c r="G712" s="446"/>
      <c r="H712" s="446"/>
      <c r="I712" s="446"/>
      <c r="J712" s="446"/>
      <c r="K712" s="446"/>
      <c r="L712" s="446"/>
      <c r="M712" s="451"/>
      <c r="N712" s="452"/>
      <c r="O712" s="452"/>
      <c r="P712" s="452"/>
      <c r="Q712" s="452"/>
      <c r="R712" s="452"/>
      <c r="S712" s="452"/>
      <c r="T712" s="452"/>
      <c r="U712" s="452"/>
      <c r="V712" s="452"/>
      <c r="W712" s="452"/>
      <c r="X712" s="452"/>
      <c r="Y712" s="452"/>
      <c r="Z712" s="452"/>
      <c r="AA712" s="446"/>
      <c r="AM712" s="423"/>
      <c r="AP712" s="423"/>
      <c r="AS712" s="423"/>
      <c r="AV712" s="423"/>
      <c r="AY712" s="423"/>
      <c r="BB712" s="423"/>
      <c r="BE712" s="423"/>
      <c r="BH712" s="423"/>
      <c r="BK712" s="423"/>
      <c r="BN712" s="423"/>
      <c r="BQ712" s="423"/>
      <c r="BR712" s="423"/>
      <c r="BS712" s="423"/>
      <c r="BT712" s="423"/>
      <c r="DS712" s="423"/>
      <c r="DT712" s="423"/>
      <c r="DU712" s="423"/>
      <c r="DV712" s="423"/>
      <c r="DW712" s="423"/>
      <c r="DX712" s="423"/>
      <c r="DY712" s="423"/>
      <c r="DZ712" s="423"/>
      <c r="EA712" s="423"/>
      <c r="EB712" s="423"/>
      <c r="EC712" s="423"/>
      <c r="ED712" s="423"/>
      <c r="EE712" s="423"/>
      <c r="EF712" s="423"/>
      <c r="EG712" s="423"/>
      <c r="EH712" s="423"/>
      <c r="EI712" s="423"/>
      <c r="EJ712" s="423"/>
      <c r="EK712" s="423"/>
      <c r="EL712" s="423"/>
    </row>
    <row r="713" spans="1:142" ht="15.75" customHeight="1">
      <c r="A713" s="446"/>
      <c r="B713" s="446"/>
      <c r="C713" s="446"/>
      <c r="D713" s="446"/>
      <c r="E713" s="446"/>
      <c r="F713" s="446"/>
      <c r="G713" s="446"/>
      <c r="H713" s="446"/>
      <c r="I713" s="446"/>
      <c r="J713" s="446"/>
      <c r="K713" s="446"/>
      <c r="L713" s="446"/>
      <c r="M713" s="451"/>
      <c r="N713" s="452"/>
      <c r="O713" s="452"/>
      <c r="P713" s="452"/>
      <c r="Q713" s="452"/>
      <c r="R713" s="452"/>
      <c r="S713" s="452"/>
      <c r="T713" s="452"/>
      <c r="U713" s="452"/>
      <c r="V713" s="452"/>
      <c r="W713" s="452"/>
      <c r="X713" s="452"/>
      <c r="Y713" s="452"/>
      <c r="Z713" s="452"/>
      <c r="AA713" s="446"/>
      <c r="AM713" s="423"/>
      <c r="AP713" s="423"/>
      <c r="AS713" s="423"/>
      <c r="AV713" s="423"/>
      <c r="AY713" s="423"/>
      <c r="BB713" s="423"/>
      <c r="BE713" s="423"/>
      <c r="BH713" s="423"/>
      <c r="BK713" s="423"/>
      <c r="BN713" s="423"/>
      <c r="BQ713" s="423"/>
      <c r="BR713" s="423"/>
      <c r="BS713" s="423"/>
      <c r="BT713" s="423"/>
      <c r="DS713" s="423"/>
      <c r="DT713" s="423"/>
      <c r="DU713" s="423"/>
      <c r="DV713" s="423"/>
      <c r="DW713" s="423"/>
      <c r="DX713" s="423"/>
      <c r="DY713" s="423"/>
      <c r="DZ713" s="423"/>
      <c r="EA713" s="423"/>
      <c r="EB713" s="423"/>
      <c r="EC713" s="423"/>
      <c r="ED713" s="423"/>
      <c r="EE713" s="423"/>
      <c r="EF713" s="423"/>
      <c r="EG713" s="423"/>
      <c r="EH713" s="423"/>
      <c r="EI713" s="423"/>
      <c r="EJ713" s="423"/>
      <c r="EK713" s="423"/>
      <c r="EL713" s="423"/>
    </row>
    <row r="714" spans="1:142" ht="15.75" customHeight="1">
      <c r="A714" s="446"/>
      <c r="B714" s="446"/>
      <c r="C714" s="446"/>
      <c r="D714" s="446"/>
      <c r="E714" s="446"/>
      <c r="F714" s="446"/>
      <c r="G714" s="446"/>
      <c r="H714" s="446"/>
      <c r="I714" s="446"/>
      <c r="J714" s="446"/>
      <c r="K714" s="446"/>
      <c r="L714" s="446"/>
      <c r="M714" s="451"/>
      <c r="N714" s="452"/>
      <c r="O714" s="452"/>
      <c r="P714" s="452"/>
      <c r="Q714" s="452"/>
      <c r="R714" s="452"/>
      <c r="S714" s="452"/>
      <c r="T714" s="452"/>
      <c r="U714" s="452"/>
      <c r="V714" s="452"/>
      <c r="W714" s="452"/>
      <c r="X714" s="452"/>
      <c r="Y714" s="452"/>
      <c r="Z714" s="452"/>
      <c r="AA714" s="446"/>
      <c r="AM714" s="423"/>
      <c r="AP714" s="423"/>
      <c r="AS714" s="423"/>
      <c r="AV714" s="423"/>
      <c r="AY714" s="423"/>
      <c r="BB714" s="423"/>
      <c r="BE714" s="423"/>
      <c r="BH714" s="423"/>
      <c r="BK714" s="423"/>
      <c r="BN714" s="423"/>
      <c r="BQ714" s="423"/>
      <c r="BR714" s="423"/>
      <c r="BS714" s="423"/>
      <c r="BT714" s="423"/>
      <c r="DS714" s="423"/>
      <c r="DT714" s="423"/>
      <c r="DU714" s="423"/>
      <c r="DV714" s="423"/>
      <c r="DW714" s="423"/>
      <c r="DX714" s="423"/>
      <c r="DY714" s="423"/>
      <c r="DZ714" s="423"/>
      <c r="EA714" s="423"/>
      <c r="EB714" s="423"/>
      <c r="EC714" s="423"/>
      <c r="ED714" s="423"/>
      <c r="EE714" s="423"/>
      <c r="EF714" s="423"/>
      <c r="EG714" s="423"/>
      <c r="EH714" s="423"/>
      <c r="EI714" s="423"/>
      <c r="EJ714" s="423"/>
      <c r="EK714" s="423"/>
      <c r="EL714" s="423"/>
    </row>
    <row r="715" spans="1:142" ht="15.75" customHeight="1">
      <c r="A715" s="446"/>
      <c r="B715" s="446"/>
      <c r="C715" s="446"/>
      <c r="D715" s="446"/>
      <c r="E715" s="446"/>
      <c r="F715" s="446"/>
      <c r="G715" s="446"/>
      <c r="H715" s="446"/>
      <c r="I715" s="446"/>
      <c r="J715" s="446"/>
      <c r="K715" s="446"/>
      <c r="L715" s="446"/>
      <c r="M715" s="451"/>
      <c r="N715" s="452"/>
      <c r="O715" s="452"/>
      <c r="P715" s="452"/>
      <c r="Q715" s="452"/>
      <c r="R715" s="452"/>
      <c r="S715" s="452"/>
      <c r="T715" s="452"/>
      <c r="U715" s="452"/>
      <c r="V715" s="452"/>
      <c r="W715" s="452"/>
      <c r="X715" s="452"/>
      <c r="Y715" s="452"/>
      <c r="Z715" s="452"/>
      <c r="AA715" s="446"/>
      <c r="AM715" s="423"/>
      <c r="AP715" s="423"/>
      <c r="AS715" s="423"/>
      <c r="AV715" s="423"/>
      <c r="AY715" s="423"/>
      <c r="BB715" s="423"/>
      <c r="BE715" s="423"/>
      <c r="BH715" s="423"/>
      <c r="BK715" s="423"/>
      <c r="BN715" s="423"/>
      <c r="BQ715" s="423"/>
      <c r="BR715" s="423"/>
      <c r="BS715" s="423"/>
      <c r="BT715" s="423"/>
      <c r="DS715" s="423"/>
      <c r="DT715" s="423"/>
      <c r="DU715" s="423"/>
      <c r="DV715" s="423"/>
      <c r="DW715" s="423"/>
      <c r="DX715" s="423"/>
      <c r="DY715" s="423"/>
      <c r="DZ715" s="423"/>
      <c r="EA715" s="423"/>
      <c r="EB715" s="423"/>
      <c r="EC715" s="423"/>
      <c r="ED715" s="423"/>
      <c r="EE715" s="423"/>
      <c r="EF715" s="423"/>
      <c r="EG715" s="423"/>
      <c r="EH715" s="423"/>
      <c r="EI715" s="423"/>
      <c r="EJ715" s="423"/>
      <c r="EK715" s="423"/>
      <c r="EL715" s="423"/>
    </row>
    <row r="716" spans="1:142" ht="15.75" customHeight="1">
      <c r="A716" s="446"/>
      <c r="B716" s="446"/>
      <c r="C716" s="446"/>
      <c r="D716" s="446"/>
      <c r="E716" s="446"/>
      <c r="F716" s="446"/>
      <c r="G716" s="446"/>
      <c r="H716" s="446"/>
      <c r="I716" s="446"/>
      <c r="J716" s="446"/>
      <c r="K716" s="446"/>
      <c r="L716" s="446"/>
      <c r="M716" s="451"/>
      <c r="N716" s="452"/>
      <c r="O716" s="452"/>
      <c r="P716" s="452"/>
      <c r="Q716" s="452"/>
      <c r="R716" s="452"/>
      <c r="S716" s="452"/>
      <c r="T716" s="452"/>
      <c r="U716" s="452"/>
      <c r="V716" s="452"/>
      <c r="W716" s="452"/>
      <c r="X716" s="452"/>
      <c r="Y716" s="452"/>
      <c r="Z716" s="452"/>
      <c r="AA716" s="446"/>
      <c r="AM716" s="423"/>
      <c r="AP716" s="423"/>
      <c r="AS716" s="423"/>
      <c r="AV716" s="423"/>
      <c r="AY716" s="423"/>
      <c r="BB716" s="423"/>
      <c r="BE716" s="423"/>
      <c r="BH716" s="423"/>
      <c r="BK716" s="423"/>
      <c r="BN716" s="423"/>
      <c r="BQ716" s="423"/>
      <c r="BR716" s="423"/>
      <c r="BS716" s="423"/>
      <c r="BT716" s="423"/>
      <c r="DS716" s="423"/>
      <c r="DT716" s="423"/>
      <c r="DU716" s="423"/>
      <c r="DV716" s="423"/>
      <c r="DW716" s="423"/>
      <c r="DX716" s="423"/>
      <c r="DY716" s="423"/>
      <c r="DZ716" s="423"/>
      <c r="EA716" s="423"/>
      <c r="EB716" s="423"/>
      <c r="EC716" s="423"/>
      <c r="ED716" s="423"/>
      <c r="EE716" s="423"/>
      <c r="EF716" s="423"/>
      <c r="EG716" s="423"/>
      <c r="EH716" s="423"/>
      <c r="EI716" s="423"/>
      <c r="EJ716" s="423"/>
      <c r="EK716" s="423"/>
      <c r="EL716" s="423"/>
    </row>
    <row r="717" spans="1:142" ht="15.75" customHeight="1">
      <c r="A717" s="446"/>
      <c r="B717" s="446"/>
      <c r="C717" s="446"/>
      <c r="D717" s="446"/>
      <c r="E717" s="446"/>
      <c r="F717" s="446"/>
      <c r="G717" s="446"/>
      <c r="H717" s="446"/>
      <c r="I717" s="446"/>
      <c r="J717" s="446"/>
      <c r="K717" s="446"/>
      <c r="L717" s="446"/>
      <c r="M717" s="451"/>
      <c r="N717" s="452"/>
      <c r="O717" s="452"/>
      <c r="P717" s="452"/>
      <c r="Q717" s="452"/>
      <c r="R717" s="452"/>
      <c r="S717" s="452"/>
      <c r="T717" s="452"/>
      <c r="U717" s="452"/>
      <c r="V717" s="452"/>
      <c r="W717" s="452"/>
      <c r="X717" s="452"/>
      <c r="Y717" s="452"/>
      <c r="Z717" s="452"/>
      <c r="AA717" s="446"/>
      <c r="AM717" s="423"/>
      <c r="AP717" s="423"/>
      <c r="AS717" s="423"/>
      <c r="AV717" s="423"/>
      <c r="AY717" s="423"/>
      <c r="BB717" s="423"/>
      <c r="BE717" s="423"/>
      <c r="BH717" s="423"/>
      <c r="BK717" s="423"/>
      <c r="BN717" s="423"/>
      <c r="BQ717" s="423"/>
      <c r="BR717" s="423"/>
      <c r="BS717" s="423"/>
      <c r="BT717" s="423"/>
      <c r="DS717" s="423"/>
      <c r="DT717" s="423"/>
      <c r="DU717" s="423"/>
      <c r="DV717" s="423"/>
      <c r="DW717" s="423"/>
      <c r="DX717" s="423"/>
      <c r="DY717" s="423"/>
      <c r="DZ717" s="423"/>
      <c r="EA717" s="423"/>
      <c r="EB717" s="423"/>
      <c r="EC717" s="423"/>
      <c r="ED717" s="423"/>
      <c r="EE717" s="423"/>
      <c r="EF717" s="423"/>
      <c r="EG717" s="423"/>
      <c r="EH717" s="423"/>
      <c r="EI717" s="423"/>
      <c r="EJ717" s="423"/>
      <c r="EK717" s="423"/>
      <c r="EL717" s="423"/>
    </row>
    <row r="718" spans="1:142" ht="15.75" customHeight="1">
      <c r="A718" s="446"/>
      <c r="B718" s="446"/>
      <c r="C718" s="446"/>
      <c r="D718" s="446"/>
      <c r="E718" s="446"/>
      <c r="F718" s="446"/>
      <c r="G718" s="446"/>
      <c r="H718" s="446"/>
      <c r="I718" s="446"/>
      <c r="J718" s="446"/>
      <c r="K718" s="446"/>
      <c r="L718" s="446"/>
      <c r="M718" s="451"/>
      <c r="N718" s="452"/>
      <c r="O718" s="452"/>
      <c r="P718" s="452"/>
      <c r="Q718" s="452"/>
      <c r="R718" s="452"/>
      <c r="S718" s="452"/>
      <c r="T718" s="452"/>
      <c r="U718" s="452"/>
      <c r="V718" s="452"/>
      <c r="W718" s="452"/>
      <c r="X718" s="452"/>
      <c r="Y718" s="452"/>
      <c r="Z718" s="452"/>
      <c r="AA718" s="446"/>
      <c r="AM718" s="423"/>
      <c r="AP718" s="423"/>
      <c r="AS718" s="423"/>
      <c r="AV718" s="423"/>
      <c r="AY718" s="423"/>
      <c r="BB718" s="423"/>
      <c r="BE718" s="423"/>
      <c r="BH718" s="423"/>
      <c r="BK718" s="423"/>
      <c r="BN718" s="423"/>
      <c r="BQ718" s="423"/>
      <c r="BR718" s="423"/>
      <c r="BS718" s="423"/>
      <c r="BT718" s="423"/>
      <c r="DS718" s="423"/>
      <c r="DT718" s="423"/>
      <c r="DU718" s="423"/>
      <c r="DV718" s="423"/>
      <c r="DW718" s="423"/>
      <c r="DX718" s="423"/>
      <c r="DY718" s="423"/>
      <c r="DZ718" s="423"/>
      <c r="EA718" s="423"/>
      <c r="EB718" s="423"/>
      <c r="EC718" s="423"/>
      <c r="ED718" s="423"/>
      <c r="EE718" s="423"/>
      <c r="EF718" s="423"/>
      <c r="EG718" s="423"/>
      <c r="EH718" s="423"/>
      <c r="EI718" s="423"/>
      <c r="EJ718" s="423"/>
      <c r="EK718" s="423"/>
      <c r="EL718" s="423"/>
    </row>
    <row r="719" spans="1:142" ht="15.75" customHeight="1">
      <c r="A719" s="446"/>
      <c r="B719" s="446"/>
      <c r="C719" s="446"/>
      <c r="D719" s="446"/>
      <c r="E719" s="446"/>
      <c r="F719" s="446"/>
      <c r="G719" s="446"/>
      <c r="H719" s="446"/>
      <c r="I719" s="446"/>
      <c r="J719" s="446"/>
      <c r="K719" s="446"/>
      <c r="L719" s="446"/>
      <c r="M719" s="451"/>
      <c r="N719" s="452"/>
      <c r="O719" s="452"/>
      <c r="P719" s="452"/>
      <c r="Q719" s="452"/>
      <c r="R719" s="452"/>
      <c r="S719" s="452"/>
      <c r="T719" s="452"/>
      <c r="U719" s="452"/>
      <c r="V719" s="452"/>
      <c r="W719" s="452"/>
      <c r="X719" s="452"/>
      <c r="Y719" s="452"/>
      <c r="Z719" s="452"/>
      <c r="AA719" s="446"/>
      <c r="AM719" s="423"/>
      <c r="AP719" s="423"/>
      <c r="AS719" s="423"/>
      <c r="AV719" s="423"/>
      <c r="AY719" s="423"/>
      <c r="BB719" s="423"/>
      <c r="BE719" s="423"/>
      <c r="BH719" s="423"/>
      <c r="BK719" s="423"/>
      <c r="BN719" s="423"/>
      <c r="BQ719" s="423"/>
      <c r="BR719" s="423"/>
      <c r="BS719" s="423"/>
      <c r="BT719" s="423"/>
      <c r="DS719" s="423"/>
      <c r="DT719" s="423"/>
      <c r="DU719" s="423"/>
      <c r="DV719" s="423"/>
      <c r="DW719" s="423"/>
      <c r="DX719" s="423"/>
      <c r="DY719" s="423"/>
      <c r="DZ719" s="423"/>
      <c r="EA719" s="423"/>
      <c r="EB719" s="423"/>
      <c r="EC719" s="423"/>
      <c r="ED719" s="423"/>
      <c r="EE719" s="423"/>
      <c r="EF719" s="423"/>
      <c r="EG719" s="423"/>
      <c r="EH719" s="423"/>
      <c r="EI719" s="423"/>
      <c r="EJ719" s="423"/>
      <c r="EK719" s="423"/>
      <c r="EL719" s="423"/>
    </row>
    <row r="720" spans="1:142" ht="15.75" customHeight="1">
      <c r="A720" s="446"/>
      <c r="B720" s="446"/>
      <c r="C720" s="446"/>
      <c r="D720" s="446"/>
      <c r="E720" s="446"/>
      <c r="F720" s="446"/>
      <c r="G720" s="446"/>
      <c r="H720" s="446"/>
      <c r="I720" s="446"/>
      <c r="J720" s="446"/>
      <c r="K720" s="446"/>
      <c r="L720" s="446"/>
      <c r="M720" s="451"/>
      <c r="N720" s="452"/>
      <c r="O720" s="452"/>
      <c r="P720" s="452"/>
      <c r="Q720" s="452"/>
      <c r="R720" s="452"/>
      <c r="S720" s="452"/>
      <c r="T720" s="452"/>
      <c r="U720" s="452"/>
      <c r="V720" s="452"/>
      <c r="W720" s="452"/>
      <c r="X720" s="452"/>
      <c r="Y720" s="452"/>
      <c r="Z720" s="452"/>
      <c r="AA720" s="446"/>
      <c r="AM720" s="423"/>
      <c r="AP720" s="423"/>
      <c r="AS720" s="423"/>
      <c r="AV720" s="423"/>
      <c r="AY720" s="423"/>
      <c r="BB720" s="423"/>
      <c r="BE720" s="423"/>
      <c r="BH720" s="423"/>
      <c r="BK720" s="423"/>
      <c r="BN720" s="423"/>
      <c r="BQ720" s="423"/>
      <c r="BR720" s="423"/>
      <c r="BS720" s="423"/>
      <c r="BT720" s="423"/>
      <c r="DS720" s="423"/>
      <c r="DT720" s="423"/>
      <c r="DU720" s="423"/>
      <c r="DV720" s="423"/>
      <c r="DW720" s="423"/>
      <c r="DX720" s="423"/>
      <c r="DY720" s="423"/>
      <c r="DZ720" s="423"/>
      <c r="EA720" s="423"/>
      <c r="EB720" s="423"/>
      <c r="EC720" s="423"/>
      <c r="ED720" s="423"/>
      <c r="EE720" s="423"/>
      <c r="EF720" s="423"/>
      <c r="EG720" s="423"/>
      <c r="EH720" s="423"/>
      <c r="EI720" s="423"/>
      <c r="EJ720" s="423"/>
      <c r="EK720" s="423"/>
      <c r="EL720" s="423"/>
    </row>
    <row r="721" spans="1:142" ht="15.75" customHeight="1">
      <c r="A721" s="446"/>
      <c r="B721" s="446"/>
      <c r="C721" s="446"/>
      <c r="D721" s="446"/>
      <c r="E721" s="446"/>
      <c r="F721" s="446"/>
      <c r="G721" s="446"/>
      <c r="H721" s="446"/>
      <c r="I721" s="446"/>
      <c r="J721" s="446"/>
      <c r="K721" s="446"/>
      <c r="L721" s="446"/>
      <c r="M721" s="451"/>
      <c r="N721" s="452"/>
      <c r="O721" s="452"/>
      <c r="P721" s="452"/>
      <c r="Q721" s="452"/>
      <c r="R721" s="452"/>
      <c r="S721" s="452"/>
      <c r="T721" s="452"/>
      <c r="U721" s="452"/>
      <c r="V721" s="452"/>
      <c r="W721" s="452"/>
      <c r="X721" s="452"/>
      <c r="Y721" s="452"/>
      <c r="Z721" s="452"/>
      <c r="AA721" s="446"/>
      <c r="AM721" s="423"/>
      <c r="AS721" s="423"/>
      <c r="AV721" s="423"/>
      <c r="AY721" s="423"/>
      <c r="BB721" s="423"/>
      <c r="BQ721" s="423"/>
      <c r="BR721" s="423"/>
      <c r="BS721" s="423"/>
      <c r="BT721" s="423"/>
      <c r="DS721" s="423"/>
      <c r="DT721" s="423"/>
      <c r="DU721" s="423"/>
      <c r="DV721" s="423"/>
      <c r="DW721" s="423"/>
      <c r="DX721" s="423"/>
      <c r="DY721" s="423"/>
      <c r="DZ721" s="423"/>
      <c r="EA721" s="423"/>
      <c r="EB721" s="423"/>
      <c r="EC721" s="423"/>
      <c r="ED721" s="423"/>
      <c r="EE721" s="423"/>
      <c r="EF721" s="423"/>
      <c r="EG721" s="423"/>
      <c r="EH721" s="423"/>
      <c r="EI721" s="423"/>
      <c r="EJ721" s="423"/>
      <c r="EK721" s="423"/>
      <c r="EL721" s="423"/>
    </row>
    <row r="722" spans="1:142" ht="15.75" customHeight="1">
      <c r="A722" s="446"/>
      <c r="B722" s="446"/>
      <c r="C722" s="446"/>
      <c r="D722" s="446"/>
      <c r="E722" s="446"/>
      <c r="F722" s="446"/>
      <c r="G722" s="446"/>
      <c r="H722" s="446"/>
      <c r="I722" s="446"/>
      <c r="J722" s="446"/>
      <c r="K722" s="446"/>
      <c r="L722" s="446"/>
      <c r="M722" s="451"/>
      <c r="N722" s="452"/>
      <c r="O722" s="452"/>
      <c r="P722" s="452"/>
      <c r="Q722" s="452"/>
      <c r="R722" s="452"/>
      <c r="S722" s="452"/>
      <c r="T722" s="452"/>
      <c r="U722" s="452"/>
      <c r="V722" s="452"/>
      <c r="W722" s="452"/>
      <c r="X722" s="452"/>
      <c r="Y722" s="452"/>
      <c r="Z722" s="452"/>
      <c r="AA722" s="446"/>
      <c r="AM722" s="423"/>
      <c r="AS722" s="423"/>
      <c r="AV722" s="423"/>
      <c r="AY722" s="423"/>
      <c r="BB722" s="423"/>
      <c r="BQ722" s="423"/>
      <c r="BR722" s="423"/>
      <c r="BS722" s="423"/>
      <c r="BT722" s="423"/>
      <c r="DS722" s="423"/>
      <c r="DT722" s="423"/>
      <c r="DU722" s="423"/>
      <c r="DV722" s="423"/>
      <c r="DW722" s="423"/>
      <c r="DX722" s="423"/>
      <c r="DY722" s="423"/>
      <c r="DZ722" s="423"/>
      <c r="EA722" s="423"/>
      <c r="EB722" s="423"/>
      <c r="EC722" s="423"/>
      <c r="ED722" s="423"/>
      <c r="EE722" s="423"/>
      <c r="EF722" s="423"/>
      <c r="EG722" s="423"/>
      <c r="EH722" s="423"/>
      <c r="EI722" s="423"/>
      <c r="EJ722" s="423"/>
      <c r="EK722" s="423"/>
      <c r="EL722" s="423"/>
    </row>
    <row r="723" spans="1:142" ht="15.75" customHeight="1">
      <c r="A723" s="446"/>
      <c r="B723" s="446"/>
      <c r="C723" s="446"/>
      <c r="D723" s="446"/>
      <c r="E723" s="446"/>
      <c r="F723" s="446"/>
      <c r="G723" s="446"/>
      <c r="H723" s="446"/>
      <c r="I723" s="446"/>
      <c r="J723" s="446"/>
      <c r="K723" s="446"/>
      <c r="L723" s="446"/>
      <c r="M723" s="451"/>
      <c r="N723" s="452"/>
      <c r="O723" s="452"/>
      <c r="P723" s="452"/>
      <c r="Q723" s="452"/>
      <c r="R723" s="452"/>
      <c r="S723" s="452"/>
      <c r="T723" s="452"/>
      <c r="U723" s="452"/>
      <c r="V723" s="452"/>
      <c r="W723" s="452"/>
      <c r="X723" s="452"/>
      <c r="Y723" s="452"/>
      <c r="Z723" s="452"/>
      <c r="AA723" s="446"/>
      <c r="AM723" s="423"/>
      <c r="AS723" s="423"/>
      <c r="AV723" s="423"/>
      <c r="AY723" s="423"/>
      <c r="BB723" s="423"/>
      <c r="BQ723" s="423"/>
      <c r="BR723" s="423"/>
      <c r="BS723" s="423"/>
      <c r="BT723" s="423"/>
      <c r="DS723" s="423"/>
      <c r="DT723" s="423"/>
      <c r="DU723" s="423"/>
      <c r="DV723" s="423"/>
      <c r="DW723" s="423"/>
      <c r="DX723" s="423"/>
      <c r="DY723" s="423"/>
      <c r="DZ723" s="423"/>
      <c r="EA723" s="423"/>
      <c r="EB723" s="423"/>
      <c r="EC723" s="423"/>
      <c r="ED723" s="423"/>
      <c r="EE723" s="423"/>
      <c r="EF723" s="423"/>
      <c r="EG723" s="423"/>
      <c r="EH723" s="423"/>
      <c r="EI723" s="423"/>
      <c r="EJ723" s="423"/>
      <c r="EK723" s="423"/>
      <c r="EL723" s="423"/>
    </row>
    <row r="724" spans="1:142" ht="15.75" customHeight="1">
      <c r="A724" s="446"/>
      <c r="B724" s="446"/>
      <c r="C724" s="446"/>
      <c r="D724" s="446"/>
      <c r="E724" s="446"/>
      <c r="F724" s="446"/>
      <c r="G724" s="446"/>
      <c r="H724" s="446"/>
      <c r="I724" s="446"/>
      <c r="J724" s="446"/>
      <c r="K724" s="446"/>
      <c r="L724" s="446"/>
      <c r="M724" s="451"/>
      <c r="N724" s="452"/>
      <c r="O724" s="452"/>
      <c r="P724" s="452"/>
      <c r="Q724" s="452"/>
      <c r="R724" s="452"/>
      <c r="S724" s="452"/>
      <c r="T724" s="452"/>
      <c r="U724" s="452"/>
      <c r="V724" s="452"/>
      <c r="W724" s="452"/>
      <c r="X724" s="452"/>
      <c r="Y724" s="452"/>
      <c r="Z724" s="452"/>
      <c r="AA724" s="446"/>
      <c r="AM724" s="423"/>
      <c r="AS724" s="423"/>
      <c r="AV724" s="423"/>
      <c r="AY724" s="423"/>
      <c r="BB724" s="423"/>
      <c r="BQ724" s="423"/>
      <c r="BR724" s="423"/>
      <c r="BS724" s="423"/>
      <c r="BT724" s="423"/>
      <c r="DS724" s="423"/>
      <c r="DT724" s="423"/>
      <c r="DU724" s="423"/>
      <c r="DV724" s="423"/>
      <c r="DW724" s="423"/>
      <c r="DX724" s="423"/>
      <c r="DY724" s="423"/>
      <c r="DZ724" s="423"/>
      <c r="EA724" s="423"/>
      <c r="EB724" s="423"/>
      <c r="EC724" s="423"/>
      <c r="ED724" s="423"/>
      <c r="EE724" s="423"/>
      <c r="EF724" s="423"/>
      <c r="EG724" s="423"/>
      <c r="EH724" s="423"/>
      <c r="EI724" s="423"/>
      <c r="EJ724" s="423"/>
      <c r="EK724" s="423"/>
      <c r="EL724" s="423"/>
    </row>
    <row r="725" spans="1:142" ht="15.75" customHeight="1">
      <c r="A725" s="446"/>
      <c r="B725" s="446"/>
      <c r="C725" s="446"/>
      <c r="D725" s="446"/>
      <c r="E725" s="446"/>
      <c r="F725" s="446"/>
      <c r="G725" s="446"/>
      <c r="H725" s="446"/>
      <c r="I725" s="446"/>
      <c r="J725" s="446"/>
      <c r="K725" s="446"/>
      <c r="L725" s="446"/>
      <c r="M725" s="451"/>
      <c r="N725" s="452"/>
      <c r="O725" s="452"/>
      <c r="P725" s="452"/>
      <c r="Q725" s="452"/>
      <c r="R725" s="452"/>
      <c r="S725" s="452"/>
      <c r="T725" s="452"/>
      <c r="U725" s="452"/>
      <c r="V725" s="452"/>
      <c r="W725" s="452"/>
      <c r="X725" s="452"/>
      <c r="Y725" s="452"/>
      <c r="Z725" s="452"/>
      <c r="AA725" s="446"/>
      <c r="AM725" s="423"/>
      <c r="AS725" s="423"/>
      <c r="AV725" s="423"/>
      <c r="AY725" s="423"/>
      <c r="BB725" s="423"/>
      <c r="BQ725" s="423"/>
      <c r="BR725" s="423"/>
      <c r="BS725" s="423"/>
      <c r="BT725" s="423"/>
      <c r="DS725" s="423"/>
      <c r="DT725" s="423"/>
      <c r="DU725" s="423"/>
      <c r="DV725" s="423"/>
      <c r="DW725" s="423"/>
      <c r="DX725" s="423"/>
      <c r="DY725" s="423"/>
      <c r="DZ725" s="423"/>
      <c r="EA725" s="423"/>
      <c r="EB725" s="423"/>
      <c r="EC725" s="423"/>
      <c r="ED725" s="423"/>
      <c r="EE725" s="423"/>
      <c r="EF725" s="423"/>
      <c r="EG725" s="423"/>
      <c r="EH725" s="423"/>
      <c r="EI725" s="423"/>
      <c r="EJ725" s="423"/>
      <c r="EK725" s="423"/>
      <c r="EL725" s="423"/>
    </row>
    <row r="726" spans="1:142" ht="15.75" customHeight="1">
      <c r="A726" s="446"/>
      <c r="B726" s="446"/>
      <c r="C726" s="446"/>
      <c r="D726" s="446"/>
      <c r="E726" s="446"/>
      <c r="F726" s="446"/>
      <c r="G726" s="446"/>
      <c r="H726" s="446"/>
      <c r="I726" s="446"/>
      <c r="J726" s="446"/>
      <c r="K726" s="446"/>
      <c r="L726" s="446"/>
      <c r="M726" s="451"/>
      <c r="N726" s="452"/>
      <c r="O726" s="452"/>
      <c r="P726" s="452"/>
      <c r="Q726" s="452"/>
      <c r="R726" s="452"/>
      <c r="S726" s="452"/>
      <c r="T726" s="452"/>
      <c r="U726" s="452"/>
      <c r="V726" s="452"/>
      <c r="W726" s="452"/>
      <c r="X726" s="452"/>
      <c r="Y726" s="452"/>
      <c r="Z726" s="452"/>
      <c r="AA726" s="446"/>
      <c r="AM726" s="423"/>
      <c r="AS726" s="423"/>
      <c r="AV726" s="423"/>
      <c r="AY726" s="423"/>
      <c r="BB726" s="423"/>
      <c r="BQ726" s="423"/>
      <c r="BR726" s="423"/>
      <c r="BS726" s="423"/>
      <c r="BT726" s="423"/>
      <c r="DS726" s="423"/>
      <c r="DT726" s="423"/>
      <c r="DU726" s="423"/>
      <c r="DV726" s="423"/>
      <c r="DW726" s="423"/>
      <c r="DX726" s="423"/>
      <c r="DY726" s="423"/>
      <c r="DZ726" s="423"/>
      <c r="EA726" s="423"/>
      <c r="EB726" s="423"/>
      <c r="EC726" s="423"/>
      <c r="ED726" s="423"/>
      <c r="EE726" s="423"/>
      <c r="EF726" s="423"/>
      <c r="EG726" s="423"/>
      <c r="EH726" s="423"/>
      <c r="EI726" s="423"/>
      <c r="EJ726" s="423"/>
      <c r="EK726" s="423"/>
      <c r="EL726" s="423"/>
    </row>
    <row r="727" spans="1:142" ht="15.75" customHeight="1">
      <c r="A727" s="446"/>
      <c r="B727" s="446"/>
      <c r="C727" s="446"/>
      <c r="D727" s="446"/>
      <c r="E727" s="446"/>
      <c r="F727" s="446"/>
      <c r="G727" s="446"/>
      <c r="H727" s="446"/>
      <c r="I727" s="446"/>
      <c r="J727" s="446"/>
      <c r="K727" s="446"/>
      <c r="L727" s="446"/>
      <c r="M727" s="451"/>
      <c r="N727" s="452"/>
      <c r="O727" s="452"/>
      <c r="P727" s="452"/>
      <c r="Q727" s="452"/>
      <c r="R727" s="452"/>
      <c r="S727" s="452"/>
      <c r="T727" s="452"/>
      <c r="U727" s="452"/>
      <c r="V727" s="452"/>
      <c r="W727" s="452"/>
      <c r="X727" s="452"/>
      <c r="Y727" s="452"/>
      <c r="Z727" s="452"/>
      <c r="AA727" s="446"/>
      <c r="AM727" s="423"/>
      <c r="AS727" s="423"/>
      <c r="AV727" s="423"/>
      <c r="AY727" s="423"/>
      <c r="BB727" s="423"/>
      <c r="BQ727" s="423"/>
      <c r="BR727" s="423"/>
      <c r="BS727" s="423"/>
      <c r="BT727" s="423"/>
      <c r="DS727" s="423"/>
      <c r="DT727" s="423"/>
      <c r="DU727" s="423"/>
      <c r="DV727" s="423"/>
      <c r="DW727" s="423"/>
      <c r="DX727" s="423"/>
      <c r="DY727" s="423"/>
      <c r="DZ727" s="423"/>
      <c r="EA727" s="423"/>
      <c r="EB727" s="423"/>
      <c r="EC727" s="423"/>
      <c r="ED727" s="423"/>
      <c r="EE727" s="423"/>
      <c r="EF727" s="423"/>
      <c r="EG727" s="423"/>
      <c r="EH727" s="423"/>
      <c r="EI727" s="423"/>
      <c r="EJ727" s="423"/>
      <c r="EK727" s="423"/>
      <c r="EL727" s="423"/>
    </row>
    <row r="728" spans="1:142" ht="15.75" customHeight="1">
      <c r="A728" s="446"/>
      <c r="B728" s="446"/>
      <c r="C728" s="446"/>
      <c r="D728" s="446"/>
      <c r="E728" s="446"/>
      <c r="F728" s="446"/>
      <c r="G728" s="446"/>
      <c r="H728" s="446"/>
      <c r="I728" s="446"/>
      <c r="J728" s="446"/>
      <c r="K728" s="446"/>
      <c r="L728" s="446"/>
      <c r="M728" s="451"/>
      <c r="N728" s="452"/>
      <c r="O728" s="452"/>
      <c r="P728" s="452"/>
      <c r="Q728" s="452"/>
      <c r="R728" s="452"/>
      <c r="S728" s="452"/>
      <c r="T728" s="452"/>
      <c r="U728" s="452"/>
      <c r="V728" s="452"/>
      <c r="W728" s="452"/>
      <c r="X728" s="452"/>
      <c r="Y728" s="452"/>
      <c r="Z728" s="452"/>
      <c r="AA728" s="446"/>
      <c r="AM728" s="423"/>
      <c r="AS728" s="423"/>
      <c r="AV728" s="423"/>
      <c r="AY728" s="423"/>
      <c r="BB728" s="423"/>
      <c r="BQ728" s="423"/>
      <c r="BR728" s="423"/>
      <c r="BS728" s="423"/>
      <c r="BT728" s="423"/>
      <c r="DS728" s="423"/>
      <c r="DT728" s="423"/>
      <c r="DU728" s="423"/>
      <c r="DV728" s="423"/>
      <c r="DW728" s="423"/>
      <c r="DX728" s="423"/>
      <c r="DY728" s="423"/>
      <c r="DZ728" s="423"/>
      <c r="EA728" s="423"/>
      <c r="EB728" s="423"/>
      <c r="EC728" s="423"/>
      <c r="ED728" s="423"/>
      <c r="EE728" s="423"/>
      <c r="EF728" s="423"/>
      <c r="EG728" s="423"/>
      <c r="EH728" s="423"/>
      <c r="EI728" s="423"/>
      <c r="EJ728" s="423"/>
      <c r="EK728" s="423"/>
      <c r="EL728" s="423"/>
    </row>
    <row r="729" spans="1:142" ht="15.75" customHeight="1">
      <c r="A729" s="446"/>
      <c r="B729" s="446"/>
      <c r="C729" s="446"/>
      <c r="D729" s="446"/>
      <c r="E729" s="446"/>
      <c r="F729" s="446"/>
      <c r="G729" s="446"/>
      <c r="H729" s="446"/>
      <c r="I729" s="446"/>
      <c r="J729" s="446"/>
      <c r="K729" s="446"/>
      <c r="L729" s="446"/>
      <c r="M729" s="451"/>
      <c r="N729" s="452"/>
      <c r="O729" s="452"/>
      <c r="P729" s="452"/>
      <c r="Q729" s="452"/>
      <c r="R729" s="452"/>
      <c r="S729" s="452"/>
      <c r="T729" s="452"/>
      <c r="U729" s="452"/>
      <c r="V729" s="452"/>
      <c r="W729" s="452"/>
      <c r="X729" s="452"/>
      <c r="Y729" s="452"/>
      <c r="Z729" s="452"/>
      <c r="AA729" s="446"/>
      <c r="AM729" s="423"/>
      <c r="AS729" s="423"/>
      <c r="AV729" s="423"/>
      <c r="AY729" s="423"/>
      <c r="BB729" s="423"/>
      <c r="BQ729" s="423"/>
      <c r="BR729" s="423"/>
      <c r="BS729" s="423"/>
      <c r="BT729" s="423"/>
      <c r="DS729" s="423"/>
      <c r="DT729" s="423"/>
      <c r="DU729" s="423"/>
      <c r="DV729" s="423"/>
      <c r="DW729" s="423"/>
      <c r="DX729" s="423"/>
      <c r="DY729" s="423"/>
      <c r="DZ729" s="423"/>
      <c r="EA729" s="423"/>
      <c r="EB729" s="423"/>
      <c r="EC729" s="423"/>
      <c r="ED729" s="423"/>
      <c r="EE729" s="423"/>
      <c r="EF729" s="423"/>
      <c r="EG729" s="423"/>
      <c r="EH729" s="423"/>
      <c r="EI729" s="423"/>
      <c r="EJ729" s="423"/>
      <c r="EK729" s="423"/>
      <c r="EL729" s="423"/>
    </row>
    <row r="730" spans="1:142" ht="15.75" customHeight="1">
      <c r="A730" s="446"/>
      <c r="B730" s="446"/>
      <c r="C730" s="446"/>
      <c r="D730" s="446"/>
      <c r="E730" s="446"/>
      <c r="F730" s="446"/>
      <c r="G730" s="446"/>
      <c r="H730" s="446"/>
      <c r="I730" s="446"/>
      <c r="J730" s="446"/>
      <c r="K730" s="446"/>
      <c r="L730" s="446"/>
      <c r="M730" s="451"/>
      <c r="N730" s="452"/>
      <c r="O730" s="452"/>
      <c r="P730" s="452"/>
      <c r="Q730" s="452"/>
      <c r="R730" s="452"/>
      <c r="S730" s="452"/>
      <c r="T730" s="452"/>
      <c r="U730" s="452"/>
      <c r="V730" s="452"/>
      <c r="W730" s="452"/>
      <c r="X730" s="452"/>
      <c r="Y730" s="452"/>
      <c r="Z730" s="452"/>
      <c r="AA730" s="446"/>
      <c r="AM730" s="423"/>
      <c r="AS730" s="423"/>
      <c r="AV730" s="423"/>
      <c r="AY730" s="423"/>
      <c r="BB730" s="423"/>
      <c r="BQ730" s="423"/>
      <c r="BR730" s="423"/>
      <c r="BS730" s="423"/>
      <c r="BT730" s="423"/>
      <c r="DS730" s="423"/>
      <c r="DT730" s="423"/>
      <c r="DU730" s="423"/>
      <c r="DV730" s="423"/>
      <c r="DW730" s="423"/>
      <c r="DX730" s="423"/>
      <c r="DY730" s="423"/>
      <c r="DZ730" s="423"/>
      <c r="EA730" s="423"/>
      <c r="EB730" s="423"/>
      <c r="EC730" s="423"/>
      <c r="ED730" s="423"/>
      <c r="EE730" s="423"/>
      <c r="EF730" s="423"/>
      <c r="EG730" s="423"/>
      <c r="EH730" s="423"/>
      <c r="EI730" s="423"/>
      <c r="EJ730" s="423"/>
      <c r="EK730" s="423"/>
      <c r="EL730" s="423"/>
    </row>
    <row r="731" spans="1:142" ht="15.75" customHeight="1">
      <c r="A731" s="446"/>
      <c r="B731" s="446"/>
      <c r="C731" s="446"/>
      <c r="D731" s="446"/>
      <c r="E731" s="446"/>
      <c r="F731" s="446"/>
      <c r="G731" s="446"/>
      <c r="H731" s="446"/>
      <c r="I731" s="446"/>
      <c r="J731" s="446"/>
      <c r="K731" s="446"/>
      <c r="L731" s="446"/>
      <c r="M731" s="451"/>
      <c r="N731" s="452"/>
      <c r="O731" s="452"/>
      <c r="P731" s="452"/>
      <c r="Q731" s="452"/>
      <c r="R731" s="452"/>
      <c r="S731" s="452"/>
      <c r="T731" s="452"/>
      <c r="U731" s="452"/>
      <c r="V731" s="452"/>
      <c r="W731" s="452"/>
      <c r="X731" s="452"/>
      <c r="Y731" s="452"/>
      <c r="Z731" s="452"/>
      <c r="AA731" s="446"/>
      <c r="AM731" s="423"/>
      <c r="AS731" s="423"/>
      <c r="AV731" s="423"/>
      <c r="AY731" s="423"/>
      <c r="BB731" s="423"/>
      <c r="BQ731" s="423"/>
      <c r="BR731" s="423"/>
      <c r="BS731" s="423"/>
      <c r="BT731" s="423"/>
      <c r="DS731" s="423"/>
      <c r="DT731" s="423"/>
      <c r="DU731" s="423"/>
      <c r="DV731" s="423"/>
      <c r="DW731" s="423"/>
      <c r="DX731" s="423"/>
      <c r="DY731" s="423"/>
      <c r="DZ731" s="423"/>
      <c r="EA731" s="423"/>
      <c r="EB731" s="423"/>
      <c r="EC731" s="423"/>
      <c r="ED731" s="423"/>
      <c r="EE731" s="423"/>
      <c r="EF731" s="423"/>
      <c r="EG731" s="423"/>
      <c r="EH731" s="423"/>
      <c r="EI731" s="423"/>
      <c r="EJ731" s="423"/>
      <c r="EK731" s="423"/>
      <c r="EL731" s="423"/>
    </row>
    <row r="732" spans="1:142" ht="15.75" customHeight="1">
      <c r="A732" s="446"/>
      <c r="B732" s="446"/>
      <c r="C732" s="446"/>
      <c r="D732" s="446"/>
      <c r="E732" s="446"/>
      <c r="F732" s="446"/>
      <c r="G732" s="446"/>
      <c r="H732" s="446"/>
      <c r="I732" s="446"/>
      <c r="J732" s="446"/>
      <c r="K732" s="446"/>
      <c r="L732" s="446"/>
      <c r="M732" s="451"/>
      <c r="N732" s="452"/>
      <c r="O732" s="452"/>
      <c r="P732" s="452"/>
      <c r="Q732" s="452"/>
      <c r="R732" s="452"/>
      <c r="S732" s="452"/>
      <c r="T732" s="452"/>
      <c r="U732" s="452"/>
      <c r="V732" s="452"/>
      <c r="W732" s="452"/>
      <c r="X732" s="452"/>
      <c r="Y732" s="452"/>
      <c r="Z732" s="452"/>
      <c r="AA732" s="446"/>
      <c r="AM732" s="423"/>
      <c r="AS732" s="423"/>
      <c r="AV732" s="423"/>
      <c r="AY732" s="423"/>
      <c r="BB732" s="423"/>
      <c r="BQ732" s="423"/>
      <c r="BR732" s="423"/>
      <c r="BS732" s="423"/>
      <c r="BT732" s="423"/>
      <c r="DS732" s="423"/>
      <c r="DT732" s="423"/>
      <c r="DU732" s="423"/>
      <c r="DV732" s="423"/>
      <c r="DW732" s="423"/>
      <c r="DX732" s="423"/>
      <c r="DY732" s="423"/>
      <c r="DZ732" s="423"/>
      <c r="EA732" s="423"/>
      <c r="EB732" s="423"/>
      <c r="EC732" s="423"/>
      <c r="ED732" s="423"/>
      <c r="EE732" s="423"/>
      <c r="EF732" s="423"/>
      <c r="EG732" s="423"/>
      <c r="EH732" s="423"/>
      <c r="EI732" s="423"/>
      <c r="EJ732" s="423"/>
      <c r="EK732" s="423"/>
      <c r="EL732" s="423"/>
    </row>
    <row r="733" spans="1:142" ht="15.75" customHeight="1">
      <c r="A733" s="446"/>
      <c r="B733" s="446"/>
      <c r="C733" s="446"/>
      <c r="D733" s="446"/>
      <c r="E733" s="446"/>
      <c r="F733" s="446"/>
      <c r="G733" s="446"/>
      <c r="H733" s="446"/>
      <c r="I733" s="446"/>
      <c r="J733" s="446"/>
      <c r="K733" s="446"/>
      <c r="L733" s="446"/>
      <c r="M733" s="451"/>
      <c r="N733" s="452"/>
      <c r="O733" s="452"/>
      <c r="P733" s="452"/>
      <c r="Q733" s="452"/>
      <c r="R733" s="452"/>
      <c r="S733" s="452"/>
      <c r="T733" s="452"/>
      <c r="U733" s="452"/>
      <c r="V733" s="452"/>
      <c r="W733" s="452"/>
      <c r="X733" s="452"/>
      <c r="Y733" s="452"/>
      <c r="Z733" s="452"/>
      <c r="AA733" s="446"/>
      <c r="AM733" s="423"/>
      <c r="AS733" s="423"/>
      <c r="AV733" s="423"/>
      <c r="AY733" s="423"/>
      <c r="BB733" s="423"/>
      <c r="BQ733" s="423"/>
      <c r="BR733" s="423"/>
      <c r="BS733" s="423"/>
      <c r="BT733" s="423"/>
      <c r="DS733" s="423"/>
      <c r="DT733" s="423"/>
      <c r="DU733" s="423"/>
      <c r="DV733" s="423"/>
      <c r="DW733" s="423"/>
      <c r="DX733" s="423"/>
      <c r="DY733" s="423"/>
      <c r="DZ733" s="423"/>
      <c r="EA733" s="423"/>
      <c r="EB733" s="423"/>
      <c r="EC733" s="423"/>
      <c r="ED733" s="423"/>
      <c r="EE733" s="423"/>
      <c r="EF733" s="423"/>
      <c r="EG733" s="423"/>
      <c r="EH733" s="423"/>
      <c r="EI733" s="423"/>
      <c r="EJ733" s="423"/>
      <c r="EK733" s="423"/>
      <c r="EL733" s="423"/>
    </row>
    <row r="734" spans="1:142" ht="15.75" customHeight="1">
      <c r="A734" s="446"/>
      <c r="B734" s="446"/>
      <c r="C734" s="446"/>
      <c r="D734" s="446"/>
      <c r="E734" s="446"/>
      <c r="F734" s="446"/>
      <c r="G734" s="446"/>
      <c r="H734" s="446"/>
      <c r="I734" s="446"/>
      <c r="J734" s="446"/>
      <c r="K734" s="446"/>
      <c r="L734" s="446"/>
      <c r="M734" s="451"/>
      <c r="N734" s="452"/>
      <c r="O734" s="452"/>
      <c r="P734" s="452"/>
      <c r="Q734" s="452"/>
      <c r="R734" s="452"/>
      <c r="S734" s="452"/>
      <c r="T734" s="452"/>
      <c r="U734" s="452"/>
      <c r="V734" s="452"/>
      <c r="W734" s="452"/>
      <c r="X734" s="452"/>
      <c r="Y734" s="452"/>
      <c r="Z734" s="452"/>
      <c r="AA734" s="446"/>
      <c r="AM734" s="423"/>
      <c r="AS734" s="423"/>
      <c r="AV734" s="423"/>
      <c r="AY734" s="423"/>
      <c r="BB734" s="423"/>
      <c r="BQ734" s="423"/>
      <c r="BR734" s="423"/>
      <c r="BS734" s="423"/>
      <c r="BT734" s="423"/>
      <c r="DS734" s="423"/>
      <c r="DT734" s="423"/>
      <c r="DU734" s="423"/>
      <c r="DV734" s="423"/>
      <c r="DW734" s="423"/>
      <c r="DX734" s="423"/>
      <c r="DY734" s="423"/>
      <c r="DZ734" s="423"/>
      <c r="EA734" s="423"/>
      <c r="EB734" s="423"/>
      <c r="EC734" s="423"/>
      <c r="ED734" s="423"/>
      <c r="EE734" s="423"/>
      <c r="EF734" s="423"/>
      <c r="EG734" s="423"/>
      <c r="EH734" s="423"/>
      <c r="EI734" s="423"/>
      <c r="EJ734" s="423"/>
      <c r="EK734" s="423"/>
      <c r="EL734" s="423"/>
    </row>
    <row r="735" spans="1:142" ht="15.75" customHeight="1">
      <c r="A735" s="446"/>
      <c r="B735" s="446"/>
      <c r="C735" s="446"/>
      <c r="D735" s="446"/>
      <c r="E735" s="446"/>
      <c r="F735" s="446"/>
      <c r="G735" s="446"/>
      <c r="H735" s="446"/>
      <c r="I735" s="446"/>
      <c r="J735" s="446"/>
      <c r="K735" s="446"/>
      <c r="L735" s="446"/>
      <c r="M735" s="451"/>
      <c r="N735" s="452"/>
      <c r="O735" s="452"/>
      <c r="P735" s="452"/>
      <c r="Q735" s="452"/>
      <c r="R735" s="452"/>
      <c r="S735" s="452"/>
      <c r="T735" s="452"/>
      <c r="U735" s="452"/>
      <c r="V735" s="452"/>
      <c r="W735" s="452"/>
      <c r="X735" s="452"/>
      <c r="Y735" s="452"/>
      <c r="Z735" s="452"/>
      <c r="AA735" s="446"/>
      <c r="AM735" s="423"/>
      <c r="AS735" s="423"/>
      <c r="AV735" s="423"/>
      <c r="AY735" s="423"/>
      <c r="BB735" s="423"/>
      <c r="BQ735" s="423"/>
      <c r="BR735" s="423"/>
      <c r="BS735" s="423"/>
      <c r="BT735" s="423"/>
      <c r="DS735" s="423"/>
      <c r="DT735" s="423"/>
      <c r="DU735" s="423"/>
      <c r="DV735" s="423"/>
      <c r="DW735" s="423"/>
      <c r="DX735" s="423"/>
      <c r="DY735" s="423"/>
      <c r="DZ735" s="423"/>
      <c r="EA735" s="423"/>
      <c r="EB735" s="423"/>
      <c r="EC735" s="423"/>
      <c r="ED735" s="423"/>
      <c r="EE735" s="423"/>
      <c r="EF735" s="423"/>
      <c r="EG735" s="423"/>
      <c r="EH735" s="423"/>
      <c r="EI735" s="423"/>
      <c r="EJ735" s="423"/>
      <c r="EK735" s="423"/>
      <c r="EL735" s="423"/>
    </row>
    <row r="736" spans="1:142" ht="15.75" customHeight="1">
      <c r="A736" s="446"/>
      <c r="B736" s="446"/>
      <c r="C736" s="446"/>
      <c r="D736" s="446"/>
      <c r="E736" s="446"/>
      <c r="F736" s="446"/>
      <c r="G736" s="446"/>
      <c r="H736" s="446"/>
      <c r="I736" s="446"/>
      <c r="J736" s="446"/>
      <c r="K736" s="446"/>
      <c r="L736" s="446"/>
      <c r="M736" s="451"/>
      <c r="N736" s="452"/>
      <c r="O736" s="452"/>
      <c r="P736" s="452"/>
      <c r="Q736" s="452"/>
      <c r="R736" s="452"/>
      <c r="S736" s="452"/>
      <c r="T736" s="452"/>
      <c r="U736" s="452"/>
      <c r="V736" s="452"/>
      <c r="W736" s="452"/>
      <c r="X736" s="452"/>
      <c r="Y736" s="452"/>
      <c r="Z736" s="452"/>
      <c r="AA736" s="446"/>
      <c r="AM736" s="423"/>
      <c r="AS736" s="423"/>
      <c r="AV736" s="423"/>
      <c r="AY736" s="423"/>
      <c r="BB736" s="423"/>
      <c r="BQ736" s="423"/>
      <c r="BR736" s="423"/>
      <c r="BS736" s="423"/>
      <c r="BT736" s="423"/>
      <c r="DS736" s="423"/>
      <c r="DT736" s="423"/>
      <c r="DU736" s="423"/>
      <c r="DV736" s="423"/>
      <c r="DW736" s="423"/>
      <c r="DX736" s="423"/>
      <c r="DY736" s="423"/>
      <c r="DZ736" s="423"/>
      <c r="EA736" s="423"/>
      <c r="EB736" s="423"/>
      <c r="EC736" s="423"/>
      <c r="ED736" s="423"/>
      <c r="EE736" s="423"/>
      <c r="EF736" s="423"/>
      <c r="EG736" s="423"/>
      <c r="EH736" s="423"/>
      <c r="EI736" s="423"/>
      <c r="EJ736" s="423"/>
      <c r="EK736" s="423"/>
      <c r="EL736" s="423"/>
    </row>
    <row r="737" spans="1:142" ht="15.75" customHeight="1">
      <c r="A737" s="446"/>
      <c r="B737" s="446"/>
      <c r="C737" s="446"/>
      <c r="D737" s="446"/>
      <c r="E737" s="446"/>
      <c r="F737" s="446"/>
      <c r="G737" s="446"/>
      <c r="H737" s="446"/>
      <c r="I737" s="446"/>
      <c r="J737" s="446"/>
      <c r="K737" s="446"/>
      <c r="L737" s="446"/>
      <c r="M737" s="451"/>
      <c r="N737" s="452"/>
      <c r="O737" s="452"/>
      <c r="P737" s="452"/>
      <c r="Q737" s="452"/>
      <c r="R737" s="452"/>
      <c r="S737" s="452"/>
      <c r="T737" s="452"/>
      <c r="U737" s="452"/>
      <c r="V737" s="452"/>
      <c r="W737" s="452"/>
      <c r="X737" s="452"/>
      <c r="Y737" s="452"/>
      <c r="Z737" s="452"/>
      <c r="AA737" s="446"/>
      <c r="AM737" s="423"/>
      <c r="AS737" s="423"/>
      <c r="AV737" s="423"/>
      <c r="AY737" s="423"/>
      <c r="BB737" s="423"/>
      <c r="BQ737" s="423"/>
      <c r="BR737" s="423"/>
      <c r="BS737" s="423"/>
      <c r="BT737" s="423"/>
      <c r="DS737" s="423"/>
      <c r="DT737" s="423"/>
      <c r="DU737" s="423"/>
      <c r="DV737" s="423"/>
      <c r="DW737" s="423"/>
      <c r="DX737" s="423"/>
      <c r="DY737" s="423"/>
      <c r="DZ737" s="423"/>
      <c r="EA737" s="423"/>
      <c r="EB737" s="423"/>
      <c r="EC737" s="423"/>
      <c r="ED737" s="423"/>
      <c r="EE737" s="423"/>
      <c r="EF737" s="423"/>
      <c r="EG737" s="423"/>
      <c r="EH737" s="423"/>
      <c r="EI737" s="423"/>
      <c r="EJ737" s="423"/>
      <c r="EK737" s="423"/>
      <c r="EL737" s="423"/>
    </row>
    <row r="738" spans="1:142" ht="15.75" customHeight="1">
      <c r="A738" s="446"/>
      <c r="B738" s="446"/>
      <c r="C738" s="446"/>
      <c r="D738" s="446"/>
      <c r="E738" s="446"/>
      <c r="F738" s="446"/>
      <c r="G738" s="446"/>
      <c r="H738" s="446"/>
      <c r="I738" s="446"/>
      <c r="J738" s="446"/>
      <c r="K738" s="446"/>
      <c r="L738" s="446"/>
      <c r="M738" s="451"/>
      <c r="N738" s="452"/>
      <c r="O738" s="452"/>
      <c r="P738" s="452"/>
      <c r="Q738" s="452"/>
      <c r="R738" s="452"/>
      <c r="S738" s="452"/>
      <c r="T738" s="452"/>
      <c r="U738" s="452"/>
      <c r="V738" s="452"/>
      <c r="W738" s="452"/>
      <c r="X738" s="452"/>
      <c r="Y738" s="452"/>
      <c r="Z738" s="452"/>
      <c r="AA738" s="446"/>
      <c r="AM738" s="423"/>
      <c r="AS738" s="423"/>
      <c r="AV738" s="423"/>
      <c r="AY738" s="423"/>
      <c r="BB738" s="423"/>
      <c r="BQ738" s="423"/>
      <c r="BR738" s="423"/>
      <c r="BS738" s="423"/>
      <c r="BT738" s="423"/>
      <c r="DS738" s="423"/>
      <c r="DT738" s="423"/>
      <c r="DU738" s="423"/>
      <c r="DV738" s="423"/>
      <c r="DW738" s="423"/>
      <c r="DX738" s="423"/>
      <c r="DY738" s="423"/>
      <c r="DZ738" s="423"/>
      <c r="EA738" s="423"/>
      <c r="EB738" s="423"/>
      <c r="EC738" s="423"/>
      <c r="ED738" s="423"/>
      <c r="EE738" s="423"/>
      <c r="EF738" s="423"/>
      <c r="EG738" s="423"/>
      <c r="EH738" s="423"/>
      <c r="EI738" s="423"/>
      <c r="EJ738" s="423"/>
      <c r="EK738" s="423"/>
      <c r="EL738" s="423"/>
    </row>
    <row r="739" spans="1:142" ht="15.75" customHeight="1">
      <c r="A739" s="446"/>
      <c r="B739" s="446"/>
      <c r="C739" s="446"/>
      <c r="D739" s="446"/>
      <c r="E739" s="446"/>
      <c r="F739" s="446"/>
      <c r="G739" s="446"/>
      <c r="H739" s="446"/>
      <c r="I739" s="446"/>
      <c r="J739" s="446"/>
      <c r="K739" s="446"/>
      <c r="L739" s="446"/>
      <c r="M739" s="451"/>
      <c r="N739" s="452"/>
      <c r="O739" s="452"/>
      <c r="P739" s="452"/>
      <c r="Q739" s="452"/>
      <c r="R739" s="452"/>
      <c r="S739" s="452"/>
      <c r="T739" s="452"/>
      <c r="U739" s="452"/>
      <c r="V739" s="452"/>
      <c r="W739" s="452"/>
      <c r="X739" s="452"/>
      <c r="Y739" s="452"/>
      <c r="Z739" s="452"/>
      <c r="AA739" s="446"/>
      <c r="AM739" s="423"/>
      <c r="AS739" s="423"/>
      <c r="AV739" s="423"/>
      <c r="AY739" s="423"/>
      <c r="BB739" s="423"/>
      <c r="BQ739" s="423"/>
      <c r="BR739" s="423"/>
      <c r="BS739" s="423"/>
      <c r="BT739" s="423"/>
      <c r="DS739" s="423"/>
      <c r="DT739" s="423"/>
      <c r="DU739" s="423"/>
      <c r="DV739" s="423"/>
      <c r="DW739" s="423"/>
      <c r="DX739" s="423"/>
      <c r="DY739" s="423"/>
      <c r="DZ739" s="423"/>
      <c r="EA739" s="423"/>
      <c r="EB739" s="423"/>
      <c r="EC739" s="423"/>
      <c r="ED739" s="423"/>
      <c r="EE739" s="423"/>
      <c r="EF739" s="423"/>
      <c r="EG739" s="423"/>
      <c r="EH739" s="423"/>
      <c r="EI739" s="423"/>
      <c r="EJ739" s="423"/>
      <c r="EK739" s="423"/>
      <c r="EL739" s="423"/>
    </row>
    <row r="740" spans="1:142" ht="15.75" customHeight="1">
      <c r="A740" s="446"/>
      <c r="B740" s="446"/>
      <c r="C740" s="446"/>
      <c r="D740" s="446"/>
      <c r="E740" s="446"/>
      <c r="F740" s="446"/>
      <c r="G740" s="446"/>
      <c r="H740" s="446"/>
      <c r="I740" s="446"/>
      <c r="J740" s="446"/>
      <c r="K740" s="446"/>
      <c r="L740" s="446"/>
      <c r="M740" s="451"/>
      <c r="N740" s="452"/>
      <c r="O740" s="452"/>
      <c r="P740" s="452"/>
      <c r="Q740" s="452"/>
      <c r="R740" s="452"/>
      <c r="S740" s="452"/>
      <c r="T740" s="452"/>
      <c r="U740" s="452"/>
      <c r="V740" s="452"/>
      <c r="W740" s="452"/>
      <c r="X740" s="452"/>
      <c r="Y740" s="452"/>
      <c r="Z740" s="452"/>
      <c r="AA740" s="446"/>
      <c r="AM740" s="423"/>
      <c r="BR740" s="423"/>
      <c r="BS740" s="423"/>
      <c r="BT740" s="423"/>
      <c r="DS740" s="423"/>
      <c r="DT740" s="423"/>
      <c r="DU740" s="423"/>
      <c r="DV740" s="423"/>
      <c r="DW740" s="423"/>
      <c r="DX740" s="423"/>
      <c r="DY740" s="423"/>
      <c r="DZ740" s="423"/>
      <c r="EA740" s="423"/>
      <c r="EB740" s="423"/>
      <c r="EC740" s="423"/>
      <c r="ED740" s="423"/>
      <c r="EE740" s="423"/>
      <c r="EF740" s="423"/>
      <c r="EG740" s="423"/>
      <c r="EH740" s="423"/>
      <c r="EI740" s="423"/>
      <c r="EJ740" s="423"/>
      <c r="EK740" s="423"/>
      <c r="EL740" s="423"/>
    </row>
    <row r="741" spans="1:142" ht="15.75" customHeight="1">
      <c r="A741" s="446"/>
      <c r="B741" s="446"/>
      <c r="C741" s="446"/>
      <c r="D741" s="446"/>
      <c r="E741" s="446"/>
      <c r="F741" s="446"/>
      <c r="G741" s="446"/>
      <c r="H741" s="446"/>
      <c r="I741" s="446"/>
      <c r="J741" s="446"/>
      <c r="K741" s="446"/>
      <c r="L741" s="446"/>
      <c r="M741" s="451"/>
      <c r="N741" s="452"/>
      <c r="O741" s="452"/>
      <c r="P741" s="452"/>
      <c r="Q741" s="452"/>
      <c r="R741" s="452"/>
      <c r="S741" s="452"/>
      <c r="T741" s="452"/>
      <c r="U741" s="452"/>
      <c r="V741" s="452"/>
      <c r="W741" s="452"/>
      <c r="X741" s="452"/>
      <c r="Y741" s="452"/>
      <c r="Z741" s="452"/>
      <c r="AA741" s="446"/>
      <c r="AM741" s="423"/>
      <c r="BR741" s="423"/>
      <c r="BS741" s="423"/>
      <c r="BT741" s="423"/>
      <c r="DS741" s="423"/>
      <c r="DT741" s="423"/>
      <c r="DU741" s="423"/>
      <c r="DV741" s="423"/>
      <c r="DW741" s="423"/>
      <c r="DX741" s="423"/>
      <c r="DY741" s="423"/>
      <c r="DZ741" s="423"/>
      <c r="EA741" s="423"/>
      <c r="EB741" s="423"/>
      <c r="EC741" s="423"/>
      <c r="ED741" s="423"/>
      <c r="EE741" s="423"/>
      <c r="EF741" s="423"/>
      <c r="EG741" s="423"/>
      <c r="EH741" s="423"/>
      <c r="EI741" s="423"/>
      <c r="EJ741" s="423"/>
      <c r="EK741" s="423"/>
      <c r="EL741" s="423"/>
    </row>
    <row r="742" spans="1:142" ht="15.75" customHeight="1">
      <c r="A742" s="446"/>
      <c r="B742" s="446"/>
      <c r="C742" s="446"/>
      <c r="D742" s="446"/>
      <c r="E742" s="446"/>
      <c r="F742" s="446"/>
      <c r="G742" s="446"/>
      <c r="H742" s="446"/>
      <c r="I742" s="446"/>
      <c r="J742" s="446"/>
      <c r="K742" s="446"/>
      <c r="L742" s="446"/>
      <c r="M742" s="451"/>
      <c r="N742" s="452"/>
      <c r="O742" s="452"/>
      <c r="P742" s="452"/>
      <c r="Q742" s="452"/>
      <c r="R742" s="452"/>
      <c r="S742" s="452"/>
      <c r="T742" s="452"/>
      <c r="U742" s="452"/>
      <c r="V742" s="452"/>
      <c r="W742" s="452"/>
      <c r="X742" s="452"/>
      <c r="Y742" s="452"/>
      <c r="Z742" s="452"/>
      <c r="AA742" s="446"/>
      <c r="AM742" s="423"/>
      <c r="BR742" s="423"/>
      <c r="BS742" s="423"/>
      <c r="BT742" s="423"/>
      <c r="DS742" s="423"/>
      <c r="DT742" s="423"/>
      <c r="DU742" s="423"/>
      <c r="DV742" s="423"/>
      <c r="DW742" s="423"/>
      <c r="DX742" s="423"/>
      <c r="DY742" s="423"/>
      <c r="DZ742" s="423"/>
      <c r="EA742" s="423"/>
      <c r="EB742" s="423"/>
      <c r="EC742" s="423"/>
      <c r="ED742" s="423"/>
      <c r="EE742" s="423"/>
      <c r="EF742" s="423"/>
      <c r="EG742" s="423"/>
      <c r="EH742" s="423"/>
      <c r="EI742" s="423"/>
      <c r="EJ742" s="423"/>
      <c r="EK742" s="423"/>
      <c r="EL742" s="423"/>
    </row>
    <row r="743" spans="1:142" ht="15.75" customHeight="1">
      <c r="A743" s="446"/>
      <c r="B743" s="446"/>
      <c r="C743" s="446"/>
      <c r="D743" s="446"/>
      <c r="E743" s="446"/>
      <c r="F743" s="446"/>
      <c r="G743" s="446"/>
      <c r="H743" s="446"/>
      <c r="I743" s="446"/>
      <c r="J743" s="446"/>
      <c r="K743" s="446"/>
      <c r="L743" s="446"/>
      <c r="M743" s="451"/>
      <c r="N743" s="452"/>
      <c r="O743" s="452"/>
      <c r="P743" s="452"/>
      <c r="Q743" s="452"/>
      <c r="R743" s="452"/>
      <c r="S743" s="452"/>
      <c r="T743" s="452"/>
      <c r="U743" s="452"/>
      <c r="V743" s="452"/>
      <c r="W743" s="452"/>
      <c r="X743" s="452"/>
      <c r="Y743" s="452"/>
      <c r="Z743" s="452"/>
      <c r="AA743" s="446"/>
      <c r="AM743" s="423"/>
      <c r="BR743" s="423"/>
      <c r="BS743" s="423"/>
      <c r="BT743" s="423"/>
      <c r="DS743" s="423"/>
      <c r="DT743" s="423"/>
      <c r="DU743" s="423"/>
      <c r="DV743" s="423"/>
      <c r="DW743" s="423"/>
      <c r="DX743" s="423"/>
      <c r="DY743" s="423"/>
      <c r="DZ743" s="423"/>
      <c r="EA743" s="423"/>
      <c r="EB743" s="423"/>
      <c r="EC743" s="423"/>
      <c r="ED743" s="423"/>
      <c r="EE743" s="423"/>
      <c r="EF743" s="423"/>
      <c r="EG743" s="423"/>
      <c r="EH743" s="423"/>
      <c r="EI743" s="423"/>
      <c r="EJ743" s="423"/>
      <c r="EK743" s="423"/>
      <c r="EL743" s="423"/>
    </row>
    <row r="744" spans="1:142" ht="15.75" customHeight="1">
      <c r="A744" s="446"/>
      <c r="B744" s="446"/>
      <c r="C744" s="446"/>
      <c r="D744" s="446"/>
      <c r="E744" s="446"/>
      <c r="F744" s="446"/>
      <c r="G744" s="446"/>
      <c r="H744" s="446"/>
      <c r="I744" s="446"/>
      <c r="J744" s="446"/>
      <c r="K744" s="446"/>
      <c r="L744" s="446"/>
      <c r="M744" s="451"/>
      <c r="N744" s="452"/>
      <c r="O744" s="452"/>
      <c r="P744" s="452"/>
      <c r="Q744" s="452"/>
      <c r="R744" s="452"/>
      <c r="S744" s="452"/>
      <c r="T744" s="452"/>
      <c r="U744" s="452"/>
      <c r="V744" s="452"/>
      <c r="W744" s="452"/>
      <c r="X744" s="452"/>
      <c r="Y744" s="452"/>
      <c r="Z744" s="452"/>
      <c r="AA744" s="446"/>
      <c r="AM744" s="423"/>
      <c r="BR744" s="423"/>
      <c r="BS744" s="423"/>
      <c r="BT744" s="423"/>
      <c r="DS744" s="423"/>
      <c r="DT744" s="423"/>
      <c r="DU744" s="423"/>
      <c r="DV744" s="423"/>
      <c r="DW744" s="423"/>
      <c r="DX744" s="423"/>
      <c r="DY744" s="423"/>
      <c r="DZ744" s="423"/>
      <c r="EA744" s="423"/>
      <c r="EB744" s="423"/>
      <c r="EC744" s="423"/>
      <c r="ED744" s="423"/>
      <c r="EE744" s="423"/>
      <c r="EF744" s="423"/>
      <c r="EG744" s="423"/>
      <c r="EH744" s="423"/>
      <c r="EI744" s="423"/>
      <c r="EJ744" s="423"/>
      <c r="EK744" s="423"/>
      <c r="EL744" s="423"/>
    </row>
    <row r="745" spans="1:142" ht="15.75" customHeight="1">
      <c r="A745" s="446"/>
      <c r="B745" s="446"/>
      <c r="C745" s="446"/>
      <c r="D745" s="446"/>
      <c r="E745" s="446"/>
      <c r="F745" s="446"/>
      <c r="G745" s="446"/>
      <c r="H745" s="446"/>
      <c r="I745" s="446"/>
      <c r="J745" s="446"/>
      <c r="K745" s="446"/>
      <c r="L745" s="446"/>
      <c r="M745" s="451"/>
      <c r="N745" s="452"/>
      <c r="O745" s="452"/>
      <c r="P745" s="452"/>
      <c r="Q745" s="452"/>
      <c r="R745" s="452"/>
      <c r="S745" s="452"/>
      <c r="T745" s="452"/>
      <c r="U745" s="452"/>
      <c r="V745" s="452"/>
      <c r="W745" s="452"/>
      <c r="X745" s="452"/>
      <c r="Y745" s="452"/>
      <c r="Z745" s="452"/>
      <c r="AA745" s="446"/>
      <c r="AM745" s="423"/>
      <c r="BR745" s="423"/>
      <c r="BS745" s="423"/>
      <c r="BT745" s="423"/>
      <c r="DS745" s="423"/>
      <c r="DT745" s="423"/>
      <c r="DU745" s="423"/>
      <c r="DV745" s="423"/>
      <c r="DW745" s="423"/>
      <c r="DX745" s="423"/>
      <c r="DY745" s="423"/>
      <c r="DZ745" s="423"/>
      <c r="EA745" s="423"/>
      <c r="EB745" s="423"/>
      <c r="EC745" s="423"/>
      <c r="ED745" s="423"/>
      <c r="EE745" s="423"/>
      <c r="EF745" s="423"/>
      <c r="EG745" s="423"/>
      <c r="EH745" s="423"/>
      <c r="EI745" s="423"/>
      <c r="EJ745" s="423"/>
      <c r="EK745" s="423"/>
      <c r="EL745" s="423"/>
    </row>
    <row r="746" spans="1:142" ht="15.75" customHeight="1">
      <c r="A746" s="446"/>
      <c r="B746" s="446"/>
      <c r="C746" s="446"/>
      <c r="D746" s="446"/>
      <c r="E746" s="446"/>
      <c r="F746" s="446"/>
      <c r="G746" s="446"/>
      <c r="H746" s="446"/>
      <c r="I746" s="446"/>
      <c r="J746" s="446"/>
      <c r="K746" s="446"/>
      <c r="L746" s="446"/>
      <c r="M746" s="451"/>
      <c r="N746" s="452"/>
      <c r="O746" s="452"/>
      <c r="P746" s="452"/>
      <c r="Q746" s="452"/>
      <c r="R746" s="452"/>
      <c r="S746" s="452"/>
      <c r="T746" s="452"/>
      <c r="U746" s="452"/>
      <c r="V746" s="452"/>
      <c r="W746" s="452"/>
      <c r="X746" s="452"/>
      <c r="Y746" s="452"/>
      <c r="Z746" s="452"/>
      <c r="AA746" s="446"/>
      <c r="AM746" s="423"/>
      <c r="BR746" s="423"/>
      <c r="BS746" s="423"/>
      <c r="BT746" s="423"/>
      <c r="DS746" s="423"/>
      <c r="DT746" s="423"/>
      <c r="DU746" s="423"/>
      <c r="DV746" s="423"/>
      <c r="DW746" s="423"/>
      <c r="DX746" s="423"/>
      <c r="DY746" s="423"/>
      <c r="DZ746" s="423"/>
      <c r="EA746" s="423"/>
      <c r="EB746" s="423"/>
      <c r="EC746" s="423"/>
      <c r="ED746" s="423"/>
      <c r="EE746" s="423"/>
      <c r="EF746" s="423"/>
      <c r="EG746" s="423"/>
      <c r="EH746" s="423"/>
      <c r="EI746" s="423"/>
      <c r="EJ746" s="423"/>
      <c r="EK746" s="423"/>
      <c r="EL746" s="423"/>
    </row>
    <row r="747" spans="1:142" ht="15.75" customHeight="1">
      <c r="A747" s="446"/>
      <c r="B747" s="446"/>
      <c r="C747" s="446"/>
      <c r="D747" s="446"/>
      <c r="E747" s="446"/>
      <c r="F747" s="446"/>
      <c r="G747" s="446"/>
      <c r="H747" s="446"/>
      <c r="I747" s="446"/>
      <c r="J747" s="446"/>
      <c r="K747" s="446"/>
      <c r="L747" s="446"/>
      <c r="M747" s="451"/>
      <c r="N747" s="452"/>
      <c r="O747" s="452"/>
      <c r="P747" s="452"/>
      <c r="Q747" s="452"/>
      <c r="R747" s="452"/>
      <c r="S747" s="452"/>
      <c r="T747" s="452"/>
      <c r="U747" s="452"/>
      <c r="V747" s="452"/>
      <c r="W747" s="452"/>
      <c r="X747" s="452"/>
      <c r="Y747" s="452"/>
      <c r="Z747" s="452"/>
      <c r="AA747" s="446"/>
      <c r="AM747" s="423"/>
      <c r="BR747" s="423"/>
      <c r="BS747" s="423"/>
      <c r="BT747" s="423"/>
      <c r="DS747" s="423"/>
      <c r="DT747" s="423"/>
      <c r="DU747" s="423"/>
      <c r="DV747" s="423"/>
      <c r="DW747" s="423"/>
      <c r="DX747" s="423"/>
      <c r="DY747" s="423"/>
      <c r="DZ747" s="423"/>
      <c r="EA747" s="423"/>
      <c r="EB747" s="423"/>
      <c r="EC747" s="423"/>
      <c r="ED747" s="423"/>
      <c r="EE747" s="423"/>
      <c r="EF747" s="423"/>
      <c r="EG747" s="423"/>
      <c r="EH747" s="423"/>
      <c r="EI747" s="423"/>
      <c r="EJ747" s="423"/>
      <c r="EK747" s="423"/>
      <c r="EL747" s="423"/>
    </row>
    <row r="748" spans="1:142" ht="15.75" customHeight="1">
      <c r="A748" s="446"/>
      <c r="B748" s="446"/>
      <c r="C748" s="446"/>
      <c r="D748" s="446"/>
      <c r="E748" s="446"/>
      <c r="F748" s="446"/>
      <c r="G748" s="446"/>
      <c r="H748" s="446"/>
      <c r="I748" s="446"/>
      <c r="J748" s="446"/>
      <c r="K748" s="446"/>
      <c r="L748" s="446"/>
      <c r="M748" s="451"/>
      <c r="N748" s="452"/>
      <c r="O748" s="452"/>
      <c r="P748" s="452"/>
      <c r="Q748" s="452"/>
      <c r="R748" s="452"/>
      <c r="S748" s="452"/>
      <c r="T748" s="452"/>
      <c r="U748" s="452"/>
      <c r="V748" s="452"/>
      <c r="W748" s="452"/>
      <c r="X748" s="452"/>
      <c r="Y748" s="452"/>
      <c r="Z748" s="452"/>
      <c r="AA748" s="446"/>
      <c r="AM748" s="423"/>
      <c r="BR748" s="423"/>
      <c r="BS748" s="423"/>
      <c r="BT748" s="423"/>
      <c r="DS748" s="423"/>
      <c r="DT748" s="423"/>
      <c r="DU748" s="423"/>
      <c r="DV748" s="423"/>
      <c r="DW748" s="423"/>
      <c r="DX748" s="423"/>
      <c r="DY748" s="423"/>
      <c r="DZ748" s="423"/>
      <c r="EA748" s="423"/>
      <c r="EB748" s="423"/>
      <c r="EC748" s="423"/>
      <c r="ED748" s="423"/>
      <c r="EE748" s="423"/>
      <c r="EF748" s="423"/>
      <c r="EG748" s="423"/>
      <c r="EH748" s="423"/>
      <c r="EI748" s="423"/>
      <c r="EJ748" s="423"/>
      <c r="EK748" s="423"/>
      <c r="EL748" s="423"/>
    </row>
    <row r="749" spans="1:142" ht="15.75" customHeight="1">
      <c r="A749" s="446"/>
      <c r="B749" s="446"/>
      <c r="C749" s="446"/>
      <c r="D749" s="446"/>
      <c r="E749" s="446"/>
      <c r="F749" s="446"/>
      <c r="G749" s="446"/>
      <c r="H749" s="446"/>
      <c r="I749" s="446"/>
      <c r="J749" s="446"/>
      <c r="K749" s="446"/>
      <c r="L749" s="446"/>
      <c r="M749" s="451"/>
      <c r="N749" s="452"/>
      <c r="O749" s="452"/>
      <c r="P749" s="452"/>
      <c r="Q749" s="452"/>
      <c r="R749" s="452"/>
      <c r="S749" s="452"/>
      <c r="T749" s="452"/>
      <c r="U749" s="452"/>
      <c r="V749" s="452"/>
      <c r="W749" s="452"/>
      <c r="X749" s="452"/>
      <c r="Y749" s="452"/>
      <c r="Z749" s="452"/>
      <c r="AA749" s="446"/>
      <c r="AM749" s="423"/>
      <c r="BR749" s="423"/>
      <c r="BS749" s="423"/>
      <c r="BT749" s="423"/>
      <c r="DS749" s="423"/>
      <c r="DT749" s="423"/>
      <c r="DU749" s="423"/>
      <c r="DV749" s="423"/>
      <c r="DW749" s="423"/>
      <c r="DX749" s="423"/>
      <c r="DY749" s="423"/>
      <c r="DZ749" s="423"/>
      <c r="EA749" s="423"/>
      <c r="EB749" s="423"/>
      <c r="EC749" s="423"/>
      <c r="ED749" s="423"/>
      <c r="EE749" s="423"/>
      <c r="EF749" s="423"/>
      <c r="EG749" s="423"/>
      <c r="EH749" s="423"/>
      <c r="EI749" s="423"/>
      <c r="EJ749" s="423"/>
      <c r="EK749" s="423"/>
      <c r="EL749" s="423"/>
    </row>
    <row r="750" spans="1:142" ht="15.75" customHeight="1">
      <c r="A750" s="446"/>
      <c r="B750" s="446"/>
      <c r="C750" s="446"/>
      <c r="D750" s="446"/>
      <c r="E750" s="446"/>
      <c r="F750" s="446"/>
      <c r="G750" s="446"/>
      <c r="H750" s="446"/>
      <c r="I750" s="446"/>
      <c r="J750" s="446"/>
      <c r="K750" s="446"/>
      <c r="L750" s="446"/>
      <c r="M750" s="451"/>
      <c r="N750" s="452"/>
      <c r="O750" s="452"/>
      <c r="P750" s="452"/>
      <c r="Q750" s="452"/>
      <c r="R750" s="452"/>
      <c r="S750" s="452"/>
      <c r="T750" s="452"/>
      <c r="U750" s="452"/>
      <c r="V750" s="452"/>
      <c r="W750" s="452"/>
      <c r="X750" s="452"/>
      <c r="Y750" s="452"/>
      <c r="Z750" s="452"/>
      <c r="AA750" s="446"/>
      <c r="AM750" s="423"/>
      <c r="BR750" s="423"/>
      <c r="BS750" s="423"/>
      <c r="BT750" s="423"/>
      <c r="DS750" s="423"/>
      <c r="DT750" s="423"/>
      <c r="DU750" s="423"/>
      <c r="DV750" s="423"/>
      <c r="DW750" s="423"/>
      <c r="DX750" s="423"/>
      <c r="DY750" s="423"/>
      <c r="DZ750" s="423"/>
      <c r="EA750" s="423"/>
      <c r="EB750" s="423"/>
      <c r="EC750" s="423"/>
      <c r="ED750" s="423"/>
      <c r="EE750" s="423"/>
      <c r="EF750" s="423"/>
      <c r="EG750" s="423"/>
      <c r="EH750" s="423"/>
      <c r="EI750" s="423"/>
      <c r="EJ750" s="423"/>
      <c r="EK750" s="423"/>
      <c r="EL750" s="423"/>
    </row>
    <row r="751" spans="1:142" ht="15.75" customHeight="1">
      <c r="A751" s="446"/>
      <c r="B751" s="446"/>
      <c r="C751" s="446"/>
      <c r="D751" s="446"/>
      <c r="E751" s="446"/>
      <c r="F751" s="446"/>
      <c r="G751" s="446"/>
      <c r="H751" s="446"/>
      <c r="I751" s="446"/>
      <c r="J751" s="446"/>
      <c r="K751" s="446"/>
      <c r="L751" s="446"/>
      <c r="M751" s="451"/>
      <c r="N751" s="452"/>
      <c r="O751" s="452"/>
      <c r="P751" s="452"/>
      <c r="Q751" s="452"/>
      <c r="R751" s="452"/>
      <c r="S751" s="452"/>
      <c r="T751" s="452"/>
      <c r="U751" s="452"/>
      <c r="V751" s="452"/>
      <c r="W751" s="452"/>
      <c r="X751" s="452"/>
      <c r="Y751" s="452"/>
      <c r="Z751" s="452"/>
      <c r="AA751" s="446"/>
      <c r="AM751" s="423"/>
      <c r="BR751" s="423"/>
      <c r="BS751" s="423"/>
      <c r="BT751" s="423"/>
      <c r="DS751" s="423"/>
      <c r="DT751" s="423"/>
      <c r="DU751" s="423"/>
      <c r="DV751" s="423"/>
      <c r="DW751" s="423"/>
      <c r="DX751" s="423"/>
      <c r="DY751" s="423"/>
      <c r="DZ751" s="423"/>
      <c r="EA751" s="423"/>
      <c r="EB751" s="423"/>
      <c r="EC751" s="423"/>
      <c r="ED751" s="423"/>
      <c r="EE751" s="423"/>
      <c r="EF751" s="423"/>
      <c r="EG751" s="423"/>
      <c r="EH751" s="423"/>
      <c r="EI751" s="423"/>
      <c r="EJ751" s="423"/>
      <c r="EK751" s="423"/>
      <c r="EL751" s="423"/>
    </row>
    <row r="752" spans="1:142" ht="15.75" customHeight="1">
      <c r="A752" s="446"/>
      <c r="B752" s="446"/>
      <c r="C752" s="446"/>
      <c r="D752" s="446"/>
      <c r="E752" s="446"/>
      <c r="F752" s="446"/>
      <c r="G752" s="446"/>
      <c r="H752" s="446"/>
      <c r="I752" s="446"/>
      <c r="J752" s="446"/>
      <c r="K752" s="446"/>
      <c r="L752" s="446"/>
      <c r="M752" s="451"/>
      <c r="N752" s="452"/>
      <c r="O752" s="452"/>
      <c r="P752" s="452"/>
      <c r="Q752" s="452"/>
      <c r="R752" s="452"/>
      <c r="S752" s="452"/>
      <c r="T752" s="452"/>
      <c r="U752" s="452"/>
      <c r="V752" s="452"/>
      <c r="W752" s="452"/>
      <c r="X752" s="452"/>
      <c r="Y752" s="452"/>
      <c r="Z752" s="452"/>
      <c r="AA752" s="446"/>
      <c r="AM752" s="423"/>
      <c r="BR752" s="423"/>
      <c r="BS752" s="423"/>
      <c r="BT752" s="423"/>
      <c r="DS752" s="423"/>
      <c r="DT752" s="423"/>
      <c r="DU752" s="423"/>
      <c r="DV752" s="423"/>
      <c r="DW752" s="423"/>
      <c r="DX752" s="423"/>
      <c r="DY752" s="423"/>
      <c r="DZ752" s="423"/>
      <c r="EA752" s="423"/>
      <c r="EB752" s="423"/>
      <c r="EC752" s="423"/>
      <c r="ED752" s="423"/>
      <c r="EE752" s="423"/>
      <c r="EF752" s="423"/>
      <c r="EG752" s="423"/>
      <c r="EH752" s="423"/>
      <c r="EI752" s="423"/>
      <c r="EJ752" s="423"/>
      <c r="EK752" s="423"/>
      <c r="EL752" s="423"/>
    </row>
    <row r="753" spans="1:142" ht="15.75" customHeight="1">
      <c r="A753" s="446"/>
      <c r="B753" s="446"/>
      <c r="C753" s="446"/>
      <c r="D753" s="446"/>
      <c r="E753" s="446"/>
      <c r="F753" s="446"/>
      <c r="G753" s="446"/>
      <c r="H753" s="446"/>
      <c r="I753" s="446"/>
      <c r="J753" s="446"/>
      <c r="K753" s="446"/>
      <c r="L753" s="446"/>
      <c r="M753" s="451"/>
      <c r="N753" s="452"/>
      <c r="O753" s="452"/>
      <c r="P753" s="452"/>
      <c r="Q753" s="452"/>
      <c r="R753" s="452"/>
      <c r="S753" s="452"/>
      <c r="T753" s="452"/>
      <c r="U753" s="452"/>
      <c r="V753" s="452"/>
      <c r="W753" s="452"/>
      <c r="X753" s="452"/>
      <c r="Y753" s="452"/>
      <c r="Z753" s="452"/>
      <c r="AA753" s="446"/>
      <c r="AM753" s="423"/>
      <c r="BR753" s="423"/>
      <c r="BS753" s="423"/>
      <c r="BT753" s="423"/>
      <c r="DS753" s="423"/>
      <c r="DT753" s="423"/>
      <c r="DU753" s="423"/>
      <c r="DV753" s="423"/>
      <c r="DW753" s="423"/>
      <c r="DX753" s="423"/>
      <c r="DY753" s="423"/>
      <c r="DZ753" s="423"/>
      <c r="EA753" s="423"/>
      <c r="EB753" s="423"/>
      <c r="EC753" s="423"/>
      <c r="ED753" s="423"/>
      <c r="EE753" s="423"/>
      <c r="EF753" s="423"/>
      <c r="EG753" s="423"/>
      <c r="EH753" s="423"/>
      <c r="EI753" s="423"/>
      <c r="EJ753" s="423"/>
      <c r="EK753" s="423"/>
      <c r="EL753" s="423"/>
    </row>
    <row r="754" spans="1:142" ht="15.75" customHeight="1">
      <c r="A754" s="446"/>
      <c r="B754" s="446"/>
      <c r="C754" s="446"/>
      <c r="D754" s="446"/>
      <c r="E754" s="446"/>
      <c r="F754" s="446"/>
      <c r="G754" s="446"/>
      <c r="H754" s="446"/>
      <c r="I754" s="446"/>
      <c r="J754" s="446"/>
      <c r="K754" s="446"/>
      <c r="L754" s="446"/>
      <c r="M754" s="451"/>
      <c r="N754" s="452"/>
      <c r="O754" s="452"/>
      <c r="P754" s="452"/>
      <c r="Q754" s="452"/>
      <c r="R754" s="452"/>
      <c r="S754" s="452"/>
      <c r="T754" s="452"/>
      <c r="U754" s="452"/>
      <c r="V754" s="452"/>
      <c r="W754" s="452"/>
      <c r="X754" s="452"/>
      <c r="Y754" s="452"/>
      <c r="Z754" s="452"/>
      <c r="AA754" s="446"/>
      <c r="AM754" s="423"/>
      <c r="BR754" s="423"/>
      <c r="BS754" s="423"/>
      <c r="BT754" s="423"/>
      <c r="DS754" s="423"/>
      <c r="DT754" s="423"/>
      <c r="DU754" s="423"/>
      <c r="DV754" s="423"/>
      <c r="DW754" s="423"/>
      <c r="DX754" s="423"/>
      <c r="DY754" s="423"/>
      <c r="DZ754" s="423"/>
      <c r="EA754" s="423"/>
      <c r="EB754" s="423"/>
      <c r="EC754" s="423"/>
      <c r="ED754" s="423"/>
      <c r="EE754" s="423"/>
      <c r="EF754" s="423"/>
      <c r="EG754" s="423"/>
      <c r="EH754" s="423"/>
      <c r="EI754" s="423"/>
      <c r="EJ754" s="423"/>
      <c r="EK754" s="423"/>
      <c r="EL754" s="423"/>
    </row>
    <row r="755" spans="1:142" ht="15.75" customHeight="1">
      <c r="A755" s="446"/>
      <c r="B755" s="446"/>
      <c r="C755" s="446"/>
      <c r="D755" s="446"/>
      <c r="E755" s="446"/>
      <c r="F755" s="446"/>
      <c r="G755" s="446"/>
      <c r="H755" s="446"/>
      <c r="I755" s="446"/>
      <c r="J755" s="446"/>
      <c r="K755" s="446"/>
      <c r="L755" s="446"/>
      <c r="M755" s="451"/>
      <c r="N755" s="452"/>
      <c r="O755" s="452"/>
      <c r="P755" s="452"/>
      <c r="Q755" s="452"/>
      <c r="R755" s="452"/>
      <c r="S755" s="452"/>
      <c r="T755" s="452"/>
      <c r="U755" s="452"/>
      <c r="V755" s="452"/>
      <c r="W755" s="452"/>
      <c r="X755" s="452"/>
      <c r="Y755" s="452"/>
      <c r="Z755" s="452"/>
      <c r="AA755" s="446"/>
      <c r="AM755" s="423"/>
      <c r="BR755" s="423"/>
      <c r="BS755" s="423"/>
      <c r="BT755" s="423"/>
      <c r="DS755" s="423"/>
      <c r="DT755" s="423"/>
      <c r="DU755" s="423"/>
      <c r="DV755" s="423"/>
      <c r="DW755" s="423"/>
      <c r="DX755" s="423"/>
      <c r="DY755" s="423"/>
      <c r="DZ755" s="423"/>
      <c r="EA755" s="423"/>
      <c r="EB755" s="423"/>
      <c r="EC755" s="423"/>
      <c r="ED755" s="423"/>
      <c r="EE755" s="423"/>
      <c r="EF755" s="423"/>
      <c r="EG755" s="423"/>
      <c r="EH755" s="423"/>
      <c r="EI755" s="423"/>
      <c r="EJ755" s="423"/>
      <c r="EK755" s="423"/>
      <c r="EL755" s="423"/>
    </row>
    <row r="756" spans="1:142" ht="15.75" customHeight="1">
      <c r="A756" s="446"/>
      <c r="B756" s="446"/>
      <c r="C756" s="446"/>
      <c r="D756" s="446"/>
      <c r="E756" s="446"/>
      <c r="F756" s="446"/>
      <c r="G756" s="446"/>
      <c r="H756" s="446"/>
      <c r="I756" s="446"/>
      <c r="J756" s="446"/>
      <c r="K756" s="446"/>
      <c r="L756" s="446"/>
      <c r="M756" s="451"/>
      <c r="N756" s="452"/>
      <c r="O756" s="452"/>
      <c r="P756" s="452"/>
      <c r="Q756" s="452"/>
      <c r="R756" s="452"/>
      <c r="S756" s="452"/>
      <c r="T756" s="452"/>
      <c r="U756" s="452"/>
      <c r="V756" s="452"/>
      <c r="W756" s="452"/>
      <c r="X756" s="452"/>
      <c r="Y756" s="452"/>
      <c r="Z756" s="452"/>
      <c r="AA756" s="446"/>
      <c r="AM756" s="423"/>
      <c r="BR756" s="423"/>
      <c r="BS756" s="423"/>
      <c r="BT756" s="423"/>
      <c r="DS756" s="423"/>
      <c r="DT756" s="423"/>
      <c r="DU756" s="423"/>
      <c r="DV756" s="423"/>
      <c r="DW756" s="423"/>
      <c r="DX756" s="423"/>
      <c r="DY756" s="423"/>
      <c r="DZ756" s="423"/>
      <c r="EA756" s="423"/>
      <c r="EB756" s="423"/>
      <c r="EC756" s="423"/>
      <c r="ED756" s="423"/>
      <c r="EE756" s="423"/>
      <c r="EF756" s="423"/>
      <c r="EG756" s="423"/>
      <c r="EH756" s="423"/>
      <c r="EI756" s="423"/>
      <c r="EJ756" s="423"/>
      <c r="EK756" s="423"/>
      <c r="EL756" s="423"/>
    </row>
    <row r="757" spans="1:142" ht="15.75" customHeight="1">
      <c r="A757" s="446"/>
      <c r="B757" s="446"/>
      <c r="C757" s="446"/>
      <c r="D757" s="446"/>
      <c r="E757" s="446"/>
      <c r="F757" s="446"/>
      <c r="G757" s="446"/>
      <c r="H757" s="446"/>
      <c r="I757" s="446"/>
      <c r="J757" s="446"/>
      <c r="K757" s="446"/>
      <c r="L757" s="446"/>
      <c r="M757" s="451"/>
      <c r="N757" s="452"/>
      <c r="O757" s="452"/>
      <c r="P757" s="452"/>
      <c r="Q757" s="452"/>
      <c r="R757" s="452"/>
      <c r="S757" s="452"/>
      <c r="T757" s="452"/>
      <c r="U757" s="452"/>
      <c r="V757" s="452"/>
      <c r="W757" s="452"/>
      <c r="X757" s="452"/>
      <c r="Y757" s="452"/>
      <c r="Z757" s="452"/>
      <c r="AA757" s="446"/>
      <c r="AM757" s="423"/>
      <c r="BR757" s="423"/>
      <c r="BS757" s="423"/>
      <c r="BT757" s="423"/>
      <c r="DS757" s="423"/>
      <c r="DT757" s="423"/>
      <c r="DU757" s="423"/>
      <c r="DV757" s="423"/>
      <c r="DW757" s="423"/>
      <c r="DX757" s="423"/>
      <c r="DY757" s="423"/>
      <c r="DZ757" s="423"/>
      <c r="EA757" s="423"/>
      <c r="EB757" s="423"/>
      <c r="EC757" s="423"/>
      <c r="ED757" s="423"/>
      <c r="EE757" s="423"/>
      <c r="EF757" s="423"/>
      <c r="EG757" s="423"/>
      <c r="EH757" s="423"/>
      <c r="EI757" s="423"/>
      <c r="EJ757" s="423"/>
      <c r="EK757" s="423"/>
      <c r="EL757" s="423"/>
    </row>
    <row r="758" spans="1:142" ht="15.75" customHeight="1">
      <c r="A758" s="446"/>
      <c r="B758" s="446"/>
      <c r="C758" s="446"/>
      <c r="D758" s="446"/>
      <c r="E758" s="446"/>
      <c r="F758" s="446"/>
      <c r="G758" s="446"/>
      <c r="H758" s="446"/>
      <c r="I758" s="446"/>
      <c r="J758" s="446"/>
      <c r="K758" s="446"/>
      <c r="L758" s="446"/>
      <c r="M758" s="451"/>
      <c r="N758" s="452"/>
      <c r="O758" s="452"/>
      <c r="P758" s="452"/>
      <c r="Q758" s="452"/>
      <c r="R758" s="452"/>
      <c r="S758" s="452"/>
      <c r="T758" s="452"/>
      <c r="U758" s="452"/>
      <c r="V758" s="452"/>
      <c r="W758" s="452"/>
      <c r="X758" s="452"/>
      <c r="Y758" s="452"/>
      <c r="Z758" s="452"/>
      <c r="AA758" s="446"/>
      <c r="AM758" s="423"/>
      <c r="BR758" s="423"/>
      <c r="BS758" s="423"/>
      <c r="BT758" s="423"/>
      <c r="DS758" s="423"/>
      <c r="DT758" s="423"/>
      <c r="DU758" s="423"/>
      <c r="DV758" s="423"/>
      <c r="DW758" s="423"/>
      <c r="DX758" s="423"/>
      <c r="DY758" s="423"/>
      <c r="DZ758" s="423"/>
      <c r="EA758" s="423"/>
      <c r="EB758" s="423"/>
      <c r="EC758" s="423"/>
      <c r="ED758" s="423"/>
      <c r="EE758" s="423"/>
      <c r="EF758" s="423"/>
      <c r="EG758" s="423"/>
      <c r="EH758" s="423"/>
      <c r="EI758" s="423"/>
      <c r="EJ758" s="423"/>
      <c r="EK758" s="423"/>
      <c r="EL758" s="423"/>
    </row>
    <row r="759" spans="1:142" ht="15.75" customHeight="1">
      <c r="A759" s="446"/>
      <c r="B759" s="446"/>
      <c r="C759" s="446"/>
      <c r="D759" s="446"/>
      <c r="E759" s="446"/>
      <c r="F759" s="446"/>
      <c r="G759" s="446"/>
      <c r="H759" s="446"/>
      <c r="I759" s="446"/>
      <c r="J759" s="446"/>
      <c r="K759" s="446"/>
      <c r="L759" s="446"/>
      <c r="M759" s="451"/>
      <c r="N759" s="452"/>
      <c r="O759" s="452"/>
      <c r="P759" s="452"/>
      <c r="Q759" s="452"/>
      <c r="R759" s="452"/>
      <c r="S759" s="452"/>
      <c r="T759" s="452"/>
      <c r="U759" s="452"/>
      <c r="V759" s="452"/>
      <c r="W759" s="452"/>
      <c r="X759" s="452"/>
      <c r="Y759" s="452"/>
      <c r="Z759" s="452"/>
      <c r="AA759" s="446"/>
      <c r="AM759" s="423"/>
      <c r="BR759" s="423"/>
      <c r="BS759" s="423"/>
      <c r="BT759" s="423"/>
      <c r="DS759" s="423"/>
      <c r="DT759" s="423"/>
      <c r="DU759" s="423"/>
      <c r="DV759" s="423"/>
      <c r="DW759" s="423"/>
      <c r="DX759" s="423"/>
      <c r="DY759" s="423"/>
      <c r="DZ759" s="423"/>
      <c r="EA759" s="423"/>
      <c r="EB759" s="423"/>
      <c r="EC759" s="423"/>
      <c r="ED759" s="423"/>
      <c r="EE759" s="423"/>
      <c r="EF759" s="423"/>
      <c r="EG759" s="423"/>
      <c r="EH759" s="423"/>
      <c r="EI759" s="423"/>
      <c r="EJ759" s="423"/>
      <c r="EK759" s="423"/>
      <c r="EL759" s="423"/>
    </row>
    <row r="760" spans="1:142" ht="15.75" customHeight="1">
      <c r="A760" s="446"/>
      <c r="B760" s="446"/>
      <c r="C760" s="446"/>
      <c r="D760" s="446"/>
      <c r="E760" s="446"/>
      <c r="F760" s="446"/>
      <c r="G760" s="446"/>
      <c r="H760" s="446"/>
      <c r="I760" s="446"/>
      <c r="J760" s="446"/>
      <c r="K760" s="446"/>
      <c r="L760" s="446"/>
      <c r="M760" s="451"/>
      <c r="N760" s="452"/>
      <c r="O760" s="452"/>
      <c r="P760" s="452"/>
      <c r="Q760" s="452"/>
      <c r="R760" s="452"/>
      <c r="S760" s="452"/>
      <c r="T760" s="452"/>
      <c r="U760" s="452"/>
      <c r="V760" s="452"/>
      <c r="W760" s="452"/>
      <c r="X760" s="452"/>
      <c r="Y760" s="452"/>
      <c r="Z760" s="452"/>
      <c r="AA760" s="446"/>
      <c r="AM760" s="423"/>
      <c r="BR760" s="423"/>
      <c r="BS760" s="423"/>
      <c r="BT760" s="423"/>
      <c r="DS760" s="423"/>
      <c r="DT760" s="423"/>
      <c r="DU760" s="423"/>
      <c r="DV760" s="423"/>
      <c r="DW760" s="423"/>
      <c r="DX760" s="423"/>
      <c r="DY760" s="423"/>
      <c r="DZ760" s="423"/>
      <c r="EA760" s="423"/>
      <c r="EB760" s="423"/>
      <c r="EC760" s="423"/>
      <c r="ED760" s="423"/>
      <c r="EE760" s="423"/>
      <c r="EF760" s="423"/>
      <c r="EG760" s="423"/>
      <c r="EH760" s="423"/>
      <c r="EI760" s="423"/>
      <c r="EJ760" s="423"/>
      <c r="EK760" s="423"/>
      <c r="EL760" s="423"/>
    </row>
    <row r="761" spans="1:142" ht="15.75" customHeight="1">
      <c r="A761" s="446"/>
      <c r="B761" s="446"/>
      <c r="C761" s="446"/>
      <c r="D761" s="446"/>
      <c r="E761" s="446"/>
      <c r="F761" s="446"/>
      <c r="G761" s="446"/>
      <c r="H761" s="446"/>
      <c r="I761" s="446"/>
      <c r="J761" s="446"/>
      <c r="K761" s="446"/>
      <c r="L761" s="446"/>
      <c r="M761" s="451"/>
      <c r="N761" s="452"/>
      <c r="O761" s="452"/>
      <c r="P761" s="452"/>
      <c r="Q761" s="452"/>
      <c r="R761" s="452"/>
      <c r="S761" s="452"/>
      <c r="T761" s="452"/>
      <c r="U761" s="452"/>
      <c r="V761" s="452"/>
      <c r="W761" s="452"/>
      <c r="X761" s="452"/>
      <c r="Y761" s="452"/>
      <c r="Z761" s="452"/>
      <c r="AA761" s="446"/>
      <c r="AM761" s="423"/>
      <c r="BR761" s="423"/>
      <c r="BS761" s="423"/>
      <c r="BT761" s="423"/>
      <c r="DS761" s="423"/>
      <c r="DT761" s="423"/>
      <c r="DU761" s="423"/>
      <c r="DV761" s="423"/>
      <c r="DW761" s="423"/>
      <c r="DX761" s="423"/>
      <c r="DY761" s="423"/>
      <c r="DZ761" s="423"/>
      <c r="EA761" s="423"/>
      <c r="EB761" s="423"/>
      <c r="EC761" s="423"/>
      <c r="ED761" s="423"/>
      <c r="EE761" s="423"/>
      <c r="EF761" s="423"/>
      <c r="EG761" s="423"/>
      <c r="EH761" s="423"/>
      <c r="EI761" s="423"/>
      <c r="EJ761" s="423"/>
      <c r="EK761" s="423"/>
      <c r="EL761" s="423"/>
    </row>
    <row r="762" spans="1:142" ht="15.75" customHeight="1">
      <c r="A762" s="446"/>
      <c r="B762" s="446"/>
      <c r="C762" s="446"/>
      <c r="D762" s="446"/>
      <c r="E762" s="446"/>
      <c r="F762" s="446"/>
      <c r="G762" s="446"/>
      <c r="H762" s="446"/>
      <c r="I762" s="446"/>
      <c r="J762" s="446"/>
      <c r="K762" s="446"/>
      <c r="L762" s="446"/>
      <c r="M762" s="451"/>
      <c r="N762" s="452"/>
      <c r="O762" s="452"/>
      <c r="P762" s="452"/>
      <c r="Q762" s="452"/>
      <c r="R762" s="452"/>
      <c r="S762" s="452"/>
      <c r="T762" s="452"/>
      <c r="U762" s="452"/>
      <c r="V762" s="452"/>
      <c r="W762" s="452"/>
      <c r="X762" s="452"/>
      <c r="Y762" s="452"/>
      <c r="Z762" s="452"/>
      <c r="AA762" s="446"/>
      <c r="AM762" s="423"/>
      <c r="BR762" s="423"/>
      <c r="BS762" s="423"/>
      <c r="BT762" s="423"/>
      <c r="DS762" s="423"/>
      <c r="DT762" s="423"/>
      <c r="DU762" s="423"/>
      <c r="DV762" s="423"/>
      <c r="DW762" s="423"/>
      <c r="DX762" s="423"/>
      <c r="DY762" s="423"/>
      <c r="DZ762" s="423"/>
      <c r="EA762" s="423"/>
      <c r="EB762" s="423"/>
      <c r="EC762" s="423"/>
      <c r="ED762" s="423"/>
      <c r="EE762" s="423"/>
      <c r="EF762" s="423"/>
      <c r="EG762" s="423"/>
      <c r="EH762" s="423"/>
      <c r="EI762" s="423"/>
      <c r="EJ762" s="423"/>
      <c r="EK762" s="423"/>
      <c r="EL762" s="423"/>
    </row>
    <row r="763" spans="1:142" ht="15.75" customHeight="1">
      <c r="A763" s="446"/>
      <c r="B763" s="446"/>
      <c r="C763" s="446"/>
      <c r="D763" s="446"/>
      <c r="E763" s="446"/>
      <c r="F763" s="446"/>
      <c r="G763" s="446"/>
      <c r="H763" s="446"/>
      <c r="I763" s="446"/>
      <c r="J763" s="446"/>
      <c r="K763" s="446"/>
      <c r="L763" s="446"/>
      <c r="M763" s="451"/>
      <c r="N763" s="452"/>
      <c r="O763" s="452"/>
      <c r="P763" s="452"/>
      <c r="Q763" s="452"/>
      <c r="R763" s="452"/>
      <c r="S763" s="452"/>
      <c r="T763" s="452"/>
      <c r="U763" s="452"/>
      <c r="V763" s="452"/>
      <c r="W763" s="452"/>
      <c r="X763" s="452"/>
      <c r="Y763" s="452"/>
      <c r="Z763" s="452"/>
      <c r="AA763" s="446"/>
      <c r="AM763" s="423"/>
      <c r="BR763" s="423"/>
      <c r="BS763" s="423"/>
      <c r="BT763" s="423"/>
      <c r="DS763" s="423"/>
      <c r="DT763" s="423"/>
      <c r="DU763" s="423"/>
      <c r="DV763" s="423"/>
      <c r="DW763" s="423"/>
      <c r="DX763" s="423"/>
      <c r="DY763" s="423"/>
      <c r="DZ763" s="423"/>
      <c r="EA763" s="423"/>
      <c r="EB763" s="423"/>
      <c r="EC763" s="423"/>
      <c r="ED763" s="423"/>
      <c r="EE763" s="423"/>
      <c r="EF763" s="423"/>
      <c r="EG763" s="423"/>
      <c r="EH763" s="423"/>
      <c r="EI763" s="423"/>
      <c r="EJ763" s="423"/>
      <c r="EK763" s="423"/>
      <c r="EL763" s="423"/>
    </row>
    <row r="764" spans="1:142" ht="15.75" customHeight="1">
      <c r="A764" s="446"/>
      <c r="B764" s="446"/>
      <c r="C764" s="446"/>
      <c r="D764" s="446"/>
      <c r="E764" s="446"/>
      <c r="F764" s="446"/>
      <c r="G764" s="446"/>
      <c r="H764" s="446"/>
      <c r="I764" s="446"/>
      <c r="J764" s="446"/>
      <c r="K764" s="446"/>
      <c r="L764" s="446"/>
      <c r="M764" s="451"/>
      <c r="N764" s="452"/>
      <c r="O764" s="452"/>
      <c r="P764" s="452"/>
      <c r="Q764" s="452"/>
      <c r="R764" s="452"/>
      <c r="S764" s="452"/>
      <c r="T764" s="452"/>
      <c r="U764" s="452"/>
      <c r="V764" s="452"/>
      <c r="W764" s="452"/>
      <c r="X764" s="452"/>
      <c r="Y764" s="452"/>
      <c r="Z764" s="452"/>
      <c r="AA764" s="446"/>
      <c r="AM764" s="423"/>
      <c r="BR764" s="423"/>
      <c r="BS764" s="423"/>
      <c r="BT764" s="423"/>
      <c r="DS764" s="423"/>
      <c r="DT764" s="423"/>
      <c r="DU764" s="423"/>
      <c r="DV764" s="423"/>
      <c r="DW764" s="423"/>
      <c r="DX764" s="423"/>
      <c r="DY764" s="423"/>
      <c r="DZ764" s="423"/>
      <c r="EA764" s="423"/>
      <c r="EB764" s="423"/>
      <c r="EC764" s="423"/>
      <c r="ED764" s="423"/>
      <c r="EE764" s="423"/>
      <c r="EF764" s="423"/>
      <c r="EG764" s="423"/>
      <c r="EH764" s="423"/>
      <c r="EI764" s="423"/>
      <c r="EJ764" s="423"/>
      <c r="EK764" s="423"/>
      <c r="EL764" s="423"/>
    </row>
    <row r="765" spans="1:142" ht="15.75" customHeight="1">
      <c r="A765" s="446"/>
      <c r="B765" s="446"/>
      <c r="C765" s="446"/>
      <c r="D765" s="446"/>
      <c r="E765" s="446"/>
      <c r="F765" s="446"/>
      <c r="G765" s="446"/>
      <c r="H765" s="446"/>
      <c r="I765" s="446"/>
      <c r="J765" s="446"/>
      <c r="K765" s="446"/>
      <c r="L765" s="446"/>
      <c r="M765" s="451"/>
      <c r="N765" s="452"/>
      <c r="O765" s="452"/>
      <c r="P765" s="452"/>
      <c r="Q765" s="452"/>
      <c r="R765" s="452"/>
      <c r="S765" s="452"/>
      <c r="T765" s="452"/>
      <c r="U765" s="452"/>
      <c r="V765" s="452"/>
      <c r="W765" s="452"/>
      <c r="X765" s="452"/>
      <c r="Y765" s="452"/>
      <c r="Z765" s="452"/>
      <c r="AA765" s="446"/>
      <c r="AM765" s="423"/>
      <c r="BR765" s="423"/>
      <c r="BS765" s="423"/>
      <c r="BT765" s="423"/>
      <c r="DS765" s="423"/>
      <c r="DT765" s="423"/>
      <c r="DU765" s="423"/>
      <c r="DV765" s="423"/>
      <c r="DW765" s="423"/>
      <c r="DX765" s="423"/>
      <c r="DY765" s="423"/>
      <c r="DZ765" s="423"/>
      <c r="EA765" s="423"/>
      <c r="EB765" s="423"/>
      <c r="EC765" s="423"/>
      <c r="ED765" s="423"/>
      <c r="EE765" s="423"/>
      <c r="EF765" s="423"/>
      <c r="EG765" s="423"/>
      <c r="EH765" s="423"/>
      <c r="EI765" s="423"/>
      <c r="EJ765" s="423"/>
      <c r="EK765" s="423"/>
      <c r="EL765" s="423"/>
    </row>
    <row r="766" spans="1:142" ht="15.75" customHeight="1">
      <c r="A766" s="446"/>
      <c r="B766" s="446"/>
      <c r="C766" s="446"/>
      <c r="D766" s="446"/>
      <c r="E766" s="446"/>
      <c r="F766" s="446"/>
      <c r="G766" s="446"/>
      <c r="H766" s="446"/>
      <c r="I766" s="446"/>
      <c r="J766" s="446"/>
      <c r="K766" s="446"/>
      <c r="L766" s="446"/>
      <c r="M766" s="451"/>
      <c r="N766" s="452"/>
      <c r="O766" s="452"/>
      <c r="P766" s="452"/>
      <c r="Q766" s="452"/>
      <c r="R766" s="452"/>
      <c r="S766" s="452"/>
      <c r="T766" s="452"/>
      <c r="U766" s="452"/>
      <c r="V766" s="452"/>
      <c r="W766" s="452"/>
      <c r="X766" s="452"/>
      <c r="Y766" s="452"/>
      <c r="Z766" s="452"/>
      <c r="AA766" s="446"/>
      <c r="AM766" s="423"/>
      <c r="BR766" s="423"/>
      <c r="BS766" s="423"/>
      <c r="BT766" s="423"/>
      <c r="DS766" s="423"/>
      <c r="DT766" s="423"/>
      <c r="DU766" s="423"/>
      <c r="DV766" s="423"/>
      <c r="DW766" s="423"/>
      <c r="DX766" s="423"/>
      <c r="DY766" s="423"/>
      <c r="DZ766" s="423"/>
      <c r="EA766" s="423"/>
      <c r="EB766" s="423"/>
      <c r="EC766" s="423"/>
      <c r="ED766" s="423"/>
      <c r="EE766" s="423"/>
      <c r="EF766" s="423"/>
      <c r="EG766" s="423"/>
      <c r="EH766" s="423"/>
      <c r="EI766" s="423"/>
      <c r="EJ766" s="423"/>
      <c r="EK766" s="423"/>
      <c r="EL766" s="423"/>
    </row>
    <row r="767" spans="1:142" ht="15.75" customHeight="1">
      <c r="A767" s="446"/>
      <c r="B767" s="446"/>
      <c r="C767" s="446"/>
      <c r="D767" s="446"/>
      <c r="E767" s="446"/>
      <c r="F767" s="446"/>
      <c r="G767" s="446"/>
      <c r="H767" s="446"/>
      <c r="I767" s="446"/>
      <c r="J767" s="446"/>
      <c r="K767" s="446"/>
      <c r="L767" s="446"/>
      <c r="M767" s="451"/>
      <c r="N767" s="452"/>
      <c r="O767" s="452"/>
      <c r="P767" s="452"/>
      <c r="Q767" s="452"/>
      <c r="R767" s="452"/>
      <c r="S767" s="452"/>
      <c r="T767" s="452"/>
      <c r="U767" s="452"/>
      <c r="V767" s="452"/>
      <c r="W767" s="452"/>
      <c r="X767" s="452"/>
      <c r="Y767" s="452"/>
      <c r="Z767" s="452"/>
      <c r="AA767" s="446"/>
      <c r="AM767" s="423"/>
      <c r="BR767" s="423"/>
      <c r="BS767" s="423"/>
      <c r="BT767" s="423"/>
      <c r="DS767" s="423"/>
      <c r="DT767" s="423"/>
      <c r="DU767" s="423"/>
      <c r="DV767" s="423"/>
      <c r="DW767" s="423"/>
      <c r="DX767" s="423"/>
      <c r="DY767" s="423"/>
      <c r="DZ767" s="423"/>
      <c r="EA767" s="423"/>
      <c r="EB767" s="423"/>
      <c r="EC767" s="423"/>
      <c r="ED767" s="423"/>
      <c r="EE767" s="423"/>
      <c r="EF767" s="423"/>
      <c r="EG767" s="423"/>
      <c r="EH767" s="423"/>
      <c r="EI767" s="423"/>
      <c r="EJ767" s="423"/>
      <c r="EK767" s="423"/>
      <c r="EL767" s="423"/>
    </row>
    <row r="768" spans="1:142" ht="15.75" customHeight="1">
      <c r="A768" s="446"/>
      <c r="B768" s="446"/>
      <c r="C768" s="446"/>
      <c r="D768" s="446"/>
      <c r="E768" s="446"/>
      <c r="F768" s="446"/>
      <c r="G768" s="446"/>
      <c r="H768" s="446"/>
      <c r="I768" s="446"/>
      <c r="J768" s="446"/>
      <c r="K768" s="446"/>
      <c r="L768" s="446"/>
      <c r="M768" s="451"/>
      <c r="N768" s="452"/>
      <c r="O768" s="452"/>
      <c r="P768" s="452"/>
      <c r="Q768" s="452"/>
      <c r="R768" s="452"/>
      <c r="S768" s="452"/>
      <c r="T768" s="452"/>
      <c r="U768" s="452"/>
      <c r="V768" s="452"/>
      <c r="W768" s="452"/>
      <c r="X768" s="452"/>
      <c r="Y768" s="452"/>
      <c r="Z768" s="452"/>
      <c r="AA768" s="446"/>
      <c r="AM768" s="423"/>
      <c r="BR768" s="423"/>
      <c r="BS768" s="423"/>
      <c r="BT768" s="423"/>
      <c r="DS768" s="423"/>
      <c r="DT768" s="423"/>
      <c r="DU768" s="423"/>
      <c r="DV768" s="423"/>
      <c r="DW768" s="423"/>
      <c r="DX768" s="423"/>
      <c r="DY768" s="423"/>
      <c r="DZ768" s="423"/>
      <c r="EA768" s="423"/>
      <c r="EB768" s="423"/>
      <c r="EC768" s="423"/>
      <c r="ED768" s="423"/>
      <c r="EE768" s="423"/>
      <c r="EF768" s="423"/>
      <c r="EG768" s="423"/>
      <c r="EH768" s="423"/>
      <c r="EI768" s="423"/>
      <c r="EJ768" s="423"/>
      <c r="EK768" s="423"/>
      <c r="EL768" s="423"/>
    </row>
    <row r="769" spans="1:142" ht="15.75" customHeight="1">
      <c r="A769" s="446"/>
      <c r="B769" s="446"/>
      <c r="C769" s="446"/>
      <c r="D769" s="446"/>
      <c r="E769" s="446"/>
      <c r="F769" s="446"/>
      <c r="G769" s="446"/>
      <c r="H769" s="446"/>
      <c r="I769" s="446"/>
      <c r="J769" s="446"/>
      <c r="K769" s="446"/>
      <c r="L769" s="446"/>
      <c r="M769" s="451"/>
      <c r="N769" s="452"/>
      <c r="O769" s="452"/>
      <c r="P769" s="452"/>
      <c r="Q769" s="452"/>
      <c r="R769" s="452"/>
      <c r="S769" s="452"/>
      <c r="T769" s="452"/>
      <c r="U769" s="452"/>
      <c r="V769" s="452"/>
      <c r="W769" s="452"/>
      <c r="X769" s="452"/>
      <c r="Y769" s="452"/>
      <c r="Z769" s="452"/>
      <c r="AA769" s="446"/>
      <c r="AM769" s="423"/>
      <c r="BR769" s="423"/>
      <c r="BS769" s="423"/>
      <c r="BT769" s="423"/>
      <c r="DS769" s="423"/>
      <c r="DT769" s="423"/>
      <c r="DU769" s="423"/>
      <c r="DV769" s="423"/>
      <c r="DW769" s="423"/>
      <c r="DX769" s="423"/>
      <c r="DY769" s="423"/>
      <c r="DZ769" s="423"/>
      <c r="EA769" s="423"/>
      <c r="EB769" s="423"/>
      <c r="EC769" s="423"/>
      <c r="ED769" s="423"/>
      <c r="EE769" s="423"/>
      <c r="EF769" s="423"/>
      <c r="EG769" s="423"/>
      <c r="EH769" s="423"/>
      <c r="EI769" s="423"/>
      <c r="EJ769" s="423"/>
      <c r="EK769" s="423"/>
      <c r="EL769" s="423"/>
    </row>
    <row r="770" spans="1:142" ht="15.75" customHeight="1">
      <c r="A770" s="446"/>
      <c r="B770" s="446"/>
      <c r="C770" s="446"/>
      <c r="D770" s="446"/>
      <c r="E770" s="446"/>
      <c r="F770" s="446"/>
      <c r="G770" s="446"/>
      <c r="H770" s="446"/>
      <c r="I770" s="446"/>
      <c r="J770" s="446"/>
      <c r="K770" s="446"/>
      <c r="L770" s="446"/>
      <c r="M770" s="451"/>
      <c r="N770" s="452"/>
      <c r="O770" s="452"/>
      <c r="P770" s="452"/>
      <c r="Q770" s="452"/>
      <c r="R770" s="452"/>
      <c r="S770" s="452"/>
      <c r="T770" s="452"/>
      <c r="U770" s="452"/>
      <c r="V770" s="452"/>
      <c r="W770" s="452"/>
      <c r="X770" s="452"/>
      <c r="Y770" s="452"/>
      <c r="Z770" s="452"/>
      <c r="AA770" s="446"/>
      <c r="AM770" s="423"/>
      <c r="BR770" s="423"/>
      <c r="BS770" s="423"/>
      <c r="BT770" s="423"/>
      <c r="DS770" s="423"/>
      <c r="DT770" s="423"/>
      <c r="DU770" s="423"/>
      <c r="DV770" s="423"/>
      <c r="DW770" s="423"/>
      <c r="DX770" s="423"/>
      <c r="DY770" s="423"/>
      <c r="DZ770" s="423"/>
      <c r="EA770" s="423"/>
      <c r="EB770" s="423"/>
      <c r="EC770" s="423"/>
      <c r="ED770" s="423"/>
      <c r="EE770" s="423"/>
      <c r="EF770" s="423"/>
      <c r="EG770" s="423"/>
      <c r="EH770" s="423"/>
      <c r="EI770" s="423"/>
      <c r="EJ770" s="423"/>
      <c r="EK770" s="423"/>
      <c r="EL770" s="423"/>
    </row>
    <row r="771" spans="1:142" ht="15.75" customHeight="1">
      <c r="A771" s="446"/>
      <c r="B771" s="446"/>
      <c r="C771" s="446"/>
      <c r="D771" s="446"/>
      <c r="E771" s="446"/>
      <c r="F771" s="446"/>
      <c r="G771" s="446"/>
      <c r="H771" s="446"/>
      <c r="I771" s="446"/>
      <c r="J771" s="446"/>
      <c r="K771" s="446"/>
      <c r="L771" s="446"/>
      <c r="M771" s="451"/>
      <c r="N771" s="452"/>
      <c r="O771" s="452"/>
      <c r="P771" s="452"/>
      <c r="Q771" s="452"/>
      <c r="R771" s="452"/>
      <c r="S771" s="452"/>
      <c r="T771" s="452"/>
      <c r="U771" s="452"/>
      <c r="V771" s="452"/>
      <c r="W771" s="452"/>
      <c r="X771" s="452"/>
      <c r="Y771" s="452"/>
      <c r="Z771" s="452"/>
      <c r="AA771" s="446"/>
      <c r="AM771" s="423"/>
      <c r="BR771" s="423"/>
      <c r="BS771" s="423"/>
      <c r="BT771" s="423"/>
      <c r="DS771" s="423"/>
      <c r="DT771" s="423"/>
      <c r="DU771" s="423"/>
      <c r="DV771" s="423"/>
      <c r="DW771" s="423"/>
      <c r="DX771" s="423"/>
      <c r="DY771" s="423"/>
      <c r="DZ771" s="423"/>
      <c r="EA771" s="423"/>
      <c r="EB771" s="423"/>
      <c r="EC771" s="423"/>
      <c r="ED771" s="423"/>
      <c r="EE771" s="423"/>
      <c r="EF771" s="423"/>
      <c r="EG771" s="423"/>
      <c r="EH771" s="423"/>
      <c r="EI771" s="423"/>
      <c r="EJ771" s="423"/>
      <c r="EK771" s="423"/>
      <c r="EL771" s="423"/>
    </row>
    <row r="772" spans="1:142" ht="15.75" customHeight="1">
      <c r="A772" s="446"/>
      <c r="B772" s="446"/>
      <c r="C772" s="446"/>
      <c r="D772" s="446"/>
      <c r="E772" s="446"/>
      <c r="F772" s="446"/>
      <c r="G772" s="446"/>
      <c r="H772" s="446"/>
      <c r="I772" s="446"/>
      <c r="J772" s="446"/>
      <c r="K772" s="446"/>
      <c r="L772" s="446"/>
      <c r="M772" s="451"/>
      <c r="N772" s="452"/>
      <c r="O772" s="452"/>
      <c r="P772" s="452"/>
      <c r="Q772" s="452"/>
      <c r="R772" s="452"/>
      <c r="S772" s="452"/>
      <c r="T772" s="452"/>
      <c r="U772" s="452"/>
      <c r="V772" s="452"/>
      <c r="W772" s="452"/>
      <c r="X772" s="452"/>
      <c r="Y772" s="452"/>
      <c r="Z772" s="452"/>
      <c r="AA772" s="446"/>
      <c r="AM772" s="423"/>
      <c r="BR772" s="423"/>
      <c r="BS772" s="423"/>
      <c r="BT772" s="423"/>
      <c r="DS772" s="423"/>
      <c r="DT772" s="423"/>
      <c r="DU772" s="423"/>
      <c r="DV772" s="423"/>
      <c r="DW772" s="423"/>
      <c r="DX772" s="423"/>
      <c r="DY772" s="423"/>
      <c r="DZ772" s="423"/>
      <c r="EA772" s="423"/>
      <c r="EB772" s="423"/>
      <c r="EC772" s="423"/>
      <c r="ED772" s="423"/>
      <c r="EE772" s="423"/>
      <c r="EF772" s="423"/>
      <c r="EG772" s="423"/>
      <c r="EH772" s="423"/>
      <c r="EI772" s="423"/>
      <c r="EJ772" s="423"/>
      <c r="EK772" s="423"/>
      <c r="EL772" s="423"/>
    </row>
    <row r="773" spans="1:142" ht="15.75" customHeight="1">
      <c r="A773" s="446"/>
      <c r="B773" s="446"/>
      <c r="C773" s="446"/>
      <c r="D773" s="446"/>
      <c r="E773" s="446"/>
      <c r="F773" s="446"/>
      <c r="G773" s="446"/>
      <c r="H773" s="446"/>
      <c r="I773" s="446"/>
      <c r="J773" s="446"/>
      <c r="K773" s="446"/>
      <c r="L773" s="446"/>
      <c r="M773" s="451"/>
      <c r="N773" s="452"/>
      <c r="O773" s="452"/>
      <c r="P773" s="452"/>
      <c r="Q773" s="452"/>
      <c r="R773" s="452"/>
      <c r="S773" s="452"/>
      <c r="T773" s="452"/>
      <c r="U773" s="452"/>
      <c r="V773" s="452"/>
      <c r="W773" s="452"/>
      <c r="X773" s="452"/>
      <c r="Y773" s="452"/>
      <c r="Z773" s="452"/>
      <c r="AA773" s="446"/>
      <c r="AM773" s="423"/>
      <c r="BR773" s="423"/>
      <c r="BS773" s="423"/>
      <c r="BT773" s="423"/>
      <c r="DS773" s="423"/>
      <c r="DT773" s="423"/>
      <c r="DU773" s="423"/>
      <c r="DV773" s="423"/>
      <c r="DW773" s="423"/>
      <c r="DX773" s="423"/>
      <c r="DY773" s="423"/>
      <c r="DZ773" s="423"/>
      <c r="EA773" s="423"/>
      <c r="EB773" s="423"/>
      <c r="EC773" s="423"/>
      <c r="ED773" s="423"/>
      <c r="EE773" s="423"/>
      <c r="EF773" s="423"/>
      <c r="EG773" s="423"/>
      <c r="EH773" s="423"/>
      <c r="EI773" s="423"/>
      <c r="EJ773" s="423"/>
      <c r="EK773" s="423"/>
      <c r="EL773" s="423"/>
    </row>
    <row r="774" spans="1:142" ht="15.75" customHeight="1">
      <c r="A774" s="446"/>
      <c r="B774" s="446"/>
      <c r="C774" s="446"/>
      <c r="D774" s="446"/>
      <c r="E774" s="446"/>
      <c r="F774" s="446"/>
      <c r="G774" s="446"/>
      <c r="H774" s="446"/>
      <c r="I774" s="446"/>
      <c r="J774" s="446"/>
      <c r="K774" s="446"/>
      <c r="L774" s="446"/>
      <c r="M774" s="451"/>
      <c r="N774" s="452"/>
      <c r="O774" s="452"/>
      <c r="P774" s="452"/>
      <c r="Q774" s="452"/>
      <c r="R774" s="452"/>
      <c r="S774" s="452"/>
      <c r="T774" s="452"/>
      <c r="U774" s="452"/>
      <c r="V774" s="452"/>
      <c r="W774" s="452"/>
      <c r="X774" s="452"/>
      <c r="Y774" s="452"/>
      <c r="Z774" s="452"/>
      <c r="AA774" s="446"/>
      <c r="AM774" s="423"/>
      <c r="BR774" s="423"/>
      <c r="BS774" s="423"/>
      <c r="BT774" s="423"/>
      <c r="DS774" s="423"/>
      <c r="DT774" s="423"/>
      <c r="DU774" s="423"/>
      <c r="DV774" s="423"/>
      <c r="DW774" s="423"/>
      <c r="DX774" s="423"/>
      <c r="DY774" s="423"/>
      <c r="DZ774" s="423"/>
      <c r="EA774" s="423"/>
      <c r="EB774" s="423"/>
      <c r="EC774" s="423"/>
      <c r="ED774" s="423"/>
      <c r="EE774" s="423"/>
      <c r="EF774" s="423"/>
      <c r="EG774" s="423"/>
      <c r="EH774" s="423"/>
      <c r="EI774" s="423"/>
      <c r="EJ774" s="423"/>
      <c r="EK774" s="423"/>
      <c r="EL774" s="423"/>
    </row>
    <row r="775" spans="1:142" ht="15.75" customHeight="1">
      <c r="A775" s="446"/>
      <c r="B775" s="446"/>
      <c r="C775" s="446"/>
      <c r="D775" s="446"/>
      <c r="E775" s="446"/>
      <c r="F775" s="446"/>
      <c r="G775" s="446"/>
      <c r="H775" s="446"/>
      <c r="I775" s="446"/>
      <c r="J775" s="446"/>
      <c r="K775" s="446"/>
      <c r="L775" s="446"/>
      <c r="M775" s="451"/>
      <c r="N775" s="452"/>
      <c r="O775" s="452"/>
      <c r="P775" s="452"/>
      <c r="Q775" s="452"/>
      <c r="R775" s="452"/>
      <c r="S775" s="452"/>
      <c r="T775" s="452"/>
      <c r="U775" s="452"/>
      <c r="V775" s="452"/>
      <c r="W775" s="452"/>
      <c r="X775" s="452"/>
      <c r="Y775" s="452"/>
      <c r="Z775" s="452"/>
      <c r="AA775" s="446"/>
      <c r="AM775" s="423"/>
      <c r="BR775" s="423"/>
      <c r="BS775" s="423"/>
      <c r="BT775" s="423"/>
      <c r="DS775" s="423"/>
      <c r="DT775" s="423"/>
      <c r="DU775" s="423"/>
      <c r="DV775" s="423"/>
      <c r="DW775" s="423"/>
      <c r="DX775" s="423"/>
      <c r="DY775" s="423"/>
      <c r="DZ775" s="423"/>
      <c r="EA775" s="423"/>
      <c r="EB775" s="423"/>
      <c r="EC775" s="423"/>
      <c r="ED775" s="423"/>
      <c r="EE775" s="423"/>
      <c r="EF775" s="423"/>
      <c r="EG775" s="423"/>
      <c r="EH775" s="423"/>
      <c r="EI775" s="423"/>
      <c r="EJ775" s="423"/>
      <c r="EK775" s="423"/>
      <c r="EL775" s="423"/>
    </row>
    <row r="776" spans="1:142" ht="15.75" customHeight="1">
      <c r="A776" s="446"/>
      <c r="B776" s="446"/>
      <c r="C776" s="446"/>
      <c r="D776" s="446"/>
      <c r="E776" s="446"/>
      <c r="F776" s="446"/>
      <c r="G776" s="446"/>
      <c r="H776" s="446"/>
      <c r="I776" s="446"/>
      <c r="J776" s="446"/>
      <c r="K776" s="446"/>
      <c r="L776" s="446"/>
      <c r="M776" s="451"/>
      <c r="N776" s="452"/>
      <c r="O776" s="452"/>
      <c r="P776" s="452"/>
      <c r="Q776" s="452"/>
      <c r="R776" s="452"/>
      <c r="S776" s="452"/>
      <c r="T776" s="452"/>
      <c r="U776" s="452"/>
      <c r="V776" s="452"/>
      <c r="W776" s="452"/>
      <c r="X776" s="452"/>
      <c r="Y776" s="452"/>
      <c r="Z776" s="452"/>
      <c r="AA776" s="446"/>
      <c r="AM776" s="423"/>
      <c r="BR776" s="423"/>
      <c r="BS776" s="423"/>
      <c r="BT776" s="423"/>
      <c r="DS776" s="423"/>
      <c r="DT776" s="423"/>
      <c r="DU776" s="423"/>
      <c r="DV776" s="423"/>
      <c r="DW776" s="423"/>
      <c r="DX776" s="423"/>
      <c r="DY776" s="423"/>
      <c r="DZ776" s="423"/>
      <c r="EA776" s="423"/>
      <c r="EB776" s="423"/>
      <c r="EC776" s="423"/>
      <c r="ED776" s="423"/>
      <c r="EE776" s="423"/>
      <c r="EF776" s="423"/>
      <c r="EG776" s="423"/>
      <c r="EH776" s="423"/>
      <c r="EI776" s="423"/>
      <c r="EJ776" s="423"/>
      <c r="EK776" s="423"/>
      <c r="EL776" s="423"/>
    </row>
    <row r="777" spans="1:142" ht="15.75" customHeight="1">
      <c r="A777" s="446"/>
      <c r="B777" s="446"/>
      <c r="C777" s="446"/>
      <c r="D777" s="446"/>
      <c r="E777" s="446"/>
      <c r="F777" s="446"/>
      <c r="G777" s="446"/>
      <c r="H777" s="446"/>
      <c r="I777" s="446"/>
      <c r="J777" s="446"/>
      <c r="K777" s="446"/>
      <c r="L777" s="446"/>
      <c r="M777" s="451"/>
      <c r="N777" s="452"/>
      <c r="O777" s="452"/>
      <c r="P777" s="452"/>
      <c r="Q777" s="452"/>
      <c r="R777" s="452"/>
      <c r="S777" s="452"/>
      <c r="T777" s="452"/>
      <c r="U777" s="452"/>
      <c r="V777" s="452"/>
      <c r="W777" s="452"/>
      <c r="X777" s="452"/>
      <c r="Y777" s="452"/>
      <c r="Z777" s="452"/>
      <c r="AA777" s="446"/>
      <c r="AM777" s="423"/>
      <c r="BR777" s="423"/>
      <c r="BS777" s="423"/>
      <c r="BT777" s="423"/>
      <c r="DS777" s="423"/>
      <c r="DT777" s="423"/>
      <c r="DU777" s="423"/>
      <c r="DV777" s="423"/>
      <c r="DW777" s="423"/>
      <c r="DX777" s="423"/>
      <c r="DY777" s="423"/>
      <c r="DZ777" s="423"/>
      <c r="EA777" s="423"/>
      <c r="EB777" s="423"/>
      <c r="EC777" s="423"/>
      <c r="ED777" s="423"/>
      <c r="EE777" s="423"/>
      <c r="EF777" s="423"/>
      <c r="EG777" s="423"/>
      <c r="EH777" s="423"/>
      <c r="EI777" s="423"/>
      <c r="EJ777" s="423"/>
      <c r="EK777" s="423"/>
      <c r="EL777" s="423"/>
    </row>
    <row r="778" spans="1:142" ht="15.75" customHeight="1">
      <c r="A778" s="446"/>
      <c r="B778" s="446"/>
      <c r="C778" s="446"/>
      <c r="D778" s="446"/>
      <c r="E778" s="446"/>
      <c r="F778" s="446"/>
      <c r="G778" s="446"/>
      <c r="H778" s="446"/>
      <c r="I778" s="446"/>
      <c r="J778" s="446"/>
      <c r="K778" s="446"/>
      <c r="L778" s="446"/>
      <c r="M778" s="451"/>
      <c r="N778" s="452"/>
      <c r="O778" s="452"/>
      <c r="P778" s="452"/>
      <c r="Q778" s="452"/>
      <c r="R778" s="452"/>
      <c r="S778" s="452"/>
      <c r="T778" s="452"/>
      <c r="U778" s="452"/>
      <c r="V778" s="452"/>
      <c r="W778" s="452"/>
      <c r="X778" s="452"/>
      <c r="Y778" s="452"/>
      <c r="Z778" s="452"/>
      <c r="AA778" s="446"/>
      <c r="AM778" s="423"/>
      <c r="BR778" s="423"/>
      <c r="BS778" s="423"/>
      <c r="BT778" s="423"/>
      <c r="DS778" s="423"/>
      <c r="DT778" s="423"/>
      <c r="DU778" s="423"/>
      <c r="DV778" s="423"/>
      <c r="DW778" s="423"/>
      <c r="DX778" s="423"/>
      <c r="DY778" s="423"/>
      <c r="DZ778" s="423"/>
      <c r="EA778" s="423"/>
      <c r="EB778" s="423"/>
      <c r="EC778" s="423"/>
      <c r="ED778" s="423"/>
      <c r="EE778" s="423"/>
      <c r="EF778" s="423"/>
      <c r="EG778" s="423"/>
      <c r="EH778" s="423"/>
      <c r="EI778" s="423"/>
      <c r="EJ778" s="423"/>
      <c r="EK778" s="423"/>
      <c r="EL778" s="423"/>
    </row>
    <row r="779" spans="1:142" ht="15.75" customHeight="1">
      <c r="A779" s="446"/>
      <c r="B779" s="446"/>
      <c r="C779" s="446"/>
      <c r="D779" s="446"/>
      <c r="E779" s="446"/>
      <c r="F779" s="446"/>
      <c r="G779" s="446"/>
      <c r="H779" s="446"/>
      <c r="I779" s="446"/>
      <c r="J779" s="446"/>
      <c r="K779" s="446"/>
      <c r="L779" s="446"/>
      <c r="M779" s="451"/>
      <c r="N779" s="452"/>
      <c r="O779" s="452"/>
      <c r="P779" s="452"/>
      <c r="Q779" s="452"/>
      <c r="R779" s="452"/>
      <c r="S779" s="452"/>
      <c r="T779" s="452"/>
      <c r="U779" s="452"/>
      <c r="V779" s="452"/>
      <c r="W779" s="452"/>
      <c r="X779" s="452"/>
      <c r="Y779" s="452"/>
      <c r="Z779" s="452"/>
      <c r="AA779" s="446"/>
      <c r="AM779" s="423"/>
      <c r="BR779" s="423"/>
      <c r="BS779" s="423"/>
      <c r="BT779" s="423"/>
      <c r="DS779" s="423"/>
      <c r="DT779" s="423"/>
      <c r="DU779" s="423"/>
      <c r="DV779" s="423"/>
      <c r="DW779" s="423"/>
      <c r="DX779" s="423"/>
      <c r="DY779" s="423"/>
      <c r="DZ779" s="423"/>
      <c r="EA779" s="423"/>
      <c r="EB779" s="423"/>
      <c r="EC779" s="423"/>
      <c r="ED779" s="423"/>
      <c r="EE779" s="423"/>
      <c r="EF779" s="423"/>
      <c r="EG779" s="423"/>
      <c r="EH779" s="423"/>
      <c r="EI779" s="423"/>
      <c r="EJ779" s="423"/>
      <c r="EK779" s="423"/>
      <c r="EL779" s="423"/>
    </row>
    <row r="780" spans="1:142" ht="15.75" customHeight="1">
      <c r="A780" s="446"/>
      <c r="B780" s="446"/>
      <c r="C780" s="446"/>
      <c r="D780" s="446"/>
      <c r="E780" s="446"/>
      <c r="F780" s="446"/>
      <c r="G780" s="446"/>
      <c r="H780" s="446"/>
      <c r="I780" s="446"/>
      <c r="J780" s="446"/>
      <c r="K780" s="446"/>
      <c r="L780" s="446"/>
      <c r="M780" s="451"/>
      <c r="N780" s="452"/>
      <c r="O780" s="452"/>
      <c r="P780" s="452"/>
      <c r="Q780" s="452"/>
      <c r="R780" s="452"/>
      <c r="S780" s="452"/>
      <c r="T780" s="452"/>
      <c r="U780" s="452"/>
      <c r="V780" s="452"/>
      <c r="W780" s="452"/>
      <c r="X780" s="452"/>
      <c r="Y780" s="452"/>
      <c r="Z780" s="452"/>
      <c r="AA780" s="446"/>
      <c r="AM780" s="423"/>
      <c r="BR780" s="423"/>
      <c r="BS780" s="423"/>
      <c r="BT780" s="423"/>
      <c r="DS780" s="423"/>
      <c r="DT780" s="423"/>
      <c r="DU780" s="423"/>
      <c r="DV780" s="423"/>
      <c r="DW780" s="423"/>
      <c r="DX780" s="423"/>
      <c r="DY780" s="423"/>
      <c r="DZ780" s="423"/>
      <c r="EA780" s="423"/>
      <c r="EB780" s="423"/>
      <c r="EC780" s="423"/>
      <c r="ED780" s="423"/>
      <c r="EE780" s="423"/>
      <c r="EF780" s="423"/>
      <c r="EG780" s="423"/>
      <c r="EH780" s="423"/>
      <c r="EI780" s="423"/>
      <c r="EJ780" s="423"/>
      <c r="EK780" s="423"/>
      <c r="EL780" s="423"/>
    </row>
    <row r="781" spans="1:142" ht="15.75" customHeight="1">
      <c r="A781" s="446"/>
      <c r="B781" s="446"/>
      <c r="C781" s="446"/>
      <c r="D781" s="446"/>
      <c r="E781" s="446"/>
      <c r="F781" s="446"/>
      <c r="G781" s="446"/>
      <c r="H781" s="446"/>
      <c r="I781" s="446"/>
      <c r="J781" s="446"/>
      <c r="K781" s="446"/>
      <c r="L781" s="446"/>
      <c r="M781" s="451"/>
      <c r="N781" s="452"/>
      <c r="O781" s="452"/>
      <c r="P781" s="452"/>
      <c r="Q781" s="452"/>
      <c r="R781" s="452"/>
      <c r="S781" s="452"/>
      <c r="T781" s="452"/>
      <c r="U781" s="452"/>
      <c r="V781" s="452"/>
      <c r="W781" s="452"/>
      <c r="X781" s="452"/>
      <c r="Y781" s="452"/>
      <c r="Z781" s="452"/>
      <c r="AA781" s="446"/>
      <c r="AM781" s="423"/>
      <c r="BR781" s="423"/>
      <c r="BS781" s="423"/>
      <c r="BT781" s="423"/>
      <c r="DS781" s="423"/>
      <c r="DT781" s="423"/>
      <c r="DU781" s="423"/>
      <c r="DV781" s="423"/>
      <c r="DW781" s="423"/>
      <c r="DX781" s="423"/>
      <c r="DY781" s="423"/>
      <c r="DZ781" s="423"/>
      <c r="EA781" s="423"/>
      <c r="EB781" s="423"/>
      <c r="EC781" s="423"/>
      <c r="ED781" s="423"/>
      <c r="EE781" s="423"/>
      <c r="EF781" s="423"/>
      <c r="EG781" s="423"/>
      <c r="EH781" s="423"/>
      <c r="EI781" s="423"/>
      <c r="EJ781" s="423"/>
      <c r="EK781" s="423"/>
      <c r="EL781" s="423"/>
    </row>
    <row r="782" spans="1:142" ht="15.75" customHeight="1">
      <c r="A782" s="446"/>
      <c r="B782" s="446"/>
      <c r="C782" s="446"/>
      <c r="D782" s="446"/>
      <c r="E782" s="446"/>
      <c r="F782" s="446"/>
      <c r="G782" s="446"/>
      <c r="H782" s="446"/>
      <c r="I782" s="446"/>
      <c r="J782" s="446"/>
      <c r="K782" s="446"/>
      <c r="L782" s="446"/>
      <c r="M782" s="451"/>
      <c r="N782" s="452"/>
      <c r="O782" s="452"/>
      <c r="P782" s="452"/>
      <c r="Q782" s="452"/>
      <c r="R782" s="452"/>
      <c r="S782" s="452"/>
      <c r="T782" s="452"/>
      <c r="U782" s="452"/>
      <c r="V782" s="452"/>
      <c r="W782" s="452"/>
      <c r="X782" s="452"/>
      <c r="Y782" s="452"/>
      <c r="Z782" s="452"/>
      <c r="AA782" s="446"/>
      <c r="AM782" s="423"/>
      <c r="BR782" s="423"/>
      <c r="BS782" s="423"/>
      <c r="BT782" s="423"/>
      <c r="DS782" s="423"/>
      <c r="DT782" s="423"/>
      <c r="DU782" s="423"/>
      <c r="DV782" s="423"/>
      <c r="DW782" s="423"/>
      <c r="DX782" s="423"/>
      <c r="DY782" s="423"/>
      <c r="DZ782" s="423"/>
      <c r="EA782" s="423"/>
      <c r="EB782" s="423"/>
      <c r="EC782" s="423"/>
      <c r="ED782" s="423"/>
      <c r="EE782" s="423"/>
      <c r="EF782" s="423"/>
      <c r="EG782" s="423"/>
      <c r="EH782" s="423"/>
      <c r="EI782" s="423"/>
      <c r="EJ782" s="423"/>
      <c r="EK782" s="423"/>
      <c r="EL782" s="423"/>
    </row>
    <row r="783" spans="1:142" ht="15.75" customHeight="1">
      <c r="A783" s="446"/>
      <c r="B783" s="446"/>
      <c r="C783" s="446"/>
      <c r="D783" s="446"/>
      <c r="E783" s="446"/>
      <c r="F783" s="446"/>
      <c r="G783" s="446"/>
      <c r="H783" s="446"/>
      <c r="I783" s="446"/>
      <c r="J783" s="446"/>
      <c r="K783" s="446"/>
      <c r="L783" s="446"/>
      <c r="M783" s="451"/>
      <c r="N783" s="452"/>
      <c r="O783" s="452"/>
      <c r="P783" s="452"/>
      <c r="Q783" s="452"/>
      <c r="R783" s="452"/>
      <c r="S783" s="452"/>
      <c r="T783" s="452"/>
      <c r="U783" s="452"/>
      <c r="V783" s="452"/>
      <c r="W783" s="452"/>
      <c r="X783" s="452"/>
      <c r="Y783" s="452"/>
      <c r="Z783" s="452"/>
      <c r="AA783" s="446"/>
      <c r="AM783" s="423"/>
      <c r="BR783" s="423"/>
      <c r="BS783" s="423"/>
      <c r="BT783" s="423"/>
      <c r="DS783" s="423"/>
      <c r="DT783" s="423"/>
      <c r="DU783" s="423"/>
      <c r="DV783" s="423"/>
      <c r="DW783" s="423"/>
      <c r="DX783" s="423"/>
      <c r="DY783" s="423"/>
      <c r="DZ783" s="423"/>
      <c r="EA783" s="423"/>
      <c r="EB783" s="423"/>
      <c r="EC783" s="423"/>
      <c r="ED783" s="423"/>
      <c r="EE783" s="423"/>
      <c r="EF783" s="423"/>
      <c r="EG783" s="423"/>
      <c r="EH783" s="423"/>
      <c r="EI783" s="423"/>
      <c r="EJ783" s="423"/>
      <c r="EK783" s="423"/>
      <c r="EL783" s="423"/>
    </row>
    <row r="784" spans="1:142" ht="15.75" customHeight="1">
      <c r="A784" s="446"/>
      <c r="B784" s="446"/>
      <c r="C784" s="446"/>
      <c r="D784" s="446"/>
      <c r="E784" s="446"/>
      <c r="F784" s="446"/>
      <c r="G784" s="446"/>
      <c r="H784" s="446"/>
      <c r="I784" s="446"/>
      <c r="J784" s="446"/>
      <c r="K784" s="446"/>
      <c r="L784" s="446"/>
      <c r="M784" s="451"/>
      <c r="N784" s="452"/>
      <c r="O784" s="452"/>
      <c r="P784" s="452"/>
      <c r="Q784" s="452"/>
      <c r="R784" s="452"/>
      <c r="S784" s="452"/>
      <c r="T784" s="452"/>
      <c r="U784" s="452"/>
      <c r="V784" s="452"/>
      <c r="W784" s="452"/>
      <c r="X784" s="452"/>
      <c r="Y784" s="452"/>
      <c r="Z784" s="452"/>
      <c r="AA784" s="446"/>
      <c r="AM784" s="423"/>
      <c r="BR784" s="423"/>
      <c r="BS784" s="423"/>
      <c r="BT784" s="423"/>
      <c r="DS784" s="423"/>
      <c r="DT784" s="423"/>
      <c r="DU784" s="423"/>
      <c r="DV784" s="423"/>
      <c r="DW784" s="423"/>
      <c r="DX784" s="423"/>
      <c r="DY784" s="423"/>
      <c r="DZ784" s="423"/>
      <c r="EA784" s="423"/>
      <c r="EB784" s="423"/>
      <c r="EC784" s="423"/>
      <c r="ED784" s="423"/>
      <c r="EE784" s="423"/>
      <c r="EF784" s="423"/>
      <c r="EG784" s="423"/>
      <c r="EH784" s="423"/>
      <c r="EI784" s="423"/>
      <c r="EJ784" s="423"/>
      <c r="EK784" s="423"/>
      <c r="EL784" s="423"/>
    </row>
    <row r="785" spans="1:142" ht="15.75" customHeight="1">
      <c r="A785" s="446"/>
      <c r="B785" s="446"/>
      <c r="C785" s="446"/>
      <c r="D785" s="446"/>
      <c r="E785" s="446"/>
      <c r="F785" s="446"/>
      <c r="G785" s="446"/>
      <c r="H785" s="446"/>
      <c r="I785" s="446"/>
      <c r="J785" s="446"/>
      <c r="K785" s="446"/>
      <c r="L785" s="446"/>
      <c r="M785" s="451"/>
      <c r="N785" s="452"/>
      <c r="O785" s="452"/>
      <c r="P785" s="452"/>
      <c r="Q785" s="452"/>
      <c r="R785" s="452"/>
      <c r="S785" s="452"/>
      <c r="T785" s="452"/>
      <c r="U785" s="452"/>
      <c r="V785" s="452"/>
      <c r="W785" s="452"/>
      <c r="X785" s="452"/>
      <c r="Y785" s="452"/>
      <c r="Z785" s="452"/>
      <c r="AA785" s="446"/>
      <c r="AM785" s="423"/>
      <c r="BR785" s="423"/>
      <c r="BS785" s="423"/>
      <c r="BT785" s="423"/>
      <c r="DS785" s="423"/>
      <c r="DT785" s="423"/>
      <c r="DU785" s="423"/>
      <c r="DV785" s="423"/>
      <c r="DW785" s="423"/>
      <c r="DX785" s="423"/>
      <c r="DY785" s="423"/>
      <c r="DZ785" s="423"/>
      <c r="EA785" s="423"/>
      <c r="EB785" s="423"/>
      <c r="EC785" s="423"/>
      <c r="ED785" s="423"/>
      <c r="EE785" s="423"/>
      <c r="EF785" s="423"/>
      <c r="EG785" s="423"/>
      <c r="EH785" s="423"/>
      <c r="EI785" s="423"/>
      <c r="EJ785" s="423"/>
      <c r="EK785" s="423"/>
      <c r="EL785" s="423"/>
    </row>
    <row r="786" spans="1:142" ht="15.75" customHeight="1">
      <c r="A786" s="446"/>
      <c r="B786" s="446"/>
      <c r="C786" s="446"/>
      <c r="D786" s="446"/>
      <c r="E786" s="446"/>
      <c r="F786" s="446"/>
      <c r="G786" s="446"/>
      <c r="H786" s="446"/>
      <c r="I786" s="446"/>
      <c r="J786" s="446"/>
      <c r="K786" s="446"/>
      <c r="L786" s="446"/>
      <c r="M786" s="451"/>
      <c r="N786" s="452"/>
      <c r="O786" s="452"/>
      <c r="P786" s="452"/>
      <c r="Q786" s="452"/>
      <c r="R786" s="452"/>
      <c r="S786" s="452"/>
      <c r="T786" s="452"/>
      <c r="U786" s="452"/>
      <c r="V786" s="452"/>
      <c r="W786" s="452"/>
      <c r="X786" s="452"/>
      <c r="Y786" s="452"/>
      <c r="Z786" s="452"/>
      <c r="AA786" s="446"/>
      <c r="AM786" s="423"/>
      <c r="BR786" s="423"/>
      <c r="BS786" s="423"/>
      <c r="BT786" s="423"/>
      <c r="DS786" s="423"/>
      <c r="DT786" s="423"/>
      <c r="DU786" s="423"/>
      <c r="DV786" s="423"/>
      <c r="DW786" s="423"/>
      <c r="DX786" s="423"/>
      <c r="DY786" s="423"/>
      <c r="DZ786" s="423"/>
      <c r="EA786" s="423"/>
      <c r="EB786" s="423"/>
      <c r="EC786" s="423"/>
      <c r="ED786" s="423"/>
      <c r="EE786" s="423"/>
      <c r="EF786" s="423"/>
      <c r="EG786" s="423"/>
      <c r="EH786" s="423"/>
      <c r="EI786" s="423"/>
      <c r="EJ786" s="423"/>
      <c r="EK786" s="423"/>
      <c r="EL786" s="423"/>
    </row>
    <row r="787" spans="1:142" ht="15.75" customHeight="1">
      <c r="A787" s="446"/>
      <c r="B787" s="446"/>
      <c r="C787" s="446"/>
      <c r="D787" s="446"/>
      <c r="E787" s="446"/>
      <c r="F787" s="446"/>
      <c r="G787" s="446"/>
      <c r="H787" s="446"/>
      <c r="I787" s="446"/>
      <c r="J787" s="446"/>
      <c r="K787" s="446"/>
      <c r="L787" s="446"/>
      <c r="M787" s="451"/>
      <c r="N787" s="452"/>
      <c r="O787" s="452"/>
      <c r="P787" s="452"/>
      <c r="Q787" s="452"/>
      <c r="R787" s="452"/>
      <c r="S787" s="452"/>
      <c r="T787" s="452"/>
      <c r="U787" s="452"/>
      <c r="V787" s="452"/>
      <c r="W787" s="452"/>
      <c r="X787" s="452"/>
      <c r="Y787" s="452"/>
      <c r="Z787" s="452"/>
      <c r="AA787" s="446"/>
      <c r="AM787" s="423"/>
      <c r="BR787" s="423"/>
      <c r="BS787" s="423"/>
      <c r="BT787" s="423"/>
      <c r="DS787" s="423"/>
      <c r="DT787" s="423"/>
      <c r="DU787" s="423"/>
      <c r="DV787" s="423"/>
      <c r="DW787" s="423"/>
      <c r="DX787" s="423"/>
      <c r="DY787" s="423"/>
      <c r="DZ787" s="423"/>
      <c r="EA787" s="423"/>
      <c r="EB787" s="423"/>
      <c r="EC787" s="423"/>
      <c r="ED787" s="423"/>
      <c r="EE787" s="423"/>
      <c r="EF787" s="423"/>
      <c r="EG787" s="423"/>
      <c r="EH787" s="423"/>
      <c r="EI787" s="423"/>
      <c r="EJ787" s="423"/>
      <c r="EK787" s="423"/>
      <c r="EL787" s="423"/>
    </row>
    <row r="788" spans="1:142" ht="15.75" customHeight="1">
      <c r="A788" s="446"/>
      <c r="B788" s="446"/>
      <c r="C788" s="446"/>
      <c r="D788" s="446"/>
      <c r="E788" s="446"/>
      <c r="F788" s="446"/>
      <c r="G788" s="446"/>
      <c r="H788" s="446"/>
      <c r="I788" s="446"/>
      <c r="J788" s="446"/>
      <c r="K788" s="446"/>
      <c r="L788" s="446"/>
      <c r="M788" s="451"/>
      <c r="N788" s="452"/>
      <c r="O788" s="452"/>
      <c r="P788" s="452"/>
      <c r="Q788" s="452"/>
      <c r="R788" s="452"/>
      <c r="S788" s="452"/>
      <c r="T788" s="452"/>
      <c r="U788" s="452"/>
      <c r="V788" s="452"/>
      <c r="W788" s="452"/>
      <c r="X788" s="452"/>
      <c r="Y788" s="452"/>
      <c r="Z788" s="452"/>
      <c r="AA788" s="446"/>
      <c r="AM788" s="423"/>
      <c r="BR788" s="423"/>
      <c r="BS788" s="423"/>
      <c r="BT788" s="423"/>
      <c r="DS788" s="423"/>
      <c r="DT788" s="423"/>
      <c r="DU788" s="423"/>
      <c r="DV788" s="423"/>
      <c r="DW788" s="423"/>
      <c r="DX788" s="423"/>
      <c r="DY788" s="423"/>
      <c r="DZ788" s="423"/>
      <c r="EA788" s="423"/>
      <c r="EB788" s="423"/>
      <c r="EC788" s="423"/>
      <c r="ED788" s="423"/>
      <c r="EE788" s="423"/>
      <c r="EF788" s="423"/>
      <c r="EG788" s="423"/>
      <c r="EH788" s="423"/>
      <c r="EI788" s="423"/>
      <c r="EJ788" s="423"/>
      <c r="EK788" s="423"/>
      <c r="EL788" s="423"/>
    </row>
    <row r="789" spans="1:142" ht="15.75" customHeight="1">
      <c r="A789" s="446"/>
      <c r="B789" s="446"/>
      <c r="C789" s="446"/>
      <c r="D789" s="446"/>
      <c r="E789" s="446"/>
      <c r="F789" s="446"/>
      <c r="G789" s="446"/>
      <c r="H789" s="446"/>
      <c r="I789" s="446"/>
      <c r="J789" s="446"/>
      <c r="K789" s="446"/>
      <c r="L789" s="446"/>
      <c r="M789" s="451"/>
      <c r="N789" s="452"/>
      <c r="O789" s="452"/>
      <c r="P789" s="452"/>
      <c r="Q789" s="452"/>
      <c r="R789" s="452"/>
      <c r="S789" s="452"/>
      <c r="T789" s="452"/>
      <c r="U789" s="452"/>
      <c r="V789" s="452"/>
      <c r="W789" s="452"/>
      <c r="X789" s="452"/>
      <c r="Y789" s="452"/>
      <c r="Z789" s="452"/>
      <c r="AA789" s="446"/>
      <c r="AM789" s="423"/>
      <c r="DS789" s="423"/>
      <c r="DT789" s="423"/>
      <c r="DU789" s="423"/>
      <c r="DV789" s="423"/>
      <c r="DW789" s="423"/>
      <c r="DX789" s="423"/>
      <c r="DY789" s="423"/>
      <c r="DZ789" s="423"/>
      <c r="EA789" s="423"/>
      <c r="EB789" s="423"/>
      <c r="EC789" s="423"/>
      <c r="ED789" s="423"/>
      <c r="EE789" s="423"/>
      <c r="EF789" s="423"/>
      <c r="EG789" s="423"/>
      <c r="EH789" s="423"/>
      <c r="EI789" s="423"/>
      <c r="EJ789" s="423"/>
      <c r="EK789" s="423"/>
      <c r="EL789" s="423"/>
    </row>
    <row r="790" spans="1:142" ht="15.75" customHeight="1">
      <c r="A790" s="446"/>
      <c r="B790" s="446"/>
      <c r="C790" s="446"/>
      <c r="D790" s="446"/>
      <c r="E790" s="446"/>
      <c r="F790" s="446"/>
      <c r="G790" s="446"/>
      <c r="H790" s="446"/>
      <c r="I790" s="446"/>
      <c r="J790" s="446"/>
      <c r="K790" s="446"/>
      <c r="L790" s="446"/>
      <c r="M790" s="451"/>
      <c r="N790" s="452"/>
      <c r="O790" s="452"/>
      <c r="P790" s="452"/>
      <c r="Q790" s="452"/>
      <c r="R790" s="452"/>
      <c r="S790" s="452"/>
      <c r="T790" s="452"/>
      <c r="U790" s="452"/>
      <c r="V790" s="452"/>
      <c r="W790" s="452"/>
      <c r="X790" s="452"/>
      <c r="Y790" s="452"/>
      <c r="Z790" s="452"/>
      <c r="AA790" s="446"/>
      <c r="AM790" s="423"/>
      <c r="DS790" s="423"/>
      <c r="DT790" s="423"/>
      <c r="DU790" s="423"/>
      <c r="DV790" s="423"/>
      <c r="DW790" s="423"/>
      <c r="DX790" s="423"/>
      <c r="DY790" s="423"/>
      <c r="DZ790" s="423"/>
      <c r="EA790" s="423"/>
      <c r="EB790" s="423"/>
      <c r="EC790" s="423"/>
      <c r="ED790" s="423"/>
      <c r="EE790" s="423"/>
      <c r="EF790" s="423"/>
      <c r="EG790" s="423"/>
      <c r="EH790" s="423"/>
      <c r="EI790" s="423"/>
      <c r="EJ790" s="423"/>
      <c r="EK790" s="423"/>
      <c r="EL790" s="423"/>
    </row>
    <row r="791" spans="1:142" ht="15.75" customHeight="1">
      <c r="A791" s="446"/>
      <c r="B791" s="446"/>
      <c r="C791" s="446"/>
      <c r="D791" s="446"/>
      <c r="E791" s="446"/>
      <c r="F791" s="446"/>
      <c r="G791" s="446"/>
      <c r="H791" s="446"/>
      <c r="I791" s="446"/>
      <c r="J791" s="446"/>
      <c r="K791" s="446"/>
      <c r="L791" s="446"/>
      <c r="M791" s="451"/>
      <c r="N791" s="452"/>
      <c r="O791" s="452"/>
      <c r="P791" s="452"/>
      <c r="Q791" s="452"/>
      <c r="R791" s="452"/>
      <c r="S791" s="452"/>
      <c r="T791" s="452"/>
      <c r="U791" s="452"/>
      <c r="V791" s="452"/>
      <c r="W791" s="452"/>
      <c r="X791" s="452"/>
      <c r="Y791" s="452"/>
      <c r="Z791" s="452"/>
      <c r="AA791" s="446"/>
      <c r="AM791" s="423"/>
      <c r="DS791" s="423"/>
      <c r="DT791" s="423"/>
      <c r="DU791" s="423"/>
      <c r="DV791" s="423"/>
      <c r="DW791" s="423"/>
      <c r="DX791" s="423"/>
      <c r="DY791" s="423"/>
      <c r="DZ791" s="423"/>
      <c r="EA791" s="423"/>
      <c r="EB791" s="423"/>
      <c r="EC791" s="423"/>
      <c r="ED791" s="423"/>
      <c r="EE791" s="423"/>
      <c r="EF791" s="423"/>
      <c r="EG791" s="423"/>
      <c r="EH791" s="423"/>
      <c r="EI791" s="423"/>
      <c r="EJ791" s="423"/>
      <c r="EK791" s="423"/>
      <c r="EL791" s="423"/>
    </row>
    <row r="792" spans="1:142" ht="15.75" customHeight="1">
      <c r="A792" s="446"/>
      <c r="B792" s="446"/>
      <c r="C792" s="446"/>
      <c r="D792" s="446"/>
      <c r="E792" s="446"/>
      <c r="F792" s="446"/>
      <c r="G792" s="446"/>
      <c r="H792" s="446"/>
      <c r="I792" s="446"/>
      <c r="J792" s="446"/>
      <c r="K792" s="446"/>
      <c r="L792" s="446"/>
      <c r="M792" s="451"/>
      <c r="N792" s="452"/>
      <c r="O792" s="452"/>
      <c r="P792" s="452"/>
      <c r="Q792" s="452"/>
      <c r="R792" s="452"/>
      <c r="S792" s="452"/>
      <c r="T792" s="452"/>
      <c r="U792" s="452"/>
      <c r="V792" s="452"/>
      <c r="W792" s="452"/>
      <c r="X792" s="452"/>
      <c r="Y792" s="452"/>
      <c r="Z792" s="452"/>
      <c r="AA792" s="446"/>
      <c r="AM792" s="423"/>
      <c r="DS792" s="423"/>
      <c r="DT792" s="423"/>
      <c r="DU792" s="423"/>
      <c r="DV792" s="423"/>
      <c r="DW792" s="423"/>
      <c r="DX792" s="423"/>
      <c r="DY792" s="423"/>
      <c r="DZ792" s="423"/>
      <c r="EA792" s="423"/>
      <c r="EB792" s="423"/>
      <c r="EC792" s="423"/>
      <c r="ED792" s="423"/>
      <c r="EE792" s="423"/>
      <c r="EF792" s="423"/>
      <c r="EG792" s="423"/>
      <c r="EH792" s="423"/>
      <c r="EI792" s="423"/>
      <c r="EJ792" s="423"/>
      <c r="EK792" s="423"/>
      <c r="EL792" s="423"/>
    </row>
    <row r="793" spans="1:142" ht="15.75" customHeight="1">
      <c r="A793" s="446"/>
      <c r="B793" s="446"/>
      <c r="C793" s="446"/>
      <c r="D793" s="446"/>
      <c r="E793" s="446"/>
      <c r="F793" s="446"/>
      <c r="G793" s="446"/>
      <c r="H793" s="446"/>
      <c r="I793" s="446"/>
      <c r="J793" s="446"/>
      <c r="K793" s="446"/>
      <c r="L793" s="446"/>
      <c r="M793" s="451"/>
      <c r="N793" s="452"/>
      <c r="O793" s="452"/>
      <c r="P793" s="452"/>
      <c r="Q793" s="452"/>
      <c r="R793" s="452"/>
      <c r="S793" s="452"/>
      <c r="T793" s="452"/>
      <c r="U793" s="452"/>
      <c r="V793" s="452"/>
      <c r="W793" s="452"/>
      <c r="X793" s="452"/>
      <c r="Y793" s="452"/>
      <c r="Z793" s="452"/>
      <c r="AA793" s="446"/>
      <c r="AM793" s="423"/>
      <c r="DS793" s="423"/>
      <c r="DT793" s="423"/>
      <c r="DU793" s="423"/>
      <c r="DV793" s="423"/>
      <c r="DW793" s="423"/>
      <c r="DX793" s="423"/>
      <c r="DY793" s="423"/>
      <c r="DZ793" s="423"/>
      <c r="EA793" s="423"/>
      <c r="EB793" s="423"/>
      <c r="EC793" s="423"/>
      <c r="ED793" s="423"/>
      <c r="EE793" s="423"/>
      <c r="EF793" s="423"/>
      <c r="EG793" s="423"/>
      <c r="EH793" s="423"/>
      <c r="EI793" s="423"/>
      <c r="EJ793" s="423"/>
      <c r="EK793" s="423"/>
      <c r="EL793" s="423"/>
    </row>
    <row r="794" spans="1:142" ht="15.75" customHeight="1">
      <c r="A794" s="446"/>
      <c r="B794" s="446"/>
      <c r="C794" s="446"/>
      <c r="D794" s="446"/>
      <c r="E794" s="446"/>
      <c r="F794" s="446"/>
      <c r="G794" s="446"/>
      <c r="H794" s="446"/>
      <c r="I794" s="446"/>
      <c r="J794" s="446"/>
      <c r="K794" s="446"/>
      <c r="L794" s="446"/>
      <c r="M794" s="451"/>
      <c r="N794" s="452"/>
      <c r="O794" s="452"/>
      <c r="P794" s="452"/>
      <c r="Q794" s="452"/>
      <c r="R794" s="452"/>
      <c r="S794" s="452"/>
      <c r="T794" s="452"/>
      <c r="U794" s="452"/>
      <c r="V794" s="452"/>
      <c r="W794" s="452"/>
      <c r="X794" s="452"/>
      <c r="Y794" s="452"/>
      <c r="Z794" s="452"/>
      <c r="AA794" s="446"/>
      <c r="AM794" s="423"/>
      <c r="DS794" s="423"/>
      <c r="DT794" s="423"/>
      <c r="DU794" s="423"/>
      <c r="DV794" s="423"/>
      <c r="DW794" s="423"/>
      <c r="DX794" s="423"/>
      <c r="DY794" s="423"/>
      <c r="DZ794" s="423"/>
      <c r="EA794" s="423"/>
      <c r="EB794" s="423"/>
      <c r="EC794" s="423"/>
      <c r="ED794" s="423"/>
      <c r="EE794" s="423"/>
      <c r="EF794" s="423"/>
      <c r="EG794" s="423"/>
      <c r="EH794" s="423"/>
      <c r="EI794" s="423"/>
      <c r="EJ794" s="423"/>
      <c r="EK794" s="423"/>
      <c r="EL794" s="423"/>
    </row>
    <row r="795" spans="1:142" ht="15.75" customHeight="1">
      <c r="A795" s="446"/>
      <c r="B795" s="446"/>
      <c r="C795" s="446"/>
      <c r="D795" s="446"/>
      <c r="E795" s="446"/>
      <c r="F795" s="446"/>
      <c r="G795" s="446"/>
      <c r="H795" s="446"/>
      <c r="I795" s="446"/>
      <c r="J795" s="446"/>
      <c r="K795" s="446"/>
      <c r="L795" s="446"/>
      <c r="M795" s="451"/>
      <c r="N795" s="452"/>
      <c r="O795" s="452"/>
      <c r="P795" s="452"/>
      <c r="Q795" s="452"/>
      <c r="R795" s="452"/>
      <c r="S795" s="452"/>
      <c r="T795" s="452"/>
      <c r="U795" s="452"/>
      <c r="V795" s="452"/>
      <c r="W795" s="452"/>
      <c r="X795" s="452"/>
      <c r="Y795" s="452"/>
      <c r="Z795" s="452"/>
      <c r="AA795" s="446"/>
      <c r="AM795" s="423"/>
      <c r="DS795" s="423"/>
      <c r="DT795" s="423"/>
      <c r="DU795" s="423"/>
      <c r="DV795" s="423"/>
      <c r="DW795" s="423"/>
      <c r="DX795" s="423"/>
      <c r="DY795" s="423"/>
      <c r="DZ795" s="423"/>
      <c r="EA795" s="423"/>
      <c r="EB795" s="423"/>
      <c r="EC795" s="423"/>
      <c r="ED795" s="423"/>
      <c r="EE795" s="423"/>
      <c r="EF795" s="423"/>
      <c r="EG795" s="423"/>
      <c r="EH795" s="423"/>
      <c r="EI795" s="423"/>
      <c r="EJ795" s="423"/>
      <c r="EK795" s="423"/>
      <c r="EL795" s="423"/>
    </row>
    <row r="796" spans="1:142" ht="15.75" customHeight="1">
      <c r="A796" s="446"/>
      <c r="B796" s="446"/>
      <c r="C796" s="446"/>
      <c r="D796" s="446"/>
      <c r="E796" s="446"/>
      <c r="F796" s="446"/>
      <c r="G796" s="446"/>
      <c r="H796" s="446"/>
      <c r="I796" s="446"/>
      <c r="J796" s="446"/>
      <c r="K796" s="446"/>
      <c r="L796" s="446"/>
      <c r="M796" s="451"/>
      <c r="N796" s="452"/>
      <c r="O796" s="452"/>
      <c r="P796" s="452"/>
      <c r="Q796" s="452"/>
      <c r="R796" s="452"/>
      <c r="S796" s="452"/>
      <c r="T796" s="452"/>
      <c r="U796" s="452"/>
      <c r="V796" s="452"/>
      <c r="W796" s="452"/>
      <c r="X796" s="452"/>
      <c r="Y796" s="452"/>
      <c r="Z796" s="452"/>
      <c r="AA796" s="446"/>
      <c r="AM796" s="423"/>
      <c r="DS796" s="423"/>
      <c r="DT796" s="423"/>
      <c r="DU796" s="423"/>
      <c r="DV796" s="423"/>
      <c r="DW796" s="423"/>
      <c r="DX796" s="423"/>
      <c r="DY796" s="423"/>
      <c r="DZ796" s="423"/>
      <c r="EA796" s="423"/>
      <c r="EB796" s="423"/>
      <c r="EC796" s="423"/>
      <c r="ED796" s="423"/>
      <c r="EE796" s="423"/>
      <c r="EF796" s="423"/>
      <c r="EG796" s="423"/>
      <c r="EH796" s="423"/>
      <c r="EI796" s="423"/>
      <c r="EJ796" s="423"/>
      <c r="EK796" s="423"/>
      <c r="EL796" s="423"/>
    </row>
    <row r="797" spans="1:142" ht="15.75" customHeight="1">
      <c r="A797" s="446"/>
      <c r="B797" s="446"/>
      <c r="C797" s="446"/>
      <c r="D797" s="446"/>
      <c r="E797" s="446"/>
      <c r="F797" s="446"/>
      <c r="G797" s="446"/>
      <c r="H797" s="446"/>
      <c r="I797" s="446"/>
      <c r="J797" s="446"/>
      <c r="K797" s="446"/>
      <c r="L797" s="446"/>
      <c r="M797" s="451"/>
      <c r="N797" s="452"/>
      <c r="O797" s="452"/>
      <c r="P797" s="452"/>
      <c r="Q797" s="452"/>
      <c r="R797" s="452"/>
      <c r="S797" s="452"/>
      <c r="T797" s="452"/>
      <c r="U797" s="452"/>
      <c r="V797" s="452"/>
      <c r="W797" s="452"/>
      <c r="X797" s="452"/>
      <c r="Y797" s="452"/>
      <c r="Z797" s="452"/>
      <c r="AA797" s="446"/>
      <c r="AM797" s="423"/>
      <c r="DS797" s="423"/>
      <c r="DT797" s="423"/>
      <c r="DU797" s="423"/>
      <c r="DV797" s="423"/>
      <c r="DW797" s="423"/>
      <c r="DX797" s="423"/>
      <c r="DY797" s="423"/>
      <c r="DZ797" s="423"/>
      <c r="EA797" s="423"/>
      <c r="EB797" s="423"/>
      <c r="EC797" s="423"/>
      <c r="ED797" s="423"/>
      <c r="EE797" s="423"/>
      <c r="EF797" s="423"/>
      <c r="EG797" s="423"/>
      <c r="EH797" s="423"/>
      <c r="EI797" s="423"/>
      <c r="EJ797" s="423"/>
      <c r="EK797" s="423"/>
      <c r="EL797" s="423"/>
    </row>
    <row r="798" spans="1:142" ht="15.75" customHeight="1">
      <c r="A798" s="446"/>
      <c r="B798" s="446"/>
      <c r="C798" s="446"/>
      <c r="D798" s="446"/>
      <c r="E798" s="446"/>
      <c r="F798" s="446"/>
      <c r="G798" s="446"/>
      <c r="H798" s="446"/>
      <c r="I798" s="446"/>
      <c r="J798" s="446"/>
      <c r="K798" s="446"/>
      <c r="L798" s="446"/>
      <c r="M798" s="451"/>
      <c r="N798" s="452"/>
      <c r="O798" s="452"/>
      <c r="P798" s="452"/>
      <c r="Q798" s="452"/>
      <c r="R798" s="452"/>
      <c r="S798" s="452"/>
      <c r="T798" s="452"/>
      <c r="U798" s="452"/>
      <c r="V798" s="452"/>
      <c r="W798" s="452"/>
      <c r="X798" s="452"/>
      <c r="Y798" s="452"/>
      <c r="Z798" s="452"/>
      <c r="AA798" s="446"/>
      <c r="AM798" s="423"/>
      <c r="DS798" s="423"/>
      <c r="DT798" s="423"/>
      <c r="DU798" s="423"/>
      <c r="DV798" s="423"/>
      <c r="DW798" s="423"/>
      <c r="DX798" s="423"/>
      <c r="DY798" s="423"/>
      <c r="DZ798" s="423"/>
      <c r="EA798" s="423"/>
      <c r="EB798" s="423"/>
      <c r="EC798" s="423"/>
      <c r="ED798" s="423"/>
      <c r="EE798" s="423"/>
      <c r="EF798" s="423"/>
      <c r="EG798" s="423"/>
      <c r="EH798" s="423"/>
      <c r="EI798" s="423"/>
      <c r="EJ798" s="423"/>
      <c r="EK798" s="423"/>
      <c r="EL798" s="423"/>
    </row>
    <row r="799" spans="1:142" ht="15.75" customHeight="1">
      <c r="A799" s="446"/>
      <c r="B799" s="446"/>
      <c r="C799" s="446"/>
      <c r="D799" s="446"/>
      <c r="E799" s="446"/>
      <c r="F799" s="446"/>
      <c r="G799" s="446"/>
      <c r="H799" s="446"/>
      <c r="I799" s="446"/>
      <c r="J799" s="446"/>
      <c r="K799" s="446"/>
      <c r="L799" s="446"/>
      <c r="M799" s="451"/>
      <c r="N799" s="452"/>
      <c r="O799" s="452"/>
      <c r="P799" s="452"/>
      <c r="Q799" s="452"/>
      <c r="R799" s="452"/>
      <c r="S799" s="452"/>
      <c r="T799" s="452"/>
      <c r="U799" s="452"/>
      <c r="V799" s="452"/>
      <c r="W799" s="452"/>
      <c r="X799" s="452"/>
      <c r="Y799" s="452"/>
      <c r="Z799" s="452"/>
      <c r="AA799" s="446"/>
      <c r="AM799" s="423"/>
      <c r="DS799" s="423"/>
      <c r="DT799" s="423"/>
      <c r="DU799" s="423"/>
      <c r="DV799" s="423"/>
      <c r="DW799" s="423"/>
      <c r="DX799" s="423"/>
      <c r="DY799" s="423"/>
      <c r="DZ799" s="423"/>
      <c r="EA799" s="423"/>
      <c r="EB799" s="423"/>
      <c r="EC799" s="423"/>
      <c r="ED799" s="423"/>
      <c r="EE799" s="423"/>
      <c r="EF799" s="423"/>
      <c r="EG799" s="423"/>
      <c r="EH799" s="423"/>
      <c r="EI799" s="423"/>
      <c r="EJ799" s="423"/>
      <c r="EK799" s="423"/>
      <c r="EL799" s="423"/>
    </row>
    <row r="800" spans="1:142" ht="15.75" customHeight="1">
      <c r="A800" s="446"/>
      <c r="B800" s="446"/>
      <c r="C800" s="446"/>
      <c r="D800" s="446"/>
      <c r="E800" s="446"/>
      <c r="F800" s="446"/>
      <c r="G800" s="446"/>
      <c r="H800" s="446"/>
      <c r="I800" s="446"/>
      <c r="J800" s="446"/>
      <c r="K800" s="446"/>
      <c r="L800" s="446"/>
      <c r="M800" s="451"/>
      <c r="N800" s="452"/>
      <c r="O800" s="452"/>
      <c r="P800" s="452"/>
      <c r="Q800" s="452"/>
      <c r="R800" s="452"/>
      <c r="S800" s="452"/>
      <c r="T800" s="452"/>
      <c r="U800" s="452"/>
      <c r="V800" s="452"/>
      <c r="W800" s="452"/>
      <c r="X800" s="452"/>
      <c r="Y800" s="452"/>
      <c r="Z800" s="452"/>
      <c r="AA800" s="446"/>
      <c r="AM800" s="423"/>
      <c r="DS800" s="423"/>
      <c r="DT800" s="423"/>
      <c r="DU800" s="423"/>
      <c r="DV800" s="423"/>
      <c r="DW800" s="423"/>
      <c r="DX800" s="423"/>
      <c r="DY800" s="423"/>
      <c r="DZ800" s="423"/>
      <c r="EA800" s="423"/>
      <c r="EB800" s="423"/>
      <c r="EC800" s="423"/>
      <c r="ED800" s="423"/>
      <c r="EE800" s="423"/>
      <c r="EF800" s="423"/>
      <c r="EG800" s="423"/>
      <c r="EH800" s="423"/>
      <c r="EI800" s="423"/>
      <c r="EJ800" s="423"/>
      <c r="EK800" s="423"/>
      <c r="EL800" s="423"/>
    </row>
    <row r="801" spans="1:142" ht="15.75" customHeight="1">
      <c r="A801" s="446"/>
      <c r="B801" s="446"/>
      <c r="C801" s="446"/>
      <c r="D801" s="446"/>
      <c r="E801" s="446"/>
      <c r="F801" s="446"/>
      <c r="G801" s="446"/>
      <c r="H801" s="446"/>
      <c r="I801" s="446"/>
      <c r="J801" s="446"/>
      <c r="K801" s="446"/>
      <c r="L801" s="446"/>
      <c r="M801" s="451"/>
      <c r="N801" s="452"/>
      <c r="O801" s="452"/>
      <c r="P801" s="452"/>
      <c r="Q801" s="452"/>
      <c r="R801" s="452"/>
      <c r="S801" s="452"/>
      <c r="T801" s="452"/>
      <c r="U801" s="452"/>
      <c r="V801" s="452"/>
      <c r="W801" s="452"/>
      <c r="X801" s="452"/>
      <c r="Y801" s="452"/>
      <c r="Z801" s="452"/>
      <c r="AA801" s="446"/>
      <c r="AM801" s="423"/>
      <c r="DS801" s="423"/>
      <c r="DT801" s="423"/>
      <c r="DU801" s="423"/>
      <c r="DV801" s="423"/>
      <c r="DW801" s="423"/>
      <c r="DX801" s="423"/>
      <c r="DY801" s="423"/>
      <c r="DZ801" s="423"/>
      <c r="EA801" s="423"/>
      <c r="EB801" s="423"/>
      <c r="EC801" s="423"/>
      <c r="ED801" s="423"/>
      <c r="EE801" s="423"/>
      <c r="EF801" s="423"/>
      <c r="EG801" s="423"/>
      <c r="EH801" s="423"/>
      <c r="EI801" s="423"/>
      <c r="EJ801" s="423"/>
      <c r="EK801" s="423"/>
      <c r="EL801" s="423"/>
    </row>
    <row r="802" spans="1:142" ht="15.75" customHeight="1">
      <c r="A802" s="446"/>
      <c r="B802" s="446"/>
      <c r="C802" s="446"/>
      <c r="D802" s="446"/>
      <c r="E802" s="446"/>
      <c r="F802" s="446"/>
      <c r="G802" s="446"/>
      <c r="H802" s="446"/>
      <c r="I802" s="446"/>
      <c r="J802" s="446"/>
      <c r="K802" s="446"/>
      <c r="L802" s="446"/>
      <c r="M802" s="451"/>
      <c r="N802" s="452"/>
      <c r="O802" s="452"/>
      <c r="P802" s="452"/>
      <c r="Q802" s="452"/>
      <c r="R802" s="452"/>
      <c r="S802" s="452"/>
      <c r="T802" s="452"/>
      <c r="U802" s="452"/>
      <c r="V802" s="452"/>
      <c r="W802" s="452"/>
      <c r="X802" s="452"/>
      <c r="Y802" s="452"/>
      <c r="Z802" s="452"/>
      <c r="AA802" s="446"/>
      <c r="AM802" s="423"/>
      <c r="DS802" s="423"/>
      <c r="DT802" s="423"/>
      <c r="DU802" s="423"/>
      <c r="DV802" s="423"/>
      <c r="DW802" s="423"/>
      <c r="DX802" s="423"/>
      <c r="DY802" s="423"/>
      <c r="DZ802" s="423"/>
      <c r="EA802" s="423"/>
      <c r="EB802" s="423"/>
      <c r="EC802" s="423"/>
      <c r="ED802" s="423"/>
      <c r="EE802" s="423"/>
      <c r="EF802" s="423"/>
      <c r="EG802" s="423"/>
      <c r="EH802" s="423"/>
      <c r="EI802" s="423"/>
      <c r="EJ802" s="423"/>
      <c r="EK802" s="423"/>
      <c r="EL802" s="423"/>
    </row>
    <row r="803" spans="1:142" ht="15.75" customHeight="1">
      <c r="A803" s="446"/>
      <c r="B803" s="446"/>
      <c r="C803" s="446"/>
      <c r="D803" s="446"/>
      <c r="E803" s="446"/>
      <c r="F803" s="446"/>
      <c r="G803" s="446"/>
      <c r="H803" s="446"/>
      <c r="I803" s="446"/>
      <c r="J803" s="446"/>
      <c r="K803" s="446"/>
      <c r="L803" s="446"/>
      <c r="M803" s="451"/>
      <c r="N803" s="452"/>
      <c r="O803" s="452"/>
      <c r="P803" s="452"/>
      <c r="Q803" s="452"/>
      <c r="R803" s="452"/>
      <c r="S803" s="452"/>
      <c r="T803" s="452"/>
      <c r="U803" s="452"/>
      <c r="V803" s="452"/>
      <c r="W803" s="452"/>
      <c r="X803" s="452"/>
      <c r="Y803" s="452"/>
      <c r="Z803" s="452"/>
      <c r="AA803" s="446"/>
      <c r="AM803" s="423"/>
      <c r="DS803" s="423"/>
      <c r="DT803" s="423"/>
      <c r="DU803" s="423"/>
      <c r="DV803" s="423"/>
      <c r="DW803" s="423"/>
      <c r="DX803" s="423"/>
      <c r="DY803" s="423"/>
      <c r="DZ803" s="423"/>
      <c r="EA803" s="423"/>
      <c r="EB803" s="423"/>
      <c r="EC803" s="423"/>
      <c r="ED803" s="423"/>
      <c r="EE803" s="423"/>
      <c r="EF803" s="423"/>
      <c r="EG803" s="423"/>
      <c r="EH803" s="423"/>
      <c r="EI803" s="423"/>
      <c r="EJ803" s="423"/>
      <c r="EK803" s="423"/>
      <c r="EL803" s="423"/>
    </row>
    <row r="804" spans="1:142" ht="15.75" customHeight="1">
      <c r="A804" s="446"/>
      <c r="B804" s="446"/>
      <c r="C804" s="446"/>
      <c r="D804" s="446"/>
      <c r="E804" s="446"/>
      <c r="F804" s="446"/>
      <c r="G804" s="446"/>
      <c r="H804" s="446"/>
      <c r="I804" s="446"/>
      <c r="J804" s="446"/>
      <c r="K804" s="446"/>
      <c r="L804" s="446"/>
      <c r="M804" s="451"/>
      <c r="N804" s="452"/>
      <c r="O804" s="452"/>
      <c r="P804" s="452"/>
      <c r="Q804" s="452"/>
      <c r="R804" s="452"/>
      <c r="S804" s="452"/>
      <c r="T804" s="452"/>
      <c r="U804" s="452"/>
      <c r="V804" s="452"/>
      <c r="W804" s="452"/>
      <c r="X804" s="452"/>
      <c r="Y804" s="452"/>
      <c r="Z804" s="452"/>
      <c r="AA804" s="446"/>
      <c r="AM804" s="423"/>
      <c r="DS804" s="423"/>
      <c r="DT804" s="423"/>
      <c r="DU804" s="423"/>
      <c r="DV804" s="423"/>
      <c r="DW804" s="423"/>
      <c r="DX804" s="423"/>
      <c r="DY804" s="423"/>
      <c r="DZ804" s="423"/>
      <c r="EA804" s="423"/>
      <c r="EB804" s="423"/>
      <c r="EC804" s="423"/>
      <c r="ED804" s="423"/>
      <c r="EE804" s="423"/>
      <c r="EF804" s="423"/>
      <c r="EG804" s="423"/>
      <c r="EH804" s="423"/>
      <c r="EI804" s="423"/>
      <c r="EJ804" s="423"/>
      <c r="EK804" s="423"/>
      <c r="EL804" s="423"/>
    </row>
    <row r="805" spans="1:142" ht="15.75" customHeight="1">
      <c r="A805" s="446"/>
      <c r="B805" s="446"/>
      <c r="C805" s="446"/>
      <c r="D805" s="446"/>
      <c r="E805" s="446"/>
      <c r="F805" s="446"/>
      <c r="G805" s="446"/>
      <c r="H805" s="446"/>
      <c r="I805" s="446"/>
      <c r="J805" s="446"/>
      <c r="K805" s="446"/>
      <c r="L805" s="446"/>
      <c r="M805" s="451"/>
      <c r="N805" s="452"/>
      <c r="O805" s="452"/>
      <c r="P805" s="452"/>
      <c r="Q805" s="452"/>
      <c r="R805" s="452"/>
      <c r="S805" s="452"/>
      <c r="T805" s="452"/>
      <c r="U805" s="452"/>
      <c r="V805" s="452"/>
      <c r="W805" s="452"/>
      <c r="X805" s="452"/>
      <c r="Y805" s="452"/>
      <c r="Z805" s="452"/>
      <c r="AA805" s="446"/>
      <c r="AM805" s="423"/>
      <c r="DS805" s="423"/>
      <c r="DT805" s="423"/>
      <c r="DU805" s="423"/>
      <c r="DV805" s="423"/>
      <c r="DW805" s="423"/>
      <c r="DX805" s="423"/>
      <c r="DY805" s="423"/>
      <c r="DZ805" s="423"/>
      <c r="EA805" s="423"/>
      <c r="EB805" s="423"/>
      <c r="EC805" s="423"/>
      <c r="ED805" s="423"/>
      <c r="EE805" s="423"/>
      <c r="EF805" s="423"/>
      <c r="EG805" s="423"/>
      <c r="EH805" s="423"/>
      <c r="EI805" s="423"/>
      <c r="EJ805" s="423"/>
      <c r="EK805" s="423"/>
      <c r="EL805" s="423"/>
    </row>
    <row r="806" spans="1:142" ht="15.75" customHeight="1">
      <c r="A806" s="446"/>
      <c r="B806" s="446"/>
      <c r="C806" s="446"/>
      <c r="D806" s="446"/>
      <c r="E806" s="446"/>
      <c r="F806" s="446"/>
      <c r="G806" s="446"/>
      <c r="H806" s="446"/>
      <c r="I806" s="446"/>
      <c r="J806" s="446"/>
      <c r="K806" s="446"/>
      <c r="L806" s="446"/>
      <c r="M806" s="451"/>
      <c r="N806" s="452"/>
      <c r="O806" s="452"/>
      <c r="P806" s="452"/>
      <c r="Q806" s="452"/>
      <c r="R806" s="452"/>
      <c r="S806" s="452"/>
      <c r="T806" s="452"/>
      <c r="U806" s="452"/>
      <c r="V806" s="452"/>
      <c r="W806" s="452"/>
      <c r="X806" s="452"/>
      <c r="Y806" s="452"/>
      <c r="Z806" s="452"/>
      <c r="AA806" s="446"/>
      <c r="AM806" s="423"/>
      <c r="DS806" s="423"/>
      <c r="DT806" s="423"/>
      <c r="DU806" s="423"/>
      <c r="DV806" s="423"/>
      <c r="DW806" s="423"/>
      <c r="DX806" s="423"/>
      <c r="DY806" s="423"/>
      <c r="DZ806" s="423"/>
      <c r="EA806" s="423"/>
      <c r="EB806" s="423"/>
      <c r="EC806" s="423"/>
      <c r="ED806" s="423"/>
      <c r="EE806" s="423"/>
      <c r="EF806" s="423"/>
      <c r="EG806" s="423"/>
      <c r="EH806" s="423"/>
      <c r="EI806" s="423"/>
      <c r="EJ806" s="423"/>
      <c r="EK806" s="423"/>
      <c r="EL806" s="423"/>
    </row>
    <row r="807" spans="1:142" ht="15.75" customHeight="1">
      <c r="A807" s="446"/>
      <c r="B807" s="446"/>
      <c r="C807" s="446"/>
      <c r="D807" s="446"/>
      <c r="E807" s="446"/>
      <c r="F807" s="446"/>
      <c r="G807" s="446"/>
      <c r="H807" s="446"/>
      <c r="I807" s="446"/>
      <c r="J807" s="446"/>
      <c r="K807" s="446"/>
      <c r="L807" s="446"/>
      <c r="M807" s="451"/>
      <c r="N807" s="452"/>
      <c r="O807" s="452"/>
      <c r="P807" s="452"/>
      <c r="Q807" s="452"/>
      <c r="R807" s="452"/>
      <c r="S807" s="452"/>
      <c r="T807" s="452"/>
      <c r="U807" s="452"/>
      <c r="V807" s="452"/>
      <c r="W807" s="452"/>
      <c r="X807" s="452"/>
      <c r="Y807" s="452"/>
      <c r="Z807" s="452"/>
      <c r="AA807" s="446"/>
      <c r="AM807" s="423"/>
      <c r="DS807" s="423"/>
      <c r="DT807" s="423"/>
      <c r="DU807" s="423"/>
      <c r="DV807" s="423"/>
      <c r="DW807" s="423"/>
      <c r="DX807" s="423"/>
      <c r="DY807" s="423"/>
      <c r="DZ807" s="423"/>
      <c r="EA807" s="423"/>
      <c r="EB807" s="423"/>
      <c r="EC807" s="423"/>
      <c r="ED807" s="423"/>
      <c r="EE807" s="423"/>
      <c r="EF807" s="423"/>
      <c r="EG807" s="423"/>
      <c r="EH807" s="423"/>
      <c r="EI807" s="423"/>
      <c r="EJ807" s="423"/>
      <c r="EK807" s="423"/>
      <c r="EL807" s="423"/>
    </row>
    <row r="808" spans="1:142" ht="15.75" customHeight="1">
      <c r="A808" s="446"/>
      <c r="B808" s="446"/>
      <c r="C808" s="446"/>
      <c r="D808" s="446"/>
      <c r="E808" s="446"/>
      <c r="F808" s="446"/>
      <c r="G808" s="446"/>
      <c r="H808" s="446"/>
      <c r="I808" s="446"/>
      <c r="J808" s="446"/>
      <c r="K808" s="446"/>
      <c r="L808" s="446"/>
      <c r="M808" s="451"/>
      <c r="N808" s="452"/>
      <c r="O808" s="452"/>
      <c r="P808" s="452"/>
      <c r="Q808" s="452"/>
      <c r="R808" s="452"/>
      <c r="S808" s="452"/>
      <c r="T808" s="452"/>
      <c r="U808" s="452"/>
      <c r="V808" s="452"/>
      <c r="W808" s="452"/>
      <c r="X808" s="452"/>
      <c r="Y808" s="452"/>
      <c r="Z808" s="452"/>
      <c r="AA808" s="446"/>
      <c r="AM808" s="423"/>
      <c r="DS808" s="423"/>
      <c r="DT808" s="423"/>
      <c r="DU808" s="423"/>
      <c r="DV808" s="423"/>
      <c r="DW808" s="423"/>
      <c r="DX808" s="423"/>
      <c r="DY808" s="423"/>
      <c r="DZ808" s="423"/>
      <c r="EA808" s="423"/>
      <c r="EB808" s="423"/>
      <c r="EC808" s="423"/>
      <c r="ED808" s="423"/>
      <c r="EE808" s="423"/>
      <c r="EF808" s="423"/>
      <c r="EG808" s="423"/>
      <c r="EH808" s="423"/>
      <c r="EI808" s="423"/>
      <c r="EJ808" s="423"/>
      <c r="EK808" s="423"/>
      <c r="EL808" s="423"/>
    </row>
    <row r="809" spans="1:142" ht="15.75" customHeight="1">
      <c r="A809" s="446"/>
      <c r="B809" s="446"/>
      <c r="C809" s="446"/>
      <c r="D809" s="446"/>
      <c r="E809" s="446"/>
      <c r="F809" s="446"/>
      <c r="G809" s="446"/>
      <c r="H809" s="446"/>
      <c r="I809" s="446"/>
      <c r="J809" s="446"/>
      <c r="K809" s="446"/>
      <c r="L809" s="446"/>
      <c r="M809" s="451"/>
      <c r="N809" s="452"/>
      <c r="O809" s="452"/>
      <c r="P809" s="452"/>
      <c r="Q809" s="452"/>
      <c r="R809" s="452"/>
      <c r="S809" s="452"/>
      <c r="T809" s="452"/>
      <c r="U809" s="452"/>
      <c r="V809" s="452"/>
      <c r="W809" s="452"/>
      <c r="X809" s="452"/>
      <c r="Y809" s="452"/>
      <c r="Z809" s="452"/>
      <c r="AA809" s="446"/>
      <c r="AM809" s="423"/>
      <c r="DS809" s="423"/>
      <c r="DT809" s="423"/>
      <c r="DU809" s="423"/>
      <c r="DV809" s="423"/>
      <c r="DW809" s="423"/>
      <c r="DX809" s="423"/>
      <c r="DY809" s="423"/>
      <c r="DZ809" s="423"/>
      <c r="EA809" s="423"/>
      <c r="EB809" s="423"/>
      <c r="EC809" s="423"/>
      <c r="ED809" s="423"/>
      <c r="EE809" s="423"/>
      <c r="EF809" s="423"/>
      <c r="EG809" s="423"/>
      <c r="EH809" s="423"/>
      <c r="EI809" s="423"/>
      <c r="EJ809" s="423"/>
      <c r="EK809" s="423"/>
      <c r="EL809" s="423"/>
    </row>
    <row r="810" spans="1:142" ht="15.75" customHeight="1">
      <c r="A810" s="446"/>
      <c r="B810" s="446"/>
      <c r="C810" s="446"/>
      <c r="D810" s="446"/>
      <c r="E810" s="446"/>
      <c r="F810" s="446"/>
      <c r="G810" s="446"/>
      <c r="H810" s="446"/>
      <c r="I810" s="446"/>
      <c r="J810" s="446"/>
      <c r="K810" s="446"/>
      <c r="L810" s="446"/>
      <c r="M810" s="451"/>
      <c r="N810" s="452"/>
      <c r="O810" s="452"/>
      <c r="P810" s="452"/>
      <c r="Q810" s="452"/>
      <c r="R810" s="452"/>
      <c r="S810" s="452"/>
      <c r="T810" s="452"/>
      <c r="U810" s="452"/>
      <c r="V810" s="452"/>
      <c r="W810" s="452"/>
      <c r="X810" s="452"/>
      <c r="Y810" s="452"/>
      <c r="Z810" s="452"/>
      <c r="AA810" s="446"/>
      <c r="AM810" s="423"/>
      <c r="DS810" s="423"/>
      <c r="DT810" s="423"/>
      <c r="DU810" s="423"/>
      <c r="DV810" s="423"/>
      <c r="DW810" s="423"/>
      <c r="DX810" s="423"/>
      <c r="DY810" s="423"/>
      <c r="DZ810" s="423"/>
      <c r="EA810" s="423"/>
      <c r="EB810" s="423"/>
      <c r="EC810" s="423"/>
      <c r="ED810" s="423"/>
      <c r="EE810" s="423"/>
      <c r="EF810" s="423"/>
      <c r="EG810" s="423"/>
      <c r="EH810" s="423"/>
      <c r="EI810" s="423"/>
      <c r="EJ810" s="423"/>
      <c r="EK810" s="423"/>
      <c r="EL810" s="423"/>
    </row>
    <row r="811" spans="1:142" ht="15.75" customHeight="1">
      <c r="A811" s="446"/>
      <c r="B811" s="446"/>
      <c r="C811" s="446"/>
      <c r="D811" s="446"/>
      <c r="E811" s="446"/>
      <c r="F811" s="446"/>
      <c r="G811" s="446"/>
      <c r="H811" s="446"/>
      <c r="I811" s="446"/>
      <c r="J811" s="446"/>
      <c r="K811" s="446"/>
      <c r="L811" s="446"/>
      <c r="M811" s="451"/>
      <c r="N811" s="452"/>
      <c r="O811" s="452"/>
      <c r="P811" s="452"/>
      <c r="Q811" s="452"/>
      <c r="R811" s="452"/>
      <c r="S811" s="452"/>
      <c r="T811" s="452"/>
      <c r="U811" s="452"/>
      <c r="V811" s="452"/>
      <c r="W811" s="452"/>
      <c r="X811" s="452"/>
      <c r="Y811" s="452"/>
      <c r="Z811" s="452"/>
      <c r="AA811" s="446"/>
      <c r="AM811" s="423"/>
      <c r="DS811" s="423"/>
      <c r="DT811" s="423"/>
      <c r="DU811" s="423"/>
      <c r="DV811" s="423"/>
      <c r="DW811" s="423"/>
      <c r="DX811" s="423"/>
      <c r="DY811" s="423"/>
      <c r="DZ811" s="423"/>
      <c r="EA811" s="423"/>
      <c r="EB811" s="423"/>
      <c r="EC811" s="423"/>
      <c r="ED811" s="423"/>
      <c r="EE811" s="423"/>
      <c r="EF811" s="423"/>
      <c r="EG811" s="423"/>
      <c r="EH811" s="423"/>
      <c r="EI811" s="423"/>
      <c r="EJ811" s="423"/>
      <c r="EK811" s="423"/>
      <c r="EL811" s="423"/>
    </row>
    <row r="812" spans="1:142" ht="15.75" customHeight="1">
      <c r="A812" s="446"/>
      <c r="B812" s="446"/>
      <c r="C812" s="446"/>
      <c r="D812" s="446"/>
      <c r="E812" s="446"/>
      <c r="F812" s="446"/>
      <c r="G812" s="446"/>
      <c r="H812" s="446"/>
      <c r="I812" s="446"/>
      <c r="J812" s="446"/>
      <c r="K812" s="446"/>
      <c r="L812" s="446"/>
      <c r="M812" s="451"/>
      <c r="N812" s="452"/>
      <c r="O812" s="452"/>
      <c r="P812" s="452"/>
      <c r="Q812" s="452"/>
      <c r="R812" s="452"/>
      <c r="S812" s="452"/>
      <c r="T812" s="452"/>
      <c r="U812" s="452"/>
      <c r="V812" s="452"/>
      <c r="W812" s="452"/>
      <c r="X812" s="452"/>
      <c r="Y812" s="452"/>
      <c r="Z812" s="452"/>
      <c r="AA812" s="446"/>
      <c r="AM812" s="423"/>
      <c r="DS812" s="423"/>
      <c r="DT812" s="423"/>
      <c r="DU812" s="423"/>
      <c r="DV812" s="423"/>
      <c r="DW812" s="423"/>
      <c r="DX812" s="423"/>
      <c r="DY812" s="423"/>
      <c r="DZ812" s="423"/>
      <c r="EA812" s="423"/>
      <c r="EB812" s="423"/>
      <c r="EC812" s="423"/>
      <c r="ED812" s="423"/>
      <c r="EE812" s="423"/>
      <c r="EF812" s="423"/>
      <c r="EG812" s="423"/>
      <c r="EH812" s="423"/>
      <c r="EI812" s="423"/>
      <c r="EJ812" s="423"/>
      <c r="EK812" s="423"/>
      <c r="EL812" s="423"/>
    </row>
    <row r="813" spans="1:142" ht="15.75" customHeight="1">
      <c r="A813" s="446"/>
      <c r="B813" s="446"/>
      <c r="C813" s="446"/>
      <c r="D813" s="446"/>
      <c r="E813" s="446"/>
      <c r="F813" s="446"/>
      <c r="G813" s="446"/>
      <c r="H813" s="446"/>
      <c r="I813" s="446"/>
      <c r="J813" s="446"/>
      <c r="K813" s="446"/>
      <c r="L813" s="446"/>
      <c r="M813" s="451"/>
      <c r="N813" s="452"/>
      <c r="O813" s="452"/>
      <c r="P813" s="452"/>
      <c r="Q813" s="452"/>
      <c r="R813" s="452"/>
      <c r="S813" s="452"/>
      <c r="T813" s="452"/>
      <c r="U813" s="452"/>
      <c r="V813" s="452"/>
      <c r="W813" s="452"/>
      <c r="X813" s="452"/>
      <c r="Y813" s="452"/>
      <c r="Z813" s="452"/>
      <c r="AA813" s="446"/>
      <c r="AM813" s="423"/>
      <c r="DS813" s="423"/>
      <c r="DT813" s="423"/>
      <c r="DU813" s="423"/>
      <c r="DV813" s="423"/>
      <c r="DW813" s="423"/>
      <c r="DX813" s="423"/>
      <c r="DY813" s="423"/>
      <c r="DZ813" s="423"/>
      <c r="EA813" s="423"/>
      <c r="EB813" s="423"/>
      <c r="EC813" s="423"/>
      <c r="ED813" s="423"/>
      <c r="EE813" s="423"/>
      <c r="EF813" s="423"/>
      <c r="EG813" s="423"/>
      <c r="EH813" s="423"/>
      <c r="EI813" s="423"/>
      <c r="EJ813" s="423"/>
      <c r="EK813" s="423"/>
      <c r="EL813" s="423"/>
    </row>
    <row r="814" spans="1:142" ht="15.75" customHeight="1">
      <c r="A814" s="446"/>
      <c r="B814" s="446"/>
      <c r="C814" s="446"/>
      <c r="D814" s="446"/>
      <c r="E814" s="446"/>
      <c r="F814" s="446"/>
      <c r="G814" s="446"/>
      <c r="H814" s="446"/>
      <c r="I814" s="446"/>
      <c r="J814" s="446"/>
      <c r="K814" s="446"/>
      <c r="L814" s="446"/>
      <c r="M814" s="451"/>
      <c r="N814" s="452"/>
      <c r="O814" s="452"/>
      <c r="P814" s="452"/>
      <c r="Q814" s="452"/>
      <c r="R814" s="452"/>
      <c r="S814" s="452"/>
      <c r="T814" s="452"/>
      <c r="U814" s="452"/>
      <c r="V814" s="452"/>
      <c r="W814" s="452"/>
      <c r="X814" s="452"/>
      <c r="Y814" s="452"/>
      <c r="Z814" s="452"/>
      <c r="AA814" s="446"/>
      <c r="AM814" s="423"/>
      <c r="DS814" s="423"/>
      <c r="DT814" s="423"/>
      <c r="DU814" s="423"/>
      <c r="DV814" s="423"/>
      <c r="DW814" s="423"/>
      <c r="DX814" s="423"/>
      <c r="DY814" s="423"/>
      <c r="DZ814" s="423"/>
      <c r="EA814" s="423"/>
      <c r="EB814" s="423"/>
      <c r="EC814" s="423"/>
      <c r="ED814" s="423"/>
      <c r="EE814" s="423"/>
      <c r="EF814" s="423"/>
      <c r="EG814" s="423"/>
      <c r="EH814" s="423"/>
      <c r="EI814" s="423"/>
      <c r="EJ814" s="423"/>
      <c r="EK814" s="423"/>
      <c r="EL814" s="423"/>
    </row>
    <row r="815" spans="1:142" ht="15.75" customHeight="1">
      <c r="A815" s="446"/>
      <c r="B815" s="446"/>
      <c r="C815" s="446"/>
      <c r="D815" s="446"/>
      <c r="E815" s="446"/>
      <c r="F815" s="446"/>
      <c r="G815" s="446"/>
      <c r="H815" s="446"/>
      <c r="I815" s="446"/>
      <c r="J815" s="446"/>
      <c r="K815" s="446"/>
      <c r="L815" s="446"/>
      <c r="M815" s="451"/>
      <c r="N815" s="452"/>
      <c r="O815" s="452"/>
      <c r="P815" s="452"/>
      <c r="Q815" s="452"/>
      <c r="R815" s="452"/>
      <c r="S815" s="452"/>
      <c r="T815" s="452"/>
      <c r="U815" s="452"/>
      <c r="V815" s="452"/>
      <c r="W815" s="452"/>
      <c r="X815" s="452"/>
      <c r="Y815" s="452"/>
      <c r="Z815" s="452"/>
      <c r="AA815" s="446"/>
      <c r="AM815" s="423"/>
      <c r="DS815" s="423"/>
      <c r="DT815" s="423"/>
      <c r="DU815" s="423"/>
      <c r="DV815" s="423"/>
      <c r="DW815" s="423"/>
      <c r="DX815" s="423"/>
      <c r="DY815" s="423"/>
      <c r="DZ815" s="423"/>
      <c r="EA815" s="423"/>
      <c r="EB815" s="423"/>
      <c r="EC815" s="423"/>
      <c r="ED815" s="423"/>
      <c r="EE815" s="423"/>
      <c r="EF815" s="423"/>
      <c r="EG815" s="423"/>
      <c r="EH815" s="423"/>
      <c r="EI815" s="423"/>
      <c r="EJ815" s="423"/>
      <c r="EK815" s="423"/>
      <c r="EL815" s="423"/>
    </row>
    <row r="816" spans="1:142" ht="15.75" customHeight="1">
      <c r="A816" s="446"/>
      <c r="B816" s="446"/>
      <c r="C816" s="446"/>
      <c r="D816" s="446"/>
      <c r="E816" s="446"/>
      <c r="F816" s="446"/>
      <c r="G816" s="446"/>
      <c r="H816" s="446"/>
      <c r="I816" s="446"/>
      <c r="J816" s="446"/>
      <c r="K816" s="446"/>
      <c r="L816" s="446"/>
      <c r="M816" s="451"/>
      <c r="N816" s="452"/>
      <c r="O816" s="452"/>
      <c r="P816" s="452"/>
      <c r="Q816" s="452"/>
      <c r="R816" s="452"/>
      <c r="S816" s="452"/>
      <c r="T816" s="452"/>
      <c r="U816" s="452"/>
      <c r="V816" s="452"/>
      <c r="W816" s="452"/>
      <c r="X816" s="452"/>
      <c r="Y816" s="452"/>
      <c r="Z816" s="452"/>
      <c r="AA816" s="446"/>
      <c r="AM816" s="423"/>
      <c r="DS816" s="423"/>
      <c r="DT816" s="423"/>
      <c r="DU816" s="423"/>
      <c r="DV816" s="423"/>
      <c r="DW816" s="423"/>
      <c r="DX816" s="423"/>
      <c r="DY816" s="423"/>
      <c r="DZ816" s="423"/>
      <c r="EA816" s="423"/>
      <c r="EB816" s="423"/>
      <c r="EC816" s="423"/>
      <c r="ED816" s="423"/>
      <c r="EE816" s="423"/>
      <c r="EF816" s="423"/>
      <c r="EG816" s="423"/>
      <c r="EH816" s="423"/>
      <c r="EI816" s="423"/>
      <c r="EJ816" s="423"/>
      <c r="EK816" s="423"/>
      <c r="EL816" s="423"/>
    </row>
    <row r="817" spans="1:142" ht="15.75" customHeight="1">
      <c r="A817" s="446"/>
      <c r="B817" s="446"/>
      <c r="C817" s="446"/>
      <c r="D817" s="446"/>
      <c r="E817" s="446"/>
      <c r="F817" s="446"/>
      <c r="G817" s="446"/>
      <c r="H817" s="446"/>
      <c r="I817" s="446"/>
      <c r="J817" s="446"/>
      <c r="K817" s="446"/>
      <c r="L817" s="446"/>
      <c r="M817" s="451"/>
      <c r="N817" s="452"/>
      <c r="O817" s="452"/>
      <c r="P817" s="452"/>
      <c r="Q817" s="452"/>
      <c r="R817" s="452"/>
      <c r="S817" s="452"/>
      <c r="T817" s="452"/>
      <c r="U817" s="452"/>
      <c r="V817" s="452"/>
      <c r="W817" s="452"/>
      <c r="X817" s="452"/>
      <c r="Y817" s="452"/>
      <c r="Z817" s="452"/>
      <c r="AA817" s="446"/>
      <c r="AM817" s="423"/>
      <c r="DS817" s="423"/>
      <c r="DT817" s="423"/>
      <c r="DU817" s="423"/>
      <c r="DV817" s="423"/>
      <c r="DW817" s="423"/>
      <c r="DX817" s="423"/>
      <c r="DY817" s="423"/>
      <c r="DZ817" s="423"/>
      <c r="EA817" s="423"/>
      <c r="EB817" s="423"/>
      <c r="EC817" s="423"/>
      <c r="ED817" s="423"/>
      <c r="EE817" s="423"/>
      <c r="EF817" s="423"/>
      <c r="EG817" s="423"/>
      <c r="EH817" s="423"/>
      <c r="EI817" s="423"/>
      <c r="EJ817" s="423"/>
      <c r="EK817" s="423"/>
      <c r="EL817" s="423"/>
    </row>
    <row r="818" spans="1:142" ht="15.75" customHeight="1">
      <c r="A818" s="446"/>
      <c r="B818" s="446"/>
      <c r="C818" s="446"/>
      <c r="D818" s="446"/>
      <c r="E818" s="446"/>
      <c r="F818" s="446"/>
      <c r="G818" s="446"/>
      <c r="H818" s="446"/>
      <c r="I818" s="446"/>
      <c r="J818" s="446"/>
      <c r="K818" s="446"/>
      <c r="L818" s="446"/>
      <c r="M818" s="451"/>
      <c r="N818" s="452"/>
      <c r="O818" s="452"/>
      <c r="P818" s="452"/>
      <c r="Q818" s="452"/>
      <c r="R818" s="452"/>
      <c r="S818" s="452"/>
      <c r="T818" s="452"/>
      <c r="U818" s="452"/>
      <c r="V818" s="452"/>
      <c r="W818" s="452"/>
      <c r="X818" s="452"/>
      <c r="Y818" s="452"/>
      <c r="Z818" s="452"/>
      <c r="AA818" s="446"/>
      <c r="AM818" s="423"/>
      <c r="DS818" s="423"/>
      <c r="DT818" s="423"/>
      <c r="DU818" s="423"/>
      <c r="DV818" s="423"/>
      <c r="DW818" s="423"/>
      <c r="DX818" s="423"/>
      <c r="DY818" s="423"/>
      <c r="DZ818" s="423"/>
      <c r="EA818" s="423"/>
      <c r="EB818" s="423"/>
      <c r="EC818" s="423"/>
      <c r="ED818" s="423"/>
      <c r="EE818" s="423"/>
      <c r="EF818" s="423"/>
      <c r="EG818" s="423"/>
      <c r="EH818" s="423"/>
      <c r="EI818" s="423"/>
      <c r="EJ818" s="423"/>
      <c r="EK818" s="423"/>
      <c r="EL818" s="423"/>
    </row>
    <row r="819" spans="1:142" ht="15.75" customHeight="1">
      <c r="A819" s="446"/>
      <c r="B819" s="446"/>
      <c r="C819" s="446"/>
      <c r="D819" s="446"/>
      <c r="E819" s="446"/>
      <c r="F819" s="446"/>
      <c r="G819" s="446"/>
      <c r="H819" s="446"/>
      <c r="I819" s="446"/>
      <c r="J819" s="446"/>
      <c r="K819" s="446"/>
      <c r="L819" s="446"/>
      <c r="M819" s="451"/>
      <c r="N819" s="452"/>
      <c r="O819" s="452"/>
      <c r="P819" s="452"/>
      <c r="Q819" s="452"/>
      <c r="R819" s="452"/>
      <c r="S819" s="452"/>
      <c r="T819" s="452"/>
      <c r="U819" s="452"/>
      <c r="V819" s="452"/>
      <c r="W819" s="452"/>
      <c r="X819" s="452"/>
      <c r="Y819" s="452"/>
      <c r="Z819" s="452"/>
      <c r="AA819" s="446"/>
      <c r="AM819" s="423"/>
      <c r="DS819" s="423"/>
      <c r="DT819" s="423"/>
      <c r="DU819" s="423"/>
      <c r="DV819" s="423"/>
      <c r="DW819" s="423"/>
      <c r="DX819" s="423"/>
      <c r="DY819" s="423"/>
      <c r="DZ819" s="423"/>
      <c r="EA819" s="423"/>
      <c r="EB819" s="423"/>
      <c r="EC819" s="423"/>
      <c r="ED819" s="423"/>
      <c r="EE819" s="423"/>
      <c r="EF819" s="423"/>
      <c r="EG819" s="423"/>
      <c r="EH819" s="423"/>
      <c r="EI819" s="423"/>
      <c r="EJ819" s="423"/>
      <c r="EK819" s="423"/>
      <c r="EL819" s="423"/>
    </row>
    <row r="820" spans="1:142" ht="15.75" customHeight="1">
      <c r="A820" s="446"/>
      <c r="B820" s="446"/>
      <c r="C820" s="446"/>
      <c r="D820" s="446"/>
      <c r="E820" s="446"/>
      <c r="F820" s="446"/>
      <c r="G820" s="446"/>
      <c r="H820" s="446"/>
      <c r="I820" s="446"/>
      <c r="J820" s="446"/>
      <c r="K820" s="446"/>
      <c r="L820" s="446"/>
      <c r="M820" s="451"/>
      <c r="N820" s="452"/>
      <c r="O820" s="452"/>
      <c r="P820" s="452"/>
      <c r="Q820" s="452"/>
      <c r="R820" s="452"/>
      <c r="S820" s="452"/>
      <c r="T820" s="452"/>
      <c r="U820" s="452"/>
      <c r="V820" s="452"/>
      <c r="W820" s="452"/>
      <c r="X820" s="452"/>
      <c r="Y820" s="452"/>
      <c r="Z820" s="452"/>
      <c r="AA820" s="446"/>
      <c r="AM820" s="423"/>
      <c r="DS820" s="423"/>
      <c r="DT820" s="423"/>
      <c r="DU820" s="423"/>
      <c r="DV820" s="423"/>
      <c r="DW820" s="423"/>
      <c r="DX820" s="423"/>
      <c r="DY820" s="423"/>
      <c r="DZ820" s="423"/>
      <c r="EA820" s="423"/>
      <c r="EB820" s="423"/>
      <c r="EC820" s="423"/>
      <c r="ED820" s="423"/>
      <c r="EE820" s="423"/>
      <c r="EF820" s="423"/>
      <c r="EG820" s="423"/>
      <c r="EH820" s="423"/>
      <c r="EI820" s="423"/>
      <c r="EJ820" s="423"/>
      <c r="EK820" s="423"/>
      <c r="EL820" s="423"/>
    </row>
    <row r="821" spans="1:142" ht="15.75" customHeight="1">
      <c r="A821" s="446"/>
      <c r="B821" s="446"/>
      <c r="C821" s="446"/>
      <c r="D821" s="446"/>
      <c r="E821" s="446"/>
      <c r="F821" s="446"/>
      <c r="G821" s="446"/>
      <c r="H821" s="446"/>
      <c r="I821" s="446"/>
      <c r="J821" s="446"/>
      <c r="K821" s="446"/>
      <c r="L821" s="446"/>
      <c r="M821" s="451"/>
      <c r="N821" s="452"/>
      <c r="O821" s="452"/>
      <c r="P821" s="452"/>
      <c r="Q821" s="452"/>
      <c r="R821" s="452"/>
      <c r="S821" s="452"/>
      <c r="T821" s="452"/>
      <c r="U821" s="452"/>
      <c r="V821" s="452"/>
      <c r="W821" s="452"/>
      <c r="X821" s="452"/>
      <c r="Y821" s="452"/>
      <c r="Z821" s="452"/>
      <c r="AA821" s="446"/>
      <c r="AM821" s="423"/>
      <c r="DS821" s="423"/>
      <c r="DT821" s="423"/>
      <c r="DU821" s="423"/>
      <c r="DV821" s="423"/>
      <c r="DW821" s="423"/>
      <c r="DX821" s="423"/>
      <c r="DY821" s="423"/>
      <c r="DZ821" s="423"/>
      <c r="EA821" s="423"/>
      <c r="EB821" s="423"/>
      <c r="EC821" s="423"/>
      <c r="ED821" s="423"/>
      <c r="EE821" s="423"/>
      <c r="EF821" s="423"/>
      <c r="EG821" s="423"/>
      <c r="EH821" s="423"/>
      <c r="EI821" s="423"/>
      <c r="EJ821" s="423"/>
      <c r="EK821" s="423"/>
      <c r="EL821" s="423"/>
    </row>
    <row r="822" spans="1:142" ht="15.75" customHeight="1">
      <c r="A822" s="446"/>
      <c r="B822" s="446"/>
      <c r="C822" s="446"/>
      <c r="D822" s="446"/>
      <c r="E822" s="446"/>
      <c r="F822" s="446"/>
      <c r="G822" s="446"/>
      <c r="H822" s="446"/>
      <c r="I822" s="446"/>
      <c r="J822" s="446"/>
      <c r="K822" s="446"/>
      <c r="L822" s="446"/>
      <c r="M822" s="451"/>
      <c r="N822" s="452"/>
      <c r="O822" s="452"/>
      <c r="P822" s="452"/>
      <c r="Q822" s="452"/>
      <c r="R822" s="452"/>
      <c r="S822" s="452"/>
      <c r="T822" s="452"/>
      <c r="U822" s="452"/>
      <c r="V822" s="452"/>
      <c r="W822" s="452"/>
      <c r="X822" s="452"/>
      <c r="Y822" s="452"/>
      <c r="Z822" s="452"/>
      <c r="AA822" s="446"/>
      <c r="AM822" s="423"/>
      <c r="DS822" s="423"/>
      <c r="DT822" s="423"/>
      <c r="DU822" s="423"/>
      <c r="DV822" s="423"/>
      <c r="DW822" s="423"/>
      <c r="DX822" s="423"/>
      <c r="DY822" s="423"/>
      <c r="DZ822" s="423"/>
      <c r="EA822" s="423"/>
      <c r="EB822" s="423"/>
      <c r="EC822" s="423"/>
      <c r="ED822" s="423"/>
      <c r="EE822" s="423"/>
      <c r="EF822" s="423"/>
      <c r="EG822" s="423"/>
      <c r="EH822" s="423"/>
      <c r="EI822" s="423"/>
      <c r="EJ822" s="423"/>
      <c r="EK822" s="423"/>
      <c r="EL822" s="423"/>
    </row>
    <row r="823" spans="1:142" ht="15.75" customHeight="1">
      <c r="A823" s="446"/>
      <c r="B823" s="446"/>
      <c r="C823" s="446"/>
      <c r="D823" s="446"/>
      <c r="E823" s="446"/>
      <c r="F823" s="446"/>
      <c r="G823" s="446"/>
      <c r="H823" s="446"/>
      <c r="I823" s="446"/>
      <c r="J823" s="446"/>
      <c r="K823" s="446"/>
      <c r="L823" s="446"/>
      <c r="M823" s="451"/>
      <c r="N823" s="452"/>
      <c r="O823" s="452"/>
      <c r="P823" s="452"/>
      <c r="Q823" s="452"/>
      <c r="R823" s="452"/>
      <c r="S823" s="452"/>
      <c r="T823" s="452"/>
      <c r="U823" s="452"/>
      <c r="V823" s="452"/>
      <c r="W823" s="452"/>
      <c r="X823" s="452"/>
      <c r="Y823" s="452"/>
      <c r="Z823" s="452"/>
      <c r="AA823" s="446"/>
      <c r="AM823" s="423"/>
      <c r="DS823" s="423"/>
      <c r="DT823" s="423"/>
      <c r="DU823" s="423"/>
      <c r="DV823" s="423"/>
      <c r="DW823" s="423"/>
      <c r="DX823" s="423"/>
      <c r="DY823" s="423"/>
      <c r="DZ823" s="423"/>
      <c r="EA823" s="423"/>
      <c r="EB823" s="423"/>
      <c r="EC823" s="423"/>
      <c r="ED823" s="423"/>
      <c r="EE823" s="423"/>
      <c r="EF823" s="423"/>
      <c r="EG823" s="423"/>
      <c r="EH823" s="423"/>
      <c r="EI823" s="423"/>
      <c r="EJ823" s="423"/>
      <c r="EK823" s="423"/>
      <c r="EL823" s="423"/>
    </row>
    <row r="824" spans="1:142" ht="15.75" customHeight="1">
      <c r="A824" s="446"/>
      <c r="B824" s="446"/>
      <c r="C824" s="446"/>
      <c r="D824" s="446"/>
      <c r="E824" s="446"/>
      <c r="F824" s="446"/>
      <c r="G824" s="446"/>
      <c r="H824" s="446"/>
      <c r="I824" s="446"/>
      <c r="J824" s="446"/>
      <c r="K824" s="446"/>
      <c r="L824" s="446"/>
      <c r="M824" s="451"/>
      <c r="N824" s="452"/>
      <c r="O824" s="452"/>
      <c r="P824" s="452"/>
      <c r="Q824" s="452"/>
      <c r="R824" s="452"/>
      <c r="S824" s="452"/>
      <c r="T824" s="452"/>
      <c r="U824" s="452"/>
      <c r="V824" s="452"/>
      <c r="W824" s="452"/>
      <c r="X824" s="452"/>
      <c r="Y824" s="452"/>
      <c r="Z824" s="452"/>
      <c r="AA824" s="446"/>
      <c r="AM824" s="423"/>
      <c r="DS824" s="423"/>
      <c r="DT824" s="423"/>
      <c r="DU824" s="423"/>
      <c r="DV824" s="423"/>
      <c r="DW824" s="423"/>
      <c r="DX824" s="423"/>
      <c r="DY824" s="423"/>
      <c r="DZ824" s="423"/>
      <c r="EA824" s="423"/>
      <c r="EB824" s="423"/>
      <c r="EC824" s="423"/>
      <c r="ED824" s="423"/>
      <c r="EE824" s="423"/>
      <c r="EF824" s="423"/>
      <c r="EG824" s="423"/>
      <c r="EH824" s="423"/>
      <c r="EI824" s="423"/>
      <c r="EJ824" s="423"/>
      <c r="EK824" s="423"/>
      <c r="EL824" s="423"/>
    </row>
    <row r="825" spans="1:142" ht="15.75" customHeight="1">
      <c r="A825" s="446"/>
      <c r="B825" s="446"/>
      <c r="C825" s="446"/>
      <c r="D825" s="446"/>
      <c r="E825" s="446"/>
      <c r="F825" s="446"/>
      <c r="G825" s="446"/>
      <c r="H825" s="446"/>
      <c r="I825" s="446"/>
      <c r="J825" s="446"/>
      <c r="K825" s="446"/>
      <c r="L825" s="446"/>
      <c r="M825" s="451"/>
      <c r="N825" s="452"/>
      <c r="O825" s="452"/>
      <c r="P825" s="452"/>
      <c r="Q825" s="452"/>
      <c r="R825" s="452"/>
      <c r="S825" s="452"/>
      <c r="T825" s="452"/>
      <c r="U825" s="452"/>
      <c r="V825" s="452"/>
      <c r="W825" s="452"/>
      <c r="X825" s="452"/>
      <c r="Y825" s="452"/>
      <c r="Z825" s="452"/>
      <c r="AA825" s="446"/>
      <c r="AM825" s="423"/>
      <c r="DS825" s="423"/>
      <c r="DT825" s="423"/>
      <c r="DU825" s="423"/>
      <c r="DV825" s="423"/>
      <c r="DW825" s="423"/>
      <c r="DX825" s="423"/>
      <c r="DY825" s="423"/>
      <c r="DZ825" s="423"/>
      <c r="EA825" s="423"/>
      <c r="EB825" s="423"/>
      <c r="EC825" s="423"/>
      <c r="ED825" s="423"/>
      <c r="EE825" s="423"/>
      <c r="EF825" s="423"/>
      <c r="EG825" s="423"/>
      <c r="EH825" s="423"/>
      <c r="EI825" s="423"/>
      <c r="EJ825" s="423"/>
      <c r="EK825" s="423"/>
      <c r="EL825" s="423"/>
    </row>
    <row r="826" spans="1:142" ht="15.75" customHeight="1">
      <c r="A826" s="446"/>
      <c r="B826" s="446"/>
      <c r="C826" s="446"/>
      <c r="D826" s="446"/>
      <c r="E826" s="446"/>
      <c r="F826" s="446"/>
      <c r="G826" s="446"/>
      <c r="H826" s="446"/>
      <c r="I826" s="446"/>
      <c r="J826" s="446"/>
      <c r="K826" s="446"/>
      <c r="L826" s="446"/>
      <c r="M826" s="451"/>
      <c r="N826" s="452"/>
      <c r="O826" s="452"/>
      <c r="P826" s="452"/>
      <c r="Q826" s="452"/>
      <c r="R826" s="452"/>
      <c r="S826" s="452"/>
      <c r="T826" s="452"/>
      <c r="U826" s="452"/>
      <c r="V826" s="452"/>
      <c r="W826" s="452"/>
      <c r="X826" s="452"/>
      <c r="Y826" s="452"/>
      <c r="Z826" s="452"/>
      <c r="AA826" s="446"/>
      <c r="AM826" s="423"/>
      <c r="DS826" s="423"/>
      <c r="DT826" s="423"/>
      <c r="DU826" s="423"/>
      <c r="DV826" s="423"/>
      <c r="DW826" s="423"/>
      <c r="DX826" s="423"/>
      <c r="DY826" s="423"/>
      <c r="DZ826" s="423"/>
      <c r="EA826" s="423"/>
      <c r="EB826" s="423"/>
      <c r="EC826" s="423"/>
      <c r="ED826" s="423"/>
      <c r="EE826" s="423"/>
      <c r="EF826" s="423"/>
      <c r="EG826" s="423"/>
      <c r="EH826" s="423"/>
      <c r="EI826" s="423"/>
      <c r="EJ826" s="423"/>
      <c r="EK826" s="423"/>
      <c r="EL826" s="423"/>
    </row>
    <row r="827" spans="1:142" ht="15.75" customHeight="1">
      <c r="A827" s="446"/>
      <c r="B827" s="446"/>
      <c r="C827" s="446"/>
      <c r="D827" s="446"/>
      <c r="E827" s="446"/>
      <c r="F827" s="446"/>
      <c r="G827" s="446"/>
      <c r="H827" s="446"/>
      <c r="I827" s="446"/>
      <c r="J827" s="446"/>
      <c r="K827" s="446"/>
      <c r="L827" s="446"/>
      <c r="M827" s="451"/>
      <c r="N827" s="452"/>
      <c r="O827" s="452"/>
      <c r="P827" s="452"/>
      <c r="Q827" s="452"/>
      <c r="R827" s="452"/>
      <c r="S827" s="452"/>
      <c r="T827" s="452"/>
      <c r="U827" s="452"/>
      <c r="V827" s="452"/>
      <c r="W827" s="452"/>
      <c r="X827" s="452"/>
      <c r="Y827" s="452"/>
      <c r="Z827" s="452"/>
      <c r="AA827" s="446"/>
      <c r="AM827" s="423"/>
    </row>
    <row r="828" spans="1:142" ht="15.75" customHeight="1">
      <c r="A828" s="446"/>
      <c r="B828" s="446"/>
      <c r="C828" s="446"/>
      <c r="D828" s="446"/>
      <c r="E828" s="446"/>
      <c r="F828" s="446"/>
      <c r="G828" s="446"/>
      <c r="H828" s="446"/>
      <c r="I828" s="446"/>
      <c r="J828" s="446"/>
      <c r="K828" s="446"/>
      <c r="L828" s="446"/>
      <c r="M828" s="451"/>
      <c r="N828" s="452"/>
      <c r="O828" s="452"/>
      <c r="P828" s="452"/>
      <c r="Q828" s="452"/>
      <c r="R828" s="452"/>
      <c r="S828" s="452"/>
      <c r="T828" s="452"/>
      <c r="U828" s="452"/>
      <c r="V828" s="452"/>
      <c r="W828" s="452"/>
      <c r="X828" s="452"/>
      <c r="Y828" s="452"/>
      <c r="Z828" s="452"/>
      <c r="AA828" s="446"/>
      <c r="AM828" s="423"/>
    </row>
    <row r="829" spans="1:142" ht="15.75" customHeight="1">
      <c r="A829" s="446"/>
      <c r="B829" s="446"/>
      <c r="C829" s="446"/>
      <c r="D829" s="446"/>
      <c r="E829" s="446"/>
      <c r="F829" s="446"/>
      <c r="G829" s="446"/>
      <c r="H829" s="446"/>
      <c r="I829" s="446"/>
      <c r="J829" s="446"/>
      <c r="K829" s="446"/>
      <c r="L829" s="446"/>
      <c r="M829" s="451"/>
      <c r="N829" s="452"/>
      <c r="O829" s="452"/>
      <c r="P829" s="452"/>
      <c r="Q829" s="452"/>
      <c r="R829" s="452"/>
      <c r="S829" s="452"/>
      <c r="T829" s="452"/>
      <c r="U829" s="452"/>
      <c r="V829" s="452"/>
      <c r="W829" s="452"/>
      <c r="X829" s="452"/>
      <c r="Y829" s="452"/>
      <c r="Z829" s="452"/>
      <c r="AA829" s="446"/>
      <c r="AM829" s="423"/>
    </row>
    <row r="830" spans="1:142" ht="15.75" customHeight="1">
      <c r="A830" s="446"/>
      <c r="B830" s="446"/>
      <c r="C830" s="446"/>
      <c r="D830" s="446"/>
      <c r="E830" s="446"/>
      <c r="F830" s="446"/>
      <c r="G830" s="446"/>
      <c r="H830" s="446"/>
      <c r="I830" s="446"/>
      <c r="J830" s="446"/>
      <c r="K830" s="446"/>
      <c r="L830" s="446"/>
      <c r="M830" s="451"/>
      <c r="N830" s="452"/>
      <c r="O830" s="452"/>
      <c r="P830" s="452"/>
      <c r="Q830" s="452"/>
      <c r="R830" s="452"/>
      <c r="S830" s="452"/>
      <c r="T830" s="452"/>
      <c r="U830" s="452"/>
      <c r="V830" s="452"/>
      <c r="W830" s="452"/>
      <c r="X830" s="452"/>
      <c r="Y830" s="452"/>
      <c r="Z830" s="452"/>
      <c r="AA830" s="446"/>
      <c r="AM830" s="423"/>
    </row>
    <row r="831" spans="1:142" ht="15.75" customHeight="1">
      <c r="A831" s="446"/>
      <c r="B831" s="446"/>
      <c r="C831" s="446"/>
      <c r="D831" s="446"/>
      <c r="E831" s="446"/>
      <c r="F831" s="446"/>
      <c r="G831" s="446"/>
      <c r="H831" s="446"/>
      <c r="I831" s="446"/>
      <c r="J831" s="446"/>
      <c r="K831" s="446"/>
      <c r="L831" s="446"/>
      <c r="M831" s="451"/>
      <c r="N831" s="452"/>
      <c r="O831" s="452"/>
      <c r="P831" s="452"/>
      <c r="Q831" s="452"/>
      <c r="R831" s="452"/>
      <c r="S831" s="452"/>
      <c r="T831" s="452"/>
      <c r="U831" s="452"/>
      <c r="V831" s="452"/>
      <c r="W831" s="452"/>
      <c r="X831" s="452"/>
      <c r="Y831" s="452"/>
      <c r="Z831" s="452"/>
      <c r="AA831" s="446"/>
      <c r="AM831" s="423"/>
    </row>
    <row r="832" spans="1:142" ht="15.75" customHeight="1">
      <c r="A832" s="446"/>
      <c r="B832" s="446"/>
      <c r="C832" s="446"/>
      <c r="D832" s="446"/>
      <c r="E832" s="446"/>
      <c r="F832" s="446"/>
      <c r="G832" s="446"/>
      <c r="H832" s="446"/>
      <c r="I832" s="446"/>
      <c r="J832" s="446"/>
      <c r="K832" s="446"/>
      <c r="L832" s="446"/>
      <c r="M832" s="451"/>
      <c r="N832" s="452"/>
      <c r="O832" s="452"/>
      <c r="P832" s="452"/>
      <c r="Q832" s="452"/>
      <c r="R832" s="452"/>
      <c r="S832" s="452"/>
      <c r="T832" s="452"/>
      <c r="U832" s="452"/>
      <c r="V832" s="452"/>
      <c r="W832" s="452"/>
      <c r="X832" s="452"/>
      <c r="Y832" s="452"/>
      <c r="Z832" s="452"/>
      <c r="AA832" s="446"/>
      <c r="AM832" s="423"/>
    </row>
    <row r="833" spans="1:39" ht="15.75" customHeight="1">
      <c r="A833" s="446"/>
      <c r="B833" s="446"/>
      <c r="C833" s="446"/>
      <c r="D833" s="446"/>
      <c r="E833" s="446"/>
      <c r="F833" s="446"/>
      <c r="G833" s="446"/>
      <c r="H833" s="446"/>
      <c r="I833" s="446"/>
      <c r="J833" s="446"/>
      <c r="K833" s="446"/>
      <c r="L833" s="446"/>
      <c r="M833" s="451"/>
      <c r="N833" s="452"/>
      <c r="O833" s="452"/>
      <c r="P833" s="452"/>
      <c r="Q833" s="452"/>
      <c r="R833" s="452"/>
      <c r="S833" s="452"/>
      <c r="T833" s="452"/>
      <c r="U833" s="452"/>
      <c r="V833" s="452"/>
      <c r="W833" s="452"/>
      <c r="X833" s="452"/>
      <c r="Y833" s="452"/>
      <c r="Z833" s="452"/>
      <c r="AA833" s="446"/>
      <c r="AM833" s="423"/>
    </row>
    <row r="834" spans="1:39" ht="15.75" customHeight="1">
      <c r="A834" s="446"/>
      <c r="B834" s="446"/>
      <c r="C834" s="446"/>
      <c r="D834" s="446"/>
      <c r="E834" s="446"/>
      <c r="F834" s="446"/>
      <c r="G834" s="446"/>
      <c r="H834" s="446"/>
      <c r="I834" s="446"/>
      <c r="J834" s="446"/>
      <c r="K834" s="446"/>
      <c r="L834" s="446"/>
      <c r="M834" s="451"/>
      <c r="N834" s="452"/>
      <c r="O834" s="452"/>
      <c r="P834" s="452"/>
      <c r="Q834" s="452"/>
      <c r="R834" s="452"/>
      <c r="S834" s="452"/>
      <c r="T834" s="452"/>
      <c r="U834" s="452"/>
      <c r="V834" s="452"/>
      <c r="W834" s="452"/>
      <c r="X834" s="452"/>
      <c r="Y834" s="452"/>
      <c r="Z834" s="452"/>
      <c r="AA834" s="446"/>
      <c r="AM834" s="423"/>
    </row>
    <row r="835" spans="1:39" ht="15.75" customHeight="1">
      <c r="A835" s="446"/>
      <c r="B835" s="446"/>
      <c r="C835" s="446"/>
      <c r="D835" s="446"/>
      <c r="E835" s="446"/>
      <c r="F835" s="446"/>
      <c r="G835" s="446"/>
      <c r="H835" s="446"/>
      <c r="I835" s="446"/>
      <c r="J835" s="446"/>
      <c r="K835" s="446"/>
      <c r="L835" s="446"/>
      <c r="M835" s="451"/>
      <c r="N835" s="452"/>
      <c r="O835" s="452"/>
      <c r="P835" s="452"/>
      <c r="Q835" s="452"/>
      <c r="R835" s="452"/>
      <c r="S835" s="452"/>
      <c r="T835" s="452"/>
      <c r="U835" s="452"/>
      <c r="V835" s="452"/>
      <c r="W835" s="452"/>
      <c r="X835" s="452"/>
      <c r="Y835" s="452"/>
      <c r="Z835" s="452"/>
      <c r="AA835" s="446"/>
      <c r="AM835" s="423"/>
    </row>
    <row r="836" spans="1:39" ht="15.75" customHeight="1">
      <c r="A836" s="446"/>
      <c r="B836" s="446"/>
      <c r="C836" s="446"/>
      <c r="D836" s="446"/>
      <c r="E836" s="446"/>
      <c r="F836" s="446"/>
      <c r="G836" s="446"/>
      <c r="H836" s="446"/>
      <c r="I836" s="446"/>
      <c r="J836" s="446"/>
      <c r="K836" s="446"/>
      <c r="L836" s="446"/>
      <c r="M836" s="451"/>
      <c r="N836" s="452"/>
      <c r="O836" s="452"/>
      <c r="P836" s="452"/>
      <c r="Q836" s="452"/>
      <c r="R836" s="452"/>
      <c r="S836" s="452"/>
      <c r="T836" s="452"/>
      <c r="U836" s="452"/>
      <c r="V836" s="452"/>
      <c r="W836" s="452"/>
      <c r="X836" s="452"/>
      <c r="Y836" s="452"/>
      <c r="Z836" s="452"/>
      <c r="AA836" s="446"/>
      <c r="AM836" s="423"/>
    </row>
    <row r="837" spans="1:39" ht="15.75" customHeight="1">
      <c r="A837" s="446"/>
      <c r="B837" s="446"/>
      <c r="C837" s="446"/>
      <c r="D837" s="446"/>
      <c r="E837" s="446"/>
      <c r="F837" s="446"/>
      <c r="G837" s="446"/>
      <c r="H837" s="446"/>
      <c r="I837" s="446"/>
      <c r="J837" s="446"/>
      <c r="K837" s="446"/>
      <c r="L837" s="446"/>
      <c r="M837" s="451"/>
      <c r="N837" s="452"/>
      <c r="O837" s="452"/>
      <c r="P837" s="452"/>
      <c r="Q837" s="452"/>
      <c r="R837" s="452"/>
      <c r="S837" s="452"/>
      <c r="T837" s="452"/>
      <c r="U837" s="452"/>
      <c r="V837" s="452"/>
      <c r="W837" s="452"/>
      <c r="X837" s="452"/>
      <c r="Y837" s="452"/>
      <c r="Z837" s="452"/>
      <c r="AA837" s="446"/>
      <c r="AM837" s="423"/>
    </row>
    <row r="838" spans="1:39" ht="15.75" customHeight="1">
      <c r="A838" s="446"/>
      <c r="B838" s="446"/>
      <c r="C838" s="446"/>
      <c r="D838" s="446"/>
      <c r="E838" s="446"/>
      <c r="F838" s="446"/>
      <c r="G838" s="446"/>
      <c r="H838" s="446"/>
      <c r="I838" s="446"/>
      <c r="J838" s="446"/>
      <c r="K838" s="446"/>
      <c r="L838" s="446"/>
      <c r="M838" s="451"/>
      <c r="N838" s="452"/>
      <c r="O838" s="452"/>
      <c r="P838" s="452"/>
      <c r="Q838" s="452"/>
      <c r="R838" s="452"/>
      <c r="S838" s="452"/>
      <c r="T838" s="452"/>
      <c r="U838" s="452"/>
      <c r="V838" s="452"/>
      <c r="W838" s="452"/>
      <c r="X838" s="452"/>
      <c r="Y838" s="452"/>
      <c r="Z838" s="452"/>
      <c r="AA838" s="446"/>
      <c r="AM838" s="423"/>
    </row>
    <row r="839" spans="1:39" ht="15.75" customHeight="1">
      <c r="A839" s="446"/>
      <c r="B839" s="446"/>
      <c r="C839" s="446"/>
      <c r="D839" s="446"/>
      <c r="E839" s="446"/>
      <c r="F839" s="446"/>
      <c r="G839" s="446"/>
      <c r="H839" s="446"/>
      <c r="I839" s="446"/>
      <c r="J839" s="446"/>
      <c r="K839" s="446"/>
      <c r="L839" s="446"/>
      <c r="M839" s="451"/>
      <c r="N839" s="452"/>
      <c r="O839" s="452"/>
      <c r="P839" s="452"/>
      <c r="Q839" s="452"/>
      <c r="R839" s="452"/>
      <c r="S839" s="452"/>
      <c r="T839" s="452"/>
      <c r="U839" s="452"/>
      <c r="V839" s="452"/>
      <c r="W839" s="452"/>
      <c r="X839" s="452"/>
      <c r="Y839" s="452"/>
      <c r="Z839" s="452"/>
      <c r="AA839" s="446"/>
      <c r="AM839" s="423"/>
    </row>
    <row r="840" spans="1:39" ht="15.75" customHeight="1">
      <c r="A840" s="446"/>
      <c r="B840" s="446"/>
      <c r="C840" s="446"/>
      <c r="D840" s="446"/>
      <c r="E840" s="446"/>
      <c r="F840" s="446"/>
      <c r="G840" s="446"/>
      <c r="H840" s="446"/>
      <c r="I840" s="446"/>
      <c r="J840" s="446"/>
      <c r="K840" s="446"/>
      <c r="L840" s="446"/>
      <c r="M840" s="451"/>
      <c r="N840" s="452"/>
      <c r="O840" s="452"/>
      <c r="P840" s="452"/>
      <c r="Q840" s="452"/>
      <c r="R840" s="452"/>
      <c r="S840" s="452"/>
      <c r="T840" s="452"/>
      <c r="U840" s="452"/>
      <c r="V840" s="452"/>
      <c r="W840" s="452"/>
      <c r="X840" s="452"/>
      <c r="Y840" s="452"/>
      <c r="Z840" s="452"/>
      <c r="AA840" s="446"/>
      <c r="AM840" s="423"/>
    </row>
    <row r="841" spans="1:39" ht="15.75" customHeight="1">
      <c r="A841" s="446"/>
      <c r="B841" s="446"/>
      <c r="C841" s="446"/>
      <c r="D841" s="446"/>
      <c r="E841" s="446"/>
      <c r="F841" s="446"/>
      <c r="G841" s="446"/>
      <c r="H841" s="446"/>
      <c r="I841" s="446"/>
      <c r="J841" s="446"/>
      <c r="K841" s="446"/>
      <c r="L841" s="446"/>
      <c r="M841" s="451"/>
      <c r="N841" s="452"/>
      <c r="O841" s="452"/>
      <c r="P841" s="452"/>
      <c r="Q841" s="452"/>
      <c r="R841" s="452"/>
      <c r="S841" s="452"/>
      <c r="T841" s="452"/>
      <c r="U841" s="452"/>
      <c r="V841" s="452"/>
      <c r="W841" s="452"/>
      <c r="X841" s="452"/>
      <c r="Y841" s="452"/>
      <c r="Z841" s="452"/>
      <c r="AA841" s="446"/>
      <c r="AM841" s="423"/>
    </row>
    <row r="842" spans="1:39" ht="15.75" customHeight="1">
      <c r="A842" s="446"/>
      <c r="B842" s="446"/>
      <c r="C842" s="446"/>
      <c r="D842" s="446"/>
      <c r="E842" s="446"/>
      <c r="F842" s="446"/>
      <c r="G842" s="446"/>
      <c r="H842" s="446"/>
      <c r="I842" s="446"/>
      <c r="J842" s="446"/>
      <c r="K842" s="446"/>
      <c r="L842" s="446"/>
      <c r="M842" s="451"/>
      <c r="N842" s="452"/>
      <c r="O842" s="452"/>
      <c r="P842" s="452"/>
      <c r="Q842" s="452"/>
      <c r="R842" s="452"/>
      <c r="S842" s="452"/>
      <c r="T842" s="452"/>
      <c r="U842" s="452"/>
      <c r="V842" s="452"/>
      <c r="W842" s="452"/>
      <c r="X842" s="452"/>
      <c r="Y842" s="452"/>
      <c r="Z842" s="452"/>
      <c r="AA842" s="446"/>
      <c r="AM842" s="423"/>
    </row>
    <row r="843" spans="1:39" ht="15.75" customHeight="1">
      <c r="A843" s="446"/>
      <c r="B843" s="446"/>
      <c r="C843" s="446"/>
      <c r="D843" s="446"/>
      <c r="E843" s="446"/>
      <c r="F843" s="446"/>
      <c r="G843" s="446"/>
      <c r="H843" s="446"/>
      <c r="I843" s="446"/>
      <c r="J843" s="446"/>
      <c r="K843" s="446"/>
      <c r="L843" s="446"/>
      <c r="M843" s="451"/>
      <c r="N843" s="452"/>
      <c r="O843" s="452"/>
      <c r="P843" s="452"/>
      <c r="Q843" s="452"/>
      <c r="R843" s="452"/>
      <c r="S843" s="452"/>
      <c r="T843" s="452"/>
      <c r="U843" s="452"/>
      <c r="V843" s="452"/>
      <c r="W843" s="452"/>
      <c r="X843" s="452"/>
      <c r="Y843" s="452"/>
      <c r="Z843" s="452"/>
      <c r="AA843" s="446"/>
      <c r="AM843" s="423"/>
    </row>
    <row r="844" spans="1:39" ht="15.75" customHeight="1">
      <c r="A844" s="446"/>
      <c r="B844" s="446"/>
      <c r="C844" s="446"/>
      <c r="D844" s="446"/>
      <c r="E844" s="446"/>
      <c r="F844" s="446"/>
      <c r="G844" s="446"/>
      <c r="H844" s="446"/>
      <c r="I844" s="446"/>
      <c r="J844" s="446"/>
      <c r="K844" s="446"/>
      <c r="L844" s="446"/>
      <c r="M844" s="451"/>
      <c r="N844" s="452"/>
      <c r="O844" s="452"/>
      <c r="P844" s="452"/>
      <c r="Q844" s="452"/>
      <c r="R844" s="452"/>
      <c r="S844" s="452"/>
      <c r="T844" s="452"/>
      <c r="U844" s="452"/>
      <c r="V844" s="452"/>
      <c r="W844" s="452"/>
      <c r="X844" s="452"/>
      <c r="Y844" s="452"/>
      <c r="Z844" s="452"/>
      <c r="AA844" s="446"/>
      <c r="AM844" s="423"/>
    </row>
    <row r="845" spans="1:39" ht="15.75" customHeight="1">
      <c r="A845" s="446"/>
      <c r="B845" s="446"/>
      <c r="C845" s="446"/>
      <c r="D845" s="446"/>
      <c r="E845" s="446"/>
      <c r="F845" s="446"/>
      <c r="G845" s="446"/>
      <c r="H845" s="446"/>
      <c r="I845" s="446"/>
      <c r="J845" s="446"/>
      <c r="K845" s="446"/>
      <c r="L845" s="446"/>
      <c r="M845" s="451"/>
      <c r="N845" s="452"/>
      <c r="O845" s="452"/>
      <c r="P845" s="452"/>
      <c r="Q845" s="452"/>
      <c r="R845" s="452"/>
      <c r="S845" s="452"/>
      <c r="T845" s="452"/>
      <c r="U845" s="452"/>
      <c r="V845" s="452"/>
      <c r="W845" s="452"/>
      <c r="X845" s="452"/>
      <c r="Y845" s="452"/>
      <c r="Z845" s="452"/>
      <c r="AA845" s="446"/>
      <c r="AM845" s="423"/>
    </row>
    <row r="846" spans="1:39" ht="15.75" customHeight="1">
      <c r="A846" s="446"/>
      <c r="B846" s="446"/>
      <c r="C846" s="446"/>
      <c r="D846" s="446"/>
      <c r="E846" s="446"/>
      <c r="F846" s="446"/>
      <c r="G846" s="446"/>
      <c r="H846" s="446"/>
      <c r="I846" s="446"/>
      <c r="J846" s="446"/>
      <c r="K846" s="446"/>
      <c r="L846" s="446"/>
      <c r="M846" s="451"/>
      <c r="N846" s="452"/>
      <c r="O846" s="452"/>
      <c r="P846" s="452"/>
      <c r="Q846" s="452"/>
      <c r="R846" s="452"/>
      <c r="S846" s="452"/>
      <c r="T846" s="452"/>
      <c r="U846" s="452"/>
      <c r="V846" s="452"/>
      <c r="W846" s="452"/>
      <c r="X846" s="452"/>
      <c r="Y846" s="452"/>
      <c r="Z846" s="452"/>
      <c r="AA846" s="446"/>
      <c r="AM846" s="423"/>
    </row>
    <row r="847" spans="1:39" ht="15.75" customHeight="1">
      <c r="A847" s="446"/>
      <c r="B847" s="446"/>
      <c r="C847" s="446"/>
      <c r="D847" s="446"/>
      <c r="E847" s="446"/>
      <c r="F847" s="446"/>
      <c r="G847" s="446"/>
      <c r="H847" s="446"/>
      <c r="I847" s="446"/>
      <c r="J847" s="446"/>
      <c r="K847" s="446"/>
      <c r="L847" s="446"/>
      <c r="M847" s="451"/>
      <c r="N847" s="452"/>
      <c r="O847" s="452"/>
      <c r="P847" s="452"/>
      <c r="Q847" s="452"/>
      <c r="R847" s="452"/>
      <c r="S847" s="452"/>
      <c r="T847" s="452"/>
      <c r="U847" s="452"/>
      <c r="V847" s="452"/>
      <c r="W847" s="452"/>
      <c r="X847" s="452"/>
      <c r="Y847" s="452"/>
      <c r="Z847" s="452"/>
      <c r="AA847" s="446"/>
      <c r="AM847" s="423"/>
    </row>
    <row r="848" spans="1:39" ht="15.75" customHeight="1">
      <c r="A848" s="446"/>
      <c r="B848" s="446"/>
      <c r="C848" s="446"/>
      <c r="D848" s="446"/>
      <c r="E848" s="446"/>
      <c r="F848" s="446"/>
      <c r="G848" s="446"/>
      <c r="H848" s="446"/>
      <c r="I848" s="446"/>
      <c r="J848" s="446"/>
      <c r="K848" s="446"/>
      <c r="L848" s="446"/>
      <c r="M848" s="451"/>
      <c r="N848" s="452"/>
      <c r="O848" s="452"/>
      <c r="P848" s="452"/>
      <c r="Q848" s="452"/>
      <c r="R848" s="452"/>
      <c r="S848" s="452"/>
      <c r="T848" s="452"/>
      <c r="U848" s="452"/>
      <c r="V848" s="452"/>
      <c r="W848" s="452"/>
      <c r="X848" s="452"/>
      <c r="Y848" s="452"/>
      <c r="Z848" s="452"/>
      <c r="AA848" s="446"/>
      <c r="AM848" s="423"/>
    </row>
    <row r="849" spans="1:39" ht="15.75" customHeight="1">
      <c r="A849" s="446"/>
      <c r="B849" s="446"/>
      <c r="C849" s="446"/>
      <c r="D849" s="446"/>
      <c r="E849" s="446"/>
      <c r="F849" s="446"/>
      <c r="G849" s="446"/>
      <c r="H849" s="446"/>
      <c r="I849" s="446"/>
      <c r="J849" s="446"/>
      <c r="K849" s="446"/>
      <c r="L849" s="446"/>
      <c r="M849" s="451"/>
      <c r="N849" s="452"/>
      <c r="O849" s="452"/>
      <c r="P849" s="452"/>
      <c r="Q849" s="452"/>
      <c r="R849" s="452"/>
      <c r="S849" s="452"/>
      <c r="T849" s="452"/>
      <c r="U849" s="452"/>
      <c r="V849" s="452"/>
      <c r="W849" s="452"/>
      <c r="X849" s="452"/>
      <c r="Y849" s="452"/>
      <c r="Z849" s="452"/>
      <c r="AA849" s="446"/>
      <c r="AM849" s="423"/>
    </row>
    <row r="850" spans="1:39" ht="15.75" customHeight="1">
      <c r="A850" s="446"/>
      <c r="B850" s="446"/>
      <c r="C850" s="446"/>
      <c r="D850" s="446"/>
      <c r="E850" s="446"/>
      <c r="F850" s="446"/>
      <c r="G850" s="446"/>
      <c r="H850" s="446"/>
      <c r="I850" s="446"/>
      <c r="J850" s="446"/>
      <c r="K850" s="446"/>
      <c r="L850" s="446"/>
      <c r="M850" s="451"/>
      <c r="N850" s="452"/>
      <c r="O850" s="452"/>
      <c r="P850" s="452"/>
      <c r="Q850" s="452"/>
      <c r="R850" s="452"/>
      <c r="S850" s="452"/>
      <c r="T850" s="452"/>
      <c r="U850" s="452"/>
      <c r="V850" s="452"/>
      <c r="W850" s="452"/>
      <c r="X850" s="452"/>
      <c r="Y850" s="452"/>
      <c r="Z850" s="452"/>
      <c r="AA850" s="446"/>
      <c r="AM850" s="423"/>
    </row>
    <row r="851" spans="1:39" ht="15.75" customHeight="1">
      <c r="A851" s="446"/>
      <c r="B851" s="446"/>
      <c r="C851" s="446"/>
      <c r="D851" s="446"/>
      <c r="E851" s="446"/>
      <c r="F851" s="446"/>
      <c r="G851" s="446"/>
      <c r="H851" s="446"/>
      <c r="I851" s="446"/>
      <c r="J851" s="446"/>
      <c r="K851" s="446"/>
      <c r="L851" s="446"/>
      <c r="M851" s="451"/>
      <c r="N851" s="452"/>
      <c r="O851" s="452"/>
      <c r="P851" s="452"/>
      <c r="Q851" s="452"/>
      <c r="R851" s="452"/>
      <c r="S851" s="452"/>
      <c r="T851" s="452"/>
      <c r="U851" s="452"/>
      <c r="V851" s="452"/>
      <c r="W851" s="452"/>
      <c r="X851" s="452"/>
      <c r="Y851" s="452"/>
      <c r="Z851" s="452"/>
      <c r="AA851" s="446"/>
      <c r="AM851" s="423"/>
    </row>
    <row r="852" spans="1:39" ht="15.75" customHeight="1">
      <c r="A852" s="446"/>
      <c r="B852" s="446"/>
      <c r="C852" s="446"/>
      <c r="D852" s="446"/>
      <c r="E852" s="446"/>
      <c r="F852" s="446"/>
      <c r="G852" s="446"/>
      <c r="H852" s="446"/>
      <c r="I852" s="446"/>
      <c r="J852" s="446"/>
      <c r="K852" s="446"/>
      <c r="L852" s="446"/>
      <c r="M852" s="451"/>
      <c r="N852" s="452"/>
      <c r="O852" s="452"/>
      <c r="P852" s="452"/>
      <c r="Q852" s="452"/>
      <c r="R852" s="452"/>
      <c r="S852" s="452"/>
      <c r="T852" s="452"/>
      <c r="U852" s="452"/>
      <c r="V852" s="452"/>
      <c r="W852" s="452"/>
      <c r="X852" s="452"/>
      <c r="Y852" s="452"/>
      <c r="Z852" s="452"/>
      <c r="AA852" s="446"/>
      <c r="AM852" s="423"/>
    </row>
    <row r="853" spans="1:39" ht="15.75" customHeight="1">
      <c r="A853" s="446"/>
      <c r="B853" s="446"/>
      <c r="C853" s="446"/>
      <c r="D853" s="446"/>
      <c r="E853" s="446"/>
      <c r="F853" s="446"/>
      <c r="G853" s="446"/>
      <c r="H853" s="446"/>
      <c r="I853" s="446"/>
      <c r="J853" s="446"/>
      <c r="K853" s="446"/>
      <c r="L853" s="446"/>
      <c r="M853" s="451"/>
      <c r="N853" s="452"/>
      <c r="O853" s="452"/>
      <c r="P853" s="452"/>
      <c r="Q853" s="452"/>
      <c r="R853" s="452"/>
      <c r="S853" s="452"/>
      <c r="T853" s="452"/>
      <c r="U853" s="452"/>
      <c r="V853" s="452"/>
      <c r="W853" s="452"/>
      <c r="X853" s="452"/>
      <c r="Y853" s="452"/>
      <c r="Z853" s="452"/>
      <c r="AA853" s="446"/>
      <c r="AM853" s="423"/>
    </row>
    <row r="854" spans="1:39" ht="15.75" customHeight="1">
      <c r="A854" s="446"/>
      <c r="B854" s="446"/>
      <c r="C854" s="446"/>
      <c r="D854" s="446"/>
      <c r="E854" s="446"/>
      <c r="F854" s="446"/>
      <c r="G854" s="446"/>
      <c r="H854" s="446"/>
      <c r="I854" s="446"/>
      <c r="J854" s="446"/>
      <c r="K854" s="446"/>
      <c r="L854" s="446"/>
      <c r="M854" s="451"/>
      <c r="N854" s="452"/>
      <c r="O854" s="452"/>
      <c r="P854" s="452"/>
      <c r="Q854" s="452"/>
      <c r="R854" s="452"/>
      <c r="S854" s="452"/>
      <c r="T854" s="452"/>
      <c r="U854" s="452"/>
      <c r="V854" s="452"/>
      <c r="W854" s="452"/>
      <c r="X854" s="452"/>
      <c r="Y854" s="452"/>
      <c r="Z854" s="452"/>
      <c r="AA854" s="446"/>
      <c r="AM854" s="423"/>
    </row>
    <row r="855" spans="1:39" ht="15.75" customHeight="1">
      <c r="A855" s="446"/>
      <c r="B855" s="446"/>
      <c r="C855" s="446"/>
      <c r="D855" s="446"/>
      <c r="E855" s="446"/>
      <c r="F855" s="446"/>
      <c r="G855" s="446"/>
      <c r="H855" s="446"/>
      <c r="I855" s="446"/>
      <c r="J855" s="446"/>
      <c r="K855" s="446"/>
      <c r="L855" s="446"/>
      <c r="M855" s="451"/>
      <c r="N855" s="452"/>
      <c r="O855" s="452"/>
      <c r="P855" s="452"/>
      <c r="Q855" s="452"/>
      <c r="R855" s="452"/>
      <c r="S855" s="452"/>
      <c r="T855" s="452"/>
      <c r="U855" s="452"/>
      <c r="V855" s="452"/>
      <c r="W855" s="452"/>
      <c r="X855" s="452"/>
      <c r="Y855" s="452"/>
      <c r="Z855" s="452"/>
      <c r="AA855" s="446"/>
      <c r="AM855" s="423"/>
    </row>
    <row r="856" spans="1:39" ht="15.75" customHeight="1">
      <c r="A856" s="446"/>
      <c r="B856" s="446"/>
      <c r="C856" s="446"/>
      <c r="D856" s="446"/>
      <c r="E856" s="446"/>
      <c r="F856" s="446"/>
      <c r="G856" s="446"/>
      <c r="H856" s="446"/>
      <c r="I856" s="446"/>
      <c r="J856" s="446"/>
      <c r="K856" s="446"/>
      <c r="L856" s="446"/>
      <c r="M856" s="451"/>
      <c r="N856" s="452"/>
      <c r="O856" s="452"/>
      <c r="P856" s="452"/>
      <c r="Q856" s="452"/>
      <c r="R856" s="452"/>
      <c r="S856" s="452"/>
      <c r="T856" s="452"/>
      <c r="U856" s="452"/>
      <c r="V856" s="452"/>
      <c r="W856" s="452"/>
      <c r="X856" s="452"/>
      <c r="Y856" s="452"/>
      <c r="Z856" s="452"/>
      <c r="AA856" s="446"/>
      <c r="AM856" s="423"/>
    </row>
    <row r="857" spans="1:39" ht="15.75" customHeight="1">
      <c r="A857" s="446"/>
      <c r="B857" s="446"/>
      <c r="C857" s="446"/>
      <c r="D857" s="446"/>
      <c r="E857" s="446"/>
      <c r="F857" s="446"/>
      <c r="G857" s="446"/>
      <c r="H857" s="446"/>
      <c r="I857" s="446"/>
      <c r="J857" s="446"/>
      <c r="K857" s="446"/>
      <c r="L857" s="446"/>
      <c r="M857" s="451"/>
      <c r="N857" s="452"/>
      <c r="O857" s="452"/>
      <c r="P857" s="452"/>
      <c r="Q857" s="452"/>
      <c r="R857" s="452"/>
      <c r="S857" s="452"/>
      <c r="T857" s="452"/>
      <c r="U857" s="452"/>
      <c r="V857" s="452"/>
      <c r="W857" s="452"/>
      <c r="X857" s="452"/>
      <c r="Y857" s="452"/>
      <c r="Z857" s="452"/>
      <c r="AA857" s="446"/>
      <c r="AM857" s="423"/>
    </row>
    <row r="858" spans="1:39" ht="15.75" customHeight="1">
      <c r="A858" s="446"/>
      <c r="B858" s="446"/>
      <c r="C858" s="446"/>
      <c r="D858" s="446"/>
      <c r="E858" s="446"/>
      <c r="F858" s="446"/>
      <c r="G858" s="446"/>
      <c r="H858" s="446"/>
      <c r="I858" s="446"/>
      <c r="J858" s="446"/>
      <c r="K858" s="446"/>
      <c r="L858" s="446"/>
      <c r="M858" s="451"/>
      <c r="N858" s="452"/>
      <c r="O858" s="452"/>
      <c r="P858" s="452"/>
      <c r="Q858" s="452"/>
      <c r="R858" s="452"/>
      <c r="S858" s="452"/>
      <c r="T858" s="452"/>
      <c r="U858" s="452"/>
      <c r="V858" s="452"/>
      <c r="W858" s="452"/>
      <c r="X858" s="452"/>
      <c r="Y858" s="452"/>
      <c r="Z858" s="452"/>
      <c r="AA858" s="446"/>
      <c r="AM858" s="423"/>
    </row>
    <row r="859" spans="1:39" ht="15.75" customHeight="1">
      <c r="A859" s="446"/>
      <c r="B859" s="446"/>
      <c r="C859" s="446"/>
      <c r="D859" s="446"/>
      <c r="E859" s="446"/>
      <c r="F859" s="446"/>
      <c r="G859" s="446"/>
      <c r="H859" s="446"/>
      <c r="I859" s="446"/>
      <c r="J859" s="446"/>
      <c r="K859" s="446"/>
      <c r="L859" s="446"/>
      <c r="M859" s="451"/>
      <c r="N859" s="452"/>
      <c r="O859" s="452"/>
      <c r="P859" s="452"/>
      <c r="Q859" s="452"/>
      <c r="R859" s="452"/>
      <c r="S859" s="452"/>
      <c r="T859" s="452"/>
      <c r="U859" s="452"/>
      <c r="V859" s="452"/>
      <c r="W859" s="452"/>
      <c r="X859" s="452"/>
      <c r="Y859" s="452"/>
      <c r="Z859" s="452"/>
      <c r="AA859" s="446"/>
      <c r="AM859" s="423"/>
    </row>
    <row r="860" spans="1:39" ht="15.75" customHeight="1">
      <c r="A860" s="446"/>
      <c r="B860" s="446"/>
      <c r="C860" s="446"/>
      <c r="D860" s="446"/>
      <c r="E860" s="446"/>
      <c r="F860" s="446"/>
      <c r="G860" s="446"/>
      <c r="H860" s="446"/>
      <c r="I860" s="446"/>
      <c r="J860" s="446"/>
      <c r="K860" s="446"/>
      <c r="L860" s="446"/>
      <c r="M860" s="451"/>
      <c r="N860" s="452"/>
      <c r="O860" s="452"/>
      <c r="P860" s="452"/>
      <c r="Q860" s="452"/>
      <c r="R860" s="452"/>
      <c r="S860" s="452"/>
      <c r="T860" s="452"/>
      <c r="U860" s="452"/>
      <c r="V860" s="452"/>
      <c r="W860" s="452"/>
      <c r="X860" s="452"/>
      <c r="Y860" s="452"/>
      <c r="Z860" s="452"/>
      <c r="AA860" s="446"/>
      <c r="AM860" s="423"/>
    </row>
    <row r="861" spans="1:39" ht="15.75" customHeight="1">
      <c r="A861" s="446"/>
      <c r="B861" s="446"/>
      <c r="C861" s="446"/>
      <c r="D861" s="446"/>
      <c r="E861" s="446"/>
      <c r="F861" s="446"/>
      <c r="G861" s="446"/>
      <c r="H861" s="446"/>
      <c r="I861" s="446"/>
      <c r="J861" s="446"/>
      <c r="K861" s="446"/>
      <c r="L861" s="446"/>
      <c r="M861" s="451"/>
      <c r="N861" s="452"/>
      <c r="O861" s="452"/>
      <c r="P861" s="452"/>
      <c r="Q861" s="452"/>
      <c r="R861" s="452"/>
      <c r="S861" s="452"/>
      <c r="T861" s="452"/>
      <c r="U861" s="452"/>
      <c r="V861" s="452"/>
      <c r="W861" s="452"/>
      <c r="X861" s="452"/>
      <c r="Y861" s="452"/>
      <c r="Z861" s="452"/>
      <c r="AA861" s="446"/>
      <c r="AM861" s="423"/>
    </row>
    <row r="862" spans="1:39" ht="15.75" customHeight="1">
      <c r="A862" s="446"/>
      <c r="B862" s="446"/>
      <c r="C862" s="446"/>
      <c r="D862" s="446"/>
      <c r="E862" s="446"/>
      <c r="F862" s="446"/>
      <c r="G862" s="446"/>
      <c r="H862" s="446"/>
      <c r="I862" s="446"/>
      <c r="J862" s="446"/>
      <c r="K862" s="446"/>
      <c r="L862" s="446"/>
      <c r="M862" s="451"/>
      <c r="N862" s="452"/>
      <c r="O862" s="452"/>
      <c r="P862" s="452"/>
      <c r="Q862" s="452"/>
      <c r="R862" s="452"/>
      <c r="S862" s="452"/>
      <c r="T862" s="452"/>
      <c r="U862" s="452"/>
      <c r="V862" s="452"/>
      <c r="W862" s="452"/>
      <c r="X862" s="452"/>
      <c r="Y862" s="452"/>
      <c r="Z862" s="452"/>
      <c r="AA862" s="446"/>
      <c r="AM862" s="423"/>
    </row>
    <row r="863" spans="1:39" ht="15.75" customHeight="1">
      <c r="A863" s="446"/>
      <c r="B863" s="446"/>
      <c r="C863" s="446"/>
      <c r="D863" s="446"/>
      <c r="E863" s="446"/>
      <c r="F863" s="446"/>
      <c r="G863" s="446"/>
      <c r="H863" s="446"/>
      <c r="I863" s="446"/>
      <c r="J863" s="446"/>
      <c r="K863" s="446"/>
      <c r="L863" s="446"/>
      <c r="M863" s="451"/>
      <c r="N863" s="452"/>
      <c r="O863" s="452"/>
      <c r="P863" s="452"/>
      <c r="Q863" s="452"/>
      <c r="R863" s="452"/>
      <c r="S863" s="452"/>
      <c r="T863" s="452"/>
      <c r="U863" s="452"/>
      <c r="V863" s="452"/>
      <c r="W863" s="452"/>
      <c r="X863" s="452"/>
      <c r="Y863" s="452"/>
      <c r="Z863" s="452"/>
      <c r="AA863" s="446"/>
      <c r="AM863" s="423"/>
    </row>
    <row r="864" spans="1:39" ht="15.75" customHeight="1">
      <c r="A864" s="446"/>
      <c r="B864" s="446"/>
      <c r="C864" s="446"/>
      <c r="D864" s="446"/>
      <c r="E864" s="446"/>
      <c r="F864" s="446"/>
      <c r="G864" s="446"/>
      <c r="H864" s="446"/>
      <c r="I864" s="446"/>
      <c r="J864" s="446"/>
      <c r="K864" s="446"/>
      <c r="L864" s="446"/>
      <c r="M864" s="451"/>
      <c r="N864" s="452"/>
      <c r="O864" s="452"/>
      <c r="P864" s="452"/>
      <c r="Q864" s="452"/>
      <c r="R864" s="452"/>
      <c r="S864" s="452"/>
      <c r="T864" s="452"/>
      <c r="U864" s="452"/>
      <c r="V864" s="452"/>
      <c r="W864" s="452"/>
      <c r="X864" s="452"/>
      <c r="Y864" s="452"/>
      <c r="Z864" s="452"/>
      <c r="AA864" s="446"/>
      <c r="AM864" s="423"/>
    </row>
    <row r="865" spans="1:39" ht="15.75" customHeight="1">
      <c r="A865" s="446"/>
      <c r="B865" s="446"/>
      <c r="C865" s="446"/>
      <c r="D865" s="446"/>
      <c r="E865" s="446"/>
      <c r="F865" s="446"/>
      <c r="G865" s="446"/>
      <c r="H865" s="446"/>
      <c r="I865" s="446"/>
      <c r="J865" s="446"/>
      <c r="K865" s="446"/>
      <c r="L865" s="446"/>
      <c r="M865" s="451"/>
      <c r="N865" s="452"/>
      <c r="O865" s="452"/>
      <c r="P865" s="452"/>
      <c r="Q865" s="452"/>
      <c r="R865" s="452"/>
      <c r="S865" s="452"/>
      <c r="T865" s="452"/>
      <c r="U865" s="452"/>
      <c r="V865" s="452"/>
      <c r="W865" s="452"/>
      <c r="X865" s="452"/>
      <c r="Y865" s="452"/>
      <c r="Z865" s="452"/>
      <c r="AA865" s="446"/>
      <c r="AM865" s="423"/>
    </row>
    <row r="866" spans="1:39" ht="15.75" customHeight="1">
      <c r="A866" s="446"/>
      <c r="B866" s="446"/>
      <c r="C866" s="446"/>
      <c r="D866" s="446"/>
      <c r="E866" s="446"/>
      <c r="F866" s="446"/>
      <c r="G866" s="446"/>
      <c r="H866" s="446"/>
      <c r="I866" s="446"/>
      <c r="J866" s="446"/>
      <c r="K866" s="446"/>
      <c r="L866" s="446"/>
      <c r="M866" s="451"/>
      <c r="N866" s="452"/>
      <c r="O866" s="452"/>
      <c r="P866" s="452"/>
      <c r="Q866" s="452"/>
      <c r="R866" s="452"/>
      <c r="S866" s="452"/>
      <c r="T866" s="452"/>
      <c r="U866" s="452"/>
      <c r="V866" s="452"/>
      <c r="W866" s="452"/>
      <c r="X866" s="452"/>
      <c r="Y866" s="452"/>
      <c r="Z866" s="452"/>
      <c r="AA866" s="446"/>
      <c r="AM866" s="423"/>
    </row>
    <row r="867" spans="1:39" ht="15.75" customHeight="1">
      <c r="A867" s="446"/>
      <c r="B867" s="446"/>
      <c r="C867" s="446"/>
      <c r="D867" s="446"/>
      <c r="E867" s="446"/>
      <c r="F867" s="446"/>
      <c r="G867" s="446"/>
      <c r="H867" s="446"/>
      <c r="I867" s="446"/>
      <c r="J867" s="446"/>
      <c r="K867" s="446"/>
      <c r="L867" s="446"/>
      <c r="M867" s="451"/>
      <c r="N867" s="452"/>
      <c r="O867" s="452"/>
      <c r="P867" s="452"/>
      <c r="Q867" s="452"/>
      <c r="R867" s="452"/>
      <c r="S867" s="452"/>
      <c r="T867" s="452"/>
      <c r="U867" s="452"/>
      <c r="V867" s="452"/>
      <c r="W867" s="452"/>
      <c r="X867" s="452"/>
      <c r="Y867" s="452"/>
      <c r="Z867" s="452"/>
      <c r="AA867" s="446"/>
      <c r="AM867" s="423"/>
    </row>
    <row r="868" spans="1:39" ht="15.75" customHeight="1">
      <c r="A868" s="446"/>
      <c r="B868" s="446"/>
      <c r="C868" s="446"/>
      <c r="D868" s="446"/>
      <c r="E868" s="446"/>
      <c r="F868" s="446"/>
      <c r="G868" s="446"/>
      <c r="H868" s="446"/>
      <c r="I868" s="446"/>
      <c r="J868" s="446"/>
      <c r="K868" s="446"/>
      <c r="L868" s="446"/>
      <c r="M868" s="451"/>
      <c r="N868" s="452"/>
      <c r="O868" s="452"/>
      <c r="P868" s="452"/>
      <c r="Q868" s="452"/>
      <c r="R868" s="452"/>
      <c r="S868" s="452"/>
      <c r="T868" s="452"/>
      <c r="U868" s="452"/>
      <c r="V868" s="452"/>
      <c r="W868" s="452"/>
      <c r="X868" s="452"/>
      <c r="Y868" s="452"/>
      <c r="Z868" s="452"/>
      <c r="AA868" s="446"/>
      <c r="AM868" s="423"/>
    </row>
    <row r="869" spans="1:39" ht="15.75" customHeight="1">
      <c r="A869" s="446"/>
      <c r="B869" s="446"/>
      <c r="C869" s="446"/>
      <c r="D869" s="446"/>
      <c r="E869" s="446"/>
      <c r="F869" s="446"/>
      <c r="G869" s="446"/>
      <c r="H869" s="446"/>
      <c r="I869" s="446"/>
      <c r="J869" s="446"/>
      <c r="K869" s="446"/>
      <c r="L869" s="446"/>
      <c r="M869" s="451"/>
      <c r="N869" s="452"/>
      <c r="O869" s="452"/>
      <c r="P869" s="452"/>
      <c r="Q869" s="452"/>
      <c r="R869" s="452"/>
      <c r="S869" s="452"/>
      <c r="T869" s="452"/>
      <c r="U869" s="452"/>
      <c r="V869" s="452"/>
      <c r="W869" s="452"/>
      <c r="X869" s="452"/>
      <c r="Y869" s="452"/>
      <c r="Z869" s="452"/>
      <c r="AA869" s="446"/>
      <c r="AM869" s="423"/>
    </row>
    <row r="870" spans="1:39" ht="15.75" customHeight="1">
      <c r="A870" s="446"/>
      <c r="B870" s="446"/>
      <c r="C870" s="446"/>
      <c r="D870" s="446"/>
      <c r="E870" s="446"/>
      <c r="F870" s="446"/>
      <c r="G870" s="446"/>
      <c r="H870" s="446"/>
      <c r="I870" s="446"/>
      <c r="J870" s="446"/>
      <c r="K870" s="446"/>
      <c r="L870" s="446"/>
      <c r="M870" s="451"/>
      <c r="N870" s="452"/>
      <c r="O870" s="452"/>
      <c r="P870" s="452"/>
      <c r="Q870" s="452"/>
      <c r="R870" s="452"/>
      <c r="S870" s="452"/>
      <c r="T870" s="452"/>
      <c r="U870" s="452"/>
      <c r="V870" s="452"/>
      <c r="W870" s="452"/>
      <c r="X870" s="452"/>
      <c r="Y870" s="452"/>
      <c r="Z870" s="452"/>
      <c r="AA870" s="446"/>
      <c r="AM870" s="423"/>
    </row>
    <row r="871" spans="1:39" ht="15.75" customHeight="1">
      <c r="A871" s="446"/>
      <c r="B871" s="446"/>
      <c r="C871" s="446"/>
      <c r="D871" s="446"/>
      <c r="E871" s="446"/>
      <c r="F871" s="446"/>
      <c r="G871" s="446"/>
      <c r="H871" s="446"/>
      <c r="I871" s="446"/>
      <c r="J871" s="446"/>
      <c r="K871" s="446"/>
      <c r="L871" s="446"/>
      <c r="M871" s="451"/>
      <c r="N871" s="452"/>
      <c r="O871" s="452"/>
      <c r="P871" s="452"/>
      <c r="Q871" s="452"/>
      <c r="R871" s="452"/>
      <c r="S871" s="452"/>
      <c r="T871" s="452"/>
      <c r="U871" s="452"/>
      <c r="V871" s="452"/>
      <c r="W871" s="452"/>
      <c r="X871" s="452"/>
      <c r="Y871" s="452"/>
      <c r="Z871" s="452"/>
      <c r="AA871" s="446"/>
      <c r="AM871" s="423"/>
    </row>
    <row r="872" spans="1:39" ht="15.75" customHeight="1">
      <c r="A872" s="446"/>
      <c r="B872" s="446"/>
      <c r="C872" s="446"/>
      <c r="D872" s="446"/>
      <c r="E872" s="446"/>
      <c r="F872" s="446"/>
      <c r="G872" s="446"/>
      <c r="H872" s="446"/>
      <c r="I872" s="446"/>
      <c r="J872" s="446"/>
      <c r="K872" s="446"/>
      <c r="L872" s="446"/>
      <c r="M872" s="451"/>
      <c r="N872" s="452"/>
      <c r="O872" s="452"/>
      <c r="P872" s="452"/>
      <c r="Q872" s="452"/>
      <c r="R872" s="452"/>
      <c r="S872" s="452"/>
      <c r="T872" s="452"/>
      <c r="U872" s="452"/>
      <c r="V872" s="452"/>
      <c r="W872" s="452"/>
      <c r="X872" s="452"/>
      <c r="Y872" s="452"/>
      <c r="Z872" s="452"/>
      <c r="AA872" s="446"/>
      <c r="AM872" s="423"/>
    </row>
    <row r="873" spans="1:39" ht="15.75" customHeight="1">
      <c r="A873" s="446"/>
      <c r="B873" s="446"/>
      <c r="C873" s="446"/>
      <c r="D873" s="446"/>
      <c r="E873" s="446"/>
      <c r="F873" s="446"/>
      <c r="G873" s="446"/>
      <c r="H873" s="446"/>
      <c r="I873" s="446"/>
      <c r="J873" s="446"/>
      <c r="K873" s="446"/>
      <c r="L873" s="446"/>
      <c r="M873" s="451"/>
      <c r="N873" s="452"/>
      <c r="O873" s="452"/>
      <c r="P873" s="452"/>
      <c r="Q873" s="452"/>
      <c r="R873" s="452"/>
      <c r="S873" s="452"/>
      <c r="T873" s="452"/>
      <c r="U873" s="452"/>
      <c r="V873" s="452"/>
      <c r="W873" s="452"/>
      <c r="X873" s="452"/>
      <c r="Y873" s="452"/>
      <c r="Z873" s="452"/>
      <c r="AA873" s="446"/>
      <c r="AM873" s="423"/>
    </row>
    <row r="874" spans="1:39" ht="15.75" customHeight="1">
      <c r="A874" s="446"/>
      <c r="B874" s="446"/>
      <c r="C874" s="446"/>
      <c r="D874" s="446"/>
      <c r="E874" s="446"/>
      <c r="F874" s="446"/>
      <c r="G874" s="446"/>
      <c r="H874" s="446"/>
      <c r="I874" s="446"/>
      <c r="J874" s="446"/>
      <c r="K874" s="446"/>
      <c r="L874" s="446"/>
      <c r="M874" s="451"/>
      <c r="N874" s="452"/>
      <c r="O874" s="452"/>
      <c r="P874" s="452"/>
      <c r="Q874" s="452"/>
      <c r="R874" s="452"/>
      <c r="S874" s="452"/>
      <c r="T874" s="452"/>
      <c r="U874" s="452"/>
      <c r="V874" s="452"/>
      <c r="W874" s="452"/>
      <c r="X874" s="452"/>
      <c r="Y874" s="452"/>
      <c r="Z874" s="452"/>
      <c r="AA874" s="446"/>
      <c r="AM874" s="423"/>
    </row>
    <row r="875" spans="1:39" ht="15.75" customHeight="1">
      <c r="A875" s="446"/>
      <c r="B875" s="446"/>
      <c r="C875" s="446"/>
      <c r="D875" s="446"/>
      <c r="E875" s="446"/>
      <c r="F875" s="446"/>
      <c r="G875" s="446"/>
      <c r="H875" s="446"/>
      <c r="I875" s="446"/>
      <c r="J875" s="446"/>
      <c r="K875" s="446"/>
      <c r="L875" s="446"/>
      <c r="M875" s="451"/>
      <c r="N875" s="452"/>
      <c r="O875" s="452"/>
      <c r="P875" s="452"/>
      <c r="Q875" s="452"/>
      <c r="R875" s="452"/>
      <c r="S875" s="452"/>
      <c r="T875" s="452"/>
      <c r="U875" s="452"/>
      <c r="V875" s="452"/>
      <c r="W875" s="452"/>
      <c r="X875" s="452"/>
      <c r="Y875" s="452"/>
      <c r="Z875" s="452"/>
      <c r="AA875" s="446"/>
      <c r="AM875" s="423"/>
    </row>
    <row r="876" spans="1:39" ht="15.75" customHeight="1">
      <c r="A876" s="446"/>
      <c r="B876" s="446"/>
      <c r="C876" s="446"/>
      <c r="D876" s="446"/>
      <c r="E876" s="446"/>
      <c r="F876" s="446"/>
      <c r="G876" s="446"/>
      <c r="H876" s="446"/>
      <c r="I876" s="446"/>
      <c r="J876" s="446"/>
      <c r="K876" s="446"/>
      <c r="L876" s="446"/>
      <c r="M876" s="451"/>
      <c r="N876" s="452"/>
      <c r="O876" s="452"/>
      <c r="P876" s="452"/>
      <c r="Q876" s="452"/>
      <c r="R876" s="452"/>
      <c r="S876" s="452"/>
      <c r="T876" s="452"/>
      <c r="U876" s="452"/>
      <c r="V876" s="452"/>
      <c r="W876" s="452"/>
      <c r="X876" s="452"/>
      <c r="Y876" s="452"/>
      <c r="Z876" s="452"/>
      <c r="AA876" s="446"/>
      <c r="AM876" s="423"/>
    </row>
    <row r="877" spans="1:39" ht="15.75" customHeight="1">
      <c r="A877" s="446"/>
      <c r="B877" s="446"/>
      <c r="C877" s="446"/>
      <c r="D877" s="446"/>
      <c r="E877" s="446"/>
      <c r="F877" s="446"/>
      <c r="G877" s="446"/>
      <c r="H877" s="446"/>
      <c r="I877" s="446"/>
      <c r="J877" s="446"/>
      <c r="K877" s="446"/>
      <c r="L877" s="446"/>
      <c r="M877" s="451"/>
      <c r="N877" s="452"/>
      <c r="O877" s="452"/>
      <c r="P877" s="452"/>
      <c r="Q877" s="452"/>
      <c r="R877" s="452"/>
      <c r="S877" s="452"/>
      <c r="T877" s="452"/>
      <c r="U877" s="452"/>
      <c r="V877" s="452"/>
      <c r="W877" s="452"/>
      <c r="X877" s="452"/>
      <c r="Y877" s="452"/>
      <c r="Z877" s="452"/>
      <c r="AA877" s="446"/>
      <c r="AM877" s="423"/>
    </row>
    <row r="878" spans="1:39" ht="15.75" customHeight="1">
      <c r="A878" s="446"/>
      <c r="B878" s="446"/>
      <c r="C878" s="446"/>
      <c r="D878" s="446"/>
      <c r="E878" s="446"/>
      <c r="F878" s="446"/>
      <c r="G878" s="446"/>
      <c r="H878" s="446"/>
      <c r="I878" s="446"/>
      <c r="J878" s="446"/>
      <c r="K878" s="446"/>
      <c r="L878" s="446"/>
      <c r="M878" s="451"/>
      <c r="N878" s="452"/>
      <c r="O878" s="452"/>
      <c r="P878" s="452"/>
      <c r="Q878" s="452"/>
      <c r="R878" s="452"/>
      <c r="S878" s="452"/>
      <c r="T878" s="452"/>
      <c r="U878" s="452"/>
      <c r="V878" s="452"/>
      <c r="W878" s="452"/>
      <c r="X878" s="452"/>
      <c r="Y878" s="452"/>
      <c r="Z878" s="452"/>
      <c r="AA878" s="446"/>
      <c r="AM878" s="423"/>
    </row>
    <row r="879" spans="1:39" ht="15.75" customHeight="1">
      <c r="A879" s="446"/>
      <c r="B879" s="446"/>
      <c r="C879" s="446"/>
      <c r="D879" s="446"/>
      <c r="E879" s="446"/>
      <c r="F879" s="446"/>
      <c r="G879" s="446"/>
      <c r="H879" s="446"/>
      <c r="I879" s="446"/>
      <c r="J879" s="446"/>
      <c r="K879" s="446"/>
      <c r="L879" s="446"/>
      <c r="M879" s="451"/>
      <c r="N879" s="452"/>
      <c r="O879" s="452"/>
      <c r="P879" s="452"/>
      <c r="Q879" s="452"/>
      <c r="R879" s="452"/>
      <c r="S879" s="452"/>
      <c r="T879" s="452"/>
      <c r="U879" s="452"/>
      <c r="V879" s="452"/>
      <c r="W879" s="452"/>
      <c r="X879" s="452"/>
      <c r="Y879" s="452"/>
      <c r="Z879" s="452"/>
      <c r="AA879" s="446"/>
      <c r="AM879" s="423"/>
    </row>
    <row r="880" spans="1:39" ht="15.75" customHeight="1">
      <c r="A880" s="446"/>
      <c r="B880" s="446"/>
      <c r="C880" s="446"/>
      <c r="D880" s="446"/>
      <c r="E880" s="446"/>
      <c r="F880" s="446"/>
      <c r="G880" s="446"/>
      <c r="H880" s="446"/>
      <c r="I880" s="446"/>
      <c r="J880" s="446"/>
      <c r="K880" s="446"/>
      <c r="L880" s="446"/>
      <c r="M880" s="451"/>
      <c r="N880" s="452"/>
      <c r="O880" s="452"/>
      <c r="P880" s="452"/>
      <c r="Q880" s="452"/>
      <c r="R880" s="452"/>
      <c r="S880" s="452"/>
      <c r="T880" s="452"/>
      <c r="U880" s="452"/>
      <c r="V880" s="452"/>
      <c r="W880" s="452"/>
      <c r="X880" s="452"/>
      <c r="Y880" s="452"/>
      <c r="Z880" s="452"/>
      <c r="AA880" s="446"/>
      <c r="AM880" s="423"/>
    </row>
    <row r="881" spans="1:39" ht="15.75" customHeight="1">
      <c r="A881" s="446"/>
      <c r="B881" s="446"/>
      <c r="C881" s="446"/>
      <c r="D881" s="446"/>
      <c r="E881" s="446"/>
      <c r="F881" s="446"/>
      <c r="G881" s="446"/>
      <c r="H881" s="446"/>
      <c r="I881" s="446"/>
      <c r="J881" s="446"/>
      <c r="K881" s="446"/>
      <c r="L881" s="446"/>
      <c r="M881" s="451"/>
      <c r="N881" s="452"/>
      <c r="O881" s="452"/>
      <c r="P881" s="452"/>
      <c r="Q881" s="452"/>
      <c r="R881" s="452"/>
      <c r="S881" s="452"/>
      <c r="T881" s="452"/>
      <c r="U881" s="452"/>
      <c r="V881" s="452"/>
      <c r="W881" s="452"/>
      <c r="X881" s="452"/>
      <c r="Y881" s="452"/>
      <c r="Z881" s="452"/>
      <c r="AA881" s="446"/>
      <c r="AM881" s="423"/>
    </row>
    <row r="882" spans="1:39" ht="15.75" customHeight="1">
      <c r="A882" s="446"/>
      <c r="B882" s="446"/>
      <c r="C882" s="446"/>
      <c r="D882" s="446"/>
      <c r="E882" s="446"/>
      <c r="F882" s="446"/>
      <c r="G882" s="446"/>
      <c r="H882" s="446"/>
      <c r="I882" s="446"/>
      <c r="J882" s="446"/>
      <c r="K882" s="446"/>
      <c r="L882" s="446"/>
      <c r="M882" s="451"/>
      <c r="N882" s="452"/>
      <c r="O882" s="452"/>
      <c r="P882" s="452"/>
      <c r="Q882" s="452"/>
      <c r="R882" s="452"/>
      <c r="S882" s="452"/>
      <c r="T882" s="452"/>
      <c r="U882" s="452"/>
      <c r="V882" s="452"/>
      <c r="W882" s="452"/>
      <c r="X882" s="452"/>
      <c r="Y882" s="452"/>
      <c r="Z882" s="452"/>
      <c r="AA882" s="446"/>
      <c r="AM882" s="423"/>
    </row>
    <row r="883" spans="1:39" ht="15.75" customHeight="1">
      <c r="A883" s="446"/>
      <c r="B883" s="446"/>
      <c r="C883" s="446"/>
      <c r="D883" s="446"/>
      <c r="E883" s="446"/>
      <c r="F883" s="446"/>
      <c r="G883" s="446"/>
      <c r="H883" s="446"/>
      <c r="I883" s="446"/>
      <c r="J883" s="446"/>
      <c r="K883" s="446"/>
      <c r="L883" s="446"/>
      <c r="M883" s="451"/>
      <c r="N883" s="452"/>
      <c r="O883" s="452"/>
      <c r="P883" s="452"/>
      <c r="Q883" s="452"/>
      <c r="R883" s="452"/>
      <c r="S883" s="452"/>
      <c r="T883" s="452"/>
      <c r="U883" s="452"/>
      <c r="V883" s="452"/>
      <c r="W883" s="452"/>
      <c r="X883" s="452"/>
      <c r="Y883" s="452"/>
      <c r="Z883" s="452"/>
      <c r="AA883" s="446"/>
      <c r="AM883" s="423"/>
    </row>
    <row r="884" spans="1:39" ht="15.75" customHeight="1">
      <c r="A884" s="446"/>
      <c r="B884" s="446"/>
      <c r="C884" s="446"/>
      <c r="D884" s="446"/>
      <c r="E884" s="446"/>
      <c r="F884" s="446"/>
      <c r="G884" s="446"/>
      <c r="H884" s="446"/>
      <c r="I884" s="446"/>
      <c r="J884" s="446"/>
      <c r="K884" s="446"/>
      <c r="L884" s="446"/>
      <c r="M884" s="451"/>
      <c r="N884" s="452"/>
      <c r="O884" s="452"/>
      <c r="P884" s="452"/>
      <c r="Q884" s="452"/>
      <c r="R884" s="452"/>
      <c r="S884" s="452"/>
      <c r="T884" s="452"/>
      <c r="U884" s="452"/>
      <c r="V884" s="452"/>
      <c r="W884" s="452"/>
      <c r="X884" s="452"/>
      <c r="Y884" s="452"/>
      <c r="Z884" s="452"/>
      <c r="AA884" s="446"/>
      <c r="AM884" s="423"/>
    </row>
    <row r="885" spans="1:39" ht="15.75" customHeight="1">
      <c r="A885" s="446"/>
      <c r="B885" s="446"/>
      <c r="C885" s="446"/>
      <c r="D885" s="446"/>
      <c r="E885" s="446"/>
      <c r="F885" s="446"/>
      <c r="G885" s="446"/>
      <c r="H885" s="446"/>
      <c r="I885" s="446"/>
      <c r="J885" s="446"/>
      <c r="K885" s="446"/>
      <c r="L885" s="446"/>
      <c r="M885" s="451"/>
      <c r="N885" s="452"/>
      <c r="O885" s="452"/>
      <c r="P885" s="452"/>
      <c r="Q885" s="452"/>
      <c r="R885" s="452"/>
      <c r="S885" s="452"/>
      <c r="T885" s="452"/>
      <c r="U885" s="452"/>
      <c r="V885" s="452"/>
      <c r="W885" s="452"/>
      <c r="X885" s="452"/>
      <c r="Y885" s="452"/>
      <c r="Z885" s="452"/>
      <c r="AA885" s="446"/>
      <c r="AM885" s="423"/>
    </row>
    <row r="886" spans="1:39" ht="15.75" customHeight="1">
      <c r="A886" s="446"/>
      <c r="B886" s="446"/>
      <c r="C886" s="446"/>
      <c r="D886" s="446"/>
      <c r="E886" s="446"/>
      <c r="F886" s="446"/>
      <c r="G886" s="446"/>
      <c r="H886" s="446"/>
      <c r="I886" s="446"/>
      <c r="J886" s="446"/>
      <c r="K886" s="446"/>
      <c r="L886" s="446"/>
      <c r="M886" s="451"/>
      <c r="N886" s="452"/>
      <c r="O886" s="452"/>
      <c r="P886" s="452"/>
      <c r="Q886" s="452"/>
      <c r="R886" s="452"/>
      <c r="S886" s="452"/>
      <c r="T886" s="452"/>
      <c r="U886" s="452"/>
      <c r="V886" s="452"/>
      <c r="W886" s="452"/>
      <c r="X886" s="452"/>
      <c r="Y886" s="452"/>
      <c r="Z886" s="452"/>
      <c r="AA886" s="446"/>
      <c r="AM886" s="423"/>
    </row>
    <row r="887" spans="1:39" ht="15.75" customHeight="1">
      <c r="A887" s="446"/>
      <c r="B887" s="446"/>
      <c r="C887" s="446"/>
      <c r="D887" s="446"/>
      <c r="E887" s="446"/>
      <c r="F887" s="446"/>
      <c r="G887" s="446"/>
      <c r="H887" s="446"/>
      <c r="I887" s="446"/>
      <c r="J887" s="446"/>
      <c r="K887" s="446"/>
      <c r="L887" s="446"/>
      <c r="M887" s="451"/>
      <c r="N887" s="452"/>
      <c r="O887" s="452"/>
      <c r="P887" s="452"/>
      <c r="Q887" s="452"/>
      <c r="R887" s="452"/>
      <c r="S887" s="452"/>
      <c r="T887" s="452"/>
      <c r="U887" s="452"/>
      <c r="V887" s="452"/>
      <c r="W887" s="452"/>
      <c r="X887" s="452"/>
      <c r="Y887" s="452"/>
      <c r="Z887" s="452"/>
      <c r="AA887" s="446"/>
      <c r="AM887" s="423"/>
    </row>
    <row r="888" spans="1:39" ht="15.75" customHeight="1">
      <c r="A888" s="446"/>
      <c r="B888" s="446"/>
      <c r="C888" s="446"/>
      <c r="D888" s="446"/>
      <c r="E888" s="446"/>
      <c r="F888" s="446"/>
      <c r="G888" s="446"/>
      <c r="H888" s="446"/>
      <c r="I888" s="446"/>
      <c r="J888" s="446"/>
      <c r="K888" s="446"/>
      <c r="L888" s="446"/>
      <c r="M888" s="451"/>
      <c r="N888" s="452"/>
      <c r="O888" s="452"/>
      <c r="P888" s="452"/>
      <c r="Q888" s="452"/>
      <c r="R888" s="452"/>
      <c r="S888" s="452"/>
      <c r="T888" s="452"/>
      <c r="U888" s="452"/>
      <c r="V888" s="452"/>
      <c r="W888" s="452"/>
      <c r="X888" s="452"/>
      <c r="Y888" s="452"/>
      <c r="Z888" s="452"/>
      <c r="AA888" s="446"/>
      <c r="AM888" s="423"/>
    </row>
    <row r="889" spans="1:39" ht="15.75" customHeight="1">
      <c r="A889" s="446"/>
      <c r="B889" s="446"/>
      <c r="C889" s="446"/>
      <c r="D889" s="446"/>
      <c r="E889" s="446"/>
      <c r="F889" s="446"/>
      <c r="G889" s="446"/>
      <c r="H889" s="446"/>
      <c r="I889" s="446"/>
      <c r="J889" s="446"/>
      <c r="K889" s="446"/>
      <c r="L889" s="446"/>
      <c r="M889" s="451"/>
      <c r="N889" s="452"/>
      <c r="O889" s="452"/>
      <c r="P889" s="452"/>
      <c r="Q889" s="452"/>
      <c r="R889" s="452"/>
      <c r="S889" s="452"/>
      <c r="T889" s="452"/>
      <c r="U889" s="452"/>
      <c r="V889" s="452"/>
      <c r="W889" s="452"/>
      <c r="X889" s="452"/>
      <c r="Y889" s="452"/>
      <c r="Z889" s="452"/>
      <c r="AA889" s="446"/>
      <c r="AM889" s="423"/>
    </row>
    <row r="890" spans="1:39" ht="15.75" customHeight="1">
      <c r="A890" s="446"/>
      <c r="B890" s="446"/>
      <c r="C890" s="446"/>
      <c r="D890" s="446"/>
      <c r="E890" s="446"/>
      <c r="F890" s="446"/>
      <c r="G890" s="446"/>
      <c r="H890" s="446"/>
      <c r="I890" s="446"/>
      <c r="J890" s="446"/>
      <c r="K890" s="446"/>
      <c r="L890" s="446"/>
      <c r="M890" s="451"/>
      <c r="N890" s="452"/>
      <c r="O890" s="452"/>
      <c r="P890" s="452"/>
      <c r="Q890" s="452"/>
      <c r="R890" s="452"/>
      <c r="S890" s="452"/>
      <c r="T890" s="452"/>
      <c r="U890" s="452"/>
      <c r="V890" s="452"/>
      <c r="W890" s="452"/>
      <c r="X890" s="452"/>
      <c r="Y890" s="452"/>
      <c r="Z890" s="452"/>
      <c r="AA890" s="446"/>
      <c r="AM890" s="423"/>
    </row>
    <row r="891" spans="1:39" ht="15.75" customHeight="1">
      <c r="A891" s="446"/>
      <c r="B891" s="446"/>
      <c r="C891" s="446"/>
      <c r="D891" s="446"/>
      <c r="E891" s="446"/>
      <c r="F891" s="446"/>
      <c r="G891" s="446"/>
      <c r="H891" s="446"/>
      <c r="I891" s="446"/>
      <c r="J891" s="446"/>
      <c r="K891" s="446"/>
      <c r="L891" s="446"/>
      <c r="M891" s="451"/>
      <c r="N891" s="452"/>
      <c r="O891" s="452"/>
      <c r="P891" s="452"/>
      <c r="Q891" s="452"/>
      <c r="R891" s="452"/>
      <c r="S891" s="452"/>
      <c r="T891" s="452"/>
      <c r="U891" s="452"/>
      <c r="V891" s="452"/>
      <c r="W891" s="452"/>
      <c r="X891" s="452"/>
      <c r="Y891" s="452"/>
      <c r="Z891" s="452"/>
      <c r="AA891" s="446"/>
      <c r="AM891" s="423"/>
    </row>
    <row r="892" spans="1:39" ht="15.75" customHeight="1">
      <c r="A892" s="446"/>
      <c r="B892" s="446"/>
      <c r="C892" s="446"/>
      <c r="D892" s="446"/>
      <c r="E892" s="446"/>
      <c r="F892" s="446"/>
      <c r="G892" s="446"/>
      <c r="H892" s="446"/>
      <c r="I892" s="446"/>
      <c r="J892" s="446"/>
      <c r="K892" s="446"/>
      <c r="L892" s="446"/>
      <c r="M892" s="451"/>
      <c r="N892" s="452"/>
      <c r="O892" s="452"/>
      <c r="P892" s="452"/>
      <c r="Q892" s="452"/>
      <c r="R892" s="452"/>
      <c r="S892" s="452"/>
      <c r="T892" s="452"/>
      <c r="U892" s="452"/>
      <c r="V892" s="452"/>
      <c r="W892" s="452"/>
      <c r="X892" s="452"/>
      <c r="Y892" s="452"/>
      <c r="Z892" s="452"/>
      <c r="AA892" s="446"/>
      <c r="AM892" s="423"/>
    </row>
    <row r="893" spans="1:39" ht="15.75" customHeight="1">
      <c r="A893" s="446"/>
      <c r="B893" s="446"/>
      <c r="C893" s="446"/>
      <c r="D893" s="446"/>
      <c r="E893" s="446"/>
      <c r="F893" s="446"/>
      <c r="G893" s="446"/>
      <c r="H893" s="446"/>
      <c r="I893" s="446"/>
      <c r="J893" s="446"/>
      <c r="K893" s="446"/>
      <c r="L893" s="446"/>
      <c r="M893" s="451"/>
      <c r="N893" s="452"/>
      <c r="O893" s="452"/>
      <c r="P893" s="452"/>
      <c r="Q893" s="452"/>
      <c r="R893" s="452"/>
      <c r="S893" s="452"/>
      <c r="T893" s="452"/>
      <c r="U893" s="452"/>
      <c r="V893" s="452"/>
      <c r="W893" s="452"/>
      <c r="X893" s="452"/>
      <c r="Y893" s="452"/>
      <c r="Z893" s="452"/>
      <c r="AA893" s="446"/>
      <c r="AM893" s="423"/>
    </row>
    <row r="894" spans="1:39" ht="15.75" customHeight="1">
      <c r="A894" s="446"/>
      <c r="B894" s="446"/>
      <c r="C894" s="446"/>
      <c r="D894" s="446"/>
      <c r="E894" s="446"/>
      <c r="F894" s="446"/>
      <c r="G894" s="446"/>
      <c r="H894" s="446"/>
      <c r="I894" s="446"/>
      <c r="J894" s="446"/>
      <c r="K894" s="446"/>
      <c r="L894" s="446"/>
      <c r="M894" s="451"/>
      <c r="N894" s="452"/>
      <c r="O894" s="452"/>
      <c r="P894" s="452"/>
      <c r="Q894" s="452"/>
      <c r="R894" s="452"/>
      <c r="S894" s="452"/>
      <c r="T894" s="452"/>
      <c r="U894" s="452"/>
      <c r="V894" s="452"/>
      <c r="W894" s="452"/>
      <c r="X894" s="452"/>
      <c r="Y894" s="452"/>
      <c r="Z894" s="452"/>
      <c r="AA894" s="446"/>
      <c r="AM894" s="423"/>
    </row>
    <row r="895" spans="1:39" ht="15.75" customHeight="1">
      <c r="A895" s="446"/>
      <c r="B895" s="446"/>
      <c r="C895" s="446"/>
      <c r="D895" s="446"/>
      <c r="E895" s="446"/>
      <c r="F895" s="446"/>
      <c r="G895" s="446"/>
      <c r="H895" s="446"/>
      <c r="I895" s="446"/>
      <c r="J895" s="446"/>
      <c r="K895" s="446"/>
      <c r="L895" s="446"/>
      <c r="M895" s="451"/>
      <c r="N895" s="452"/>
      <c r="O895" s="452"/>
      <c r="P895" s="452"/>
      <c r="Q895" s="452"/>
      <c r="R895" s="452"/>
      <c r="S895" s="452"/>
      <c r="T895" s="452"/>
      <c r="U895" s="452"/>
      <c r="V895" s="452"/>
      <c r="W895" s="452"/>
      <c r="X895" s="452"/>
      <c r="Y895" s="452"/>
      <c r="Z895" s="452"/>
      <c r="AA895" s="446"/>
      <c r="AM895" s="423"/>
    </row>
    <row r="896" spans="1:39" ht="15.75" customHeight="1">
      <c r="A896" s="446"/>
      <c r="B896" s="446"/>
      <c r="C896" s="446"/>
      <c r="D896" s="446"/>
      <c r="E896" s="446"/>
      <c r="F896" s="446"/>
      <c r="G896" s="446"/>
      <c r="H896" s="446"/>
      <c r="I896" s="446"/>
      <c r="J896" s="446"/>
      <c r="K896" s="446"/>
      <c r="L896" s="446"/>
      <c r="M896" s="451"/>
      <c r="N896" s="452"/>
      <c r="O896" s="452"/>
      <c r="P896" s="452"/>
      <c r="Q896" s="452"/>
      <c r="R896" s="452"/>
      <c r="S896" s="452"/>
      <c r="T896" s="452"/>
      <c r="U896" s="452"/>
      <c r="V896" s="452"/>
      <c r="W896" s="452"/>
      <c r="X896" s="452"/>
      <c r="Y896" s="452"/>
      <c r="Z896" s="452"/>
      <c r="AA896" s="446"/>
      <c r="AM896" s="423"/>
    </row>
    <row r="897" spans="1:39" ht="15.75" customHeight="1">
      <c r="A897" s="446"/>
      <c r="B897" s="446"/>
      <c r="C897" s="446"/>
      <c r="D897" s="446"/>
      <c r="E897" s="446"/>
      <c r="F897" s="446"/>
      <c r="G897" s="446"/>
      <c r="H897" s="446"/>
      <c r="I897" s="446"/>
      <c r="J897" s="446"/>
      <c r="K897" s="446"/>
      <c r="L897" s="446"/>
      <c r="M897" s="451"/>
      <c r="N897" s="452"/>
      <c r="O897" s="452"/>
      <c r="P897" s="452"/>
      <c r="Q897" s="452"/>
      <c r="R897" s="452"/>
      <c r="S897" s="452"/>
      <c r="T897" s="452"/>
      <c r="U897" s="452"/>
      <c r="V897" s="452"/>
      <c r="W897" s="452"/>
      <c r="X897" s="452"/>
      <c r="Y897" s="452"/>
      <c r="Z897" s="452"/>
      <c r="AA897" s="446"/>
      <c r="AM897" s="423"/>
    </row>
    <row r="898" spans="1:39" ht="15.75" customHeight="1">
      <c r="A898" s="446"/>
      <c r="B898" s="446"/>
      <c r="C898" s="446"/>
      <c r="D898" s="446"/>
      <c r="E898" s="446"/>
      <c r="F898" s="446"/>
      <c r="G898" s="446"/>
      <c r="H898" s="446"/>
      <c r="I898" s="446"/>
      <c r="J898" s="446"/>
      <c r="K898" s="446"/>
      <c r="L898" s="446"/>
      <c r="M898" s="451"/>
      <c r="N898" s="452"/>
      <c r="O898" s="452"/>
      <c r="P898" s="452"/>
      <c r="Q898" s="452"/>
      <c r="R898" s="452"/>
      <c r="S898" s="452"/>
      <c r="T898" s="452"/>
      <c r="U898" s="452"/>
      <c r="V898" s="452"/>
      <c r="W898" s="452"/>
      <c r="X898" s="452"/>
      <c r="Y898" s="452"/>
      <c r="Z898" s="452"/>
      <c r="AA898" s="446"/>
      <c r="AM898" s="423"/>
    </row>
    <row r="899" spans="1:39" ht="15.75" customHeight="1">
      <c r="A899" s="446"/>
      <c r="B899" s="446"/>
      <c r="C899" s="446"/>
      <c r="D899" s="446"/>
      <c r="E899" s="446"/>
      <c r="F899" s="446"/>
      <c r="G899" s="446"/>
      <c r="H899" s="446"/>
      <c r="I899" s="446"/>
      <c r="J899" s="446"/>
      <c r="K899" s="446"/>
      <c r="L899" s="446"/>
      <c r="M899" s="451"/>
      <c r="N899" s="452"/>
      <c r="O899" s="452"/>
      <c r="P899" s="452"/>
      <c r="Q899" s="452"/>
      <c r="R899" s="452"/>
      <c r="S899" s="452"/>
      <c r="T899" s="452"/>
      <c r="U899" s="452"/>
      <c r="V899" s="452"/>
      <c r="W899" s="452"/>
      <c r="X899" s="452"/>
      <c r="Y899" s="452"/>
      <c r="Z899" s="452"/>
      <c r="AA899" s="446"/>
      <c r="AM899" s="423"/>
    </row>
    <row r="900" spans="1:39" ht="15.75" customHeight="1">
      <c r="A900" s="446"/>
      <c r="B900" s="446"/>
      <c r="C900" s="446"/>
      <c r="D900" s="446"/>
      <c r="E900" s="446"/>
      <c r="F900" s="446"/>
      <c r="G900" s="446"/>
      <c r="H900" s="446"/>
      <c r="I900" s="446"/>
      <c r="J900" s="446"/>
      <c r="K900" s="446"/>
      <c r="L900" s="446"/>
      <c r="M900" s="451"/>
      <c r="N900" s="452"/>
      <c r="O900" s="452"/>
      <c r="P900" s="452"/>
      <c r="Q900" s="452"/>
      <c r="R900" s="452"/>
      <c r="S900" s="452"/>
      <c r="T900" s="452"/>
      <c r="U900" s="452"/>
      <c r="V900" s="452"/>
      <c r="W900" s="452"/>
      <c r="X900" s="452"/>
      <c r="Y900" s="452"/>
      <c r="Z900" s="452"/>
      <c r="AA900" s="446"/>
      <c r="AM900" s="423"/>
    </row>
    <row r="901" spans="1:39" ht="15.75" customHeight="1">
      <c r="A901" s="446"/>
      <c r="B901" s="446"/>
      <c r="C901" s="446"/>
      <c r="D901" s="446"/>
      <c r="E901" s="446"/>
      <c r="F901" s="446"/>
      <c r="G901" s="446"/>
      <c r="H901" s="446"/>
      <c r="I901" s="446"/>
      <c r="J901" s="446"/>
      <c r="K901" s="446"/>
      <c r="L901" s="446"/>
      <c r="M901" s="451"/>
      <c r="N901" s="452"/>
      <c r="O901" s="452"/>
      <c r="P901" s="452"/>
      <c r="Q901" s="452"/>
      <c r="R901" s="452"/>
      <c r="S901" s="452"/>
      <c r="T901" s="452"/>
      <c r="U901" s="452"/>
      <c r="V901" s="452"/>
      <c r="W901" s="452"/>
      <c r="X901" s="452"/>
      <c r="Y901" s="452"/>
      <c r="Z901" s="452"/>
      <c r="AA901" s="446"/>
      <c r="AM901" s="423"/>
    </row>
    <row r="902" spans="1:39" ht="15.75" customHeight="1">
      <c r="A902" s="446"/>
      <c r="B902" s="446"/>
      <c r="C902" s="446"/>
      <c r="D902" s="446"/>
      <c r="E902" s="446"/>
      <c r="F902" s="446"/>
      <c r="G902" s="446"/>
      <c r="H902" s="446"/>
      <c r="I902" s="446"/>
      <c r="J902" s="446"/>
      <c r="K902" s="446"/>
      <c r="L902" s="446"/>
      <c r="M902" s="451"/>
      <c r="N902" s="452"/>
      <c r="O902" s="452"/>
      <c r="P902" s="452"/>
      <c r="Q902" s="452"/>
      <c r="R902" s="452"/>
      <c r="S902" s="452"/>
      <c r="T902" s="452"/>
      <c r="U902" s="452"/>
      <c r="V902" s="452"/>
      <c r="W902" s="452"/>
      <c r="X902" s="452"/>
      <c r="Y902" s="452"/>
      <c r="Z902" s="452"/>
      <c r="AA902" s="446"/>
      <c r="AM902" s="423"/>
    </row>
    <row r="903" spans="1:39" ht="15.75" customHeight="1">
      <c r="A903" s="446"/>
      <c r="B903" s="446"/>
      <c r="C903" s="446"/>
      <c r="D903" s="446"/>
      <c r="E903" s="446"/>
      <c r="F903" s="446"/>
      <c r="G903" s="446"/>
      <c r="H903" s="446"/>
      <c r="I903" s="446"/>
      <c r="J903" s="446"/>
      <c r="K903" s="446"/>
      <c r="L903" s="446"/>
      <c r="M903" s="451"/>
      <c r="N903" s="452"/>
      <c r="O903" s="452"/>
      <c r="P903" s="452"/>
      <c r="Q903" s="452"/>
      <c r="R903" s="452"/>
      <c r="S903" s="452"/>
      <c r="T903" s="452"/>
      <c r="U903" s="452"/>
      <c r="V903" s="452"/>
      <c r="W903" s="452"/>
      <c r="X903" s="452"/>
      <c r="Y903" s="452"/>
      <c r="Z903" s="452"/>
      <c r="AA903" s="446"/>
      <c r="AM903" s="423"/>
    </row>
    <row r="904" spans="1:39" ht="15.75" customHeight="1">
      <c r="A904" s="446"/>
      <c r="B904" s="446"/>
      <c r="C904" s="446"/>
      <c r="D904" s="446"/>
      <c r="E904" s="446"/>
      <c r="F904" s="446"/>
      <c r="G904" s="446"/>
      <c r="H904" s="446"/>
      <c r="I904" s="446"/>
      <c r="J904" s="446"/>
      <c r="K904" s="446"/>
      <c r="L904" s="446"/>
      <c r="M904" s="451"/>
      <c r="N904" s="452"/>
      <c r="O904" s="452"/>
      <c r="P904" s="452"/>
      <c r="Q904" s="452"/>
      <c r="R904" s="452"/>
      <c r="S904" s="452"/>
      <c r="T904" s="452"/>
      <c r="U904" s="452"/>
      <c r="V904" s="452"/>
      <c r="W904" s="452"/>
      <c r="X904" s="452"/>
      <c r="Y904" s="452"/>
      <c r="Z904" s="452"/>
      <c r="AA904" s="446"/>
      <c r="AM904" s="423"/>
    </row>
    <row r="905" spans="1:39" ht="15.75" customHeight="1">
      <c r="A905" s="446"/>
      <c r="B905" s="446"/>
      <c r="C905" s="446"/>
      <c r="D905" s="446"/>
      <c r="E905" s="446"/>
      <c r="F905" s="446"/>
      <c r="G905" s="446"/>
      <c r="H905" s="446"/>
      <c r="I905" s="446"/>
      <c r="J905" s="446"/>
      <c r="K905" s="446"/>
      <c r="L905" s="446"/>
      <c r="M905" s="451"/>
      <c r="N905" s="452"/>
      <c r="O905" s="452"/>
      <c r="P905" s="452"/>
      <c r="Q905" s="452"/>
      <c r="R905" s="452"/>
      <c r="S905" s="452"/>
      <c r="T905" s="452"/>
      <c r="U905" s="452"/>
      <c r="V905" s="452"/>
      <c r="W905" s="452"/>
      <c r="X905" s="452"/>
      <c r="Y905" s="452"/>
      <c r="Z905" s="452"/>
      <c r="AA905" s="446"/>
      <c r="AM905" s="423"/>
    </row>
    <row r="906" spans="1:39" ht="15.75" customHeight="1">
      <c r="A906" s="446"/>
      <c r="B906" s="446"/>
      <c r="C906" s="446"/>
      <c r="D906" s="446"/>
      <c r="E906" s="446"/>
      <c r="F906" s="446"/>
      <c r="G906" s="446"/>
      <c r="H906" s="446"/>
      <c r="I906" s="446"/>
      <c r="J906" s="446"/>
      <c r="K906" s="446"/>
      <c r="L906" s="446"/>
      <c r="M906" s="451"/>
      <c r="N906" s="452"/>
      <c r="O906" s="452"/>
      <c r="P906" s="452"/>
      <c r="Q906" s="452"/>
      <c r="R906" s="452"/>
      <c r="S906" s="452"/>
      <c r="T906" s="452"/>
      <c r="U906" s="452"/>
      <c r="V906" s="452"/>
      <c r="W906" s="452"/>
      <c r="X906" s="452"/>
      <c r="Y906" s="452"/>
      <c r="Z906" s="452"/>
      <c r="AA906" s="446"/>
      <c r="AM906" s="423"/>
    </row>
    <row r="907" spans="1:39" ht="15.75" customHeight="1">
      <c r="A907" s="446"/>
      <c r="B907" s="446"/>
      <c r="C907" s="446"/>
      <c r="D907" s="446"/>
      <c r="E907" s="446"/>
      <c r="F907" s="446"/>
      <c r="G907" s="446"/>
      <c r="H907" s="446"/>
      <c r="I907" s="446"/>
      <c r="J907" s="446"/>
      <c r="K907" s="446"/>
      <c r="L907" s="446"/>
      <c r="M907" s="451"/>
      <c r="N907" s="452"/>
      <c r="O907" s="452"/>
      <c r="P907" s="452"/>
      <c r="Q907" s="452"/>
      <c r="R907" s="452"/>
      <c r="S907" s="452"/>
      <c r="T907" s="452"/>
      <c r="U907" s="452"/>
      <c r="V907" s="452"/>
      <c r="W907" s="452"/>
      <c r="X907" s="452"/>
      <c r="Y907" s="452"/>
      <c r="Z907" s="452"/>
      <c r="AA907" s="446"/>
      <c r="AM907" s="423"/>
    </row>
    <row r="908" spans="1:39" ht="15.75" customHeight="1">
      <c r="A908" s="446"/>
      <c r="B908" s="446"/>
      <c r="C908" s="446"/>
      <c r="D908" s="446"/>
      <c r="E908" s="446"/>
      <c r="F908" s="446"/>
      <c r="G908" s="446"/>
      <c r="H908" s="446"/>
      <c r="I908" s="446"/>
      <c r="J908" s="446"/>
      <c r="K908" s="446"/>
      <c r="L908" s="446"/>
      <c r="M908" s="451"/>
      <c r="N908" s="452"/>
      <c r="O908" s="452"/>
      <c r="P908" s="452"/>
      <c r="Q908" s="452"/>
      <c r="R908" s="452"/>
      <c r="S908" s="452"/>
      <c r="T908" s="452"/>
      <c r="U908" s="452"/>
      <c r="V908" s="452"/>
      <c r="W908" s="452"/>
      <c r="X908" s="452"/>
      <c r="Y908" s="452"/>
      <c r="Z908" s="452"/>
      <c r="AA908" s="446"/>
      <c r="AM908" s="423"/>
    </row>
  </sheetData>
  <mergeCells count="9">
    <mergeCell ref="N5:Z5"/>
    <mergeCell ref="A6:D6"/>
    <mergeCell ref="A7:D7"/>
    <mergeCell ref="N7:Z7"/>
    <mergeCell ref="A1:K1"/>
    <mergeCell ref="A2:K2"/>
    <mergeCell ref="A3:K3"/>
    <mergeCell ref="A4:K4"/>
    <mergeCell ref="A5:D5"/>
  </mergeCells>
  <conditionalFormatting sqref="AA9:AA194">
    <cfRule type="containsText" dxfId="2" priority="1" operator="containsText" text="&quot;REVISAR&quot;">
      <formula>NOT(ISERROR(SEARCH("""REVISAR""",AA9)))</formula>
    </cfRule>
  </conditionalFormatting>
  <dataValidations count="5">
    <dataValidation type="list" allowBlank="1" showInputMessage="1" showErrorMessage="1" prompt=" - " sqref="H8" xr:uid="{00000000-0002-0000-0000-000000000000}">
      <formula1>FUENTE</formula1>
    </dataValidation>
    <dataValidation type="list" allowBlank="1" showInputMessage="1" showErrorMessage="1" prompt=" - " sqref="A9:A194" xr:uid="{00000000-0002-0000-0000-000001000000}">
      <formula1>EOD</formula1>
    </dataValidation>
    <dataValidation type="list" allowBlank="1" showInputMessage="1" showErrorMessage="1" prompt=" - " sqref="F5:F8" xr:uid="{00000000-0002-0000-0000-000002000000}">
      <formula1>ITEM_INGRESOS</formula1>
    </dataValidation>
    <dataValidation type="list" allowBlank="1" showInputMessage="1" showErrorMessage="1" prompt=" - " sqref="F9:F194" xr:uid="{00000000-0002-0000-0000-000003000000}">
      <formula1>Item_Ingreso</formula1>
    </dataValidation>
    <dataValidation type="list" allowBlank="1" showInputMessage="1" showErrorMessage="1" prompt=" - " sqref="H9:H194" xr:uid="{00000000-0002-0000-0000-000004000000}">
      <formula1>"2.0,3.0"</formula1>
    </dataValidation>
  </dataValidation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6"/>
  <dimension ref="A1:D1091"/>
  <sheetViews>
    <sheetView workbookViewId="0">
      <pane ySplit="1" topLeftCell="A1063" activePane="bottomLeft" state="frozen"/>
      <selection pane="bottomLeft"/>
    </sheetView>
  </sheetViews>
  <sheetFormatPr baseColWidth="10" defaultColWidth="11.42578125" defaultRowHeight="15"/>
  <cols>
    <col min="2" max="2" width="12" customWidth="1"/>
    <col min="3" max="3" width="11.7109375" customWidth="1"/>
    <col min="4" max="4" width="10.42578125" customWidth="1"/>
  </cols>
  <sheetData>
    <row r="1" spans="1:3" ht="22.5">
      <c r="A1" s="1" t="s">
        <v>72</v>
      </c>
      <c r="B1" s="2" t="s">
        <v>72</v>
      </c>
    </row>
    <row r="2" spans="1:3">
      <c r="A2" s="3">
        <v>13400000001</v>
      </c>
      <c r="B2" s="4">
        <v>13400000001</v>
      </c>
      <c r="C2" s="5">
        <f t="shared" ref="C2:C66" si="0">+A2-B2</f>
        <v>0</v>
      </c>
    </row>
    <row r="3" spans="1:3">
      <c r="A3" s="3">
        <v>13400000002</v>
      </c>
      <c r="B3" s="3">
        <v>13400000002</v>
      </c>
      <c r="C3" s="5">
        <f t="shared" si="0"/>
        <v>0</v>
      </c>
    </row>
    <row r="4" spans="1:3">
      <c r="A4" s="3">
        <v>13400000003</v>
      </c>
      <c r="B4" s="4">
        <v>13400000003</v>
      </c>
      <c r="C4" s="5">
        <f t="shared" si="0"/>
        <v>0</v>
      </c>
    </row>
    <row r="5" spans="1:3">
      <c r="A5" s="3">
        <v>13400000004</v>
      </c>
      <c r="B5" s="3">
        <v>13400000004</v>
      </c>
      <c r="C5" s="5">
        <f t="shared" si="0"/>
        <v>0</v>
      </c>
    </row>
    <row r="6" spans="1:3">
      <c r="A6" s="3">
        <v>13400000005</v>
      </c>
      <c r="B6" s="4">
        <v>13400000005</v>
      </c>
      <c r="C6" s="5">
        <f t="shared" si="0"/>
        <v>0</v>
      </c>
    </row>
    <row r="7" spans="1:3">
      <c r="A7" s="3">
        <v>13400000006</v>
      </c>
      <c r="B7" s="3">
        <v>13400000006</v>
      </c>
      <c r="C7" s="5">
        <f t="shared" si="0"/>
        <v>0</v>
      </c>
    </row>
    <row r="8" spans="1:3">
      <c r="A8" s="3">
        <v>13400000007</v>
      </c>
      <c r="B8" s="4">
        <v>13400000007</v>
      </c>
      <c r="C8" s="5">
        <f t="shared" si="0"/>
        <v>0</v>
      </c>
    </row>
    <row r="9" spans="1:3">
      <c r="A9" s="3">
        <v>13400000008</v>
      </c>
      <c r="B9" s="3">
        <v>13400000008</v>
      </c>
      <c r="C9" s="5">
        <f t="shared" si="0"/>
        <v>0</v>
      </c>
    </row>
    <row r="10" spans="1:3">
      <c r="A10" s="3">
        <v>13400000009</v>
      </c>
      <c r="B10" s="4">
        <v>13400000009</v>
      </c>
      <c r="C10" s="5">
        <f t="shared" si="0"/>
        <v>0</v>
      </c>
    </row>
    <row r="11" spans="1:3">
      <c r="A11" s="3">
        <v>13400000010</v>
      </c>
      <c r="B11" s="3">
        <v>13400000010</v>
      </c>
      <c r="C11" s="5">
        <f t="shared" si="0"/>
        <v>0</v>
      </c>
    </row>
    <row r="12" spans="1:3">
      <c r="A12" s="3">
        <v>13400000011</v>
      </c>
      <c r="B12" s="4">
        <v>13400000011</v>
      </c>
      <c r="C12" s="5">
        <f t="shared" si="0"/>
        <v>0</v>
      </c>
    </row>
    <row r="13" spans="1:3">
      <c r="A13" s="3">
        <v>13400000012</v>
      </c>
      <c r="B13" s="3">
        <v>13400000012</v>
      </c>
      <c r="C13" s="5">
        <f t="shared" si="0"/>
        <v>0</v>
      </c>
    </row>
    <row r="14" spans="1:3">
      <c r="A14" s="3">
        <v>13400000013</v>
      </c>
      <c r="B14" s="4">
        <v>13400000013</v>
      </c>
      <c r="C14" s="5">
        <f t="shared" si="0"/>
        <v>0</v>
      </c>
    </row>
    <row r="15" spans="1:3">
      <c r="A15" s="3">
        <v>13400000014</v>
      </c>
      <c r="B15" s="3">
        <v>13400000014</v>
      </c>
      <c r="C15" s="5">
        <f t="shared" si="0"/>
        <v>0</v>
      </c>
    </row>
    <row r="16" spans="1:3">
      <c r="A16" s="3">
        <v>13400100001</v>
      </c>
      <c r="B16" s="4">
        <v>13400100001</v>
      </c>
      <c r="C16" s="5">
        <f t="shared" si="0"/>
        <v>0</v>
      </c>
    </row>
    <row r="17" spans="1:3">
      <c r="A17" s="3">
        <v>13400100002</v>
      </c>
      <c r="B17" s="3">
        <v>13400100002</v>
      </c>
      <c r="C17" s="5">
        <f t="shared" si="0"/>
        <v>0</v>
      </c>
    </row>
    <row r="18" spans="1:3">
      <c r="A18" s="3">
        <v>13400100003</v>
      </c>
      <c r="B18" s="4">
        <v>13400100003</v>
      </c>
      <c r="C18" s="5">
        <f t="shared" si="0"/>
        <v>0</v>
      </c>
    </row>
    <row r="19" spans="1:3">
      <c r="A19" s="3">
        <v>13400100004</v>
      </c>
      <c r="B19" s="3">
        <v>13400100004</v>
      </c>
      <c r="C19" s="5">
        <f t="shared" si="0"/>
        <v>0</v>
      </c>
    </row>
    <row r="20" spans="1:3">
      <c r="A20" s="3">
        <v>13400100005</v>
      </c>
      <c r="B20" s="4">
        <v>13400100005</v>
      </c>
      <c r="C20" s="5">
        <f t="shared" si="0"/>
        <v>0</v>
      </c>
    </row>
    <row r="21" spans="1:3">
      <c r="A21" s="3">
        <v>13400200001</v>
      </c>
      <c r="B21" s="3">
        <v>13400200001</v>
      </c>
      <c r="C21" s="5">
        <f t="shared" si="0"/>
        <v>0</v>
      </c>
    </row>
    <row r="22" spans="1:3">
      <c r="A22" s="3">
        <v>13400200002</v>
      </c>
      <c r="B22" s="4">
        <v>13400200002</v>
      </c>
      <c r="C22" s="5">
        <f t="shared" si="0"/>
        <v>0</v>
      </c>
    </row>
    <row r="23" spans="1:3">
      <c r="A23" s="3">
        <v>13400200003</v>
      </c>
      <c r="B23" s="3">
        <v>13400200003</v>
      </c>
      <c r="C23" s="5">
        <f t="shared" si="0"/>
        <v>0</v>
      </c>
    </row>
    <row r="24" spans="1:3">
      <c r="A24" s="3">
        <v>13400200004</v>
      </c>
      <c r="B24" s="4">
        <v>13400200004</v>
      </c>
      <c r="C24" s="5">
        <f t="shared" si="0"/>
        <v>0</v>
      </c>
    </row>
    <row r="25" spans="1:3">
      <c r="A25" s="3">
        <v>13400200005</v>
      </c>
      <c r="B25" s="3">
        <v>13400200005</v>
      </c>
      <c r="C25" s="5">
        <f t="shared" si="0"/>
        <v>0</v>
      </c>
    </row>
    <row r="26" spans="1:3">
      <c r="A26" s="3">
        <v>13400200006</v>
      </c>
      <c r="B26" s="4">
        <v>13400200006</v>
      </c>
      <c r="C26" s="5">
        <f t="shared" si="0"/>
        <v>0</v>
      </c>
    </row>
    <row r="27" spans="1:3">
      <c r="A27" s="3">
        <v>13400200007</v>
      </c>
      <c r="B27" s="3">
        <v>13400200007</v>
      </c>
      <c r="C27" s="5">
        <f t="shared" si="0"/>
        <v>0</v>
      </c>
    </row>
    <row r="28" spans="1:3">
      <c r="A28" s="3">
        <v>13400200008</v>
      </c>
      <c r="B28" s="4">
        <v>13400200008</v>
      </c>
      <c r="C28" s="5">
        <f t="shared" si="0"/>
        <v>0</v>
      </c>
    </row>
    <row r="29" spans="1:3">
      <c r="A29" s="3">
        <v>13400200009</v>
      </c>
      <c r="B29" s="3">
        <v>13400200009</v>
      </c>
      <c r="C29" s="5">
        <f t="shared" si="0"/>
        <v>0</v>
      </c>
    </row>
    <row r="30" spans="1:3">
      <c r="A30" s="3">
        <v>13400200010</v>
      </c>
      <c r="B30" s="4">
        <v>13400200010</v>
      </c>
      <c r="C30" s="5">
        <f t="shared" si="0"/>
        <v>0</v>
      </c>
    </row>
    <row r="31" spans="1:3">
      <c r="A31" s="3">
        <v>13400200011</v>
      </c>
      <c r="B31" s="3">
        <v>13400200011</v>
      </c>
      <c r="C31" s="5">
        <f t="shared" si="0"/>
        <v>0</v>
      </c>
    </row>
    <row r="32" spans="1:3">
      <c r="A32" s="3">
        <v>13400200012</v>
      </c>
      <c r="B32" s="4">
        <v>13400200012</v>
      </c>
      <c r="C32" s="5">
        <f t="shared" si="0"/>
        <v>0</v>
      </c>
    </row>
    <row r="33" spans="1:3">
      <c r="A33" s="3">
        <v>13400200013</v>
      </c>
      <c r="B33" s="3">
        <v>13400200013</v>
      </c>
      <c r="C33" s="5">
        <f t="shared" si="0"/>
        <v>0</v>
      </c>
    </row>
    <row r="34" spans="1:3">
      <c r="A34" s="3">
        <v>13400200014</v>
      </c>
      <c r="B34" s="4">
        <v>13400200014</v>
      </c>
      <c r="C34" s="5">
        <f t="shared" si="0"/>
        <v>0</v>
      </c>
    </row>
    <row r="35" spans="1:3">
      <c r="A35" s="3">
        <v>13400200015</v>
      </c>
      <c r="B35" s="3">
        <v>13400200015</v>
      </c>
      <c r="C35" s="5">
        <f t="shared" si="0"/>
        <v>0</v>
      </c>
    </row>
    <row r="36" spans="1:3">
      <c r="A36" s="3">
        <v>13400200016</v>
      </c>
      <c r="B36" s="4">
        <v>13400200016</v>
      </c>
      <c r="C36" s="5">
        <f t="shared" si="0"/>
        <v>0</v>
      </c>
    </row>
    <row r="37" spans="1:3">
      <c r="A37" s="3">
        <v>13400200017</v>
      </c>
      <c r="B37" s="3">
        <v>13400200017</v>
      </c>
      <c r="C37" s="5">
        <f t="shared" si="0"/>
        <v>0</v>
      </c>
    </row>
    <row r="38" spans="1:3">
      <c r="A38" s="3">
        <v>13400200018</v>
      </c>
      <c r="B38" s="4">
        <v>13400200018</v>
      </c>
      <c r="C38" s="5">
        <f t="shared" si="0"/>
        <v>0</v>
      </c>
    </row>
    <row r="39" spans="1:3">
      <c r="A39" s="3">
        <v>13400200019</v>
      </c>
      <c r="B39" s="3">
        <v>13400200019</v>
      </c>
      <c r="C39" s="5">
        <f t="shared" si="0"/>
        <v>0</v>
      </c>
    </row>
    <row r="40" spans="1:3">
      <c r="A40" s="3">
        <v>13400200020</v>
      </c>
      <c r="B40" s="4">
        <v>13400200020</v>
      </c>
      <c r="C40" s="5">
        <f t="shared" si="0"/>
        <v>0</v>
      </c>
    </row>
    <row r="41" spans="1:3">
      <c r="A41" s="3">
        <v>13400200021</v>
      </c>
      <c r="B41" s="3">
        <v>13400200021</v>
      </c>
      <c r="C41" s="5">
        <f t="shared" si="0"/>
        <v>0</v>
      </c>
    </row>
    <row r="42" spans="1:3">
      <c r="A42" s="3">
        <v>13400200022</v>
      </c>
      <c r="B42" s="4">
        <v>13400200022</v>
      </c>
      <c r="C42" s="5">
        <f t="shared" si="0"/>
        <v>0</v>
      </c>
    </row>
    <row r="43" spans="1:3">
      <c r="A43" s="3">
        <v>13400200023</v>
      </c>
      <c r="B43" s="3">
        <v>13400200023</v>
      </c>
      <c r="C43" s="5">
        <f t="shared" si="0"/>
        <v>0</v>
      </c>
    </row>
    <row r="44" spans="1:3">
      <c r="A44" s="3">
        <v>13400200024</v>
      </c>
      <c r="B44" s="4">
        <v>13400200024</v>
      </c>
      <c r="C44" s="5">
        <f t="shared" si="0"/>
        <v>0</v>
      </c>
    </row>
    <row r="45" spans="1:3">
      <c r="A45" s="3">
        <v>13400200025</v>
      </c>
      <c r="B45" s="3">
        <v>13400200025</v>
      </c>
      <c r="C45" s="5">
        <f t="shared" si="0"/>
        <v>0</v>
      </c>
    </row>
    <row r="46" spans="1:3">
      <c r="A46" s="3">
        <v>13400200026</v>
      </c>
      <c r="B46" s="4">
        <v>13400200026</v>
      </c>
      <c r="C46" s="5">
        <f t="shared" si="0"/>
        <v>0</v>
      </c>
    </row>
    <row r="47" spans="1:3">
      <c r="A47" s="3">
        <v>13400200027</v>
      </c>
      <c r="B47" s="3">
        <v>13400200027</v>
      </c>
      <c r="C47" s="5">
        <f t="shared" si="0"/>
        <v>0</v>
      </c>
    </row>
    <row r="48" spans="1:3">
      <c r="A48" s="3">
        <v>13400200028</v>
      </c>
      <c r="B48" s="4">
        <v>13400200028</v>
      </c>
      <c r="C48" s="5">
        <f t="shared" si="0"/>
        <v>0</v>
      </c>
    </row>
    <row r="49" spans="1:3">
      <c r="A49" s="3">
        <v>13400200029</v>
      </c>
      <c r="B49" s="3">
        <v>13400200029</v>
      </c>
      <c r="C49" s="5">
        <f t="shared" si="0"/>
        <v>0</v>
      </c>
    </row>
    <row r="50" spans="1:3">
      <c r="A50" s="3">
        <v>13400200030</v>
      </c>
      <c r="B50" s="4">
        <v>13400200030</v>
      </c>
      <c r="C50" s="5">
        <f t="shared" si="0"/>
        <v>0</v>
      </c>
    </row>
    <row r="51" spans="1:3">
      <c r="A51" s="3">
        <v>13400200031</v>
      </c>
      <c r="B51" s="3">
        <v>13400200031</v>
      </c>
      <c r="C51" s="5">
        <f t="shared" si="0"/>
        <v>0</v>
      </c>
    </row>
    <row r="52" spans="1:3">
      <c r="A52" s="3">
        <v>13400200032</v>
      </c>
      <c r="B52" s="4">
        <v>13400200032</v>
      </c>
      <c r="C52" s="5">
        <f t="shared" si="0"/>
        <v>0</v>
      </c>
    </row>
    <row r="53" spans="1:3">
      <c r="A53" s="3">
        <v>13400200033</v>
      </c>
      <c r="B53" s="3">
        <v>13400200033</v>
      </c>
      <c r="C53" s="5">
        <f t="shared" si="0"/>
        <v>0</v>
      </c>
    </row>
    <row r="54" spans="1:3">
      <c r="A54" s="3">
        <v>13400200034</v>
      </c>
      <c r="B54" s="4">
        <v>13400200034</v>
      </c>
      <c r="C54" s="5">
        <f t="shared" si="0"/>
        <v>0</v>
      </c>
    </row>
    <row r="55" spans="1:3">
      <c r="A55" s="3">
        <v>13400200035</v>
      </c>
      <c r="B55" s="3">
        <v>13400200035</v>
      </c>
      <c r="C55" s="5">
        <f t="shared" si="0"/>
        <v>0</v>
      </c>
    </row>
    <row r="56" spans="1:3">
      <c r="A56" s="3">
        <v>13400200036</v>
      </c>
      <c r="B56" s="4">
        <v>13400200036</v>
      </c>
      <c r="C56" s="5">
        <f t="shared" si="0"/>
        <v>0</v>
      </c>
    </row>
    <row r="57" spans="1:3">
      <c r="A57" s="3">
        <v>13400200037</v>
      </c>
      <c r="B57" s="3">
        <v>13400200037</v>
      </c>
      <c r="C57" s="5">
        <f t="shared" si="0"/>
        <v>0</v>
      </c>
    </row>
    <row r="58" spans="1:3">
      <c r="A58" s="3">
        <v>13400200038</v>
      </c>
      <c r="B58" s="4">
        <v>13400200038</v>
      </c>
      <c r="C58" s="5">
        <f t="shared" si="0"/>
        <v>0</v>
      </c>
    </row>
    <row r="59" spans="1:3">
      <c r="A59" s="3">
        <v>13400200039</v>
      </c>
      <c r="B59" s="3">
        <v>13400200039</v>
      </c>
      <c r="C59" s="5">
        <f t="shared" si="0"/>
        <v>0</v>
      </c>
    </row>
    <row r="60" spans="1:3">
      <c r="A60" s="3">
        <v>13400200040</v>
      </c>
      <c r="B60" s="4">
        <v>13400200040</v>
      </c>
      <c r="C60" s="5">
        <f t="shared" si="0"/>
        <v>0</v>
      </c>
    </row>
    <row r="61" spans="1:3">
      <c r="A61" s="3">
        <v>13400200041</v>
      </c>
      <c r="B61" s="3">
        <v>13400200041</v>
      </c>
      <c r="C61" s="5">
        <f t="shared" si="0"/>
        <v>0</v>
      </c>
    </row>
    <row r="62" spans="1:3">
      <c r="A62" s="3">
        <v>13400200042</v>
      </c>
      <c r="B62" s="4">
        <v>13400200042</v>
      </c>
      <c r="C62" s="5">
        <f t="shared" si="0"/>
        <v>0</v>
      </c>
    </row>
    <row r="63" spans="1:3">
      <c r="A63" s="3">
        <v>13400200043</v>
      </c>
      <c r="B63" s="3">
        <v>13400200043</v>
      </c>
      <c r="C63" s="5">
        <f t="shared" si="0"/>
        <v>0</v>
      </c>
    </row>
    <row r="64" spans="1:3">
      <c r="A64" s="3">
        <v>13400200044</v>
      </c>
      <c r="B64" s="4">
        <v>13400200044</v>
      </c>
      <c r="C64" s="5">
        <f t="shared" si="0"/>
        <v>0</v>
      </c>
    </row>
    <row r="65" spans="1:3">
      <c r="A65" s="3">
        <v>13400200045</v>
      </c>
      <c r="B65" s="3">
        <v>13400200045</v>
      </c>
      <c r="C65" s="5">
        <f t="shared" si="0"/>
        <v>0</v>
      </c>
    </row>
    <row r="66" spans="1:3">
      <c r="A66" s="3">
        <v>13400200046</v>
      </c>
      <c r="B66" s="4">
        <v>13400200046</v>
      </c>
      <c r="C66" s="5">
        <f t="shared" si="0"/>
        <v>0</v>
      </c>
    </row>
    <row r="67" spans="1:3">
      <c r="A67" s="3">
        <v>13400200047</v>
      </c>
      <c r="B67" s="3">
        <v>13400200047</v>
      </c>
      <c r="C67" s="5">
        <f t="shared" ref="C67:C130" si="1">+A67-B67</f>
        <v>0</v>
      </c>
    </row>
    <row r="68" spans="1:3">
      <c r="A68" s="3">
        <v>13400200048</v>
      </c>
      <c r="B68" s="4">
        <v>13400200048</v>
      </c>
      <c r="C68" s="5">
        <f t="shared" si="1"/>
        <v>0</v>
      </c>
    </row>
    <row r="69" spans="1:3">
      <c r="A69" s="3">
        <v>13400200049</v>
      </c>
      <c r="B69" s="3">
        <v>13400200049</v>
      </c>
      <c r="C69" s="5">
        <f t="shared" si="1"/>
        <v>0</v>
      </c>
    </row>
    <row r="70" spans="1:3">
      <c r="A70" s="3">
        <v>13400200050</v>
      </c>
      <c r="B70" s="4">
        <v>13400200050</v>
      </c>
      <c r="C70" s="5">
        <f t="shared" si="1"/>
        <v>0</v>
      </c>
    </row>
    <row r="71" spans="1:3">
      <c r="A71" s="3">
        <v>13400200051</v>
      </c>
      <c r="B71" s="3">
        <v>13400200051</v>
      </c>
      <c r="C71" s="5">
        <f t="shared" si="1"/>
        <v>0</v>
      </c>
    </row>
    <row r="72" spans="1:3">
      <c r="A72" s="3">
        <v>13400200052</v>
      </c>
      <c r="B72" s="4">
        <v>13400200052</v>
      </c>
      <c r="C72" s="5">
        <f t="shared" si="1"/>
        <v>0</v>
      </c>
    </row>
    <row r="73" spans="1:3">
      <c r="A73" s="3">
        <v>13400200053</v>
      </c>
      <c r="B73" s="3">
        <v>13400200053</v>
      </c>
      <c r="C73" s="5">
        <f t="shared" si="1"/>
        <v>0</v>
      </c>
    </row>
    <row r="74" spans="1:3">
      <c r="A74" s="3">
        <v>13400200054</v>
      </c>
      <c r="B74" s="4">
        <v>13400200054</v>
      </c>
      <c r="C74" s="5">
        <f t="shared" si="1"/>
        <v>0</v>
      </c>
    </row>
    <row r="75" spans="1:3">
      <c r="A75" s="3">
        <v>13400200055</v>
      </c>
      <c r="B75" s="3">
        <v>13400200055</v>
      </c>
      <c r="C75" s="5">
        <f t="shared" si="1"/>
        <v>0</v>
      </c>
    </row>
    <row r="76" spans="1:3">
      <c r="A76" s="3">
        <v>13400200056</v>
      </c>
      <c r="B76" s="4">
        <v>13400200056</v>
      </c>
      <c r="C76" s="5">
        <f t="shared" si="1"/>
        <v>0</v>
      </c>
    </row>
    <row r="77" spans="1:3">
      <c r="A77" s="3">
        <v>13400200057</v>
      </c>
      <c r="B77" s="3">
        <v>13400200057</v>
      </c>
      <c r="C77" s="5">
        <f t="shared" si="1"/>
        <v>0</v>
      </c>
    </row>
    <row r="78" spans="1:3">
      <c r="A78" s="3">
        <v>13400200058</v>
      </c>
      <c r="B78" s="4">
        <v>13400200058</v>
      </c>
      <c r="C78" s="5">
        <f t="shared" si="1"/>
        <v>0</v>
      </c>
    </row>
    <row r="79" spans="1:3">
      <c r="A79" s="3">
        <v>13400200059</v>
      </c>
      <c r="B79" s="3">
        <v>13400200059</v>
      </c>
      <c r="C79" s="5">
        <f t="shared" si="1"/>
        <v>0</v>
      </c>
    </row>
    <row r="80" spans="1:3">
      <c r="A80" s="3">
        <v>13400200060</v>
      </c>
      <c r="B80" s="4">
        <v>13400200060</v>
      </c>
      <c r="C80" s="5">
        <f t="shared" si="1"/>
        <v>0</v>
      </c>
    </row>
    <row r="81" spans="1:3">
      <c r="A81" s="3">
        <v>13400200061</v>
      </c>
      <c r="B81" s="3">
        <v>13400200061</v>
      </c>
      <c r="C81" s="5">
        <f t="shared" si="1"/>
        <v>0</v>
      </c>
    </row>
    <row r="82" spans="1:3">
      <c r="A82" s="3">
        <v>13400200062</v>
      </c>
      <c r="B82" s="4">
        <v>13400200062</v>
      </c>
      <c r="C82" s="5">
        <f t="shared" si="1"/>
        <v>0</v>
      </c>
    </row>
    <row r="83" spans="1:3">
      <c r="A83" s="3">
        <v>13400200063</v>
      </c>
      <c r="B83" s="3">
        <v>13400200063</v>
      </c>
      <c r="C83" s="5">
        <f t="shared" si="1"/>
        <v>0</v>
      </c>
    </row>
    <row r="84" spans="1:3">
      <c r="A84" s="3">
        <v>13400200064</v>
      </c>
      <c r="B84" s="4">
        <v>13400200064</v>
      </c>
      <c r="C84" s="5">
        <f t="shared" si="1"/>
        <v>0</v>
      </c>
    </row>
    <row r="85" spans="1:3">
      <c r="A85" s="3">
        <v>13400200065</v>
      </c>
      <c r="B85" s="3">
        <v>13400200065</v>
      </c>
      <c r="C85" s="5">
        <f t="shared" si="1"/>
        <v>0</v>
      </c>
    </row>
    <row r="86" spans="1:3">
      <c r="A86" s="3">
        <v>13400200066</v>
      </c>
      <c r="B86" s="4">
        <v>13400200066</v>
      </c>
      <c r="C86" s="5">
        <f t="shared" si="1"/>
        <v>0</v>
      </c>
    </row>
    <row r="87" spans="1:3">
      <c r="A87" s="3">
        <v>13400200067</v>
      </c>
      <c r="B87" s="3">
        <v>13400200067</v>
      </c>
      <c r="C87" s="5">
        <f t="shared" si="1"/>
        <v>0</v>
      </c>
    </row>
    <row r="88" spans="1:3">
      <c r="A88" s="3">
        <v>13400200068</v>
      </c>
      <c r="B88" s="4">
        <v>13400200068</v>
      </c>
      <c r="C88" s="5">
        <f t="shared" si="1"/>
        <v>0</v>
      </c>
    </row>
    <row r="89" spans="1:3">
      <c r="A89" s="3">
        <v>13400200069</v>
      </c>
      <c r="B89" s="3">
        <v>13400200069</v>
      </c>
      <c r="C89" s="5">
        <f t="shared" si="1"/>
        <v>0</v>
      </c>
    </row>
    <row r="90" spans="1:3">
      <c r="A90" s="3">
        <v>13400200070</v>
      </c>
      <c r="B90" s="4">
        <v>13400200070</v>
      </c>
      <c r="C90" s="5">
        <f t="shared" si="1"/>
        <v>0</v>
      </c>
    </row>
    <row r="91" spans="1:3">
      <c r="A91" s="3">
        <v>13400200071</v>
      </c>
      <c r="B91" s="3">
        <v>13400200071</v>
      </c>
      <c r="C91" s="5">
        <f t="shared" si="1"/>
        <v>0</v>
      </c>
    </row>
    <row r="92" spans="1:3">
      <c r="A92" s="3">
        <v>13400200072</v>
      </c>
      <c r="B92" s="4">
        <v>13400200072</v>
      </c>
      <c r="C92" s="5">
        <f t="shared" si="1"/>
        <v>0</v>
      </c>
    </row>
    <row r="93" spans="1:3">
      <c r="A93" s="3">
        <v>13400200073</v>
      </c>
      <c r="B93" s="3">
        <v>13400200073</v>
      </c>
      <c r="C93" s="5">
        <f t="shared" si="1"/>
        <v>0</v>
      </c>
    </row>
    <row r="94" spans="1:3">
      <c r="A94" s="3">
        <v>13400200074</v>
      </c>
      <c r="B94" s="4">
        <v>13400200074</v>
      </c>
      <c r="C94" s="5">
        <f t="shared" si="1"/>
        <v>0</v>
      </c>
    </row>
    <row r="95" spans="1:3">
      <c r="A95" s="3">
        <v>13400200075</v>
      </c>
      <c r="B95" s="3">
        <v>13400200075</v>
      </c>
      <c r="C95" s="5">
        <f t="shared" si="1"/>
        <v>0</v>
      </c>
    </row>
    <row r="96" spans="1:3">
      <c r="A96" s="3">
        <v>13400200076</v>
      </c>
      <c r="B96" s="4">
        <v>13400200076</v>
      </c>
      <c r="C96" s="5">
        <f t="shared" si="1"/>
        <v>0</v>
      </c>
    </row>
    <row r="97" spans="1:3">
      <c r="A97" s="3">
        <v>13400200077</v>
      </c>
      <c r="B97" s="3">
        <v>13400200077</v>
      </c>
      <c r="C97" s="5">
        <f t="shared" si="1"/>
        <v>0</v>
      </c>
    </row>
    <row r="98" spans="1:3">
      <c r="A98" s="3">
        <v>13400200078</v>
      </c>
      <c r="B98" s="4">
        <v>13400200078</v>
      </c>
      <c r="C98" s="5">
        <f t="shared" si="1"/>
        <v>0</v>
      </c>
    </row>
    <row r="99" spans="1:3">
      <c r="A99" s="3">
        <v>13400200079</v>
      </c>
      <c r="B99" s="3">
        <v>13400200079</v>
      </c>
      <c r="C99" s="5">
        <f t="shared" si="1"/>
        <v>0</v>
      </c>
    </row>
    <row r="100" spans="1:3">
      <c r="A100" s="3">
        <v>13400200080</v>
      </c>
      <c r="B100" s="4">
        <v>13400200080</v>
      </c>
      <c r="C100" s="5">
        <f t="shared" si="1"/>
        <v>0</v>
      </c>
    </row>
    <row r="101" spans="1:3">
      <c r="A101" s="3">
        <v>13400200081</v>
      </c>
      <c r="B101" s="3">
        <v>13400200081</v>
      </c>
      <c r="C101" s="5">
        <f t="shared" si="1"/>
        <v>0</v>
      </c>
    </row>
    <row r="102" spans="1:3">
      <c r="A102" s="3">
        <v>13400200082</v>
      </c>
      <c r="B102" s="4">
        <v>13400200082</v>
      </c>
      <c r="C102" s="5">
        <f t="shared" si="1"/>
        <v>0</v>
      </c>
    </row>
    <row r="103" spans="1:3">
      <c r="A103" s="3">
        <v>13400200083</v>
      </c>
      <c r="B103" s="3">
        <v>13400200083</v>
      </c>
      <c r="C103" s="5">
        <f t="shared" si="1"/>
        <v>0</v>
      </c>
    </row>
    <row r="104" spans="1:3">
      <c r="A104" s="3">
        <v>13400200084</v>
      </c>
      <c r="B104" s="4">
        <v>13400200084</v>
      </c>
      <c r="C104" s="5">
        <f t="shared" si="1"/>
        <v>0</v>
      </c>
    </row>
    <row r="105" spans="1:3">
      <c r="A105" s="3">
        <v>13400200085</v>
      </c>
      <c r="B105" s="3">
        <v>13400200085</v>
      </c>
      <c r="C105" s="5">
        <f t="shared" si="1"/>
        <v>0</v>
      </c>
    </row>
    <row r="106" spans="1:3">
      <c r="A106" s="3">
        <v>13400200086</v>
      </c>
      <c r="B106" s="4">
        <v>13400200086</v>
      </c>
      <c r="C106" s="5">
        <f t="shared" si="1"/>
        <v>0</v>
      </c>
    </row>
    <row r="107" spans="1:3">
      <c r="A107" s="3">
        <v>13400200087</v>
      </c>
      <c r="B107" s="3">
        <v>13400200087</v>
      </c>
      <c r="C107" s="5">
        <f t="shared" si="1"/>
        <v>0</v>
      </c>
    </row>
    <row r="108" spans="1:3">
      <c r="A108" s="3">
        <v>13400200088</v>
      </c>
      <c r="B108" s="4">
        <v>13400200088</v>
      </c>
      <c r="C108" s="5">
        <f t="shared" si="1"/>
        <v>0</v>
      </c>
    </row>
    <row r="109" spans="1:3">
      <c r="A109" s="3">
        <v>13400200089</v>
      </c>
      <c r="B109" s="3">
        <v>13400200089</v>
      </c>
      <c r="C109" s="5">
        <f t="shared" si="1"/>
        <v>0</v>
      </c>
    </row>
    <row r="110" spans="1:3">
      <c r="A110" s="3">
        <v>13400200090</v>
      </c>
      <c r="B110" s="4">
        <v>13400200090</v>
      </c>
      <c r="C110" s="5">
        <f t="shared" si="1"/>
        <v>0</v>
      </c>
    </row>
    <row r="111" spans="1:3">
      <c r="A111" s="3">
        <v>13400200091</v>
      </c>
      <c r="B111" s="3">
        <v>13400200091</v>
      </c>
      <c r="C111" s="5">
        <f t="shared" si="1"/>
        <v>0</v>
      </c>
    </row>
    <row r="112" spans="1:3">
      <c r="A112" s="3">
        <v>13400200092</v>
      </c>
      <c r="B112" s="4">
        <v>13400200092</v>
      </c>
      <c r="C112" s="5">
        <f t="shared" si="1"/>
        <v>0</v>
      </c>
    </row>
    <row r="113" spans="1:3">
      <c r="A113" s="3">
        <v>13400200093</v>
      </c>
      <c r="B113" s="3">
        <v>13400200093</v>
      </c>
      <c r="C113" s="5">
        <f t="shared" si="1"/>
        <v>0</v>
      </c>
    </row>
    <row r="114" spans="1:3">
      <c r="A114" s="3">
        <v>13400200094</v>
      </c>
      <c r="B114" s="4">
        <v>13400200094</v>
      </c>
      <c r="C114" s="5">
        <f t="shared" si="1"/>
        <v>0</v>
      </c>
    </row>
    <row r="115" spans="1:3">
      <c r="A115" s="3">
        <v>13400200095</v>
      </c>
      <c r="B115" s="3">
        <v>13400200095</v>
      </c>
      <c r="C115" s="5">
        <f t="shared" si="1"/>
        <v>0</v>
      </c>
    </row>
    <row r="116" spans="1:3">
      <c r="A116" s="3">
        <v>13400200096</v>
      </c>
      <c r="B116" s="4">
        <v>13400200096</v>
      </c>
      <c r="C116" s="5">
        <f t="shared" si="1"/>
        <v>0</v>
      </c>
    </row>
    <row r="117" spans="1:3">
      <c r="A117" s="3">
        <v>13400200097</v>
      </c>
      <c r="B117" s="3">
        <v>13400200097</v>
      </c>
      <c r="C117" s="5">
        <f t="shared" si="1"/>
        <v>0</v>
      </c>
    </row>
    <row r="118" spans="1:3">
      <c r="A118" s="3">
        <v>13400200098</v>
      </c>
      <c r="B118" s="4">
        <v>13400200098</v>
      </c>
      <c r="C118" s="5">
        <f t="shared" si="1"/>
        <v>0</v>
      </c>
    </row>
    <row r="119" spans="1:3">
      <c r="A119" s="3">
        <v>13400200099</v>
      </c>
      <c r="B119" s="3">
        <v>13400200099</v>
      </c>
      <c r="C119" s="5">
        <f t="shared" si="1"/>
        <v>0</v>
      </c>
    </row>
    <row r="120" spans="1:3">
      <c r="A120" s="3">
        <v>13400200100</v>
      </c>
      <c r="B120" s="4">
        <v>13400200100</v>
      </c>
      <c r="C120" s="5">
        <f t="shared" si="1"/>
        <v>0</v>
      </c>
    </row>
    <row r="121" spans="1:3">
      <c r="A121" s="3">
        <v>13400200101</v>
      </c>
      <c r="B121" s="3">
        <v>13400200101</v>
      </c>
      <c r="C121" s="5">
        <f t="shared" si="1"/>
        <v>0</v>
      </c>
    </row>
    <row r="122" spans="1:3">
      <c r="A122" s="3">
        <v>13400200102</v>
      </c>
      <c r="B122" s="4">
        <v>13400200102</v>
      </c>
      <c r="C122" s="5">
        <f t="shared" si="1"/>
        <v>0</v>
      </c>
    </row>
    <row r="123" spans="1:3">
      <c r="A123" s="3">
        <v>13400200103</v>
      </c>
      <c r="B123" s="3">
        <v>13400200103</v>
      </c>
      <c r="C123" s="5">
        <f t="shared" si="1"/>
        <v>0</v>
      </c>
    </row>
    <row r="124" spans="1:3">
      <c r="A124" s="3">
        <v>13400200104</v>
      </c>
      <c r="B124" s="4">
        <v>13400200104</v>
      </c>
      <c r="C124" s="5">
        <f t="shared" si="1"/>
        <v>0</v>
      </c>
    </row>
    <row r="125" spans="1:3">
      <c r="A125" s="3">
        <v>13400200105</v>
      </c>
      <c r="B125" s="3">
        <v>13400200105</v>
      </c>
      <c r="C125" s="5">
        <f t="shared" si="1"/>
        <v>0</v>
      </c>
    </row>
    <row r="126" spans="1:3">
      <c r="A126" s="3">
        <v>13400200106</v>
      </c>
      <c r="B126" s="4">
        <v>13400200106</v>
      </c>
      <c r="C126" s="5">
        <f t="shared" si="1"/>
        <v>0</v>
      </c>
    </row>
    <row r="127" spans="1:3">
      <c r="A127" s="3">
        <v>13400200107</v>
      </c>
      <c r="B127" s="3">
        <v>13400200107</v>
      </c>
      <c r="C127" s="5">
        <f t="shared" si="1"/>
        <v>0</v>
      </c>
    </row>
    <row r="128" spans="1:3">
      <c r="A128" s="3">
        <v>13400200108</v>
      </c>
      <c r="B128" s="4">
        <v>13400200108</v>
      </c>
      <c r="C128" s="5">
        <f t="shared" si="1"/>
        <v>0</v>
      </c>
    </row>
    <row r="129" spans="1:3">
      <c r="A129" s="3">
        <v>13400200109</v>
      </c>
      <c r="B129" s="3">
        <v>13400200109</v>
      </c>
      <c r="C129" s="5">
        <f t="shared" si="1"/>
        <v>0</v>
      </c>
    </row>
    <row r="130" spans="1:3">
      <c r="A130" s="3">
        <v>13400200110</v>
      </c>
      <c r="B130" s="4">
        <v>13400200110</v>
      </c>
      <c r="C130" s="5">
        <f t="shared" si="1"/>
        <v>0</v>
      </c>
    </row>
    <row r="131" spans="1:3">
      <c r="A131" s="3">
        <v>13400200111</v>
      </c>
      <c r="B131" s="3">
        <v>13400200111</v>
      </c>
      <c r="C131" s="5">
        <f t="shared" ref="C131:C194" si="2">+A131-B131</f>
        <v>0</v>
      </c>
    </row>
    <row r="132" spans="1:3">
      <c r="A132" s="3">
        <v>13400200112</v>
      </c>
      <c r="B132" s="4">
        <v>13400200112</v>
      </c>
      <c r="C132" s="5">
        <f t="shared" si="2"/>
        <v>0</v>
      </c>
    </row>
    <row r="133" spans="1:3">
      <c r="A133" s="3">
        <v>13400200113</v>
      </c>
      <c r="B133" s="3">
        <v>13400200113</v>
      </c>
      <c r="C133" s="5">
        <f t="shared" si="2"/>
        <v>0</v>
      </c>
    </row>
    <row r="134" spans="1:3">
      <c r="A134" s="3">
        <v>13400200114</v>
      </c>
      <c r="B134" s="4">
        <v>13400200114</v>
      </c>
      <c r="C134" s="5">
        <f t="shared" si="2"/>
        <v>0</v>
      </c>
    </row>
    <row r="135" spans="1:3">
      <c r="A135" s="3">
        <v>13400200115</v>
      </c>
      <c r="B135" s="3">
        <v>13400200115</v>
      </c>
      <c r="C135" s="5">
        <f t="shared" si="2"/>
        <v>0</v>
      </c>
    </row>
    <row r="136" spans="1:3">
      <c r="A136" s="3">
        <v>13400200116</v>
      </c>
      <c r="B136" s="4">
        <v>13400200116</v>
      </c>
      <c r="C136" s="5">
        <f t="shared" si="2"/>
        <v>0</v>
      </c>
    </row>
    <row r="137" spans="1:3">
      <c r="A137" s="3">
        <v>13400200117</v>
      </c>
      <c r="B137" s="3">
        <v>13400200117</v>
      </c>
      <c r="C137" s="5">
        <f t="shared" si="2"/>
        <v>0</v>
      </c>
    </row>
    <row r="138" spans="1:3">
      <c r="A138" s="3">
        <v>13400200118</v>
      </c>
      <c r="B138" s="4">
        <v>13400200118</v>
      </c>
      <c r="C138" s="5">
        <f t="shared" si="2"/>
        <v>0</v>
      </c>
    </row>
    <row r="139" spans="1:3">
      <c r="A139" s="3">
        <v>13400200119</v>
      </c>
      <c r="B139" s="3">
        <v>13400200119</v>
      </c>
      <c r="C139" s="5">
        <f t="shared" si="2"/>
        <v>0</v>
      </c>
    </row>
    <row r="140" spans="1:3">
      <c r="A140" s="3">
        <v>13400200120</v>
      </c>
      <c r="B140" s="4">
        <v>13400200120</v>
      </c>
      <c r="C140" s="5">
        <f t="shared" si="2"/>
        <v>0</v>
      </c>
    </row>
    <row r="141" spans="1:3">
      <c r="A141" s="3">
        <v>13400200121</v>
      </c>
      <c r="B141" s="3">
        <v>13400200121</v>
      </c>
      <c r="C141" s="5">
        <f t="shared" si="2"/>
        <v>0</v>
      </c>
    </row>
    <row r="142" spans="1:3">
      <c r="A142" s="3">
        <v>13400200122</v>
      </c>
      <c r="B142" s="4">
        <v>13400200122</v>
      </c>
      <c r="C142" s="5">
        <f t="shared" si="2"/>
        <v>0</v>
      </c>
    </row>
    <row r="143" spans="1:3">
      <c r="A143" s="3">
        <v>13400200123</v>
      </c>
      <c r="B143" s="3">
        <v>13400200123</v>
      </c>
      <c r="C143" s="5">
        <f t="shared" si="2"/>
        <v>0</v>
      </c>
    </row>
    <row r="144" spans="1:3">
      <c r="A144" s="3">
        <v>13400200124</v>
      </c>
      <c r="B144" s="4">
        <v>13400200124</v>
      </c>
      <c r="C144" s="5">
        <f t="shared" si="2"/>
        <v>0</v>
      </c>
    </row>
    <row r="145" spans="1:3">
      <c r="A145" s="3">
        <v>13400200125</v>
      </c>
      <c r="B145" s="3">
        <v>13400200125</v>
      </c>
      <c r="C145" s="5">
        <f t="shared" si="2"/>
        <v>0</v>
      </c>
    </row>
    <row r="146" spans="1:3">
      <c r="A146" s="3">
        <v>13400200126</v>
      </c>
      <c r="B146" s="4">
        <v>13400200126</v>
      </c>
      <c r="C146" s="5">
        <f t="shared" si="2"/>
        <v>0</v>
      </c>
    </row>
    <row r="147" spans="1:3">
      <c r="A147" s="3">
        <v>13400200127</v>
      </c>
      <c r="B147" s="3">
        <v>13400200127</v>
      </c>
      <c r="C147" s="5">
        <f t="shared" si="2"/>
        <v>0</v>
      </c>
    </row>
    <row r="148" spans="1:3">
      <c r="A148" s="3">
        <v>13400200128</v>
      </c>
      <c r="B148" s="4">
        <v>13400200128</v>
      </c>
      <c r="C148" s="5">
        <f t="shared" si="2"/>
        <v>0</v>
      </c>
    </row>
    <row r="149" spans="1:3">
      <c r="A149" s="3">
        <v>13400200129</v>
      </c>
      <c r="B149" s="3">
        <v>13400200129</v>
      </c>
      <c r="C149" s="5">
        <f t="shared" si="2"/>
        <v>0</v>
      </c>
    </row>
    <row r="150" spans="1:3">
      <c r="A150" s="3">
        <v>13400200130</v>
      </c>
      <c r="B150" s="4">
        <v>13400200130</v>
      </c>
      <c r="C150" s="5">
        <f t="shared" si="2"/>
        <v>0</v>
      </c>
    </row>
    <row r="151" spans="1:3">
      <c r="A151" s="3">
        <v>13400200131</v>
      </c>
      <c r="B151" s="3">
        <v>13400200131</v>
      </c>
      <c r="C151" s="5">
        <f t="shared" si="2"/>
        <v>0</v>
      </c>
    </row>
    <row r="152" spans="1:3">
      <c r="A152" s="3">
        <v>13400200132</v>
      </c>
      <c r="B152" s="6">
        <v>13400200132</v>
      </c>
      <c r="C152" s="5">
        <f t="shared" si="2"/>
        <v>0</v>
      </c>
    </row>
    <row r="153" spans="1:3">
      <c r="A153" s="7">
        <v>13400200133</v>
      </c>
      <c r="B153" s="7">
        <v>13400200133</v>
      </c>
      <c r="C153" s="5">
        <f t="shared" si="2"/>
        <v>0</v>
      </c>
    </row>
    <row r="154" spans="1:3">
      <c r="A154" s="7">
        <v>13400200134</v>
      </c>
      <c r="B154" s="6">
        <v>13400200134</v>
      </c>
      <c r="C154" s="5">
        <f t="shared" si="2"/>
        <v>0</v>
      </c>
    </row>
    <row r="155" spans="1:3">
      <c r="A155" s="7">
        <v>13400200135</v>
      </c>
      <c r="B155" s="7">
        <v>13400200135</v>
      </c>
      <c r="C155" s="5">
        <f t="shared" si="2"/>
        <v>0</v>
      </c>
    </row>
    <row r="156" spans="1:3">
      <c r="A156" s="7">
        <v>13400200136</v>
      </c>
      <c r="B156" s="6">
        <v>13400200136</v>
      </c>
      <c r="C156" s="5">
        <f t="shared" si="2"/>
        <v>0</v>
      </c>
    </row>
    <row r="157" spans="1:3">
      <c r="A157" s="7">
        <v>13400200137</v>
      </c>
      <c r="B157" s="7">
        <v>13400200137</v>
      </c>
      <c r="C157" s="5">
        <f t="shared" si="2"/>
        <v>0</v>
      </c>
    </row>
    <row r="158" spans="1:3">
      <c r="A158" s="7">
        <v>13400200138</v>
      </c>
      <c r="B158" s="6">
        <v>13400200138</v>
      </c>
      <c r="C158" s="5">
        <f t="shared" si="2"/>
        <v>0</v>
      </c>
    </row>
    <row r="159" spans="1:3">
      <c r="A159" s="7">
        <v>13400200139</v>
      </c>
      <c r="B159" s="7">
        <v>13400200139</v>
      </c>
      <c r="C159" s="5">
        <f t="shared" si="2"/>
        <v>0</v>
      </c>
    </row>
    <row r="160" spans="1:3">
      <c r="A160" s="7">
        <v>13400200140</v>
      </c>
      <c r="B160" s="6">
        <v>13400200140</v>
      </c>
      <c r="C160" s="5">
        <f t="shared" si="2"/>
        <v>0</v>
      </c>
    </row>
    <row r="161" spans="1:3">
      <c r="A161" s="7">
        <v>13400200141</v>
      </c>
      <c r="B161" s="7">
        <v>13400200141</v>
      </c>
      <c r="C161" s="5">
        <f t="shared" si="2"/>
        <v>0</v>
      </c>
    </row>
    <row r="162" spans="1:3">
      <c r="A162" s="7">
        <v>13400200142</v>
      </c>
      <c r="B162" s="6">
        <v>13400200142</v>
      </c>
      <c r="C162" s="5">
        <f t="shared" si="2"/>
        <v>0</v>
      </c>
    </row>
    <row r="163" spans="1:3">
      <c r="A163" s="7">
        <v>13400200143</v>
      </c>
      <c r="B163" s="7">
        <v>13400200143</v>
      </c>
      <c r="C163" s="5">
        <f t="shared" si="2"/>
        <v>0</v>
      </c>
    </row>
    <row r="164" spans="1:3">
      <c r="A164" s="7">
        <v>13400200144</v>
      </c>
      <c r="B164" s="6">
        <v>13400200144</v>
      </c>
      <c r="C164" s="5">
        <f t="shared" si="2"/>
        <v>0</v>
      </c>
    </row>
    <row r="165" spans="1:3">
      <c r="A165" s="7">
        <v>13400200145</v>
      </c>
      <c r="B165" s="7">
        <v>13400200145</v>
      </c>
      <c r="C165" s="5">
        <f t="shared" si="2"/>
        <v>0</v>
      </c>
    </row>
    <row r="166" spans="1:3">
      <c r="A166" s="7">
        <v>13400200146</v>
      </c>
      <c r="B166" s="6">
        <v>13400200146</v>
      </c>
      <c r="C166" s="5">
        <f t="shared" si="2"/>
        <v>0</v>
      </c>
    </row>
    <row r="167" spans="1:3">
      <c r="A167" s="7">
        <v>13400200147</v>
      </c>
      <c r="B167" s="7">
        <v>13400200147</v>
      </c>
      <c r="C167" s="5">
        <f t="shared" si="2"/>
        <v>0</v>
      </c>
    </row>
    <row r="168" spans="1:3">
      <c r="A168" s="7">
        <v>13400200148</v>
      </c>
      <c r="B168" s="6">
        <v>13400200148</v>
      </c>
      <c r="C168" s="5">
        <f t="shared" si="2"/>
        <v>0</v>
      </c>
    </row>
    <row r="169" spans="1:3">
      <c r="A169" s="7">
        <v>13400200149</v>
      </c>
      <c r="B169" s="7">
        <v>13400200149</v>
      </c>
      <c r="C169" s="5">
        <f t="shared" si="2"/>
        <v>0</v>
      </c>
    </row>
    <row r="170" spans="1:3">
      <c r="A170" s="7">
        <v>13400200150</v>
      </c>
      <c r="B170" s="6">
        <v>13400200150</v>
      </c>
      <c r="C170" s="5">
        <f t="shared" si="2"/>
        <v>0</v>
      </c>
    </row>
    <row r="171" spans="1:3">
      <c r="A171" s="7">
        <v>13400200151</v>
      </c>
      <c r="B171" s="7">
        <v>13400200151</v>
      </c>
      <c r="C171" s="5">
        <f t="shared" si="2"/>
        <v>0</v>
      </c>
    </row>
    <row r="172" spans="1:3">
      <c r="A172" s="7">
        <v>13400200152</v>
      </c>
      <c r="B172" s="6">
        <v>13400200152</v>
      </c>
      <c r="C172" s="5">
        <f t="shared" si="2"/>
        <v>0</v>
      </c>
    </row>
    <row r="173" spans="1:3">
      <c r="A173" s="7">
        <v>13400200153</v>
      </c>
      <c r="B173" s="7">
        <v>13400200153</v>
      </c>
      <c r="C173" s="5">
        <f t="shared" si="2"/>
        <v>0</v>
      </c>
    </row>
    <row r="174" spans="1:3">
      <c r="A174" s="7">
        <v>13400200154</v>
      </c>
      <c r="B174" s="6">
        <v>13400200154</v>
      </c>
      <c r="C174" s="5">
        <f t="shared" si="2"/>
        <v>0</v>
      </c>
    </row>
    <row r="175" spans="1:3">
      <c r="A175" s="7">
        <v>13400200155</v>
      </c>
      <c r="B175" s="7">
        <v>13400200155</v>
      </c>
      <c r="C175" s="5">
        <f t="shared" si="2"/>
        <v>0</v>
      </c>
    </row>
    <row r="176" spans="1:3">
      <c r="A176" s="7">
        <v>13400200156</v>
      </c>
      <c r="B176" s="6">
        <v>13400200156</v>
      </c>
      <c r="C176" s="5">
        <f t="shared" si="2"/>
        <v>0</v>
      </c>
    </row>
    <row r="177" spans="1:3">
      <c r="A177" s="7">
        <v>13400200157</v>
      </c>
      <c r="B177" s="7">
        <v>13400200157</v>
      </c>
      <c r="C177" s="5">
        <f t="shared" si="2"/>
        <v>0</v>
      </c>
    </row>
    <row r="178" spans="1:3">
      <c r="A178" s="7">
        <v>13400200158</v>
      </c>
      <c r="B178" s="6">
        <v>13400200158</v>
      </c>
      <c r="C178" s="5">
        <f t="shared" si="2"/>
        <v>0</v>
      </c>
    </row>
    <row r="179" spans="1:3">
      <c r="A179" s="7">
        <v>13400200159</v>
      </c>
      <c r="B179" s="7">
        <v>13400200159</v>
      </c>
      <c r="C179" s="5">
        <f t="shared" si="2"/>
        <v>0</v>
      </c>
    </row>
    <row r="180" spans="1:3">
      <c r="A180" s="7">
        <v>13400200160</v>
      </c>
      <c r="B180" s="6">
        <v>13400200160</v>
      </c>
      <c r="C180" s="5">
        <f t="shared" si="2"/>
        <v>0</v>
      </c>
    </row>
    <row r="181" spans="1:3">
      <c r="A181" s="7">
        <v>13400200161</v>
      </c>
      <c r="B181" s="7">
        <v>13400200161</v>
      </c>
      <c r="C181" s="5">
        <f t="shared" si="2"/>
        <v>0</v>
      </c>
    </row>
    <row r="182" spans="1:3">
      <c r="A182" s="7">
        <v>13400200162</v>
      </c>
      <c r="B182" s="6">
        <v>13400200162</v>
      </c>
      <c r="C182" s="5">
        <f t="shared" si="2"/>
        <v>0</v>
      </c>
    </row>
    <row r="183" spans="1:3">
      <c r="A183" s="7">
        <v>13400200163</v>
      </c>
      <c r="B183" s="7">
        <v>13400200163</v>
      </c>
      <c r="C183" s="5">
        <f t="shared" si="2"/>
        <v>0</v>
      </c>
    </row>
    <row r="184" spans="1:3">
      <c r="A184" s="7">
        <v>13400200164</v>
      </c>
      <c r="B184" s="6">
        <v>13400200164</v>
      </c>
      <c r="C184" s="5">
        <f t="shared" si="2"/>
        <v>0</v>
      </c>
    </row>
    <row r="185" spans="1:3">
      <c r="A185" s="7">
        <v>13400200165</v>
      </c>
      <c r="B185" s="7">
        <v>13400200165</v>
      </c>
      <c r="C185" s="5">
        <f t="shared" si="2"/>
        <v>0</v>
      </c>
    </row>
    <row r="186" spans="1:3">
      <c r="A186" s="7">
        <v>13400200166</v>
      </c>
      <c r="B186" s="6">
        <v>13400200166</v>
      </c>
      <c r="C186" s="5">
        <f t="shared" si="2"/>
        <v>0</v>
      </c>
    </row>
    <row r="187" spans="1:3">
      <c r="A187" s="7">
        <v>13400200167</v>
      </c>
      <c r="B187" s="7">
        <v>13400200167</v>
      </c>
      <c r="C187" s="5">
        <f t="shared" si="2"/>
        <v>0</v>
      </c>
    </row>
    <row r="188" spans="1:3">
      <c r="A188" s="7">
        <v>13400200168</v>
      </c>
      <c r="B188" s="6">
        <v>13400200168</v>
      </c>
      <c r="C188" s="5">
        <f t="shared" si="2"/>
        <v>0</v>
      </c>
    </row>
    <row r="189" spans="1:3">
      <c r="A189" s="7">
        <v>13400200169</v>
      </c>
      <c r="B189" s="7">
        <v>13400200169</v>
      </c>
      <c r="C189" s="5">
        <f t="shared" si="2"/>
        <v>0</v>
      </c>
    </row>
    <row r="190" spans="1:3">
      <c r="A190" s="7">
        <v>13400200170</v>
      </c>
      <c r="B190" s="6">
        <v>13400200170</v>
      </c>
      <c r="C190" s="5">
        <f t="shared" si="2"/>
        <v>0</v>
      </c>
    </row>
    <row r="191" spans="1:3">
      <c r="A191" s="7">
        <v>13400200171</v>
      </c>
      <c r="B191" s="7">
        <v>13400200171</v>
      </c>
      <c r="C191" s="5">
        <f t="shared" si="2"/>
        <v>0</v>
      </c>
    </row>
    <row r="192" spans="1:3">
      <c r="A192" s="7">
        <v>13400200172</v>
      </c>
      <c r="B192" s="6">
        <v>13400200172</v>
      </c>
      <c r="C192" s="5">
        <f t="shared" si="2"/>
        <v>0</v>
      </c>
    </row>
    <row r="193" spans="1:3">
      <c r="A193" s="7">
        <v>13400200173</v>
      </c>
      <c r="B193" s="7">
        <v>13400200173</v>
      </c>
      <c r="C193" s="5">
        <f t="shared" si="2"/>
        <v>0</v>
      </c>
    </row>
    <row r="194" spans="1:3">
      <c r="A194" s="7">
        <v>13400200174</v>
      </c>
      <c r="B194" s="6">
        <v>13400200174</v>
      </c>
      <c r="C194" s="5">
        <f t="shared" si="2"/>
        <v>0</v>
      </c>
    </row>
    <row r="195" spans="1:3">
      <c r="A195" s="7">
        <v>13400200175</v>
      </c>
      <c r="B195" s="7">
        <v>13400200175</v>
      </c>
      <c r="C195" s="5">
        <f t="shared" ref="C195:C258" si="3">+A195-B195</f>
        <v>0</v>
      </c>
    </row>
    <row r="196" spans="1:3">
      <c r="A196" s="7">
        <v>13400200176</v>
      </c>
      <c r="B196" s="6">
        <v>13400200176</v>
      </c>
      <c r="C196" s="5">
        <f t="shared" si="3"/>
        <v>0</v>
      </c>
    </row>
    <row r="197" spans="1:3">
      <c r="A197" s="7">
        <v>13400200177</v>
      </c>
      <c r="B197" s="7">
        <v>13400200177</v>
      </c>
      <c r="C197" s="5">
        <f t="shared" si="3"/>
        <v>0</v>
      </c>
    </row>
    <row r="198" spans="1:3">
      <c r="A198" s="7">
        <v>13400200178</v>
      </c>
      <c r="B198" s="6">
        <v>13400200178</v>
      </c>
      <c r="C198" s="5">
        <f t="shared" si="3"/>
        <v>0</v>
      </c>
    </row>
    <row r="199" spans="1:3">
      <c r="A199" s="7">
        <v>13400200179</v>
      </c>
      <c r="B199" s="7">
        <v>13400200179</v>
      </c>
      <c r="C199" s="5">
        <f t="shared" si="3"/>
        <v>0</v>
      </c>
    </row>
    <row r="200" spans="1:3">
      <c r="A200" s="7">
        <v>13400200180</v>
      </c>
      <c r="B200" s="6">
        <v>13400200180</v>
      </c>
      <c r="C200" s="5">
        <f t="shared" si="3"/>
        <v>0</v>
      </c>
    </row>
    <row r="201" spans="1:3">
      <c r="A201" s="7">
        <v>13400200181</v>
      </c>
      <c r="B201" s="7">
        <v>13400200181</v>
      </c>
      <c r="C201" s="5">
        <f t="shared" si="3"/>
        <v>0</v>
      </c>
    </row>
    <row r="202" spans="1:3">
      <c r="A202" s="7">
        <v>13400200182</v>
      </c>
      <c r="B202" s="6">
        <v>13400200182</v>
      </c>
      <c r="C202" s="5">
        <f t="shared" si="3"/>
        <v>0</v>
      </c>
    </row>
    <row r="203" spans="1:3">
      <c r="A203" s="7">
        <v>13400200183</v>
      </c>
      <c r="B203" s="7">
        <v>13400200183</v>
      </c>
      <c r="C203" s="5">
        <f t="shared" si="3"/>
        <v>0</v>
      </c>
    </row>
    <row r="204" spans="1:3">
      <c r="A204" s="7">
        <v>13400200184</v>
      </c>
      <c r="B204" s="6">
        <v>13400200184</v>
      </c>
      <c r="C204" s="5">
        <f t="shared" si="3"/>
        <v>0</v>
      </c>
    </row>
    <row r="205" spans="1:3">
      <c r="A205" s="7">
        <v>13400200185</v>
      </c>
      <c r="B205" s="7">
        <v>13400200185</v>
      </c>
      <c r="C205" s="5">
        <f t="shared" si="3"/>
        <v>0</v>
      </c>
    </row>
    <row r="206" spans="1:3">
      <c r="A206" s="7">
        <v>13400200186</v>
      </c>
      <c r="B206" s="6">
        <v>13400200186</v>
      </c>
      <c r="C206" s="5">
        <f t="shared" si="3"/>
        <v>0</v>
      </c>
    </row>
    <row r="207" spans="1:3">
      <c r="A207" s="7">
        <v>13400200187</v>
      </c>
      <c r="B207" s="7">
        <v>13400200187</v>
      </c>
      <c r="C207" s="5">
        <f t="shared" si="3"/>
        <v>0</v>
      </c>
    </row>
    <row r="208" spans="1:3">
      <c r="A208" s="7">
        <v>13400200188</v>
      </c>
      <c r="B208" s="6">
        <v>13400200188</v>
      </c>
      <c r="C208" s="5">
        <f t="shared" si="3"/>
        <v>0</v>
      </c>
    </row>
    <row r="209" spans="1:3">
      <c r="A209" s="7">
        <v>13400200189</v>
      </c>
      <c r="B209" s="7">
        <v>13400200189</v>
      </c>
      <c r="C209" s="5">
        <f t="shared" si="3"/>
        <v>0</v>
      </c>
    </row>
    <row r="210" spans="1:3">
      <c r="A210" s="7">
        <v>13400200190</v>
      </c>
      <c r="B210" s="6">
        <v>13400200190</v>
      </c>
      <c r="C210" s="5">
        <f t="shared" si="3"/>
        <v>0</v>
      </c>
    </row>
    <row r="211" spans="1:3">
      <c r="A211" s="7">
        <v>13400200191</v>
      </c>
      <c r="B211" s="7">
        <v>13400200191</v>
      </c>
      <c r="C211" s="5">
        <f t="shared" si="3"/>
        <v>0</v>
      </c>
    </row>
    <row r="212" spans="1:3">
      <c r="A212" s="7">
        <v>13400200192</v>
      </c>
      <c r="B212" s="6">
        <v>13400200192</v>
      </c>
      <c r="C212" s="5">
        <f t="shared" si="3"/>
        <v>0</v>
      </c>
    </row>
    <row r="213" spans="1:3">
      <c r="A213" s="7">
        <v>13400200193</v>
      </c>
      <c r="B213" s="7">
        <v>13400200193</v>
      </c>
      <c r="C213" s="5">
        <f t="shared" si="3"/>
        <v>0</v>
      </c>
    </row>
    <row r="214" spans="1:3">
      <c r="A214" s="7">
        <v>13400200194</v>
      </c>
      <c r="B214" s="6">
        <v>13400200194</v>
      </c>
      <c r="C214" s="5">
        <f t="shared" si="3"/>
        <v>0</v>
      </c>
    </row>
    <row r="215" spans="1:3">
      <c r="A215" s="7">
        <v>13400200195</v>
      </c>
      <c r="B215" s="7">
        <v>13400200195</v>
      </c>
      <c r="C215" s="5">
        <f t="shared" si="3"/>
        <v>0</v>
      </c>
    </row>
    <row r="216" spans="1:3">
      <c r="A216" s="7">
        <v>13400200196</v>
      </c>
      <c r="B216" s="6">
        <v>13400200196</v>
      </c>
      <c r="C216" s="5">
        <f t="shared" si="3"/>
        <v>0</v>
      </c>
    </row>
    <row r="217" spans="1:3">
      <c r="A217" s="7">
        <v>13400200197</v>
      </c>
      <c r="B217" s="7">
        <v>13400200197</v>
      </c>
      <c r="C217" s="5">
        <f t="shared" si="3"/>
        <v>0</v>
      </c>
    </row>
    <row r="218" spans="1:3">
      <c r="A218" s="7">
        <v>13400200198</v>
      </c>
      <c r="B218" s="6">
        <v>13400200198</v>
      </c>
      <c r="C218" s="5">
        <f t="shared" si="3"/>
        <v>0</v>
      </c>
    </row>
    <row r="219" spans="1:3">
      <c r="A219" s="7">
        <v>13400200199</v>
      </c>
      <c r="B219" s="7">
        <v>13400200199</v>
      </c>
      <c r="C219" s="5">
        <f t="shared" si="3"/>
        <v>0</v>
      </c>
    </row>
    <row r="220" spans="1:3">
      <c r="A220" s="7">
        <v>13400200200</v>
      </c>
      <c r="B220" s="6">
        <v>13400200200</v>
      </c>
      <c r="C220" s="5">
        <f t="shared" si="3"/>
        <v>0</v>
      </c>
    </row>
    <row r="221" spans="1:3">
      <c r="A221" s="7">
        <v>13400200201</v>
      </c>
      <c r="B221" s="7">
        <v>13400200201</v>
      </c>
      <c r="C221" s="5">
        <f t="shared" si="3"/>
        <v>0</v>
      </c>
    </row>
    <row r="222" spans="1:3">
      <c r="A222" s="7">
        <v>13400200202</v>
      </c>
      <c r="B222" s="6">
        <v>13400200202</v>
      </c>
      <c r="C222" s="5">
        <f t="shared" si="3"/>
        <v>0</v>
      </c>
    </row>
    <row r="223" spans="1:3">
      <c r="A223" s="7">
        <v>13400200203</v>
      </c>
      <c r="B223" s="7">
        <v>13400200203</v>
      </c>
      <c r="C223" s="5">
        <f t="shared" si="3"/>
        <v>0</v>
      </c>
    </row>
    <row r="224" spans="1:3">
      <c r="A224" s="7">
        <v>13400200204</v>
      </c>
      <c r="B224" s="6">
        <v>13400200204</v>
      </c>
      <c r="C224" s="5">
        <f t="shared" si="3"/>
        <v>0</v>
      </c>
    </row>
    <row r="225" spans="1:3">
      <c r="A225" s="7">
        <v>13400200205</v>
      </c>
      <c r="B225" s="7">
        <v>13400200205</v>
      </c>
      <c r="C225" s="5">
        <f t="shared" si="3"/>
        <v>0</v>
      </c>
    </row>
    <row r="226" spans="1:3">
      <c r="A226" s="7">
        <v>13400200206</v>
      </c>
      <c r="B226" s="6">
        <v>13400200206</v>
      </c>
      <c r="C226" s="5">
        <f t="shared" si="3"/>
        <v>0</v>
      </c>
    </row>
    <row r="227" spans="1:3">
      <c r="A227" s="7">
        <v>13400200207</v>
      </c>
      <c r="B227" s="7">
        <v>13400200207</v>
      </c>
      <c r="C227" s="5">
        <f t="shared" si="3"/>
        <v>0</v>
      </c>
    </row>
    <row r="228" spans="1:3">
      <c r="A228" s="7">
        <v>13400200208</v>
      </c>
      <c r="B228" s="6">
        <v>13400200208</v>
      </c>
      <c r="C228" s="5">
        <f t="shared" si="3"/>
        <v>0</v>
      </c>
    </row>
    <row r="229" spans="1:3">
      <c r="A229" s="7">
        <v>13400200209</v>
      </c>
      <c r="B229" s="7">
        <v>13400200209</v>
      </c>
      <c r="C229" s="5">
        <f t="shared" si="3"/>
        <v>0</v>
      </c>
    </row>
    <row r="230" spans="1:3">
      <c r="A230" s="7">
        <v>13400200210</v>
      </c>
      <c r="B230" s="6">
        <v>13400200210</v>
      </c>
      <c r="C230" s="5">
        <f t="shared" si="3"/>
        <v>0</v>
      </c>
    </row>
    <row r="231" spans="1:3">
      <c r="A231" s="7">
        <v>13400200211</v>
      </c>
      <c r="B231" s="7">
        <v>13400200211</v>
      </c>
      <c r="C231" s="5">
        <f t="shared" si="3"/>
        <v>0</v>
      </c>
    </row>
    <row r="232" spans="1:3">
      <c r="A232" s="7">
        <v>13400200212</v>
      </c>
      <c r="B232" s="6">
        <v>13400200212</v>
      </c>
      <c r="C232" s="5">
        <f t="shared" si="3"/>
        <v>0</v>
      </c>
    </row>
    <row r="233" spans="1:3">
      <c r="A233" s="7">
        <v>13400200213</v>
      </c>
      <c r="B233" s="7">
        <v>13400200213</v>
      </c>
      <c r="C233" s="5">
        <f t="shared" si="3"/>
        <v>0</v>
      </c>
    </row>
    <row r="234" spans="1:3">
      <c r="A234" s="7">
        <v>13400200214</v>
      </c>
      <c r="B234" s="6">
        <v>13400200214</v>
      </c>
      <c r="C234" s="5">
        <f t="shared" si="3"/>
        <v>0</v>
      </c>
    </row>
    <row r="235" spans="1:3">
      <c r="A235" s="7">
        <v>13400200215</v>
      </c>
      <c r="B235" s="7">
        <v>13400200215</v>
      </c>
      <c r="C235" s="5">
        <f t="shared" si="3"/>
        <v>0</v>
      </c>
    </row>
    <row r="236" spans="1:3">
      <c r="A236" s="7">
        <v>13400200216</v>
      </c>
      <c r="B236" s="6">
        <v>13400200216</v>
      </c>
      <c r="C236" s="5">
        <f t="shared" si="3"/>
        <v>0</v>
      </c>
    </row>
    <row r="237" spans="1:3">
      <c r="A237" s="7">
        <v>13400200217</v>
      </c>
      <c r="B237" s="7">
        <v>13400200217</v>
      </c>
      <c r="C237" s="5">
        <f t="shared" si="3"/>
        <v>0</v>
      </c>
    </row>
    <row r="238" spans="1:3">
      <c r="A238" s="7">
        <v>13400200218</v>
      </c>
      <c r="B238" s="6">
        <v>13400200218</v>
      </c>
      <c r="C238" s="5">
        <f t="shared" si="3"/>
        <v>0</v>
      </c>
    </row>
    <row r="239" spans="1:3">
      <c r="A239" s="7">
        <v>13400200219</v>
      </c>
      <c r="B239" s="7">
        <v>13400200219</v>
      </c>
      <c r="C239" s="5">
        <f t="shared" si="3"/>
        <v>0</v>
      </c>
    </row>
    <row r="240" spans="1:3">
      <c r="A240" s="7">
        <v>13400200220</v>
      </c>
      <c r="B240" s="6">
        <v>13400200220</v>
      </c>
      <c r="C240" s="5">
        <f t="shared" si="3"/>
        <v>0</v>
      </c>
    </row>
    <row r="241" spans="1:3">
      <c r="A241" s="7">
        <v>13400200221</v>
      </c>
      <c r="B241" s="7">
        <v>13400200221</v>
      </c>
      <c r="C241" s="5">
        <f t="shared" si="3"/>
        <v>0</v>
      </c>
    </row>
    <row r="242" spans="1:3">
      <c r="A242" s="7">
        <v>13400200222</v>
      </c>
      <c r="B242" s="6">
        <v>13400200222</v>
      </c>
      <c r="C242" s="5">
        <f t="shared" si="3"/>
        <v>0</v>
      </c>
    </row>
    <row r="243" spans="1:3">
      <c r="A243" s="7">
        <v>13400200223</v>
      </c>
      <c r="B243" s="7">
        <v>13400200223</v>
      </c>
      <c r="C243" s="5">
        <f t="shared" si="3"/>
        <v>0</v>
      </c>
    </row>
    <row r="244" spans="1:3">
      <c r="A244" s="7">
        <v>13400200224</v>
      </c>
      <c r="B244" s="6">
        <v>13400200224</v>
      </c>
      <c r="C244" s="5">
        <f t="shared" si="3"/>
        <v>0</v>
      </c>
    </row>
    <row r="245" spans="1:3">
      <c r="A245" s="7">
        <v>13400200225</v>
      </c>
      <c r="B245" s="3">
        <v>13400200225</v>
      </c>
      <c r="C245" s="5">
        <f t="shared" si="3"/>
        <v>0</v>
      </c>
    </row>
    <row r="246" spans="1:3">
      <c r="A246" s="7">
        <v>13400200226</v>
      </c>
      <c r="B246" s="4">
        <v>13400200226</v>
      </c>
      <c r="C246" s="5">
        <f t="shared" si="3"/>
        <v>0</v>
      </c>
    </row>
    <row r="247" spans="1:3">
      <c r="A247" s="7">
        <v>13400200227</v>
      </c>
      <c r="B247" s="3">
        <v>13400200227</v>
      </c>
      <c r="C247" s="5">
        <f t="shared" si="3"/>
        <v>0</v>
      </c>
    </row>
    <row r="248" spans="1:3">
      <c r="A248" s="7">
        <v>13400200228</v>
      </c>
      <c r="B248" s="4">
        <v>13400200228</v>
      </c>
      <c r="C248" s="5">
        <f t="shared" si="3"/>
        <v>0</v>
      </c>
    </row>
    <row r="249" spans="1:3">
      <c r="A249" s="7">
        <v>13400200229</v>
      </c>
      <c r="B249" s="3">
        <v>13400200229</v>
      </c>
      <c r="C249" s="5">
        <f t="shared" si="3"/>
        <v>0</v>
      </c>
    </row>
    <row r="250" spans="1:3">
      <c r="A250" s="7">
        <v>13400200230</v>
      </c>
      <c r="B250" s="4">
        <v>13400200230</v>
      </c>
      <c r="C250" s="5">
        <f t="shared" si="3"/>
        <v>0</v>
      </c>
    </row>
    <row r="251" spans="1:3">
      <c r="A251" s="3">
        <v>13400300001</v>
      </c>
      <c r="B251" s="3">
        <v>13400300001</v>
      </c>
      <c r="C251" s="5">
        <f t="shared" si="3"/>
        <v>0</v>
      </c>
    </row>
    <row r="252" spans="1:3">
      <c r="A252" s="3">
        <v>13400300002</v>
      </c>
      <c r="B252" s="4">
        <v>13400300002</v>
      </c>
      <c r="C252" s="5">
        <f t="shared" si="3"/>
        <v>0</v>
      </c>
    </row>
    <row r="253" spans="1:3">
      <c r="A253" s="3">
        <v>13400300003</v>
      </c>
      <c r="B253" s="3">
        <v>13400300003</v>
      </c>
      <c r="C253" s="5">
        <f t="shared" si="3"/>
        <v>0</v>
      </c>
    </row>
    <row r="254" spans="1:3">
      <c r="A254" s="3">
        <v>13400300004</v>
      </c>
      <c r="B254" s="4">
        <v>13400300004</v>
      </c>
      <c r="C254" s="5">
        <f t="shared" si="3"/>
        <v>0</v>
      </c>
    </row>
    <row r="255" spans="1:3">
      <c r="A255" s="3">
        <v>13400300005</v>
      </c>
      <c r="B255" s="3">
        <v>13400300005</v>
      </c>
      <c r="C255" s="5">
        <f t="shared" si="3"/>
        <v>0</v>
      </c>
    </row>
    <row r="256" spans="1:3">
      <c r="A256" s="3">
        <v>13400300006</v>
      </c>
      <c r="B256" s="4">
        <v>13400300006</v>
      </c>
      <c r="C256" s="5">
        <f t="shared" si="3"/>
        <v>0</v>
      </c>
    </row>
    <row r="257" spans="1:3">
      <c r="A257" s="3">
        <v>13400300007</v>
      </c>
      <c r="B257" s="3">
        <v>13400300007</v>
      </c>
      <c r="C257" s="5">
        <f t="shared" si="3"/>
        <v>0</v>
      </c>
    </row>
    <row r="258" spans="1:3">
      <c r="A258" s="3">
        <v>13400300008</v>
      </c>
      <c r="B258" s="4">
        <v>13400300008</v>
      </c>
      <c r="C258" s="5">
        <f t="shared" si="3"/>
        <v>0</v>
      </c>
    </row>
    <row r="259" spans="1:3">
      <c r="A259" s="3">
        <v>13400300009</v>
      </c>
      <c r="B259" s="3">
        <v>13400300009</v>
      </c>
      <c r="C259" s="5">
        <f t="shared" ref="C259:C322" si="4">+A259-B259</f>
        <v>0</v>
      </c>
    </row>
    <row r="260" spans="1:3">
      <c r="A260" s="3">
        <v>13400300010</v>
      </c>
      <c r="B260" s="4">
        <v>13400300010</v>
      </c>
      <c r="C260" s="5">
        <f t="shared" si="4"/>
        <v>0</v>
      </c>
    </row>
    <row r="261" spans="1:3">
      <c r="A261" s="3">
        <v>13400300011</v>
      </c>
      <c r="B261" s="3">
        <v>13400300011</v>
      </c>
      <c r="C261" s="5">
        <f t="shared" si="4"/>
        <v>0</v>
      </c>
    </row>
    <row r="262" spans="1:3">
      <c r="A262" s="3">
        <v>13400300012</v>
      </c>
      <c r="B262" s="4">
        <v>13400300012</v>
      </c>
      <c r="C262" s="5">
        <f t="shared" si="4"/>
        <v>0</v>
      </c>
    </row>
    <row r="263" spans="1:3">
      <c r="A263" s="3">
        <v>13400300013</v>
      </c>
      <c r="B263" s="3">
        <v>13400300013</v>
      </c>
      <c r="C263" s="5">
        <f t="shared" si="4"/>
        <v>0</v>
      </c>
    </row>
    <row r="264" spans="1:3">
      <c r="A264" s="3">
        <v>13400300014</v>
      </c>
      <c r="B264" s="4">
        <v>13400300014</v>
      </c>
      <c r="C264" s="5">
        <f t="shared" si="4"/>
        <v>0</v>
      </c>
    </row>
    <row r="265" spans="1:3">
      <c r="A265" s="3">
        <v>13400300015</v>
      </c>
      <c r="B265" s="3">
        <v>13400300015</v>
      </c>
      <c r="C265" s="5">
        <f t="shared" si="4"/>
        <v>0</v>
      </c>
    </row>
    <row r="266" spans="1:3">
      <c r="A266" s="3">
        <v>13400300016</v>
      </c>
      <c r="B266" s="4">
        <v>13400300016</v>
      </c>
      <c r="C266" s="5">
        <f t="shared" si="4"/>
        <v>0</v>
      </c>
    </row>
    <row r="267" spans="1:3">
      <c r="A267" s="3">
        <v>13400300017</v>
      </c>
      <c r="B267" s="3">
        <v>13400300017</v>
      </c>
      <c r="C267" s="5">
        <f t="shared" si="4"/>
        <v>0</v>
      </c>
    </row>
    <row r="268" spans="1:3">
      <c r="A268" s="3">
        <v>13400300018</v>
      </c>
      <c r="B268" s="4">
        <v>13400300018</v>
      </c>
      <c r="C268" s="5">
        <f t="shared" si="4"/>
        <v>0</v>
      </c>
    </row>
    <row r="269" spans="1:3">
      <c r="A269" s="3">
        <v>13400300019</v>
      </c>
      <c r="B269" s="3">
        <v>13400300019</v>
      </c>
      <c r="C269" s="5">
        <f t="shared" si="4"/>
        <v>0</v>
      </c>
    </row>
    <row r="270" spans="1:3">
      <c r="A270" s="3">
        <v>13400300020</v>
      </c>
      <c r="B270" s="4">
        <v>13400300020</v>
      </c>
      <c r="C270" s="5">
        <f t="shared" si="4"/>
        <v>0</v>
      </c>
    </row>
    <row r="271" spans="1:3">
      <c r="A271" s="3">
        <v>13400300021</v>
      </c>
      <c r="B271" s="3">
        <v>13400300021</v>
      </c>
      <c r="C271" s="5">
        <f t="shared" si="4"/>
        <v>0</v>
      </c>
    </row>
    <row r="272" spans="1:3">
      <c r="A272" s="3">
        <v>13400300022</v>
      </c>
      <c r="B272" s="4">
        <v>13400300022</v>
      </c>
      <c r="C272" s="5">
        <f t="shared" si="4"/>
        <v>0</v>
      </c>
    </row>
    <row r="273" spans="1:3">
      <c r="A273" s="3">
        <v>13400300023</v>
      </c>
      <c r="B273" s="3">
        <v>13400300023</v>
      </c>
      <c r="C273" s="5">
        <f t="shared" si="4"/>
        <v>0</v>
      </c>
    </row>
    <row r="274" spans="1:3">
      <c r="A274" s="3">
        <v>13400300024</v>
      </c>
      <c r="B274" s="4">
        <v>13400300024</v>
      </c>
      <c r="C274" s="5">
        <f t="shared" si="4"/>
        <v>0</v>
      </c>
    </row>
    <row r="275" spans="1:3">
      <c r="A275" s="3">
        <v>13400300025</v>
      </c>
      <c r="B275" s="3">
        <v>13400300025</v>
      </c>
      <c r="C275" s="5">
        <f t="shared" si="4"/>
        <v>0</v>
      </c>
    </row>
    <row r="276" spans="1:3">
      <c r="A276" s="3">
        <v>13400300026</v>
      </c>
      <c r="B276" s="4">
        <v>13400300026</v>
      </c>
      <c r="C276" s="5">
        <f t="shared" si="4"/>
        <v>0</v>
      </c>
    </row>
    <row r="277" spans="1:3">
      <c r="A277" s="3">
        <v>13400300027</v>
      </c>
      <c r="B277" s="3">
        <v>13400300027</v>
      </c>
      <c r="C277" s="5">
        <f t="shared" si="4"/>
        <v>0</v>
      </c>
    </row>
    <row r="278" spans="1:3">
      <c r="A278" s="3">
        <v>13400300028</v>
      </c>
      <c r="B278" s="4">
        <v>13400300028</v>
      </c>
      <c r="C278" s="5">
        <f t="shared" si="4"/>
        <v>0</v>
      </c>
    </row>
    <row r="279" spans="1:3">
      <c r="A279" s="3">
        <v>13400300029</v>
      </c>
      <c r="B279" s="3">
        <v>13400300029</v>
      </c>
      <c r="C279" s="5">
        <f t="shared" si="4"/>
        <v>0</v>
      </c>
    </row>
    <row r="280" spans="1:3">
      <c r="A280" s="3">
        <v>13400300030</v>
      </c>
      <c r="B280" s="4">
        <v>13400300030</v>
      </c>
      <c r="C280" s="5">
        <f t="shared" si="4"/>
        <v>0</v>
      </c>
    </row>
    <row r="281" spans="1:3">
      <c r="A281" s="3">
        <v>13400300031</v>
      </c>
      <c r="B281" s="3">
        <v>13400300031</v>
      </c>
      <c r="C281" s="5">
        <f t="shared" si="4"/>
        <v>0</v>
      </c>
    </row>
    <row r="282" spans="1:3">
      <c r="A282" s="3">
        <v>13400300032</v>
      </c>
      <c r="B282" s="4">
        <v>13400300032</v>
      </c>
      <c r="C282" s="5">
        <f t="shared" si="4"/>
        <v>0</v>
      </c>
    </row>
    <row r="283" spans="1:3">
      <c r="A283" s="3">
        <v>13400300033</v>
      </c>
      <c r="B283" s="3">
        <v>13400300033</v>
      </c>
      <c r="C283" s="5">
        <f t="shared" si="4"/>
        <v>0</v>
      </c>
    </row>
    <row r="284" spans="1:3">
      <c r="A284" s="3">
        <v>13400300034</v>
      </c>
      <c r="B284" s="4">
        <v>13400300034</v>
      </c>
      <c r="C284" s="5">
        <f t="shared" si="4"/>
        <v>0</v>
      </c>
    </row>
    <row r="285" spans="1:3">
      <c r="A285" s="3">
        <v>13400300035</v>
      </c>
      <c r="B285" s="3">
        <v>13400300035</v>
      </c>
      <c r="C285" s="5">
        <f t="shared" si="4"/>
        <v>0</v>
      </c>
    </row>
    <row r="286" spans="1:3">
      <c r="A286" s="3">
        <v>13400300036</v>
      </c>
      <c r="B286" s="4">
        <v>13400300036</v>
      </c>
      <c r="C286" s="5">
        <f t="shared" si="4"/>
        <v>0</v>
      </c>
    </row>
    <row r="287" spans="1:3">
      <c r="A287" s="3">
        <v>13400300037</v>
      </c>
      <c r="B287" s="3">
        <v>13400300037</v>
      </c>
      <c r="C287" s="5">
        <f t="shared" si="4"/>
        <v>0</v>
      </c>
    </row>
    <row r="288" spans="1:3">
      <c r="A288" s="3">
        <v>13400300038</v>
      </c>
      <c r="B288" s="4">
        <v>13400300038</v>
      </c>
      <c r="C288" s="5">
        <f t="shared" si="4"/>
        <v>0</v>
      </c>
    </row>
    <row r="289" spans="1:3">
      <c r="A289" s="3">
        <v>13400300039</v>
      </c>
      <c r="B289" s="3">
        <v>13400300039</v>
      </c>
      <c r="C289" s="5">
        <f t="shared" si="4"/>
        <v>0</v>
      </c>
    </row>
    <row r="290" spans="1:3">
      <c r="A290" s="3">
        <v>13400300040</v>
      </c>
      <c r="B290" s="4">
        <v>13400300040</v>
      </c>
      <c r="C290" s="5">
        <f t="shared" si="4"/>
        <v>0</v>
      </c>
    </row>
    <row r="291" spans="1:3">
      <c r="A291" s="3">
        <v>13400300041</v>
      </c>
      <c r="B291" s="3">
        <v>13400300041</v>
      </c>
      <c r="C291" s="5">
        <f t="shared" si="4"/>
        <v>0</v>
      </c>
    </row>
    <row r="292" spans="1:3">
      <c r="A292" s="3">
        <v>13400300042</v>
      </c>
      <c r="B292" s="4">
        <v>13400300042</v>
      </c>
      <c r="C292" s="5">
        <f t="shared" si="4"/>
        <v>0</v>
      </c>
    </row>
    <row r="293" spans="1:3">
      <c r="A293" s="3">
        <v>13400300043</v>
      </c>
      <c r="B293" s="3">
        <v>13400300043</v>
      </c>
      <c r="C293" s="5">
        <f t="shared" si="4"/>
        <v>0</v>
      </c>
    </row>
    <row r="294" spans="1:3">
      <c r="A294" s="3">
        <v>13400300044</v>
      </c>
      <c r="B294" s="4">
        <v>13400300044</v>
      </c>
      <c r="C294" s="5">
        <f t="shared" si="4"/>
        <v>0</v>
      </c>
    </row>
    <row r="295" spans="1:3">
      <c r="A295" s="3">
        <v>13400300045</v>
      </c>
      <c r="B295" s="3">
        <v>13400300045</v>
      </c>
      <c r="C295" s="5">
        <f t="shared" si="4"/>
        <v>0</v>
      </c>
    </row>
    <row r="296" spans="1:3">
      <c r="A296" s="3">
        <v>13400300046</v>
      </c>
      <c r="B296" s="4">
        <v>13400300046</v>
      </c>
      <c r="C296" s="5">
        <f t="shared" si="4"/>
        <v>0</v>
      </c>
    </row>
    <row r="297" spans="1:3">
      <c r="A297" s="3">
        <v>13400300047</v>
      </c>
      <c r="B297" s="3">
        <v>13400300047</v>
      </c>
      <c r="C297" s="5">
        <f t="shared" si="4"/>
        <v>0</v>
      </c>
    </row>
    <row r="298" spans="1:3">
      <c r="A298" s="3">
        <v>13400300048</v>
      </c>
      <c r="B298" s="4">
        <v>13400300048</v>
      </c>
      <c r="C298" s="5">
        <f t="shared" si="4"/>
        <v>0</v>
      </c>
    </row>
    <row r="299" spans="1:3">
      <c r="A299" s="3">
        <v>13400300049</v>
      </c>
      <c r="B299" s="3">
        <v>13400300049</v>
      </c>
      <c r="C299" s="5">
        <f t="shared" si="4"/>
        <v>0</v>
      </c>
    </row>
    <row r="300" spans="1:3">
      <c r="A300" s="3">
        <v>13400300050</v>
      </c>
      <c r="B300" s="4">
        <v>13400300050</v>
      </c>
      <c r="C300" s="5">
        <f t="shared" si="4"/>
        <v>0</v>
      </c>
    </row>
    <row r="301" spans="1:3">
      <c r="A301" s="3">
        <v>13400300051</v>
      </c>
      <c r="B301" s="3">
        <v>13400300051</v>
      </c>
      <c r="C301" s="5">
        <f t="shared" si="4"/>
        <v>0</v>
      </c>
    </row>
    <row r="302" spans="1:3">
      <c r="A302" s="3">
        <v>13400300052</v>
      </c>
      <c r="B302" s="4">
        <v>13400300052</v>
      </c>
      <c r="C302" s="5">
        <f t="shared" si="4"/>
        <v>0</v>
      </c>
    </row>
    <row r="303" spans="1:3">
      <c r="A303" s="3">
        <v>13400300053</v>
      </c>
      <c r="B303" s="3">
        <v>13400300053</v>
      </c>
      <c r="C303" s="5">
        <f t="shared" si="4"/>
        <v>0</v>
      </c>
    </row>
    <row r="304" spans="1:3">
      <c r="A304" s="3">
        <v>13400300054</v>
      </c>
      <c r="B304" s="4">
        <v>13400300054</v>
      </c>
      <c r="C304" s="5">
        <f t="shared" si="4"/>
        <v>0</v>
      </c>
    </row>
    <row r="305" spans="1:3">
      <c r="A305" s="3">
        <v>13400300055</v>
      </c>
      <c r="B305" s="3">
        <v>13400300055</v>
      </c>
      <c r="C305" s="5">
        <f t="shared" si="4"/>
        <v>0</v>
      </c>
    </row>
    <row r="306" spans="1:3">
      <c r="A306" s="3">
        <v>13400300056</v>
      </c>
      <c r="B306" s="4">
        <v>13400300056</v>
      </c>
      <c r="C306" s="5">
        <f t="shared" si="4"/>
        <v>0</v>
      </c>
    </row>
    <row r="307" spans="1:3">
      <c r="A307" s="3">
        <v>13400300057</v>
      </c>
      <c r="B307" s="3">
        <v>13400300057</v>
      </c>
      <c r="C307" s="5">
        <f t="shared" si="4"/>
        <v>0</v>
      </c>
    </row>
    <row r="308" spans="1:3">
      <c r="A308" s="3">
        <v>13400300058</v>
      </c>
      <c r="B308" s="4">
        <v>13400300058</v>
      </c>
      <c r="C308" s="5">
        <f t="shared" si="4"/>
        <v>0</v>
      </c>
    </row>
    <row r="309" spans="1:3">
      <c r="A309" s="3">
        <v>13400300059</v>
      </c>
      <c r="B309" s="3">
        <v>13400300059</v>
      </c>
      <c r="C309" s="5">
        <f t="shared" si="4"/>
        <v>0</v>
      </c>
    </row>
    <row r="310" spans="1:3">
      <c r="A310" s="3">
        <v>13400300060</v>
      </c>
      <c r="B310" s="4">
        <v>13400300060</v>
      </c>
      <c r="C310" s="5">
        <f t="shared" si="4"/>
        <v>0</v>
      </c>
    </row>
    <row r="311" spans="1:3">
      <c r="A311" s="3">
        <v>13400300061</v>
      </c>
      <c r="B311" s="3">
        <v>13400300061</v>
      </c>
      <c r="C311" s="5">
        <f t="shared" si="4"/>
        <v>0</v>
      </c>
    </row>
    <row r="312" spans="1:3">
      <c r="A312" s="3">
        <v>13400300062</v>
      </c>
      <c r="B312" s="4">
        <v>13400300062</v>
      </c>
      <c r="C312" s="5">
        <f t="shared" si="4"/>
        <v>0</v>
      </c>
    </row>
    <row r="313" spans="1:3">
      <c r="A313" s="3">
        <v>13400300063</v>
      </c>
      <c r="B313" s="3">
        <v>13400300063</v>
      </c>
      <c r="C313" s="5">
        <f t="shared" si="4"/>
        <v>0</v>
      </c>
    </row>
    <row r="314" spans="1:3">
      <c r="A314" s="3">
        <v>13400300064</v>
      </c>
      <c r="B314" s="4">
        <v>13400300064</v>
      </c>
      <c r="C314" s="5">
        <f t="shared" si="4"/>
        <v>0</v>
      </c>
    </row>
    <row r="315" spans="1:3">
      <c r="A315" s="3">
        <v>13400300065</v>
      </c>
      <c r="B315" s="3">
        <v>13400300065</v>
      </c>
      <c r="C315" s="5">
        <f t="shared" si="4"/>
        <v>0</v>
      </c>
    </row>
    <row r="316" spans="1:3">
      <c r="A316" s="3">
        <v>13400300066</v>
      </c>
      <c r="B316" s="4">
        <v>13400300066</v>
      </c>
      <c r="C316" s="5">
        <f t="shared" si="4"/>
        <v>0</v>
      </c>
    </row>
    <row r="317" spans="1:3">
      <c r="A317" s="3">
        <v>13400300067</v>
      </c>
      <c r="B317" s="3">
        <v>13400300067</v>
      </c>
      <c r="C317" s="5">
        <f t="shared" si="4"/>
        <v>0</v>
      </c>
    </row>
    <row r="318" spans="1:3">
      <c r="A318" s="3">
        <v>13400300068</v>
      </c>
      <c r="B318" s="4">
        <v>13400300068</v>
      </c>
      <c r="C318" s="5">
        <f t="shared" si="4"/>
        <v>0</v>
      </c>
    </row>
    <row r="319" spans="1:3">
      <c r="A319" s="3">
        <v>13400300069</v>
      </c>
      <c r="B319" s="3">
        <v>13400300069</v>
      </c>
      <c r="C319" s="5">
        <f t="shared" si="4"/>
        <v>0</v>
      </c>
    </row>
    <row r="320" spans="1:3">
      <c r="A320" s="3">
        <v>13400300070</v>
      </c>
      <c r="B320" s="4">
        <v>13400300070</v>
      </c>
      <c r="C320" s="5">
        <f t="shared" si="4"/>
        <v>0</v>
      </c>
    </row>
    <row r="321" spans="1:3">
      <c r="A321" s="3">
        <v>13400300071</v>
      </c>
      <c r="B321" s="3">
        <v>13400300071</v>
      </c>
      <c r="C321" s="5">
        <f t="shared" si="4"/>
        <v>0</v>
      </c>
    </row>
    <row r="322" spans="1:3">
      <c r="A322" s="3">
        <v>13400300072</v>
      </c>
      <c r="B322" s="4">
        <v>13400300072</v>
      </c>
      <c r="C322" s="5">
        <f t="shared" si="4"/>
        <v>0</v>
      </c>
    </row>
    <row r="323" spans="1:3">
      <c r="A323" s="3">
        <v>13400300073</v>
      </c>
      <c r="B323" s="3">
        <v>13400300073</v>
      </c>
      <c r="C323" s="5">
        <f t="shared" ref="C323:C386" si="5">+A323-B323</f>
        <v>0</v>
      </c>
    </row>
    <row r="324" spans="1:3">
      <c r="A324" s="3">
        <v>13400300074</v>
      </c>
      <c r="B324" s="4">
        <v>13400300074</v>
      </c>
      <c r="C324" s="5">
        <f t="shared" si="5"/>
        <v>0</v>
      </c>
    </row>
    <row r="325" spans="1:3">
      <c r="A325" s="3">
        <v>13400300075</v>
      </c>
      <c r="B325" s="3">
        <v>13400300075</v>
      </c>
      <c r="C325" s="5">
        <f t="shared" si="5"/>
        <v>0</v>
      </c>
    </row>
    <row r="326" spans="1:3">
      <c r="A326" s="3">
        <v>13400300076</v>
      </c>
      <c r="B326" s="4">
        <v>13400300076</v>
      </c>
      <c r="C326" s="5">
        <f t="shared" si="5"/>
        <v>0</v>
      </c>
    </row>
    <row r="327" spans="1:3">
      <c r="A327" s="3">
        <v>13400300077</v>
      </c>
      <c r="B327" s="3">
        <v>13400300077</v>
      </c>
      <c r="C327" s="5">
        <f t="shared" si="5"/>
        <v>0</v>
      </c>
    </row>
    <row r="328" spans="1:3">
      <c r="A328" s="3">
        <v>13400300078</v>
      </c>
      <c r="B328" s="4">
        <v>13400300078</v>
      </c>
      <c r="C328" s="5">
        <f t="shared" si="5"/>
        <v>0</v>
      </c>
    </row>
    <row r="329" spans="1:3">
      <c r="A329" s="3">
        <v>13400300079</v>
      </c>
      <c r="B329" s="3">
        <v>13400300079</v>
      </c>
      <c r="C329" s="5">
        <f t="shared" si="5"/>
        <v>0</v>
      </c>
    </row>
    <row r="330" spans="1:3">
      <c r="A330" s="3">
        <v>13400300080</v>
      </c>
      <c r="B330" s="4">
        <v>13400300080</v>
      </c>
      <c r="C330" s="5">
        <f t="shared" si="5"/>
        <v>0</v>
      </c>
    </row>
    <row r="331" spans="1:3">
      <c r="A331" s="3">
        <v>13400300081</v>
      </c>
      <c r="B331" s="3">
        <v>13400300081</v>
      </c>
      <c r="C331" s="5">
        <f t="shared" si="5"/>
        <v>0</v>
      </c>
    </row>
    <row r="332" spans="1:3">
      <c r="A332" s="3">
        <v>13400300082</v>
      </c>
      <c r="B332" s="4">
        <v>13400300082</v>
      </c>
      <c r="C332" s="5">
        <f t="shared" si="5"/>
        <v>0</v>
      </c>
    </row>
    <row r="333" spans="1:3">
      <c r="A333" s="3">
        <v>13400300083</v>
      </c>
      <c r="B333" s="3">
        <v>13400300083</v>
      </c>
      <c r="C333" s="5">
        <f t="shared" si="5"/>
        <v>0</v>
      </c>
    </row>
    <row r="334" spans="1:3">
      <c r="A334" s="3">
        <v>13400300084</v>
      </c>
      <c r="B334" s="4">
        <v>13400300084</v>
      </c>
      <c r="C334" s="5">
        <f t="shared" si="5"/>
        <v>0</v>
      </c>
    </row>
    <row r="335" spans="1:3">
      <c r="A335" s="3">
        <v>13400300085</v>
      </c>
      <c r="B335" s="3">
        <v>13400300085</v>
      </c>
      <c r="C335" s="5">
        <f t="shared" si="5"/>
        <v>0</v>
      </c>
    </row>
    <row r="336" spans="1:3">
      <c r="A336" s="3">
        <v>13400300086</v>
      </c>
      <c r="B336" s="4">
        <v>13400300086</v>
      </c>
      <c r="C336" s="5">
        <f t="shared" si="5"/>
        <v>0</v>
      </c>
    </row>
    <row r="337" spans="1:3">
      <c r="A337" s="3">
        <v>13400300087</v>
      </c>
      <c r="B337" s="3">
        <v>13400300087</v>
      </c>
      <c r="C337" s="5">
        <f t="shared" si="5"/>
        <v>0</v>
      </c>
    </row>
    <row r="338" spans="1:3">
      <c r="A338" s="3">
        <v>13400300088</v>
      </c>
      <c r="B338" s="4">
        <v>13400300088</v>
      </c>
      <c r="C338" s="5">
        <f t="shared" si="5"/>
        <v>0</v>
      </c>
    </row>
    <row r="339" spans="1:3">
      <c r="A339" s="3">
        <v>13400300089</v>
      </c>
      <c r="B339" s="3">
        <v>13400300089</v>
      </c>
      <c r="C339" s="5">
        <f t="shared" si="5"/>
        <v>0</v>
      </c>
    </row>
    <row r="340" spans="1:3">
      <c r="A340" s="3">
        <v>13400300090</v>
      </c>
      <c r="B340" s="4">
        <v>13400300090</v>
      </c>
      <c r="C340" s="5">
        <f t="shared" si="5"/>
        <v>0</v>
      </c>
    </row>
    <row r="341" spans="1:3">
      <c r="A341" s="3">
        <v>13400300091</v>
      </c>
      <c r="B341" s="3">
        <v>13400300091</v>
      </c>
      <c r="C341" s="5">
        <f t="shared" si="5"/>
        <v>0</v>
      </c>
    </row>
    <row r="342" spans="1:3">
      <c r="A342" s="3">
        <v>13400300092</v>
      </c>
      <c r="B342" s="4">
        <v>13400300092</v>
      </c>
      <c r="C342" s="5">
        <f t="shared" si="5"/>
        <v>0</v>
      </c>
    </row>
    <row r="343" spans="1:3">
      <c r="A343" s="3">
        <v>13400300093</v>
      </c>
      <c r="B343" s="3">
        <v>13400300093</v>
      </c>
      <c r="C343" s="5">
        <f t="shared" si="5"/>
        <v>0</v>
      </c>
    </row>
    <row r="344" spans="1:3">
      <c r="A344" s="3">
        <v>13400300094</v>
      </c>
      <c r="B344" s="4">
        <v>13400300094</v>
      </c>
      <c r="C344" s="5">
        <f t="shared" si="5"/>
        <v>0</v>
      </c>
    </row>
    <row r="345" spans="1:3">
      <c r="A345" s="3">
        <v>13400300095</v>
      </c>
      <c r="B345" s="3">
        <v>13400300095</v>
      </c>
      <c r="C345" s="5">
        <f t="shared" si="5"/>
        <v>0</v>
      </c>
    </row>
    <row r="346" spans="1:3">
      <c r="A346" s="3">
        <v>13400300096</v>
      </c>
      <c r="B346" s="4">
        <v>13400300096</v>
      </c>
      <c r="C346" s="5">
        <f t="shared" si="5"/>
        <v>0</v>
      </c>
    </row>
    <row r="347" spans="1:3">
      <c r="A347" s="3">
        <v>13400300097</v>
      </c>
      <c r="B347" s="3">
        <v>13400300097</v>
      </c>
      <c r="C347" s="5">
        <f t="shared" si="5"/>
        <v>0</v>
      </c>
    </row>
    <row r="348" spans="1:3">
      <c r="A348" s="3">
        <v>13400300098</v>
      </c>
      <c r="B348" s="4">
        <v>13400300098</v>
      </c>
      <c r="C348" s="5">
        <f t="shared" si="5"/>
        <v>0</v>
      </c>
    </row>
    <row r="349" spans="1:3">
      <c r="A349" s="3">
        <v>13400300099</v>
      </c>
      <c r="B349" s="3">
        <v>13400300099</v>
      </c>
      <c r="C349" s="5">
        <f t="shared" si="5"/>
        <v>0</v>
      </c>
    </row>
    <row r="350" spans="1:3">
      <c r="A350" s="3">
        <v>13400300100</v>
      </c>
      <c r="B350" s="4">
        <v>13400300100</v>
      </c>
      <c r="C350" s="5">
        <f t="shared" si="5"/>
        <v>0</v>
      </c>
    </row>
    <row r="351" spans="1:3">
      <c r="A351" s="3">
        <v>13400300101</v>
      </c>
      <c r="B351" s="3">
        <v>13400300101</v>
      </c>
      <c r="C351" s="5">
        <f t="shared" si="5"/>
        <v>0</v>
      </c>
    </row>
    <row r="352" spans="1:3">
      <c r="A352" s="3">
        <v>13400300102</v>
      </c>
      <c r="B352" s="4">
        <v>13400300102</v>
      </c>
      <c r="C352" s="5">
        <f t="shared" si="5"/>
        <v>0</v>
      </c>
    </row>
    <row r="353" spans="1:3">
      <c r="A353" s="3">
        <v>13400300103</v>
      </c>
      <c r="B353" s="3">
        <v>13400300103</v>
      </c>
      <c r="C353" s="5">
        <f t="shared" si="5"/>
        <v>0</v>
      </c>
    </row>
    <row r="354" spans="1:3">
      <c r="A354" s="3">
        <v>13400300104</v>
      </c>
      <c r="B354" s="4">
        <v>13400300104</v>
      </c>
      <c r="C354" s="5">
        <f t="shared" si="5"/>
        <v>0</v>
      </c>
    </row>
    <row r="355" spans="1:3">
      <c r="A355" s="3">
        <v>13400300105</v>
      </c>
      <c r="B355" s="3">
        <v>13400300105</v>
      </c>
      <c r="C355" s="5">
        <f t="shared" si="5"/>
        <v>0</v>
      </c>
    </row>
    <row r="356" spans="1:3">
      <c r="A356" s="3">
        <v>13400300106</v>
      </c>
      <c r="B356" s="4">
        <v>13400300106</v>
      </c>
      <c r="C356" s="5">
        <f t="shared" si="5"/>
        <v>0</v>
      </c>
    </row>
    <row r="357" spans="1:3">
      <c r="A357" s="3">
        <v>13400300107</v>
      </c>
      <c r="B357" s="3">
        <v>13400300107</v>
      </c>
      <c r="C357" s="5">
        <f t="shared" si="5"/>
        <v>0</v>
      </c>
    </row>
    <row r="358" spans="1:3">
      <c r="A358" s="3">
        <v>13400300108</v>
      </c>
      <c r="B358" s="4">
        <v>13400300108</v>
      </c>
      <c r="C358" s="5">
        <f t="shared" si="5"/>
        <v>0</v>
      </c>
    </row>
    <row r="359" spans="1:3">
      <c r="A359" s="3">
        <v>13400300109</v>
      </c>
      <c r="B359" s="3">
        <v>13400300109</v>
      </c>
      <c r="C359" s="5">
        <f t="shared" si="5"/>
        <v>0</v>
      </c>
    </row>
    <row r="360" spans="1:3">
      <c r="A360" s="3">
        <v>13400300110</v>
      </c>
      <c r="B360" s="4">
        <v>13400300110</v>
      </c>
      <c r="C360" s="5">
        <f t="shared" si="5"/>
        <v>0</v>
      </c>
    </row>
    <row r="361" spans="1:3">
      <c r="A361" s="3">
        <v>13400300111</v>
      </c>
      <c r="B361" s="3">
        <v>13400300111</v>
      </c>
      <c r="C361" s="5">
        <f t="shared" si="5"/>
        <v>0</v>
      </c>
    </row>
    <row r="362" spans="1:3">
      <c r="A362" s="3">
        <v>13400300112</v>
      </c>
      <c r="B362" s="4">
        <v>13400300112</v>
      </c>
      <c r="C362" s="5">
        <f t="shared" si="5"/>
        <v>0</v>
      </c>
    </row>
    <row r="363" spans="1:3">
      <c r="A363" s="3">
        <v>13400300113</v>
      </c>
      <c r="B363" s="3">
        <v>13400300113</v>
      </c>
      <c r="C363" s="5">
        <f t="shared" si="5"/>
        <v>0</v>
      </c>
    </row>
    <row r="364" spans="1:3">
      <c r="A364" s="3">
        <v>13400300114</v>
      </c>
      <c r="B364" s="4">
        <v>13400300114</v>
      </c>
      <c r="C364" s="5">
        <f t="shared" si="5"/>
        <v>0</v>
      </c>
    </row>
    <row r="365" spans="1:3">
      <c r="A365" s="3">
        <v>13400300115</v>
      </c>
      <c r="B365" s="3">
        <v>13400300115</v>
      </c>
      <c r="C365" s="5">
        <f t="shared" si="5"/>
        <v>0</v>
      </c>
    </row>
    <row r="366" spans="1:3">
      <c r="A366" s="3">
        <v>13400300116</v>
      </c>
      <c r="B366" s="4">
        <v>13400300116</v>
      </c>
      <c r="C366" s="5">
        <f t="shared" si="5"/>
        <v>0</v>
      </c>
    </row>
    <row r="367" spans="1:3">
      <c r="A367" s="3">
        <v>13400300117</v>
      </c>
      <c r="B367" s="3">
        <v>13400300117</v>
      </c>
      <c r="C367" s="5">
        <f t="shared" si="5"/>
        <v>0</v>
      </c>
    </row>
    <row r="368" spans="1:3">
      <c r="A368" s="3">
        <v>13400300118</v>
      </c>
      <c r="B368" s="4">
        <v>13400300118</v>
      </c>
      <c r="C368" s="5">
        <f t="shared" si="5"/>
        <v>0</v>
      </c>
    </row>
    <row r="369" spans="1:3">
      <c r="A369" s="3">
        <v>13400300119</v>
      </c>
      <c r="B369" s="3">
        <v>13400300119</v>
      </c>
      <c r="C369" s="5">
        <f t="shared" si="5"/>
        <v>0</v>
      </c>
    </row>
    <row r="370" spans="1:3">
      <c r="A370" s="3">
        <v>13400300120</v>
      </c>
      <c r="B370" s="4">
        <v>13400300120</v>
      </c>
      <c r="C370" s="5">
        <f t="shared" si="5"/>
        <v>0</v>
      </c>
    </row>
    <row r="371" spans="1:3">
      <c r="A371" s="3">
        <v>13400300121</v>
      </c>
      <c r="B371" s="3">
        <v>13400300121</v>
      </c>
      <c r="C371" s="5">
        <f t="shared" si="5"/>
        <v>0</v>
      </c>
    </row>
    <row r="372" spans="1:3">
      <c r="A372" s="3">
        <v>13400300122</v>
      </c>
      <c r="B372" s="4">
        <v>13400300122</v>
      </c>
      <c r="C372" s="5">
        <f t="shared" si="5"/>
        <v>0</v>
      </c>
    </row>
    <row r="373" spans="1:3">
      <c r="A373" s="3">
        <v>13400300123</v>
      </c>
      <c r="B373" s="3">
        <v>13400300123</v>
      </c>
      <c r="C373" s="5">
        <f t="shared" si="5"/>
        <v>0</v>
      </c>
    </row>
    <row r="374" spans="1:3">
      <c r="A374" s="3">
        <v>13400300124</v>
      </c>
      <c r="B374" s="4">
        <v>13400300124</v>
      </c>
      <c r="C374" s="5">
        <f t="shared" si="5"/>
        <v>0</v>
      </c>
    </row>
    <row r="375" spans="1:3">
      <c r="A375" s="3">
        <v>13400300125</v>
      </c>
      <c r="B375" s="3">
        <v>13400300125</v>
      </c>
      <c r="C375" s="5">
        <f t="shared" si="5"/>
        <v>0</v>
      </c>
    </row>
    <row r="376" spans="1:3">
      <c r="A376" s="3">
        <v>13400300126</v>
      </c>
      <c r="B376" s="4">
        <v>13400300126</v>
      </c>
      <c r="C376" s="5">
        <f t="shared" si="5"/>
        <v>0</v>
      </c>
    </row>
    <row r="377" spans="1:3">
      <c r="A377" s="3">
        <v>13400300127</v>
      </c>
      <c r="B377" s="3">
        <v>13400300127</v>
      </c>
      <c r="C377" s="5">
        <f t="shared" si="5"/>
        <v>0</v>
      </c>
    </row>
    <row r="378" spans="1:3">
      <c r="A378" s="3">
        <v>13400300128</v>
      </c>
      <c r="B378" s="4">
        <v>13400300128</v>
      </c>
      <c r="C378" s="5">
        <f t="shared" si="5"/>
        <v>0</v>
      </c>
    </row>
    <row r="379" spans="1:3">
      <c r="A379" s="3">
        <v>13400300129</v>
      </c>
      <c r="B379" s="3">
        <v>13400300129</v>
      </c>
      <c r="C379" s="5">
        <f t="shared" si="5"/>
        <v>0</v>
      </c>
    </row>
    <row r="380" spans="1:3">
      <c r="A380" s="3">
        <v>13400300130</v>
      </c>
      <c r="B380" s="4">
        <v>13400300130</v>
      </c>
      <c r="C380" s="5">
        <f t="shared" si="5"/>
        <v>0</v>
      </c>
    </row>
    <row r="381" spans="1:3">
      <c r="A381" s="3">
        <v>13400300131</v>
      </c>
      <c r="B381" s="3">
        <v>13400300131</v>
      </c>
      <c r="C381" s="5">
        <f t="shared" si="5"/>
        <v>0</v>
      </c>
    </row>
    <row r="382" spans="1:3">
      <c r="A382" s="3">
        <v>13400300132</v>
      </c>
      <c r="B382" s="4">
        <v>13400300132</v>
      </c>
      <c r="C382" s="5">
        <f t="shared" si="5"/>
        <v>0</v>
      </c>
    </row>
    <row r="383" spans="1:3">
      <c r="A383" s="3">
        <v>13400300133</v>
      </c>
      <c r="B383" s="3">
        <v>13400300133</v>
      </c>
      <c r="C383" s="5">
        <f t="shared" si="5"/>
        <v>0</v>
      </c>
    </row>
    <row r="384" spans="1:3">
      <c r="A384" s="3">
        <v>13400300134</v>
      </c>
      <c r="B384" s="4">
        <v>13400300134</v>
      </c>
      <c r="C384" s="5">
        <f t="shared" si="5"/>
        <v>0</v>
      </c>
    </row>
    <row r="385" spans="1:3">
      <c r="A385" s="3">
        <v>13400300135</v>
      </c>
      <c r="B385" s="3">
        <v>13400300135</v>
      </c>
      <c r="C385" s="5">
        <f t="shared" si="5"/>
        <v>0</v>
      </c>
    </row>
    <row r="386" spans="1:3">
      <c r="A386" s="3">
        <v>13400300136</v>
      </c>
      <c r="B386" s="4">
        <v>13400300136</v>
      </c>
      <c r="C386" s="5">
        <f t="shared" si="5"/>
        <v>0</v>
      </c>
    </row>
    <row r="387" spans="1:3">
      <c r="A387" s="3">
        <v>13400300137</v>
      </c>
      <c r="B387" s="3">
        <v>13400300137</v>
      </c>
      <c r="C387" s="5">
        <f t="shared" ref="C387:C450" si="6">+A387-B387</f>
        <v>0</v>
      </c>
    </row>
    <row r="388" spans="1:3">
      <c r="A388" s="3">
        <v>13400300138</v>
      </c>
      <c r="B388" s="4">
        <v>13400300138</v>
      </c>
      <c r="C388" s="5">
        <f t="shared" si="6"/>
        <v>0</v>
      </c>
    </row>
    <row r="389" spans="1:3">
      <c r="A389" s="3">
        <v>13400300139</v>
      </c>
      <c r="B389" s="3">
        <v>13400300139</v>
      </c>
      <c r="C389" s="5">
        <f t="shared" si="6"/>
        <v>0</v>
      </c>
    </row>
    <row r="390" spans="1:3">
      <c r="A390" s="3">
        <v>13400300140</v>
      </c>
      <c r="B390" s="4">
        <v>13400300140</v>
      </c>
      <c r="C390" s="5">
        <f t="shared" si="6"/>
        <v>0</v>
      </c>
    </row>
    <row r="391" spans="1:3">
      <c r="A391" s="3">
        <v>13400300141</v>
      </c>
      <c r="B391" s="3">
        <v>13400300141</v>
      </c>
      <c r="C391" s="5">
        <f t="shared" si="6"/>
        <v>0</v>
      </c>
    </row>
    <row r="392" spans="1:3">
      <c r="A392" s="3">
        <v>13400300142</v>
      </c>
      <c r="B392" s="4">
        <v>13400300142</v>
      </c>
      <c r="C392" s="5">
        <f t="shared" si="6"/>
        <v>0</v>
      </c>
    </row>
    <row r="393" spans="1:3">
      <c r="A393" s="3">
        <v>13400300143</v>
      </c>
      <c r="B393" s="3">
        <v>13400300143</v>
      </c>
      <c r="C393" s="5">
        <f t="shared" si="6"/>
        <v>0</v>
      </c>
    </row>
    <row r="394" spans="1:3">
      <c r="A394" s="3">
        <v>13400300144</v>
      </c>
      <c r="B394" s="4">
        <v>13400300144</v>
      </c>
      <c r="C394" s="5">
        <f t="shared" si="6"/>
        <v>0</v>
      </c>
    </row>
    <row r="395" spans="1:3">
      <c r="A395" s="3">
        <v>13400300145</v>
      </c>
      <c r="B395" s="3">
        <v>13400300145</v>
      </c>
      <c r="C395" s="5">
        <f t="shared" si="6"/>
        <v>0</v>
      </c>
    </row>
    <row r="396" spans="1:3">
      <c r="A396" s="3">
        <v>13400300146</v>
      </c>
      <c r="B396" s="4">
        <v>13400300146</v>
      </c>
      <c r="C396" s="5">
        <f t="shared" si="6"/>
        <v>0</v>
      </c>
    </row>
    <row r="397" spans="1:3">
      <c r="A397" s="3">
        <v>13400300147</v>
      </c>
      <c r="B397" s="3">
        <v>13400300147</v>
      </c>
      <c r="C397" s="5">
        <f t="shared" si="6"/>
        <v>0</v>
      </c>
    </row>
    <row r="398" spans="1:3">
      <c r="A398" s="3">
        <v>13400300148</v>
      </c>
      <c r="B398" s="4">
        <v>13400300148</v>
      </c>
      <c r="C398" s="5">
        <f t="shared" si="6"/>
        <v>0</v>
      </c>
    </row>
    <row r="399" spans="1:3">
      <c r="A399" s="3">
        <v>13400300149</v>
      </c>
      <c r="B399" s="3">
        <v>13400300149</v>
      </c>
      <c r="C399" s="5">
        <f t="shared" si="6"/>
        <v>0</v>
      </c>
    </row>
    <row r="400" spans="1:3">
      <c r="A400" s="3">
        <v>13400300150</v>
      </c>
      <c r="B400" s="4">
        <v>13400300150</v>
      </c>
      <c r="C400" s="5">
        <f t="shared" si="6"/>
        <v>0</v>
      </c>
    </row>
    <row r="401" spans="1:3">
      <c r="A401" s="3">
        <v>13400300151</v>
      </c>
      <c r="B401" s="3">
        <v>13400300151</v>
      </c>
      <c r="C401" s="5">
        <f t="shared" si="6"/>
        <v>0</v>
      </c>
    </row>
    <row r="402" spans="1:3">
      <c r="A402" s="3">
        <v>13400300152</v>
      </c>
      <c r="B402" s="4">
        <v>13400300152</v>
      </c>
      <c r="C402" s="5">
        <f t="shared" si="6"/>
        <v>0</v>
      </c>
    </row>
    <row r="403" spans="1:3">
      <c r="A403" s="3">
        <v>13400300153</v>
      </c>
      <c r="B403" s="3">
        <v>13400300153</v>
      </c>
      <c r="C403" s="5">
        <f t="shared" si="6"/>
        <v>0</v>
      </c>
    </row>
    <row r="404" spans="1:3">
      <c r="A404" s="3">
        <v>13400300154</v>
      </c>
      <c r="B404" s="4">
        <v>13400300154</v>
      </c>
      <c r="C404" s="5">
        <f t="shared" si="6"/>
        <v>0</v>
      </c>
    </row>
    <row r="405" spans="1:3">
      <c r="A405" s="3">
        <v>13400300155</v>
      </c>
      <c r="B405" s="3">
        <v>13400300155</v>
      </c>
      <c r="C405" s="5">
        <f t="shared" si="6"/>
        <v>0</v>
      </c>
    </row>
    <row r="406" spans="1:3">
      <c r="A406" s="3">
        <v>13400300156</v>
      </c>
      <c r="B406" s="4">
        <v>13400300156</v>
      </c>
      <c r="C406" s="5">
        <f t="shared" si="6"/>
        <v>0</v>
      </c>
    </row>
    <row r="407" spans="1:3">
      <c r="A407" s="3">
        <v>13400300157</v>
      </c>
      <c r="B407" s="3">
        <v>13400300157</v>
      </c>
      <c r="C407" s="5">
        <f t="shared" si="6"/>
        <v>0</v>
      </c>
    </row>
    <row r="408" spans="1:3">
      <c r="A408" s="3">
        <v>13400300158</v>
      </c>
      <c r="B408" s="4">
        <v>13400300158</v>
      </c>
      <c r="C408" s="5">
        <f t="shared" si="6"/>
        <v>0</v>
      </c>
    </row>
    <row r="409" spans="1:3">
      <c r="A409" s="3">
        <v>13400300159</v>
      </c>
      <c r="B409" s="3">
        <v>13400300159</v>
      </c>
      <c r="C409" s="5">
        <f t="shared" si="6"/>
        <v>0</v>
      </c>
    </row>
    <row r="410" spans="1:3">
      <c r="A410" s="3">
        <v>13400300160</v>
      </c>
      <c r="B410" s="4">
        <v>13400300160</v>
      </c>
      <c r="C410" s="5">
        <f t="shared" si="6"/>
        <v>0</v>
      </c>
    </row>
    <row r="411" spans="1:3">
      <c r="A411" s="3">
        <v>13400300161</v>
      </c>
      <c r="B411" s="3">
        <v>13400300161</v>
      </c>
      <c r="C411" s="5">
        <f t="shared" si="6"/>
        <v>0</v>
      </c>
    </row>
    <row r="412" spans="1:3">
      <c r="A412" s="3">
        <v>13400300162</v>
      </c>
      <c r="B412" s="4">
        <v>13400300162</v>
      </c>
      <c r="C412" s="5">
        <f t="shared" si="6"/>
        <v>0</v>
      </c>
    </row>
    <row r="413" spans="1:3">
      <c r="A413" s="3">
        <v>13400300163</v>
      </c>
      <c r="B413" s="3">
        <v>13400300163</v>
      </c>
      <c r="C413" s="5">
        <f t="shared" si="6"/>
        <v>0</v>
      </c>
    </row>
    <row r="414" spans="1:3">
      <c r="A414" s="3">
        <v>13400300164</v>
      </c>
      <c r="B414" s="4">
        <v>13400300164</v>
      </c>
      <c r="C414" s="5">
        <f t="shared" si="6"/>
        <v>0</v>
      </c>
    </row>
    <row r="415" spans="1:3">
      <c r="A415" s="3">
        <v>13400300165</v>
      </c>
      <c r="B415" s="3">
        <v>13400300165</v>
      </c>
      <c r="C415" s="5">
        <f t="shared" si="6"/>
        <v>0</v>
      </c>
    </row>
    <row r="416" spans="1:3">
      <c r="A416" s="3">
        <v>13400300166</v>
      </c>
      <c r="B416" s="4">
        <v>13400300166</v>
      </c>
      <c r="C416" s="5">
        <f t="shared" si="6"/>
        <v>0</v>
      </c>
    </row>
    <row r="417" spans="1:3">
      <c r="A417" s="3">
        <v>13400300167</v>
      </c>
      <c r="B417" s="3">
        <v>13400300167</v>
      </c>
      <c r="C417" s="5">
        <f t="shared" si="6"/>
        <v>0</v>
      </c>
    </row>
    <row r="418" spans="1:3">
      <c r="A418" s="3">
        <v>13400300168</v>
      </c>
      <c r="B418" s="4">
        <v>13400300168</v>
      </c>
      <c r="C418" s="5">
        <f t="shared" si="6"/>
        <v>0</v>
      </c>
    </row>
    <row r="419" spans="1:3">
      <c r="A419" s="3">
        <v>13400300169</v>
      </c>
      <c r="B419" s="3">
        <v>13400300169</v>
      </c>
      <c r="C419" s="5">
        <f t="shared" si="6"/>
        <v>0</v>
      </c>
    </row>
    <row r="420" spans="1:3">
      <c r="A420" s="3">
        <v>13400300170</v>
      </c>
      <c r="B420" s="4">
        <v>13400300170</v>
      </c>
      <c r="C420" s="5">
        <f t="shared" si="6"/>
        <v>0</v>
      </c>
    </row>
    <row r="421" spans="1:3">
      <c r="A421" s="3">
        <v>13400300171</v>
      </c>
      <c r="B421" s="3">
        <v>13400300171</v>
      </c>
      <c r="C421" s="5">
        <f t="shared" si="6"/>
        <v>0</v>
      </c>
    </row>
    <row r="422" spans="1:3">
      <c r="A422" s="3">
        <v>13400300172</v>
      </c>
      <c r="B422" s="4">
        <v>13400300172</v>
      </c>
      <c r="C422" s="5">
        <f t="shared" si="6"/>
        <v>0</v>
      </c>
    </row>
    <row r="423" spans="1:3">
      <c r="A423" s="3">
        <v>13400300173</v>
      </c>
      <c r="B423" s="3">
        <v>13400300173</v>
      </c>
      <c r="C423" s="5">
        <f t="shared" si="6"/>
        <v>0</v>
      </c>
    </row>
    <row r="424" spans="1:3">
      <c r="A424" s="3">
        <v>13400300174</v>
      </c>
      <c r="B424" s="4">
        <v>13400300174</v>
      </c>
      <c r="C424" s="5">
        <f t="shared" si="6"/>
        <v>0</v>
      </c>
    </row>
    <row r="425" spans="1:3">
      <c r="A425" s="3">
        <v>13400300175</v>
      </c>
      <c r="B425" s="3">
        <v>13400300175</v>
      </c>
      <c r="C425" s="5">
        <f t="shared" si="6"/>
        <v>0</v>
      </c>
    </row>
    <row r="426" spans="1:3">
      <c r="A426" s="3">
        <v>13400300176</v>
      </c>
      <c r="B426" s="4">
        <v>13400300176</v>
      </c>
      <c r="C426" s="5">
        <f t="shared" si="6"/>
        <v>0</v>
      </c>
    </row>
    <row r="427" spans="1:3">
      <c r="A427" s="3">
        <v>13400300177</v>
      </c>
      <c r="B427" s="3">
        <v>13400300177</v>
      </c>
      <c r="C427" s="5">
        <f t="shared" si="6"/>
        <v>0</v>
      </c>
    </row>
    <row r="428" spans="1:3">
      <c r="A428" s="3">
        <v>13400300178</v>
      </c>
      <c r="B428" s="4">
        <v>13400300178</v>
      </c>
      <c r="C428" s="5">
        <f t="shared" si="6"/>
        <v>0</v>
      </c>
    </row>
    <row r="429" spans="1:3">
      <c r="A429" s="3">
        <v>13400300179</v>
      </c>
      <c r="B429" s="3">
        <v>13400300179</v>
      </c>
      <c r="C429" s="5">
        <f t="shared" si="6"/>
        <v>0</v>
      </c>
    </row>
    <row r="430" spans="1:3">
      <c r="A430" s="3">
        <v>13400300180</v>
      </c>
      <c r="B430" s="4">
        <v>13400300180</v>
      </c>
      <c r="C430" s="5">
        <f t="shared" si="6"/>
        <v>0</v>
      </c>
    </row>
    <row r="431" spans="1:3">
      <c r="A431" s="3">
        <v>13400300181</v>
      </c>
      <c r="B431" s="3">
        <v>13400300181</v>
      </c>
      <c r="C431" s="5">
        <f t="shared" si="6"/>
        <v>0</v>
      </c>
    </row>
    <row r="432" spans="1:3">
      <c r="A432" s="3">
        <v>13400300182</v>
      </c>
      <c r="B432" s="4">
        <v>13400300182</v>
      </c>
      <c r="C432" s="5">
        <f t="shared" si="6"/>
        <v>0</v>
      </c>
    </row>
    <row r="433" spans="1:3">
      <c r="A433" s="3">
        <v>13400300183</v>
      </c>
      <c r="B433" s="3">
        <v>13400300183</v>
      </c>
      <c r="C433" s="5">
        <f t="shared" si="6"/>
        <v>0</v>
      </c>
    </row>
    <row r="434" spans="1:3">
      <c r="A434" s="3">
        <v>13400300184</v>
      </c>
      <c r="B434" s="4">
        <v>13400300184</v>
      </c>
      <c r="C434" s="5">
        <f t="shared" si="6"/>
        <v>0</v>
      </c>
    </row>
    <row r="435" spans="1:3">
      <c r="A435" s="3">
        <v>13400300185</v>
      </c>
      <c r="B435" s="3">
        <v>13400300185</v>
      </c>
      <c r="C435" s="5">
        <f t="shared" si="6"/>
        <v>0</v>
      </c>
    </row>
    <row r="436" spans="1:3">
      <c r="A436" s="3">
        <v>13400300186</v>
      </c>
      <c r="B436" s="4">
        <v>13400300186</v>
      </c>
      <c r="C436" s="5">
        <f t="shared" si="6"/>
        <v>0</v>
      </c>
    </row>
    <row r="437" spans="1:3">
      <c r="A437" s="3">
        <v>13400300187</v>
      </c>
      <c r="B437" s="3">
        <v>13400300187</v>
      </c>
      <c r="C437" s="5">
        <f t="shared" si="6"/>
        <v>0</v>
      </c>
    </row>
    <row r="438" spans="1:3">
      <c r="A438" s="3">
        <v>13400300188</v>
      </c>
      <c r="B438" s="6">
        <v>13400300188</v>
      </c>
      <c r="C438" s="5">
        <f t="shared" si="6"/>
        <v>0</v>
      </c>
    </row>
    <row r="439" spans="1:3">
      <c r="A439" s="3">
        <v>13400300189</v>
      </c>
      <c r="B439" s="7">
        <v>13400300189</v>
      </c>
      <c r="C439" s="5">
        <f t="shared" si="6"/>
        <v>0</v>
      </c>
    </row>
    <row r="440" spans="1:3">
      <c r="A440" s="3">
        <v>13400300190</v>
      </c>
      <c r="B440" s="6">
        <v>13400300190</v>
      </c>
      <c r="C440" s="5">
        <f t="shared" si="6"/>
        <v>0</v>
      </c>
    </row>
    <row r="441" spans="1:3">
      <c r="A441" s="3">
        <v>13400300191</v>
      </c>
      <c r="B441" s="7">
        <v>13400300191</v>
      </c>
      <c r="C441" s="5">
        <f t="shared" si="6"/>
        <v>0</v>
      </c>
    </row>
    <row r="442" spans="1:3">
      <c r="A442" s="3">
        <v>13400300192</v>
      </c>
      <c r="B442" s="6">
        <v>13400300192</v>
      </c>
      <c r="C442" s="5">
        <f t="shared" si="6"/>
        <v>0</v>
      </c>
    </row>
    <row r="443" spans="1:3">
      <c r="A443" s="3">
        <v>13400300193</v>
      </c>
      <c r="B443" s="7">
        <v>13400300193</v>
      </c>
      <c r="C443" s="5">
        <f t="shared" si="6"/>
        <v>0</v>
      </c>
    </row>
    <row r="444" spans="1:3">
      <c r="A444" s="7">
        <v>13400300194</v>
      </c>
      <c r="B444" s="6">
        <v>13400300194</v>
      </c>
      <c r="C444" s="5">
        <f t="shared" si="6"/>
        <v>0</v>
      </c>
    </row>
    <row r="445" spans="1:3">
      <c r="A445" s="7">
        <v>13400300195</v>
      </c>
      <c r="B445" s="7">
        <v>13400300195</v>
      </c>
      <c r="C445" s="5">
        <f t="shared" si="6"/>
        <v>0</v>
      </c>
    </row>
    <row r="446" spans="1:3">
      <c r="A446" s="7">
        <v>13400300196</v>
      </c>
      <c r="B446" s="6">
        <v>13400300196</v>
      </c>
      <c r="C446" s="5">
        <f t="shared" si="6"/>
        <v>0</v>
      </c>
    </row>
    <row r="447" spans="1:3">
      <c r="A447" s="7">
        <v>13400300197</v>
      </c>
      <c r="B447" s="7">
        <v>13400300197</v>
      </c>
      <c r="C447" s="5">
        <f t="shared" si="6"/>
        <v>0</v>
      </c>
    </row>
    <row r="448" spans="1:3">
      <c r="A448" s="7">
        <v>13400300198</v>
      </c>
      <c r="B448" s="6">
        <v>13400300198</v>
      </c>
      <c r="C448" s="5">
        <f t="shared" si="6"/>
        <v>0</v>
      </c>
    </row>
    <row r="449" spans="1:3">
      <c r="A449" s="7">
        <v>13400300199</v>
      </c>
      <c r="B449" s="7">
        <v>13400300199</v>
      </c>
      <c r="C449" s="5">
        <f t="shared" si="6"/>
        <v>0</v>
      </c>
    </row>
    <row r="450" spans="1:3">
      <c r="A450" s="7">
        <v>13400300200</v>
      </c>
      <c r="B450" s="6">
        <v>13400300200</v>
      </c>
      <c r="C450" s="5">
        <f t="shared" si="6"/>
        <v>0</v>
      </c>
    </row>
    <row r="451" spans="1:3">
      <c r="A451" s="7">
        <v>13400300201</v>
      </c>
      <c r="B451" s="7">
        <v>13400300201</v>
      </c>
      <c r="C451" s="5">
        <f t="shared" ref="C451:C514" si="7">+A451-B451</f>
        <v>0</v>
      </c>
    </row>
    <row r="452" spans="1:3">
      <c r="A452" s="7">
        <v>13400300202</v>
      </c>
      <c r="B452" s="6">
        <v>13400300202</v>
      </c>
      <c r="C452" s="5">
        <f t="shared" si="7"/>
        <v>0</v>
      </c>
    </row>
    <row r="453" spans="1:3">
      <c r="A453" s="7">
        <v>13400300203</v>
      </c>
      <c r="B453" s="7">
        <v>13400300203</v>
      </c>
      <c r="C453" s="5">
        <f t="shared" si="7"/>
        <v>0</v>
      </c>
    </row>
    <row r="454" spans="1:3">
      <c r="A454" s="7">
        <v>13400300204</v>
      </c>
      <c r="B454" s="6">
        <v>13400300204</v>
      </c>
      <c r="C454" s="5">
        <f t="shared" si="7"/>
        <v>0</v>
      </c>
    </row>
    <row r="455" spans="1:3">
      <c r="A455" s="7">
        <v>13400300205</v>
      </c>
      <c r="B455" s="3">
        <v>13400300205</v>
      </c>
      <c r="C455" s="5">
        <f t="shared" si="7"/>
        <v>0</v>
      </c>
    </row>
    <row r="456" spans="1:3">
      <c r="A456" s="7">
        <v>13400300206</v>
      </c>
      <c r="B456" s="4">
        <v>13400300206</v>
      </c>
      <c r="C456" s="5">
        <f t="shared" si="7"/>
        <v>0</v>
      </c>
    </row>
    <row r="457" spans="1:3">
      <c r="A457" s="7">
        <v>13400300207</v>
      </c>
      <c r="B457" s="3">
        <v>13400300207</v>
      </c>
      <c r="C457" s="5">
        <f t="shared" si="7"/>
        <v>0</v>
      </c>
    </row>
    <row r="458" spans="1:3">
      <c r="A458" s="7">
        <v>13400300208</v>
      </c>
      <c r="B458" s="4">
        <v>13400300208</v>
      </c>
      <c r="C458" s="5">
        <f t="shared" si="7"/>
        <v>0</v>
      </c>
    </row>
    <row r="459" spans="1:3">
      <c r="A459" s="7">
        <v>13400300209</v>
      </c>
      <c r="B459" s="3">
        <v>13400300209</v>
      </c>
      <c r="C459" s="5">
        <f t="shared" si="7"/>
        <v>0</v>
      </c>
    </row>
    <row r="460" spans="1:3">
      <c r="A460" s="7">
        <v>13400300210</v>
      </c>
      <c r="B460" s="4">
        <v>13400300210</v>
      </c>
      <c r="C460" s="5">
        <f t="shared" si="7"/>
        <v>0</v>
      </c>
    </row>
    <row r="461" spans="1:3">
      <c r="A461" s="7">
        <v>13400300211</v>
      </c>
      <c r="B461" s="3">
        <v>13400300211</v>
      </c>
      <c r="C461" s="5">
        <f t="shared" si="7"/>
        <v>0</v>
      </c>
    </row>
    <row r="462" spans="1:3">
      <c r="A462" s="3">
        <v>13400400001</v>
      </c>
      <c r="B462" s="4">
        <v>13400400001</v>
      </c>
      <c r="C462" s="5">
        <f t="shared" si="7"/>
        <v>0</v>
      </c>
    </row>
    <row r="463" spans="1:3">
      <c r="A463" s="3">
        <v>13400400002</v>
      </c>
      <c r="B463" s="3">
        <v>13400400002</v>
      </c>
      <c r="C463" s="5">
        <f t="shared" si="7"/>
        <v>0</v>
      </c>
    </row>
    <row r="464" spans="1:3">
      <c r="A464" s="3">
        <v>13400400003</v>
      </c>
      <c r="B464" s="4">
        <v>13400400003</v>
      </c>
      <c r="C464" s="5">
        <f t="shared" si="7"/>
        <v>0</v>
      </c>
    </row>
    <row r="465" spans="1:3">
      <c r="A465" s="3">
        <v>13400500001</v>
      </c>
      <c r="B465" s="3">
        <v>13400500001</v>
      </c>
      <c r="C465" s="5">
        <f t="shared" si="7"/>
        <v>0</v>
      </c>
    </row>
    <row r="466" spans="1:3">
      <c r="A466" s="3">
        <v>13400500002</v>
      </c>
      <c r="B466" s="4">
        <v>13400500002</v>
      </c>
      <c r="C466" s="5">
        <f t="shared" si="7"/>
        <v>0</v>
      </c>
    </row>
    <row r="467" spans="1:3">
      <c r="A467" s="3">
        <v>13400500003</v>
      </c>
      <c r="B467" s="3">
        <v>13400500003</v>
      </c>
      <c r="C467" s="5">
        <f t="shared" si="7"/>
        <v>0</v>
      </c>
    </row>
    <row r="468" spans="1:3">
      <c r="A468" s="3">
        <v>13200000001</v>
      </c>
      <c r="B468" s="4">
        <v>13200000001</v>
      </c>
      <c r="C468" s="5">
        <f t="shared" si="7"/>
        <v>0</v>
      </c>
    </row>
    <row r="469" spans="1:3">
      <c r="A469" s="3">
        <v>13200100001</v>
      </c>
      <c r="B469" s="3">
        <v>13200100001</v>
      </c>
      <c r="C469" s="5">
        <f t="shared" si="7"/>
        <v>0</v>
      </c>
    </row>
    <row r="470" spans="1:3">
      <c r="A470" s="3">
        <v>13200100002</v>
      </c>
      <c r="B470" s="4">
        <v>13200100002</v>
      </c>
      <c r="C470" s="5">
        <f t="shared" si="7"/>
        <v>0</v>
      </c>
    </row>
    <row r="471" spans="1:3">
      <c r="A471" s="3">
        <v>13200100003</v>
      </c>
      <c r="B471" s="3">
        <v>13200100003</v>
      </c>
      <c r="C471" s="5">
        <f t="shared" si="7"/>
        <v>0</v>
      </c>
    </row>
    <row r="472" spans="1:3">
      <c r="A472" s="3">
        <v>13200100004</v>
      </c>
      <c r="B472" s="4">
        <v>13200100004</v>
      </c>
      <c r="C472" s="5">
        <f t="shared" si="7"/>
        <v>0</v>
      </c>
    </row>
    <row r="473" spans="1:3">
      <c r="A473" s="3">
        <v>13200100005</v>
      </c>
      <c r="B473" s="3">
        <v>13200100005</v>
      </c>
      <c r="C473" s="5">
        <f t="shared" si="7"/>
        <v>0</v>
      </c>
    </row>
    <row r="474" spans="1:3">
      <c r="A474" s="3">
        <v>13200100006</v>
      </c>
      <c r="B474" s="4">
        <v>13200100006</v>
      </c>
      <c r="C474" s="5">
        <f t="shared" si="7"/>
        <v>0</v>
      </c>
    </row>
    <row r="475" spans="1:3">
      <c r="A475" s="3">
        <v>13200100007</v>
      </c>
      <c r="B475" s="3">
        <v>13200100007</v>
      </c>
      <c r="C475" s="5">
        <f t="shared" si="7"/>
        <v>0</v>
      </c>
    </row>
    <row r="476" spans="1:3">
      <c r="A476" s="3">
        <v>13200100008</v>
      </c>
      <c r="B476" s="4">
        <v>13200100008</v>
      </c>
      <c r="C476" s="5">
        <f t="shared" si="7"/>
        <v>0</v>
      </c>
    </row>
    <row r="477" spans="1:3">
      <c r="A477" s="3">
        <v>13200100009</v>
      </c>
      <c r="B477" s="3">
        <v>13200100009</v>
      </c>
      <c r="C477" s="5">
        <f t="shared" si="7"/>
        <v>0</v>
      </c>
    </row>
    <row r="478" spans="1:3">
      <c r="A478" s="3">
        <v>13200100010</v>
      </c>
      <c r="B478" s="4">
        <v>13200100010</v>
      </c>
      <c r="C478" s="5">
        <f t="shared" si="7"/>
        <v>0</v>
      </c>
    </row>
    <row r="479" spans="1:3">
      <c r="A479" s="3">
        <v>13200100011</v>
      </c>
      <c r="B479" s="3">
        <v>13200100011</v>
      </c>
      <c r="C479" s="5">
        <f t="shared" si="7"/>
        <v>0</v>
      </c>
    </row>
    <row r="480" spans="1:3">
      <c r="A480" s="3">
        <v>13200100012</v>
      </c>
      <c r="B480" s="4">
        <v>13200100012</v>
      </c>
      <c r="C480" s="5">
        <f t="shared" si="7"/>
        <v>0</v>
      </c>
    </row>
    <row r="481" spans="1:3">
      <c r="A481" s="3">
        <v>13200100013</v>
      </c>
      <c r="B481" s="3">
        <v>13200100013</v>
      </c>
      <c r="C481" s="5">
        <f t="shared" si="7"/>
        <v>0</v>
      </c>
    </row>
    <row r="482" spans="1:3">
      <c r="A482" s="3">
        <v>13200100014</v>
      </c>
      <c r="B482" s="4">
        <v>13200100014</v>
      </c>
      <c r="C482" s="5">
        <f t="shared" si="7"/>
        <v>0</v>
      </c>
    </row>
    <row r="483" spans="1:3">
      <c r="A483" s="3">
        <v>13200100015</v>
      </c>
      <c r="B483" s="3">
        <v>13200100015</v>
      </c>
      <c r="C483" s="5">
        <f t="shared" si="7"/>
        <v>0</v>
      </c>
    </row>
    <row r="484" spans="1:3">
      <c r="A484" s="3">
        <v>13200100016</v>
      </c>
      <c r="B484" s="4">
        <v>13200100016</v>
      </c>
      <c r="C484" s="5">
        <f t="shared" si="7"/>
        <v>0</v>
      </c>
    </row>
    <row r="485" spans="1:3">
      <c r="A485" s="3">
        <v>13200100017</v>
      </c>
      <c r="B485" s="3">
        <v>13200100017</v>
      </c>
      <c r="C485" s="5">
        <f t="shared" si="7"/>
        <v>0</v>
      </c>
    </row>
    <row r="486" spans="1:3">
      <c r="A486" s="3">
        <v>13200100018</v>
      </c>
      <c r="B486" s="4">
        <v>13200100018</v>
      </c>
      <c r="C486" s="5">
        <f t="shared" si="7"/>
        <v>0</v>
      </c>
    </row>
    <row r="487" spans="1:3">
      <c r="A487" s="3">
        <v>13200100019</v>
      </c>
      <c r="B487" s="3">
        <v>13200100019</v>
      </c>
      <c r="C487" s="5">
        <f t="shared" si="7"/>
        <v>0</v>
      </c>
    </row>
    <row r="488" spans="1:3">
      <c r="A488" s="3">
        <v>13200100020</v>
      </c>
      <c r="B488" s="4">
        <v>13200100020</v>
      </c>
      <c r="C488" s="5">
        <f t="shared" si="7"/>
        <v>0</v>
      </c>
    </row>
    <row r="489" spans="1:3">
      <c r="A489" s="3">
        <v>13200100021</v>
      </c>
      <c r="B489" s="3">
        <v>13200100021</v>
      </c>
      <c r="C489" s="5">
        <f t="shared" si="7"/>
        <v>0</v>
      </c>
    </row>
    <row r="490" spans="1:3">
      <c r="A490" s="3">
        <v>13200100022</v>
      </c>
      <c r="B490" s="4">
        <v>13200100022</v>
      </c>
      <c r="C490" s="5">
        <f t="shared" si="7"/>
        <v>0</v>
      </c>
    </row>
    <row r="491" spans="1:3">
      <c r="A491" s="3">
        <v>13200100023</v>
      </c>
      <c r="B491" s="3">
        <v>13200100023</v>
      </c>
      <c r="C491" s="5">
        <f t="shared" si="7"/>
        <v>0</v>
      </c>
    </row>
    <row r="492" spans="1:3">
      <c r="A492" s="3">
        <v>13200100024</v>
      </c>
      <c r="B492" s="4">
        <v>13200100024</v>
      </c>
      <c r="C492" s="5">
        <f t="shared" si="7"/>
        <v>0</v>
      </c>
    </row>
    <row r="493" spans="1:3">
      <c r="A493" s="3">
        <v>13200100025</v>
      </c>
      <c r="B493" s="3">
        <v>13200100025</v>
      </c>
      <c r="C493" s="5">
        <f t="shared" si="7"/>
        <v>0</v>
      </c>
    </row>
    <row r="494" spans="1:3">
      <c r="A494" s="3">
        <v>13200100026</v>
      </c>
      <c r="B494" s="4">
        <v>13200100026</v>
      </c>
      <c r="C494" s="5">
        <f t="shared" si="7"/>
        <v>0</v>
      </c>
    </row>
    <row r="495" spans="1:3">
      <c r="A495" s="3">
        <v>13200100027</v>
      </c>
      <c r="B495" s="3">
        <v>13200100027</v>
      </c>
      <c r="C495" s="5">
        <f t="shared" si="7"/>
        <v>0</v>
      </c>
    </row>
    <row r="496" spans="1:3">
      <c r="A496" s="3">
        <v>13200100028</v>
      </c>
      <c r="B496" s="4">
        <v>13200100028</v>
      </c>
      <c r="C496" s="5">
        <f t="shared" si="7"/>
        <v>0</v>
      </c>
    </row>
    <row r="497" spans="1:3">
      <c r="A497" s="3">
        <v>13200100029</v>
      </c>
      <c r="B497" s="3">
        <v>13200100029</v>
      </c>
      <c r="C497" s="5">
        <f t="shared" si="7"/>
        <v>0</v>
      </c>
    </row>
    <row r="498" spans="1:3">
      <c r="A498" s="3">
        <v>13200100030</v>
      </c>
      <c r="B498" s="4">
        <v>13200100030</v>
      </c>
      <c r="C498" s="5">
        <f t="shared" si="7"/>
        <v>0</v>
      </c>
    </row>
    <row r="499" spans="1:3">
      <c r="A499" s="3">
        <v>13200100031</v>
      </c>
      <c r="B499" s="3">
        <v>13200100031</v>
      </c>
      <c r="C499" s="5">
        <f t="shared" si="7"/>
        <v>0</v>
      </c>
    </row>
    <row r="500" spans="1:3">
      <c r="A500" s="3">
        <v>13200200001</v>
      </c>
      <c r="B500" s="4">
        <v>13200200001</v>
      </c>
      <c r="C500" s="5">
        <f t="shared" si="7"/>
        <v>0</v>
      </c>
    </row>
    <row r="501" spans="1:3">
      <c r="A501" s="3">
        <v>13200300001</v>
      </c>
      <c r="B501" s="3">
        <v>13200300001</v>
      </c>
      <c r="C501" s="5">
        <f t="shared" si="7"/>
        <v>0</v>
      </c>
    </row>
    <row r="502" spans="1:3">
      <c r="A502" s="3">
        <v>13200300002</v>
      </c>
      <c r="B502" s="4">
        <v>13200300002</v>
      </c>
      <c r="C502" s="5">
        <f t="shared" si="7"/>
        <v>0</v>
      </c>
    </row>
    <row r="503" spans="1:3">
      <c r="A503" s="3">
        <v>13200300003</v>
      </c>
      <c r="B503" s="3">
        <v>13200300003</v>
      </c>
      <c r="C503" s="5">
        <f t="shared" si="7"/>
        <v>0</v>
      </c>
    </row>
    <row r="504" spans="1:3">
      <c r="A504" s="3">
        <v>13600000001</v>
      </c>
      <c r="B504" s="4">
        <v>13600000001</v>
      </c>
      <c r="C504" s="5">
        <f t="shared" si="7"/>
        <v>0</v>
      </c>
    </row>
    <row r="505" spans="1:3">
      <c r="A505" s="3">
        <v>13600000002</v>
      </c>
      <c r="B505" s="3">
        <v>13600000002</v>
      </c>
      <c r="C505" s="5">
        <f t="shared" si="7"/>
        <v>0</v>
      </c>
    </row>
    <row r="506" spans="1:3">
      <c r="A506" s="3">
        <v>13600000003</v>
      </c>
      <c r="B506" s="4">
        <v>13600000003</v>
      </c>
      <c r="C506" s="5">
        <f t="shared" si="7"/>
        <v>0</v>
      </c>
    </row>
    <row r="507" spans="1:3">
      <c r="A507" s="3">
        <v>13600000004</v>
      </c>
      <c r="B507" s="3">
        <v>13600000004</v>
      </c>
      <c r="C507" s="5">
        <f t="shared" si="7"/>
        <v>0</v>
      </c>
    </row>
    <row r="508" spans="1:3">
      <c r="A508" s="3">
        <v>13600000005</v>
      </c>
      <c r="B508" s="4">
        <v>13600000005</v>
      </c>
      <c r="C508" s="5">
        <f t="shared" si="7"/>
        <v>0</v>
      </c>
    </row>
    <row r="509" spans="1:3">
      <c r="A509" s="3">
        <v>13600000006</v>
      </c>
      <c r="B509" s="3">
        <v>13600000006</v>
      </c>
      <c r="C509" s="5">
        <f t="shared" si="7"/>
        <v>0</v>
      </c>
    </row>
    <row r="510" spans="1:3">
      <c r="A510" s="3">
        <v>13600000007</v>
      </c>
      <c r="B510" s="4">
        <v>13600000007</v>
      </c>
      <c r="C510" s="5">
        <f t="shared" si="7"/>
        <v>0</v>
      </c>
    </row>
    <row r="511" spans="1:3">
      <c r="A511" s="3">
        <v>13600000008</v>
      </c>
      <c r="B511" s="3">
        <v>13600000008</v>
      </c>
      <c r="C511" s="5">
        <f t="shared" si="7"/>
        <v>0</v>
      </c>
    </row>
    <row r="512" spans="1:3">
      <c r="A512" s="3">
        <v>13600000009</v>
      </c>
      <c r="B512" s="4">
        <v>13600000009</v>
      </c>
      <c r="C512" s="5">
        <f t="shared" si="7"/>
        <v>0</v>
      </c>
    </row>
    <row r="513" spans="1:3">
      <c r="A513" s="3">
        <v>13600000010</v>
      </c>
      <c r="B513" s="3">
        <v>13600000010</v>
      </c>
      <c r="C513" s="5">
        <f t="shared" si="7"/>
        <v>0</v>
      </c>
    </row>
    <row r="514" spans="1:3">
      <c r="A514" s="3">
        <v>13600000011</v>
      </c>
      <c r="B514" s="4">
        <v>13600000011</v>
      </c>
      <c r="C514" s="5">
        <f t="shared" si="7"/>
        <v>0</v>
      </c>
    </row>
    <row r="515" spans="1:3">
      <c r="A515" s="3">
        <v>13500000001</v>
      </c>
      <c r="B515" s="3">
        <v>13500000001</v>
      </c>
      <c r="C515" s="5">
        <f t="shared" ref="C515:C578" si="8">+A515-B515</f>
        <v>0</v>
      </c>
    </row>
    <row r="516" spans="1:3">
      <c r="A516" s="3">
        <v>13500000002</v>
      </c>
      <c r="B516" s="4">
        <v>13500000002</v>
      </c>
      <c r="C516" s="5">
        <f t="shared" si="8"/>
        <v>0</v>
      </c>
    </row>
    <row r="517" spans="1:3">
      <c r="A517" s="3">
        <v>13500000003</v>
      </c>
      <c r="B517" s="3">
        <v>13500000003</v>
      </c>
      <c r="C517" s="5">
        <f t="shared" si="8"/>
        <v>0</v>
      </c>
    </row>
    <row r="518" spans="1:3">
      <c r="A518" s="3">
        <v>13500000004</v>
      </c>
      <c r="B518" s="4">
        <v>13500000004</v>
      </c>
      <c r="C518" s="5">
        <f t="shared" si="8"/>
        <v>0</v>
      </c>
    </row>
    <row r="519" spans="1:3">
      <c r="A519" s="3">
        <v>13500000005</v>
      </c>
      <c r="B519" s="3">
        <v>13500000005</v>
      </c>
      <c r="C519" s="5">
        <f t="shared" si="8"/>
        <v>0</v>
      </c>
    </row>
    <row r="520" spans="1:3">
      <c r="A520" s="3">
        <v>13500000006</v>
      </c>
      <c r="B520" s="4">
        <v>13500000006</v>
      </c>
      <c r="C520" s="5">
        <f t="shared" si="8"/>
        <v>0</v>
      </c>
    </row>
    <row r="521" spans="1:3">
      <c r="A521" s="3">
        <v>13500000007</v>
      </c>
      <c r="B521" s="3">
        <v>13500000007</v>
      </c>
      <c r="C521" s="5">
        <f t="shared" si="8"/>
        <v>0</v>
      </c>
    </row>
    <row r="522" spans="1:3">
      <c r="A522" s="3">
        <v>13500000008</v>
      </c>
      <c r="B522" s="4">
        <v>13500000008</v>
      </c>
      <c r="C522" s="5">
        <f t="shared" si="8"/>
        <v>0</v>
      </c>
    </row>
    <row r="523" spans="1:3">
      <c r="A523" s="3">
        <v>13500000009</v>
      </c>
      <c r="B523" s="3">
        <v>13500000009</v>
      </c>
      <c r="C523" s="5">
        <f t="shared" si="8"/>
        <v>0</v>
      </c>
    </row>
    <row r="524" spans="1:3">
      <c r="A524" s="3">
        <v>13500000010</v>
      </c>
      <c r="B524" s="4">
        <v>13500000010</v>
      </c>
      <c r="C524" s="5">
        <f t="shared" si="8"/>
        <v>0</v>
      </c>
    </row>
    <row r="525" spans="1:3">
      <c r="A525" s="3">
        <v>13500000011</v>
      </c>
      <c r="B525" s="3">
        <v>13500000011</v>
      </c>
      <c r="C525" s="5">
        <f t="shared" si="8"/>
        <v>0</v>
      </c>
    </row>
    <row r="526" spans="1:3">
      <c r="A526" s="3">
        <v>13500000012</v>
      </c>
      <c r="B526" s="4">
        <v>13500000012</v>
      </c>
      <c r="C526" s="5">
        <f t="shared" si="8"/>
        <v>0</v>
      </c>
    </row>
    <row r="527" spans="1:3">
      <c r="A527" s="3">
        <v>13500000013</v>
      </c>
      <c r="B527" s="3">
        <v>13500000013</v>
      </c>
      <c r="C527" s="5">
        <f t="shared" si="8"/>
        <v>0</v>
      </c>
    </row>
    <row r="528" spans="1:3">
      <c r="A528" s="3">
        <v>13500000014</v>
      </c>
      <c r="B528" s="4">
        <v>13500000014</v>
      </c>
      <c r="C528" s="5">
        <f t="shared" si="8"/>
        <v>0</v>
      </c>
    </row>
    <row r="529" spans="1:3">
      <c r="A529" s="3">
        <v>13500000015</v>
      </c>
      <c r="B529" s="3">
        <v>13500000015</v>
      </c>
      <c r="C529" s="5">
        <f t="shared" si="8"/>
        <v>0</v>
      </c>
    </row>
    <row r="530" spans="1:3">
      <c r="A530" s="3">
        <v>13500000016</v>
      </c>
      <c r="B530" s="4">
        <v>13500000016</v>
      </c>
      <c r="C530" s="5">
        <f t="shared" si="8"/>
        <v>0</v>
      </c>
    </row>
    <row r="531" spans="1:3">
      <c r="A531" s="3">
        <v>13500000017</v>
      </c>
      <c r="B531" s="3">
        <v>13500000017</v>
      </c>
      <c r="C531" s="5">
        <f t="shared" si="8"/>
        <v>0</v>
      </c>
    </row>
    <row r="532" spans="1:3">
      <c r="A532" s="3">
        <v>13500000018</v>
      </c>
      <c r="B532" s="4">
        <v>13500000018</v>
      </c>
      <c r="C532" s="5">
        <f t="shared" si="8"/>
        <v>0</v>
      </c>
    </row>
    <row r="533" spans="1:3">
      <c r="A533" s="3">
        <v>13500000019</v>
      </c>
      <c r="B533" s="3">
        <v>13500000019</v>
      </c>
      <c r="C533" s="5">
        <f t="shared" si="8"/>
        <v>0</v>
      </c>
    </row>
    <row r="534" spans="1:3">
      <c r="A534" s="3">
        <v>13500000020</v>
      </c>
      <c r="B534" s="4">
        <v>13500000020</v>
      </c>
      <c r="C534" s="5">
        <f t="shared" si="8"/>
        <v>0</v>
      </c>
    </row>
    <row r="535" spans="1:3">
      <c r="A535" s="3">
        <v>13500000021</v>
      </c>
      <c r="B535" s="3">
        <v>13500000021</v>
      </c>
      <c r="C535" s="5">
        <f t="shared" si="8"/>
        <v>0</v>
      </c>
    </row>
    <row r="536" spans="1:3">
      <c r="A536" s="3">
        <v>13500000022</v>
      </c>
      <c r="B536" s="4">
        <v>13500000022</v>
      </c>
      <c r="C536" s="5">
        <f t="shared" si="8"/>
        <v>0</v>
      </c>
    </row>
    <row r="537" spans="1:3">
      <c r="A537" s="3">
        <v>13500000023</v>
      </c>
      <c r="B537" s="3">
        <v>13500000023</v>
      </c>
      <c r="C537" s="5">
        <f t="shared" si="8"/>
        <v>0</v>
      </c>
    </row>
    <row r="538" spans="1:3">
      <c r="A538" s="3">
        <v>13500000024</v>
      </c>
      <c r="B538" s="4">
        <v>13500000024</v>
      </c>
      <c r="C538" s="5">
        <f t="shared" si="8"/>
        <v>0</v>
      </c>
    </row>
    <row r="539" spans="1:3">
      <c r="A539" s="3">
        <v>13500000025</v>
      </c>
      <c r="B539" s="3">
        <v>13500000025</v>
      </c>
      <c r="C539" s="5">
        <f t="shared" si="8"/>
        <v>0</v>
      </c>
    </row>
    <row r="540" spans="1:3">
      <c r="A540" s="3">
        <v>13500000026</v>
      </c>
      <c r="B540" s="4">
        <v>13500000026</v>
      </c>
      <c r="C540" s="5">
        <f t="shared" si="8"/>
        <v>0</v>
      </c>
    </row>
    <row r="541" spans="1:3">
      <c r="A541" s="3">
        <v>13500000027</v>
      </c>
      <c r="B541" s="3">
        <v>13500000027</v>
      </c>
      <c r="C541" s="5">
        <f t="shared" si="8"/>
        <v>0</v>
      </c>
    </row>
    <row r="542" spans="1:3">
      <c r="A542" s="3">
        <v>13500000028</v>
      </c>
      <c r="B542" s="4">
        <v>13500000028</v>
      </c>
      <c r="C542" s="5">
        <f t="shared" si="8"/>
        <v>0</v>
      </c>
    </row>
    <row r="543" spans="1:3">
      <c r="A543" s="3">
        <v>13500000029</v>
      </c>
      <c r="B543" s="3">
        <v>13500000029</v>
      </c>
      <c r="C543" s="5">
        <f t="shared" si="8"/>
        <v>0</v>
      </c>
    </row>
    <row r="544" spans="1:3">
      <c r="A544" s="3">
        <v>13500000030</v>
      </c>
      <c r="B544" s="4">
        <v>13500000030</v>
      </c>
      <c r="C544" s="5">
        <f t="shared" si="8"/>
        <v>0</v>
      </c>
    </row>
    <row r="545" spans="1:3">
      <c r="A545" s="3">
        <v>13500000031</v>
      </c>
      <c r="B545" s="3">
        <v>13500000031</v>
      </c>
      <c r="C545" s="5">
        <f t="shared" si="8"/>
        <v>0</v>
      </c>
    </row>
    <row r="546" spans="1:3">
      <c r="A546" s="3">
        <v>13500000032</v>
      </c>
      <c r="B546" s="4">
        <v>13500000032</v>
      </c>
      <c r="C546" s="5">
        <f t="shared" si="8"/>
        <v>0</v>
      </c>
    </row>
    <row r="547" spans="1:3">
      <c r="A547" s="3">
        <v>13500000033</v>
      </c>
      <c r="B547" s="3">
        <v>13500000033</v>
      </c>
      <c r="C547" s="5">
        <f t="shared" si="8"/>
        <v>0</v>
      </c>
    </row>
    <row r="548" spans="1:3">
      <c r="A548" s="3">
        <v>13500000034</v>
      </c>
      <c r="B548" s="4">
        <v>13500000034</v>
      </c>
      <c r="C548" s="5">
        <f t="shared" si="8"/>
        <v>0</v>
      </c>
    </row>
    <row r="549" spans="1:3">
      <c r="A549" s="3">
        <v>13500000035</v>
      </c>
      <c r="B549" s="3">
        <v>13500000035</v>
      </c>
      <c r="C549" s="5">
        <f t="shared" si="8"/>
        <v>0</v>
      </c>
    </row>
    <row r="550" spans="1:3">
      <c r="A550" s="3">
        <v>13500000036</v>
      </c>
      <c r="B550" s="4">
        <v>13500000036</v>
      </c>
      <c r="C550" s="5">
        <f t="shared" si="8"/>
        <v>0</v>
      </c>
    </row>
    <row r="551" spans="1:3">
      <c r="A551" s="3">
        <v>13500000037</v>
      </c>
      <c r="B551" s="3">
        <v>13500000037</v>
      </c>
      <c r="C551" s="5">
        <f t="shared" si="8"/>
        <v>0</v>
      </c>
    </row>
    <row r="552" spans="1:3">
      <c r="A552" s="3">
        <v>13500000038</v>
      </c>
      <c r="B552" s="4">
        <v>13500000038</v>
      </c>
      <c r="C552" s="5">
        <f t="shared" si="8"/>
        <v>0</v>
      </c>
    </row>
    <row r="553" spans="1:3">
      <c r="A553" s="3">
        <v>13500000039</v>
      </c>
      <c r="B553" s="3">
        <v>13500000039</v>
      </c>
      <c r="C553" s="5">
        <f t="shared" si="8"/>
        <v>0</v>
      </c>
    </row>
    <row r="554" spans="1:3">
      <c r="A554" s="3">
        <v>13500000040</v>
      </c>
      <c r="B554" s="4">
        <v>13500000040</v>
      </c>
      <c r="C554" s="5">
        <f t="shared" si="8"/>
        <v>0</v>
      </c>
    </row>
    <row r="555" spans="1:3">
      <c r="A555" s="3">
        <v>13500000041</v>
      </c>
      <c r="B555" s="3">
        <v>13500000041</v>
      </c>
      <c r="C555" s="5">
        <f t="shared" si="8"/>
        <v>0</v>
      </c>
    </row>
    <row r="556" spans="1:3">
      <c r="A556" s="3">
        <v>13500000042</v>
      </c>
      <c r="B556" s="4">
        <v>13500000042</v>
      </c>
      <c r="C556" s="5">
        <f t="shared" si="8"/>
        <v>0</v>
      </c>
    </row>
    <row r="557" spans="1:3">
      <c r="A557" s="3">
        <v>13500000043</v>
      </c>
      <c r="B557" s="3">
        <v>13500000043</v>
      </c>
      <c r="C557" s="5">
        <f t="shared" si="8"/>
        <v>0</v>
      </c>
    </row>
    <row r="558" spans="1:3">
      <c r="A558" s="3">
        <v>13500000044</v>
      </c>
      <c r="B558" s="4">
        <v>13500000044</v>
      </c>
      <c r="C558" s="5">
        <f t="shared" si="8"/>
        <v>0</v>
      </c>
    </row>
    <row r="559" spans="1:3">
      <c r="A559" s="3">
        <v>13500000045</v>
      </c>
      <c r="B559" s="3">
        <v>13500000045</v>
      </c>
      <c r="C559" s="5">
        <f t="shared" si="8"/>
        <v>0</v>
      </c>
    </row>
    <row r="560" spans="1:3">
      <c r="A560" s="3">
        <v>13500000046</v>
      </c>
      <c r="B560" s="4">
        <v>13500000046</v>
      </c>
      <c r="C560" s="5">
        <f t="shared" si="8"/>
        <v>0</v>
      </c>
    </row>
    <row r="561" spans="1:3">
      <c r="A561" s="3">
        <v>13500000047</v>
      </c>
      <c r="B561" s="3">
        <v>13500000047</v>
      </c>
      <c r="C561" s="5">
        <f t="shared" si="8"/>
        <v>0</v>
      </c>
    </row>
    <row r="562" spans="1:3">
      <c r="A562" s="3">
        <v>13500000048</v>
      </c>
      <c r="B562" s="4">
        <v>13500000048</v>
      </c>
      <c r="C562" s="5">
        <f t="shared" si="8"/>
        <v>0</v>
      </c>
    </row>
    <row r="563" spans="1:3">
      <c r="A563" s="3">
        <v>13500000049</v>
      </c>
      <c r="B563" s="3">
        <v>13500000049</v>
      </c>
      <c r="C563" s="5">
        <f t="shared" si="8"/>
        <v>0</v>
      </c>
    </row>
    <row r="564" spans="1:3">
      <c r="A564" s="3">
        <v>13500000050</v>
      </c>
      <c r="B564" s="4">
        <v>13500000050</v>
      </c>
      <c r="C564" s="5">
        <f t="shared" si="8"/>
        <v>0</v>
      </c>
    </row>
    <row r="565" spans="1:3">
      <c r="A565" s="3">
        <v>13500000051</v>
      </c>
      <c r="B565" s="3">
        <v>13500000051</v>
      </c>
      <c r="C565" s="5">
        <f t="shared" si="8"/>
        <v>0</v>
      </c>
    </row>
    <row r="566" spans="1:3">
      <c r="A566" s="3">
        <v>13500000052</v>
      </c>
      <c r="B566" s="4">
        <v>13500000052</v>
      </c>
      <c r="C566" s="5">
        <f t="shared" si="8"/>
        <v>0</v>
      </c>
    </row>
    <row r="567" spans="1:3">
      <c r="A567" s="3">
        <v>13500000053</v>
      </c>
      <c r="B567" s="3">
        <v>13500000053</v>
      </c>
      <c r="C567" s="5">
        <f t="shared" si="8"/>
        <v>0</v>
      </c>
    </row>
    <row r="568" spans="1:3">
      <c r="A568" s="3">
        <v>13500000054</v>
      </c>
      <c r="B568" s="4">
        <v>13500000054</v>
      </c>
      <c r="C568" s="5">
        <f t="shared" si="8"/>
        <v>0</v>
      </c>
    </row>
    <row r="569" spans="1:3">
      <c r="A569" s="3">
        <v>13700000001</v>
      </c>
      <c r="B569" s="3">
        <v>13700000001</v>
      </c>
      <c r="C569" s="5">
        <f t="shared" si="8"/>
        <v>0</v>
      </c>
    </row>
    <row r="570" spans="1:3">
      <c r="A570" s="3">
        <v>13700000002</v>
      </c>
      <c r="B570" s="4">
        <v>13700000002</v>
      </c>
      <c r="C570" s="5">
        <f t="shared" si="8"/>
        <v>0</v>
      </c>
    </row>
    <row r="571" spans="1:3">
      <c r="A571" s="3">
        <v>13700000003</v>
      </c>
      <c r="B571" s="3">
        <v>13700000003</v>
      </c>
      <c r="C571" s="5">
        <f t="shared" si="8"/>
        <v>0</v>
      </c>
    </row>
    <row r="572" spans="1:3">
      <c r="A572" s="3">
        <v>13700000004</v>
      </c>
      <c r="B572" s="4">
        <v>13700000004</v>
      </c>
      <c r="C572" s="5">
        <f t="shared" si="8"/>
        <v>0</v>
      </c>
    </row>
    <row r="573" spans="1:3">
      <c r="A573" s="3">
        <v>13700000005</v>
      </c>
      <c r="B573" s="3">
        <v>13700000005</v>
      </c>
      <c r="C573" s="5">
        <f t="shared" si="8"/>
        <v>0</v>
      </c>
    </row>
    <row r="574" spans="1:3">
      <c r="A574" s="3">
        <v>13700000006</v>
      </c>
      <c r="B574" s="4">
        <v>13700000006</v>
      </c>
      <c r="C574" s="5">
        <f t="shared" si="8"/>
        <v>0</v>
      </c>
    </row>
    <row r="575" spans="1:3">
      <c r="A575" s="3">
        <v>13700000007</v>
      </c>
      <c r="B575" s="3">
        <v>13700000007</v>
      </c>
      <c r="C575" s="5">
        <f t="shared" si="8"/>
        <v>0</v>
      </c>
    </row>
    <row r="576" spans="1:3">
      <c r="A576" s="3">
        <v>13700000008</v>
      </c>
      <c r="B576" s="4">
        <v>13700000008</v>
      </c>
      <c r="C576" s="5">
        <f t="shared" si="8"/>
        <v>0</v>
      </c>
    </row>
    <row r="577" spans="1:3">
      <c r="A577" s="3">
        <v>13700000009</v>
      </c>
      <c r="B577" s="3">
        <v>13700000009</v>
      </c>
      <c r="C577" s="5">
        <f t="shared" si="8"/>
        <v>0</v>
      </c>
    </row>
    <row r="578" spans="1:3">
      <c r="A578" s="3">
        <v>13700000010</v>
      </c>
      <c r="B578" s="4">
        <v>13700000010</v>
      </c>
      <c r="C578" s="5">
        <f t="shared" si="8"/>
        <v>0</v>
      </c>
    </row>
    <row r="579" spans="1:3">
      <c r="A579" s="3">
        <v>13700000011</v>
      </c>
      <c r="B579" s="3">
        <v>13700000011</v>
      </c>
      <c r="C579" s="5">
        <f t="shared" ref="C579:C642" si="9">+A579-B579</f>
        <v>0</v>
      </c>
    </row>
    <row r="580" spans="1:3">
      <c r="A580" s="3">
        <v>13700000012</v>
      </c>
      <c r="B580" s="4">
        <v>13700000012</v>
      </c>
      <c r="C580" s="5">
        <f t="shared" si="9"/>
        <v>0</v>
      </c>
    </row>
    <row r="581" spans="1:3">
      <c r="A581" s="3">
        <v>13700000013</v>
      </c>
      <c r="B581" s="3">
        <v>13700000013</v>
      </c>
      <c r="C581" s="5">
        <f t="shared" si="9"/>
        <v>0</v>
      </c>
    </row>
    <row r="582" spans="1:3">
      <c r="A582" s="3">
        <v>13300000001</v>
      </c>
      <c r="B582" s="4">
        <v>13300000001</v>
      </c>
      <c r="C582" s="5">
        <f t="shared" si="9"/>
        <v>0</v>
      </c>
    </row>
    <row r="583" spans="1:3">
      <c r="A583" s="3">
        <v>13300000002</v>
      </c>
      <c r="B583" s="3">
        <v>13300000002</v>
      </c>
      <c r="C583" s="5">
        <f t="shared" si="9"/>
        <v>0</v>
      </c>
    </row>
    <row r="584" spans="1:3">
      <c r="A584" s="3">
        <v>13300000003</v>
      </c>
      <c r="B584" s="4">
        <v>13300000003</v>
      </c>
      <c r="C584" s="5">
        <f t="shared" si="9"/>
        <v>0</v>
      </c>
    </row>
    <row r="585" spans="1:3">
      <c r="A585" s="3">
        <v>13300100001</v>
      </c>
      <c r="B585" s="3">
        <v>13300100001</v>
      </c>
      <c r="C585" s="5">
        <f t="shared" si="9"/>
        <v>0</v>
      </c>
    </row>
    <row r="586" spans="1:3">
      <c r="A586" s="3">
        <v>13300100002</v>
      </c>
      <c r="B586" s="4">
        <v>13300100002</v>
      </c>
      <c r="C586" s="5">
        <f t="shared" si="9"/>
        <v>0</v>
      </c>
    </row>
    <row r="587" spans="1:3">
      <c r="A587" s="3">
        <v>13300100003</v>
      </c>
      <c r="B587" s="3">
        <v>13300100003</v>
      </c>
      <c r="C587" s="5">
        <f t="shared" si="9"/>
        <v>0</v>
      </c>
    </row>
    <row r="588" spans="1:3">
      <c r="A588" s="3">
        <v>13300100004</v>
      </c>
      <c r="B588" s="4">
        <v>13300100004</v>
      </c>
      <c r="C588" s="5">
        <f t="shared" si="9"/>
        <v>0</v>
      </c>
    </row>
    <row r="589" spans="1:3">
      <c r="A589" s="3" t="s">
        <v>2368</v>
      </c>
      <c r="B589" s="3">
        <v>13300200001</v>
      </c>
      <c r="C589" s="5">
        <f t="shared" si="9"/>
        <v>0</v>
      </c>
    </row>
    <row r="590" spans="1:3">
      <c r="A590" s="3" t="s">
        <v>2369</v>
      </c>
      <c r="B590" s="4">
        <v>13300200002</v>
      </c>
      <c r="C590" s="5">
        <f t="shared" si="9"/>
        <v>0</v>
      </c>
    </row>
    <row r="591" spans="1:3">
      <c r="A591" s="3" t="s">
        <v>2370</v>
      </c>
      <c r="B591" s="3">
        <v>13300200003</v>
      </c>
      <c r="C591" s="5">
        <f t="shared" si="9"/>
        <v>0</v>
      </c>
    </row>
    <row r="592" spans="1:3">
      <c r="A592" s="3" t="s">
        <v>2371</v>
      </c>
      <c r="B592" s="4">
        <v>13300200004</v>
      </c>
      <c r="C592" s="5">
        <f t="shared" si="9"/>
        <v>0</v>
      </c>
    </row>
    <row r="593" spans="1:3">
      <c r="A593" s="3">
        <v>11000000001</v>
      </c>
      <c r="B593" s="3">
        <v>11000000001</v>
      </c>
      <c r="C593" s="5">
        <f t="shared" si="9"/>
        <v>0</v>
      </c>
    </row>
    <row r="594" spans="1:3">
      <c r="A594" s="3">
        <v>11000000002</v>
      </c>
      <c r="B594" s="4">
        <v>11000000002</v>
      </c>
      <c r="C594" s="5">
        <f t="shared" si="9"/>
        <v>0</v>
      </c>
    </row>
    <row r="595" spans="1:3">
      <c r="A595" s="3">
        <v>11000000003</v>
      </c>
      <c r="B595" s="3">
        <v>11000000003</v>
      </c>
      <c r="C595" s="5">
        <f t="shared" si="9"/>
        <v>0</v>
      </c>
    </row>
    <row r="596" spans="1:3">
      <c r="A596" s="3">
        <v>11000000004</v>
      </c>
      <c r="B596" s="4">
        <v>11000000004</v>
      </c>
      <c r="C596" s="5">
        <f t="shared" si="9"/>
        <v>0</v>
      </c>
    </row>
    <row r="597" spans="1:3">
      <c r="A597" s="3">
        <v>11000000005</v>
      </c>
      <c r="B597" s="3">
        <v>11000000005</v>
      </c>
      <c r="C597" s="5">
        <f t="shared" si="9"/>
        <v>0</v>
      </c>
    </row>
    <row r="598" spans="1:3">
      <c r="A598" s="3">
        <v>11000000006</v>
      </c>
      <c r="B598" s="4">
        <v>11000000006</v>
      </c>
      <c r="C598" s="5">
        <f t="shared" si="9"/>
        <v>0</v>
      </c>
    </row>
    <row r="599" spans="1:3">
      <c r="A599" s="3">
        <v>11000000007</v>
      </c>
      <c r="B599" s="3">
        <v>11000000007</v>
      </c>
      <c r="C599" s="5">
        <f t="shared" si="9"/>
        <v>0</v>
      </c>
    </row>
    <row r="600" spans="1:3">
      <c r="A600" s="3">
        <v>11100000001</v>
      </c>
      <c r="B600" s="4">
        <v>11100000001</v>
      </c>
      <c r="C600" s="5">
        <f t="shared" si="9"/>
        <v>0</v>
      </c>
    </row>
    <row r="601" spans="1:3">
      <c r="A601" s="3">
        <v>11100000002</v>
      </c>
      <c r="B601" s="3">
        <v>11100000002</v>
      </c>
      <c r="C601" s="5">
        <f t="shared" si="9"/>
        <v>0</v>
      </c>
    </row>
    <row r="602" spans="1:3">
      <c r="A602" s="3">
        <v>11100000003</v>
      </c>
      <c r="B602" s="4">
        <v>11100000003</v>
      </c>
      <c r="C602" s="5">
        <f t="shared" si="9"/>
        <v>0</v>
      </c>
    </row>
    <row r="603" spans="1:3">
      <c r="A603" s="3">
        <v>11100000004</v>
      </c>
      <c r="B603" s="3">
        <v>11100000004</v>
      </c>
      <c r="C603" s="5">
        <f t="shared" si="9"/>
        <v>0</v>
      </c>
    </row>
    <row r="604" spans="1:3">
      <c r="A604" s="3">
        <v>11100200001</v>
      </c>
      <c r="B604" s="4">
        <v>11100200001</v>
      </c>
      <c r="C604" s="5">
        <f t="shared" si="9"/>
        <v>0</v>
      </c>
    </row>
    <row r="605" spans="1:3">
      <c r="A605" s="3">
        <v>11100200002</v>
      </c>
      <c r="B605" s="3">
        <v>11100200002</v>
      </c>
      <c r="C605" s="5">
        <f t="shared" si="9"/>
        <v>0</v>
      </c>
    </row>
    <row r="606" spans="1:3">
      <c r="A606" s="3">
        <v>11100200003</v>
      </c>
      <c r="B606" s="4">
        <v>11100200003</v>
      </c>
      <c r="C606" s="5">
        <f t="shared" si="9"/>
        <v>0</v>
      </c>
    </row>
    <row r="607" spans="1:3">
      <c r="A607" s="3">
        <v>11100200004</v>
      </c>
      <c r="B607" s="3">
        <v>11100200004</v>
      </c>
      <c r="C607" s="5">
        <f t="shared" si="9"/>
        <v>0</v>
      </c>
    </row>
    <row r="608" spans="1:3">
      <c r="A608" s="3">
        <v>11100200005</v>
      </c>
      <c r="B608" s="4">
        <v>11100200005</v>
      </c>
      <c r="C608" s="5">
        <f t="shared" si="9"/>
        <v>0</v>
      </c>
    </row>
    <row r="609" spans="1:3">
      <c r="A609" s="3">
        <v>11100200006</v>
      </c>
      <c r="B609" s="3">
        <v>11100200006</v>
      </c>
      <c r="C609" s="5">
        <f t="shared" si="9"/>
        <v>0</v>
      </c>
    </row>
    <row r="610" spans="1:3">
      <c r="A610" s="3">
        <v>11100200007</v>
      </c>
      <c r="B610" s="4">
        <v>11100200007</v>
      </c>
      <c r="C610" s="5">
        <f t="shared" si="9"/>
        <v>0</v>
      </c>
    </row>
    <row r="611" spans="1:3">
      <c r="A611" s="3">
        <v>11100200008</v>
      </c>
      <c r="B611" s="3">
        <v>11100200008</v>
      </c>
      <c r="C611" s="5">
        <f t="shared" si="9"/>
        <v>0</v>
      </c>
    </row>
    <row r="612" spans="1:3">
      <c r="A612" s="3">
        <v>11100200009</v>
      </c>
      <c r="B612" s="4">
        <v>11100200009</v>
      </c>
      <c r="C612" s="5">
        <f t="shared" si="9"/>
        <v>0</v>
      </c>
    </row>
    <row r="613" spans="1:3">
      <c r="A613" s="3">
        <v>11100200010</v>
      </c>
      <c r="B613" s="3">
        <v>11100200010</v>
      </c>
      <c r="C613" s="5">
        <f t="shared" si="9"/>
        <v>0</v>
      </c>
    </row>
    <row r="614" spans="1:3">
      <c r="A614" s="3">
        <v>11100200011</v>
      </c>
      <c r="B614" s="4">
        <v>11100200011</v>
      </c>
      <c r="C614" s="5">
        <f t="shared" si="9"/>
        <v>0</v>
      </c>
    </row>
    <row r="615" spans="1:3">
      <c r="A615" s="3">
        <v>11100200012</v>
      </c>
      <c r="B615" s="3">
        <v>11100200012</v>
      </c>
      <c r="C615" s="5">
        <f t="shared" si="9"/>
        <v>0</v>
      </c>
    </row>
    <row r="616" spans="1:3">
      <c r="A616" s="3">
        <v>11100200013</v>
      </c>
      <c r="B616" s="4">
        <v>11100200013</v>
      </c>
      <c r="C616" s="5">
        <f t="shared" si="9"/>
        <v>0</v>
      </c>
    </row>
    <row r="617" spans="1:3">
      <c r="A617" s="3">
        <v>11100200014</v>
      </c>
      <c r="B617" s="3">
        <v>11100200014</v>
      </c>
      <c r="C617" s="5">
        <f t="shared" si="9"/>
        <v>0</v>
      </c>
    </row>
    <row r="618" spans="1:3">
      <c r="A618" s="3">
        <v>11100100001</v>
      </c>
      <c r="B618" s="4">
        <v>11100100001</v>
      </c>
      <c r="C618" s="5">
        <f t="shared" si="9"/>
        <v>0</v>
      </c>
    </row>
    <row r="619" spans="1:3">
      <c r="A619" s="3">
        <v>11100100002</v>
      </c>
      <c r="B619" s="3">
        <v>11100100002</v>
      </c>
      <c r="C619" s="5">
        <f t="shared" si="9"/>
        <v>0</v>
      </c>
    </row>
    <row r="620" spans="1:3">
      <c r="A620" s="3">
        <v>11100500001</v>
      </c>
      <c r="B620" s="4">
        <v>11100500001</v>
      </c>
      <c r="C620" s="5">
        <f t="shared" si="9"/>
        <v>0</v>
      </c>
    </row>
    <row r="621" spans="1:3">
      <c r="A621" s="3">
        <v>11100400001</v>
      </c>
      <c r="B621" s="3">
        <v>11100400001</v>
      </c>
      <c r="C621" s="5">
        <f t="shared" si="9"/>
        <v>0</v>
      </c>
    </row>
    <row r="622" spans="1:3">
      <c r="A622" s="3">
        <v>11100400002</v>
      </c>
      <c r="B622" s="4">
        <v>11100400002</v>
      </c>
      <c r="C622" s="5">
        <f t="shared" si="9"/>
        <v>0</v>
      </c>
    </row>
    <row r="623" spans="1:3">
      <c r="A623" s="3">
        <v>11100400003</v>
      </c>
      <c r="B623" s="3">
        <v>11100400003</v>
      </c>
      <c r="C623" s="5">
        <f t="shared" si="9"/>
        <v>0</v>
      </c>
    </row>
    <row r="624" spans="1:3">
      <c r="A624" s="3">
        <v>11100400004</v>
      </c>
      <c r="B624" s="4">
        <v>11100400004</v>
      </c>
      <c r="C624" s="5">
        <f t="shared" si="9"/>
        <v>0</v>
      </c>
    </row>
    <row r="625" spans="1:3">
      <c r="A625" s="3">
        <v>11100400005</v>
      </c>
      <c r="B625" s="3">
        <v>11100400005</v>
      </c>
      <c r="C625" s="5">
        <f t="shared" si="9"/>
        <v>0</v>
      </c>
    </row>
    <row r="626" spans="1:3">
      <c r="A626" s="3">
        <v>11100400006</v>
      </c>
      <c r="B626" s="4">
        <v>11100400006</v>
      </c>
      <c r="C626" s="5">
        <f t="shared" si="9"/>
        <v>0</v>
      </c>
    </row>
    <row r="627" spans="1:3">
      <c r="A627" s="3">
        <v>11100400007</v>
      </c>
      <c r="B627" s="3">
        <v>11100400007</v>
      </c>
      <c r="C627" s="5">
        <f t="shared" si="9"/>
        <v>0</v>
      </c>
    </row>
    <row r="628" spans="1:3">
      <c r="A628" s="3">
        <v>11100400008</v>
      </c>
      <c r="B628" s="4">
        <v>11100400008</v>
      </c>
      <c r="C628" s="5">
        <f t="shared" si="9"/>
        <v>0</v>
      </c>
    </row>
    <row r="629" spans="1:3">
      <c r="A629" s="3">
        <v>11100300001</v>
      </c>
      <c r="B629" s="3">
        <v>11100300001</v>
      </c>
      <c r="C629" s="5">
        <f t="shared" si="9"/>
        <v>0</v>
      </c>
    </row>
    <row r="630" spans="1:3">
      <c r="A630" s="3">
        <v>11100300002</v>
      </c>
      <c r="B630" s="4">
        <v>11100300002</v>
      </c>
      <c r="C630" s="5">
        <f t="shared" si="9"/>
        <v>0</v>
      </c>
    </row>
    <row r="631" spans="1:3">
      <c r="A631" s="3">
        <v>11100300003</v>
      </c>
      <c r="B631" s="3">
        <v>11100300003</v>
      </c>
      <c r="C631" s="5">
        <f t="shared" si="9"/>
        <v>0</v>
      </c>
    </row>
    <row r="632" spans="1:3">
      <c r="A632" s="3">
        <v>11100300004</v>
      </c>
      <c r="B632" s="4">
        <v>11100300004</v>
      </c>
      <c r="C632" s="5">
        <f t="shared" si="9"/>
        <v>0</v>
      </c>
    </row>
    <row r="633" spans="1:3">
      <c r="A633" s="3">
        <v>11100300005</v>
      </c>
      <c r="B633" s="3">
        <v>11100300005</v>
      </c>
      <c r="C633" s="5">
        <f t="shared" si="9"/>
        <v>0</v>
      </c>
    </row>
    <row r="634" spans="1:3">
      <c r="A634" s="3">
        <v>11100300006</v>
      </c>
      <c r="B634" s="4">
        <v>11100300006</v>
      </c>
      <c r="C634" s="5">
        <f t="shared" si="9"/>
        <v>0</v>
      </c>
    </row>
    <row r="635" spans="1:3">
      <c r="A635" s="3">
        <v>11100300007</v>
      </c>
      <c r="B635" s="3">
        <v>11100300007</v>
      </c>
      <c r="C635" s="5">
        <f t="shared" si="9"/>
        <v>0</v>
      </c>
    </row>
    <row r="636" spans="1:3">
      <c r="A636" s="3">
        <v>11100300008</v>
      </c>
      <c r="B636" s="4">
        <v>11100300008</v>
      </c>
      <c r="C636" s="5">
        <f t="shared" si="9"/>
        <v>0</v>
      </c>
    </row>
    <row r="637" spans="1:3">
      <c r="A637" s="3">
        <v>11100300009</v>
      </c>
      <c r="B637" s="3">
        <v>11100300009</v>
      </c>
      <c r="C637" s="5">
        <f t="shared" si="9"/>
        <v>0</v>
      </c>
    </row>
    <row r="638" spans="1:3">
      <c r="A638" s="3">
        <v>11100300010</v>
      </c>
      <c r="B638" s="4">
        <v>11100300010</v>
      </c>
      <c r="C638" s="5">
        <f t="shared" si="9"/>
        <v>0</v>
      </c>
    </row>
    <row r="639" spans="1:3">
      <c r="A639" s="3">
        <v>11100300011</v>
      </c>
      <c r="B639" s="3">
        <v>11100300011</v>
      </c>
      <c r="C639" s="5">
        <f t="shared" si="9"/>
        <v>0</v>
      </c>
    </row>
    <row r="640" spans="1:3">
      <c r="A640" s="3">
        <v>11100300012</v>
      </c>
      <c r="B640" s="4">
        <v>11100300012</v>
      </c>
      <c r="C640" s="5">
        <f t="shared" si="9"/>
        <v>0</v>
      </c>
    </row>
    <row r="641" spans="1:3">
      <c r="A641" s="3">
        <v>11100300013</v>
      </c>
      <c r="B641" s="3">
        <v>11100300013</v>
      </c>
      <c r="C641" s="5">
        <f t="shared" si="9"/>
        <v>0</v>
      </c>
    </row>
    <row r="642" spans="1:3">
      <c r="A642" s="3">
        <v>11100300014</v>
      </c>
      <c r="B642" s="4">
        <v>11100300014</v>
      </c>
      <c r="C642" s="5">
        <f t="shared" si="9"/>
        <v>0</v>
      </c>
    </row>
    <row r="643" spans="1:3">
      <c r="A643" s="3">
        <v>11100300015</v>
      </c>
      <c r="B643" s="3">
        <v>11100300015</v>
      </c>
      <c r="C643" s="5">
        <f t="shared" ref="C643:C706" si="10">+A643-B643</f>
        <v>0</v>
      </c>
    </row>
    <row r="644" spans="1:3">
      <c r="A644" s="3">
        <v>11100300016</v>
      </c>
      <c r="B644" s="4">
        <v>11100300016</v>
      </c>
      <c r="C644" s="5">
        <f t="shared" si="10"/>
        <v>0</v>
      </c>
    </row>
    <row r="645" spans="1:3">
      <c r="A645" s="3">
        <v>11100300017</v>
      </c>
      <c r="B645" s="3">
        <v>11100300017</v>
      </c>
      <c r="C645" s="5">
        <f t="shared" si="10"/>
        <v>0</v>
      </c>
    </row>
    <row r="646" spans="1:3">
      <c r="A646" s="3">
        <v>11100300018</v>
      </c>
      <c r="B646" s="4">
        <v>11100300018</v>
      </c>
      <c r="C646" s="5">
        <f t="shared" si="10"/>
        <v>0</v>
      </c>
    </row>
    <row r="647" spans="1:3">
      <c r="A647" s="3">
        <v>11100300019</v>
      </c>
      <c r="B647" s="3">
        <v>11100300019</v>
      </c>
      <c r="C647" s="5">
        <f t="shared" si="10"/>
        <v>0</v>
      </c>
    </row>
    <row r="648" spans="1:3">
      <c r="A648" s="3">
        <v>11100300020</v>
      </c>
      <c r="B648" s="4">
        <v>11100300020</v>
      </c>
      <c r="C648" s="5">
        <f t="shared" si="10"/>
        <v>0</v>
      </c>
    </row>
    <row r="649" spans="1:3">
      <c r="A649" s="3">
        <v>11100300021</v>
      </c>
      <c r="B649" s="3">
        <v>11100300021</v>
      </c>
      <c r="C649" s="5">
        <f t="shared" si="10"/>
        <v>0</v>
      </c>
    </row>
    <row r="650" spans="1:3">
      <c r="A650" s="3">
        <v>11100300022</v>
      </c>
      <c r="B650" s="4">
        <v>11100300022</v>
      </c>
      <c r="C650" s="5">
        <f t="shared" si="10"/>
        <v>0</v>
      </c>
    </row>
    <row r="651" spans="1:3">
      <c r="A651" s="3">
        <v>11100300023</v>
      </c>
      <c r="B651" s="3">
        <v>11100300023</v>
      </c>
      <c r="C651" s="5">
        <f t="shared" si="10"/>
        <v>0</v>
      </c>
    </row>
    <row r="652" spans="1:3">
      <c r="A652" s="3">
        <v>11100300024</v>
      </c>
      <c r="B652" s="4">
        <v>11100300024</v>
      </c>
      <c r="C652" s="5">
        <f t="shared" si="10"/>
        <v>0</v>
      </c>
    </row>
    <row r="653" spans="1:3">
      <c r="A653" s="3">
        <v>11100300025</v>
      </c>
      <c r="B653" s="3">
        <v>11100300025</v>
      </c>
      <c r="C653" s="5">
        <f t="shared" si="10"/>
        <v>0</v>
      </c>
    </row>
    <row r="654" spans="1:3">
      <c r="A654" s="3">
        <v>11100300026</v>
      </c>
      <c r="B654" s="4">
        <v>11100300026</v>
      </c>
      <c r="C654" s="5">
        <f t="shared" si="10"/>
        <v>0</v>
      </c>
    </row>
    <row r="655" spans="1:3">
      <c r="A655" s="3">
        <v>11100300027</v>
      </c>
      <c r="B655" s="3">
        <v>11100300027</v>
      </c>
      <c r="C655" s="5">
        <f t="shared" si="10"/>
        <v>0</v>
      </c>
    </row>
    <row r="656" spans="1:3">
      <c r="A656" s="3">
        <v>11100300028</v>
      </c>
      <c r="B656" s="4">
        <v>11100300028</v>
      </c>
      <c r="C656" s="5">
        <f t="shared" si="10"/>
        <v>0</v>
      </c>
    </row>
    <row r="657" spans="1:3">
      <c r="A657" s="3">
        <v>11100300029</v>
      </c>
      <c r="B657" s="3">
        <v>11100300029</v>
      </c>
      <c r="C657" s="5">
        <f t="shared" si="10"/>
        <v>0</v>
      </c>
    </row>
    <row r="658" spans="1:3">
      <c r="A658" s="3">
        <v>11100300030</v>
      </c>
      <c r="B658" s="4">
        <v>11100300030</v>
      </c>
      <c r="C658" s="5">
        <f t="shared" si="10"/>
        <v>0</v>
      </c>
    </row>
    <row r="659" spans="1:3">
      <c r="A659" s="3">
        <v>11100300031</v>
      </c>
      <c r="B659" s="3">
        <v>11100300031</v>
      </c>
      <c r="C659" s="5">
        <f t="shared" si="10"/>
        <v>0</v>
      </c>
    </row>
    <row r="660" spans="1:3">
      <c r="A660" s="3">
        <v>11100300032</v>
      </c>
      <c r="B660" s="4">
        <v>11100300032</v>
      </c>
      <c r="C660" s="5">
        <f t="shared" si="10"/>
        <v>0</v>
      </c>
    </row>
    <row r="661" spans="1:3">
      <c r="A661" s="3">
        <v>11100300033</v>
      </c>
      <c r="B661" s="3">
        <v>11100300033</v>
      </c>
      <c r="C661" s="5">
        <f t="shared" si="10"/>
        <v>0</v>
      </c>
    </row>
    <row r="662" spans="1:3">
      <c r="A662" s="3">
        <v>11100300034</v>
      </c>
      <c r="B662" s="4">
        <v>11100300034</v>
      </c>
      <c r="C662" s="5">
        <f t="shared" si="10"/>
        <v>0</v>
      </c>
    </row>
    <row r="663" spans="1:3">
      <c r="A663" s="3">
        <v>11100300035</v>
      </c>
      <c r="B663" s="3">
        <v>11100300035</v>
      </c>
      <c r="C663" s="5">
        <f t="shared" si="10"/>
        <v>0</v>
      </c>
    </row>
    <row r="664" spans="1:3">
      <c r="A664" s="3">
        <v>11100300036</v>
      </c>
      <c r="B664" s="4">
        <v>11100300036</v>
      </c>
      <c r="C664" s="5">
        <f t="shared" si="10"/>
        <v>0</v>
      </c>
    </row>
    <row r="665" spans="1:3">
      <c r="A665" s="3">
        <v>11100300037</v>
      </c>
      <c r="B665" s="3">
        <v>11100300037</v>
      </c>
      <c r="C665" s="5">
        <f t="shared" si="10"/>
        <v>0</v>
      </c>
    </row>
    <row r="666" spans="1:3">
      <c r="A666" s="3">
        <v>11100300038</v>
      </c>
      <c r="B666" s="4">
        <v>11100300038</v>
      </c>
      <c r="C666" s="5">
        <f t="shared" si="10"/>
        <v>0</v>
      </c>
    </row>
    <row r="667" spans="1:3">
      <c r="A667" s="3">
        <v>11100300039</v>
      </c>
      <c r="B667" s="3">
        <v>11100300039</v>
      </c>
      <c r="C667" s="5">
        <f t="shared" si="10"/>
        <v>0</v>
      </c>
    </row>
    <row r="668" spans="1:3">
      <c r="A668" s="3">
        <v>11100300040</v>
      </c>
      <c r="B668" s="4">
        <v>11100300040</v>
      </c>
      <c r="C668" s="5">
        <f t="shared" si="10"/>
        <v>0</v>
      </c>
    </row>
    <row r="669" spans="1:3">
      <c r="A669" s="3">
        <v>11100300041</v>
      </c>
      <c r="B669" s="3">
        <v>11100300041</v>
      </c>
      <c r="C669" s="5">
        <f t="shared" si="10"/>
        <v>0</v>
      </c>
    </row>
    <row r="670" spans="1:3">
      <c r="A670" s="3">
        <v>11100300042</v>
      </c>
      <c r="B670" s="4">
        <v>11100300042</v>
      </c>
      <c r="C670" s="5">
        <f t="shared" si="10"/>
        <v>0</v>
      </c>
    </row>
    <row r="671" spans="1:3">
      <c r="A671" s="3">
        <v>11100300043</v>
      </c>
      <c r="B671" s="3">
        <v>11100300043</v>
      </c>
      <c r="C671" s="5">
        <f t="shared" si="10"/>
        <v>0</v>
      </c>
    </row>
    <row r="672" spans="1:3">
      <c r="A672" s="3">
        <v>11100300044</v>
      </c>
      <c r="B672" s="4">
        <v>11100300044</v>
      </c>
      <c r="C672" s="5">
        <f t="shared" si="10"/>
        <v>0</v>
      </c>
    </row>
    <row r="673" spans="1:3">
      <c r="A673" s="3">
        <v>11100300045</v>
      </c>
      <c r="B673" s="3">
        <v>11100300045</v>
      </c>
      <c r="C673" s="5">
        <f t="shared" si="10"/>
        <v>0</v>
      </c>
    </row>
    <row r="674" spans="1:3">
      <c r="A674" s="3">
        <v>11100300046</v>
      </c>
      <c r="B674" s="4">
        <v>11100300046</v>
      </c>
      <c r="C674" s="5">
        <f t="shared" si="10"/>
        <v>0</v>
      </c>
    </row>
    <row r="675" spans="1:3">
      <c r="A675" s="3">
        <v>11100300047</v>
      </c>
      <c r="B675" s="3">
        <v>11100300047</v>
      </c>
      <c r="C675" s="5">
        <f t="shared" si="10"/>
        <v>0</v>
      </c>
    </row>
    <row r="676" spans="1:3">
      <c r="A676" s="3">
        <v>11100300048</v>
      </c>
      <c r="B676" s="4">
        <v>11100300048</v>
      </c>
      <c r="C676" s="5">
        <f t="shared" si="10"/>
        <v>0</v>
      </c>
    </row>
    <row r="677" spans="1:3">
      <c r="A677" s="3">
        <v>11100300049</v>
      </c>
      <c r="B677" s="3">
        <v>11100300049</v>
      </c>
      <c r="C677" s="5">
        <f t="shared" si="10"/>
        <v>0</v>
      </c>
    </row>
    <row r="678" spans="1:3">
      <c r="A678" s="3">
        <v>11100300050</v>
      </c>
      <c r="B678" s="4">
        <v>11100300050</v>
      </c>
      <c r="C678" s="5">
        <f t="shared" si="10"/>
        <v>0</v>
      </c>
    </row>
    <row r="679" spans="1:3">
      <c r="A679" s="3">
        <v>11100300051</v>
      </c>
      <c r="B679" s="3">
        <v>11100300051</v>
      </c>
      <c r="C679" s="5">
        <f t="shared" si="10"/>
        <v>0</v>
      </c>
    </row>
    <row r="680" spans="1:3">
      <c r="A680" s="3">
        <v>11100300052</v>
      </c>
      <c r="B680" s="4">
        <v>11100300052</v>
      </c>
      <c r="C680" s="5">
        <f t="shared" si="10"/>
        <v>0</v>
      </c>
    </row>
    <row r="681" spans="1:3">
      <c r="A681" s="3">
        <v>11100300053</v>
      </c>
      <c r="B681" s="3">
        <v>11100300053</v>
      </c>
      <c r="C681" s="5">
        <f t="shared" si="10"/>
        <v>0</v>
      </c>
    </row>
    <row r="682" spans="1:3">
      <c r="A682" s="3">
        <v>11100300054</v>
      </c>
      <c r="B682" s="4">
        <v>11100300054</v>
      </c>
      <c r="C682" s="5">
        <f t="shared" si="10"/>
        <v>0</v>
      </c>
    </row>
    <row r="683" spans="1:3">
      <c r="A683" s="3">
        <v>11100300055</v>
      </c>
      <c r="B683" s="3">
        <v>11100300055</v>
      </c>
      <c r="C683" s="5">
        <f t="shared" si="10"/>
        <v>0</v>
      </c>
    </row>
    <row r="684" spans="1:3">
      <c r="A684" s="3">
        <v>11100300056</v>
      </c>
      <c r="B684" s="4">
        <v>11100300056</v>
      </c>
      <c r="C684" s="5">
        <f t="shared" si="10"/>
        <v>0</v>
      </c>
    </row>
    <row r="685" spans="1:3">
      <c r="A685" s="3">
        <v>11100300057</v>
      </c>
      <c r="B685" s="3">
        <v>11100300057</v>
      </c>
      <c r="C685" s="5">
        <f t="shared" si="10"/>
        <v>0</v>
      </c>
    </row>
    <row r="686" spans="1:3">
      <c r="A686" s="3">
        <v>11100300058</v>
      </c>
      <c r="B686" s="4">
        <v>11100300058</v>
      </c>
      <c r="C686" s="5">
        <f t="shared" si="10"/>
        <v>0</v>
      </c>
    </row>
    <row r="687" spans="1:3">
      <c r="A687" s="3">
        <v>11100300059</v>
      </c>
      <c r="B687" s="3">
        <v>11100300059</v>
      </c>
      <c r="C687" s="5">
        <f t="shared" si="10"/>
        <v>0</v>
      </c>
    </row>
    <row r="688" spans="1:3">
      <c r="A688" s="3">
        <v>11100300060</v>
      </c>
      <c r="B688" s="4">
        <v>11100300060</v>
      </c>
      <c r="C688" s="5">
        <f t="shared" si="10"/>
        <v>0</v>
      </c>
    </row>
    <row r="689" spans="1:3">
      <c r="A689" s="3">
        <v>11100300061</v>
      </c>
      <c r="B689" s="3">
        <v>11100300061</v>
      </c>
      <c r="C689" s="5">
        <f t="shared" si="10"/>
        <v>0</v>
      </c>
    </row>
    <row r="690" spans="1:3">
      <c r="A690" s="3">
        <v>11100300062</v>
      </c>
      <c r="B690" s="4">
        <v>11100300062</v>
      </c>
      <c r="C690" s="5">
        <f t="shared" si="10"/>
        <v>0</v>
      </c>
    </row>
    <row r="691" spans="1:3">
      <c r="A691" s="3">
        <v>11100300063</v>
      </c>
      <c r="B691" s="3">
        <v>11100300063</v>
      </c>
      <c r="C691" s="5">
        <f t="shared" si="10"/>
        <v>0</v>
      </c>
    </row>
    <row r="692" spans="1:3">
      <c r="A692" s="3">
        <v>11100300064</v>
      </c>
      <c r="B692" s="4">
        <v>11100300064</v>
      </c>
      <c r="C692" s="5">
        <f t="shared" si="10"/>
        <v>0</v>
      </c>
    </row>
    <row r="693" spans="1:3">
      <c r="A693" s="3">
        <v>11100300065</v>
      </c>
      <c r="B693" s="3">
        <v>11100300065</v>
      </c>
      <c r="C693" s="5">
        <f t="shared" si="10"/>
        <v>0</v>
      </c>
    </row>
    <row r="694" spans="1:3">
      <c r="A694" s="3">
        <v>11100300066</v>
      </c>
      <c r="B694" s="4">
        <v>11100300066</v>
      </c>
      <c r="C694" s="5">
        <f t="shared" si="10"/>
        <v>0</v>
      </c>
    </row>
    <row r="695" spans="1:3">
      <c r="A695" s="3">
        <v>11100300067</v>
      </c>
      <c r="B695" s="3">
        <v>11100300067</v>
      </c>
      <c r="C695" s="5">
        <f t="shared" si="10"/>
        <v>0</v>
      </c>
    </row>
    <row r="696" spans="1:3">
      <c r="A696" s="3">
        <v>11100300068</v>
      </c>
      <c r="B696" s="4">
        <v>11100300068</v>
      </c>
      <c r="C696" s="5">
        <f t="shared" si="10"/>
        <v>0</v>
      </c>
    </row>
    <row r="697" spans="1:3">
      <c r="A697" s="3">
        <v>11100300069</v>
      </c>
      <c r="B697" s="3">
        <v>11100300069</v>
      </c>
      <c r="C697" s="5">
        <f t="shared" si="10"/>
        <v>0</v>
      </c>
    </row>
    <row r="698" spans="1:3">
      <c r="A698" s="3">
        <v>11100300070</v>
      </c>
      <c r="B698" s="4">
        <v>11100300070</v>
      </c>
      <c r="C698" s="5">
        <f t="shared" si="10"/>
        <v>0</v>
      </c>
    </row>
    <row r="699" spans="1:3">
      <c r="A699" s="3">
        <v>11100300071</v>
      </c>
      <c r="B699" s="3">
        <v>11100300071</v>
      </c>
      <c r="C699" s="5">
        <f t="shared" si="10"/>
        <v>0</v>
      </c>
    </row>
    <row r="700" spans="1:3">
      <c r="A700" s="3">
        <v>11100300072</v>
      </c>
      <c r="B700" s="4">
        <v>11100300072</v>
      </c>
      <c r="C700" s="5">
        <f t="shared" si="10"/>
        <v>0</v>
      </c>
    </row>
    <row r="701" spans="1:3">
      <c r="A701" s="3">
        <v>11100300073</v>
      </c>
      <c r="B701" s="3">
        <v>11100300073</v>
      </c>
      <c r="C701" s="5">
        <f t="shared" si="10"/>
        <v>0</v>
      </c>
    </row>
    <row r="702" spans="1:3">
      <c r="A702" s="3">
        <v>11100300074</v>
      </c>
      <c r="B702" s="4">
        <v>11100300074</v>
      </c>
      <c r="C702" s="5">
        <f t="shared" si="10"/>
        <v>0</v>
      </c>
    </row>
    <row r="703" spans="1:3">
      <c r="A703" s="3">
        <v>11100300075</v>
      </c>
      <c r="B703" s="3">
        <v>11100300075</v>
      </c>
      <c r="C703" s="5">
        <f t="shared" si="10"/>
        <v>0</v>
      </c>
    </row>
    <row r="704" spans="1:3">
      <c r="A704" s="3">
        <v>11100300076</v>
      </c>
      <c r="B704" s="4">
        <v>11100300076</v>
      </c>
      <c r="C704" s="5">
        <f t="shared" si="10"/>
        <v>0</v>
      </c>
    </row>
    <row r="705" spans="1:3">
      <c r="A705" s="3">
        <v>11100300077</v>
      </c>
      <c r="B705" s="3">
        <v>11100300077</v>
      </c>
      <c r="C705" s="5">
        <f t="shared" si="10"/>
        <v>0</v>
      </c>
    </row>
    <row r="706" spans="1:3">
      <c r="A706" s="3">
        <v>11100300078</v>
      </c>
      <c r="B706" s="4">
        <v>11100300078</v>
      </c>
      <c r="C706" s="5">
        <f t="shared" si="10"/>
        <v>0</v>
      </c>
    </row>
    <row r="707" spans="1:3">
      <c r="A707" s="3">
        <v>11100300079</v>
      </c>
      <c r="B707" s="3">
        <v>11100300079</v>
      </c>
      <c r="C707" s="5">
        <f t="shared" ref="C707:C770" si="11">+A707-B707</f>
        <v>0</v>
      </c>
    </row>
    <row r="708" spans="1:3">
      <c r="A708" s="3">
        <v>11100300080</v>
      </c>
      <c r="B708" s="4">
        <v>11100300080</v>
      </c>
      <c r="C708" s="5">
        <f t="shared" si="11"/>
        <v>0</v>
      </c>
    </row>
    <row r="709" spans="1:3">
      <c r="A709" s="3">
        <v>11100300081</v>
      </c>
      <c r="B709" s="3">
        <v>11100300081</v>
      </c>
      <c r="C709" s="5">
        <f t="shared" si="11"/>
        <v>0</v>
      </c>
    </row>
    <row r="710" spans="1:3">
      <c r="A710" s="3">
        <v>11200000001</v>
      </c>
      <c r="B710" s="4">
        <v>11200000001</v>
      </c>
      <c r="C710" s="5">
        <f t="shared" si="11"/>
        <v>0</v>
      </c>
    </row>
    <row r="711" spans="1:3">
      <c r="A711" s="3">
        <v>11200000002</v>
      </c>
      <c r="B711" s="3">
        <v>11200000002</v>
      </c>
      <c r="C711" s="5">
        <f t="shared" si="11"/>
        <v>0</v>
      </c>
    </row>
    <row r="712" spans="1:3">
      <c r="A712" s="3" t="s">
        <v>2372</v>
      </c>
      <c r="B712" s="4" t="s">
        <v>2372</v>
      </c>
      <c r="C712" s="5">
        <f t="shared" si="11"/>
        <v>0</v>
      </c>
    </row>
    <row r="713" spans="1:3">
      <c r="A713" s="3" t="s">
        <v>2373</v>
      </c>
      <c r="B713" s="3" t="s">
        <v>2373</v>
      </c>
      <c r="C713" s="5">
        <f t="shared" si="11"/>
        <v>0</v>
      </c>
    </row>
    <row r="714" spans="1:3">
      <c r="A714" s="3">
        <v>11200100003</v>
      </c>
      <c r="B714" s="4">
        <v>11200100003</v>
      </c>
      <c r="C714" s="5">
        <f t="shared" si="11"/>
        <v>0</v>
      </c>
    </row>
    <row r="715" spans="1:3">
      <c r="A715" s="3">
        <v>11200100004</v>
      </c>
      <c r="B715" s="3">
        <v>11200100004</v>
      </c>
      <c r="C715" s="5">
        <f t="shared" si="11"/>
        <v>0</v>
      </c>
    </row>
    <row r="716" spans="1:3">
      <c r="A716" s="3">
        <v>11200100005</v>
      </c>
      <c r="B716" s="4">
        <v>11200100005</v>
      </c>
      <c r="C716" s="5">
        <f t="shared" si="11"/>
        <v>0</v>
      </c>
    </row>
    <row r="717" spans="1:3">
      <c r="A717" s="3">
        <v>11200100006</v>
      </c>
      <c r="B717" s="3">
        <v>11200100006</v>
      </c>
      <c r="C717" s="5">
        <f t="shared" si="11"/>
        <v>0</v>
      </c>
    </row>
    <row r="718" spans="1:3">
      <c r="A718" s="3">
        <v>11200100007</v>
      </c>
      <c r="B718" s="4">
        <v>11200100007</v>
      </c>
      <c r="C718" s="5">
        <f t="shared" si="11"/>
        <v>0</v>
      </c>
    </row>
    <row r="719" spans="1:3">
      <c r="A719" s="3">
        <v>11200100008</v>
      </c>
      <c r="B719" s="3">
        <v>11200100008</v>
      </c>
      <c r="C719" s="5">
        <f t="shared" si="11"/>
        <v>0</v>
      </c>
    </row>
    <row r="720" spans="1:3">
      <c r="A720" s="3">
        <v>11200100009</v>
      </c>
      <c r="B720" s="4">
        <v>11200100009</v>
      </c>
      <c r="C720" s="5">
        <f t="shared" si="11"/>
        <v>0</v>
      </c>
    </row>
    <row r="721" spans="1:3">
      <c r="A721" s="3">
        <v>11200200001</v>
      </c>
      <c r="B721" s="3">
        <v>11200200001</v>
      </c>
      <c r="C721" s="5">
        <f t="shared" si="11"/>
        <v>0</v>
      </c>
    </row>
    <row r="722" spans="1:3">
      <c r="A722" s="3">
        <v>11200200002</v>
      </c>
      <c r="B722" s="4">
        <v>11200200002</v>
      </c>
      <c r="C722" s="5">
        <f t="shared" si="11"/>
        <v>0</v>
      </c>
    </row>
    <row r="723" spans="1:3">
      <c r="A723" s="3">
        <v>11200200003</v>
      </c>
      <c r="B723" s="3">
        <v>11200200003</v>
      </c>
      <c r="C723" s="5">
        <f t="shared" si="11"/>
        <v>0</v>
      </c>
    </row>
    <row r="724" spans="1:3">
      <c r="A724" s="3">
        <v>11200300001</v>
      </c>
      <c r="B724" s="4">
        <v>11200300001</v>
      </c>
      <c r="C724" s="5">
        <f t="shared" si="11"/>
        <v>0</v>
      </c>
    </row>
    <row r="725" spans="1:3">
      <c r="A725" s="3">
        <v>11200300002</v>
      </c>
      <c r="B725" s="3">
        <v>11200300002</v>
      </c>
      <c r="C725" s="5">
        <f t="shared" si="11"/>
        <v>0</v>
      </c>
    </row>
    <row r="726" spans="1:3">
      <c r="A726" s="3">
        <v>11200300003</v>
      </c>
      <c r="B726" s="4">
        <v>11200300003</v>
      </c>
      <c r="C726" s="5">
        <f t="shared" si="11"/>
        <v>0</v>
      </c>
    </row>
    <row r="727" spans="1:3">
      <c r="A727" s="3">
        <v>11200300004</v>
      </c>
      <c r="B727" s="3">
        <v>11200300004</v>
      </c>
      <c r="C727" s="5">
        <f t="shared" si="11"/>
        <v>0</v>
      </c>
    </row>
    <row r="728" spans="1:3">
      <c r="A728" s="3">
        <v>11200300005</v>
      </c>
      <c r="B728" s="4">
        <v>11200300005</v>
      </c>
      <c r="C728" s="5">
        <f t="shared" si="11"/>
        <v>0</v>
      </c>
    </row>
    <row r="729" spans="1:3">
      <c r="A729" s="3">
        <v>11200300006</v>
      </c>
      <c r="B729" s="3">
        <v>11200300006</v>
      </c>
      <c r="C729" s="5">
        <f t="shared" si="11"/>
        <v>0</v>
      </c>
    </row>
    <row r="730" spans="1:3">
      <c r="A730" s="3">
        <v>11200300007</v>
      </c>
      <c r="B730" s="4">
        <v>11200300007</v>
      </c>
      <c r="C730" s="5">
        <f t="shared" si="11"/>
        <v>0</v>
      </c>
    </row>
    <row r="731" spans="1:3">
      <c r="A731" s="3">
        <v>11200300008</v>
      </c>
      <c r="B731" s="3">
        <v>11200300008</v>
      </c>
      <c r="C731" s="5">
        <f t="shared" si="11"/>
        <v>0</v>
      </c>
    </row>
    <row r="732" spans="1:3">
      <c r="A732" s="3">
        <v>11200300009</v>
      </c>
      <c r="B732" s="4">
        <v>11200300009</v>
      </c>
      <c r="C732" s="5">
        <f t="shared" si="11"/>
        <v>0</v>
      </c>
    </row>
    <row r="733" spans="1:3">
      <c r="A733" s="3">
        <v>11200300010</v>
      </c>
      <c r="B733" s="3">
        <v>11200300010</v>
      </c>
      <c r="C733" s="5">
        <f t="shared" si="11"/>
        <v>0</v>
      </c>
    </row>
    <row r="734" spans="1:3">
      <c r="A734" s="3">
        <v>11200300011</v>
      </c>
      <c r="B734" s="4">
        <v>11200300011</v>
      </c>
      <c r="C734" s="5">
        <f t="shared" si="11"/>
        <v>0</v>
      </c>
    </row>
    <row r="735" spans="1:3">
      <c r="A735" s="3">
        <v>11200300012</v>
      </c>
      <c r="B735" s="3">
        <v>11200300012</v>
      </c>
      <c r="C735" s="5">
        <f t="shared" si="11"/>
        <v>0</v>
      </c>
    </row>
    <row r="736" spans="1:3">
      <c r="A736" s="3">
        <v>11200300013</v>
      </c>
      <c r="B736" s="4">
        <v>11200300013</v>
      </c>
      <c r="C736" s="5">
        <f t="shared" si="11"/>
        <v>0</v>
      </c>
    </row>
    <row r="737" spans="1:3">
      <c r="A737" s="3">
        <v>11200300014</v>
      </c>
      <c r="B737" s="3">
        <v>11200300014</v>
      </c>
      <c r="C737" s="5">
        <f t="shared" si="11"/>
        <v>0</v>
      </c>
    </row>
    <row r="738" spans="1:3">
      <c r="A738" s="3">
        <v>11200300015</v>
      </c>
      <c r="B738" s="4">
        <v>11200300015</v>
      </c>
      <c r="C738" s="5">
        <f t="shared" si="11"/>
        <v>0</v>
      </c>
    </row>
    <row r="739" spans="1:3">
      <c r="A739" s="3">
        <v>11200300016</v>
      </c>
      <c r="B739" s="3">
        <v>11200300016</v>
      </c>
      <c r="C739" s="5">
        <f t="shared" si="11"/>
        <v>0</v>
      </c>
    </row>
    <row r="740" spans="1:3">
      <c r="A740" s="3">
        <v>11200300017</v>
      </c>
      <c r="B740" s="4">
        <v>11200300017</v>
      </c>
      <c r="C740" s="5">
        <f t="shared" si="11"/>
        <v>0</v>
      </c>
    </row>
    <row r="741" spans="1:3">
      <c r="A741" s="3">
        <v>11200300018</v>
      </c>
      <c r="B741" s="3">
        <v>11200300018</v>
      </c>
      <c r="C741" s="5">
        <f t="shared" si="11"/>
        <v>0</v>
      </c>
    </row>
    <row r="742" spans="1:3">
      <c r="A742" s="3">
        <v>11200300019</v>
      </c>
      <c r="B742" s="4">
        <v>11200300019</v>
      </c>
      <c r="C742" s="5">
        <f t="shared" si="11"/>
        <v>0</v>
      </c>
    </row>
    <row r="743" spans="1:3">
      <c r="A743" s="3">
        <v>11200300020</v>
      </c>
      <c r="B743" s="3">
        <v>11200300020</v>
      </c>
      <c r="C743" s="5">
        <f t="shared" si="11"/>
        <v>0</v>
      </c>
    </row>
    <row r="744" spans="1:3">
      <c r="A744" s="3">
        <v>11200300021</v>
      </c>
      <c r="B744" s="4">
        <v>11200300021</v>
      </c>
      <c r="C744" s="5">
        <f t="shared" si="11"/>
        <v>0</v>
      </c>
    </row>
    <row r="745" spans="1:3">
      <c r="A745" s="3">
        <v>11200300022</v>
      </c>
      <c r="B745" s="3">
        <v>11200300022</v>
      </c>
      <c r="C745" s="5">
        <f t="shared" si="11"/>
        <v>0</v>
      </c>
    </row>
    <row r="746" spans="1:3">
      <c r="A746" s="3">
        <v>11200300023</v>
      </c>
      <c r="B746" s="4">
        <v>11200300023</v>
      </c>
      <c r="C746" s="5">
        <f t="shared" si="11"/>
        <v>0</v>
      </c>
    </row>
    <row r="747" spans="1:3">
      <c r="A747" s="3">
        <v>11200300024</v>
      </c>
      <c r="B747" s="3">
        <v>11200300024</v>
      </c>
      <c r="C747" s="5">
        <f t="shared" si="11"/>
        <v>0</v>
      </c>
    </row>
    <row r="748" spans="1:3">
      <c r="A748" s="3">
        <v>11200300025</v>
      </c>
      <c r="B748" s="4">
        <v>11200300025</v>
      </c>
      <c r="C748" s="5">
        <f t="shared" si="11"/>
        <v>0</v>
      </c>
    </row>
    <row r="749" spans="1:3">
      <c r="A749" s="3">
        <v>11200300026</v>
      </c>
      <c r="B749" s="3">
        <v>11200300026</v>
      </c>
      <c r="C749" s="5">
        <f t="shared" si="11"/>
        <v>0</v>
      </c>
    </row>
    <row r="750" spans="1:3">
      <c r="A750" s="3">
        <v>11200300027</v>
      </c>
      <c r="B750" s="4">
        <v>11200300027</v>
      </c>
      <c r="C750" s="5">
        <f t="shared" si="11"/>
        <v>0</v>
      </c>
    </row>
    <row r="751" spans="1:3">
      <c r="A751" s="3">
        <v>11200300028</v>
      </c>
      <c r="B751" s="3">
        <v>11200300028</v>
      </c>
      <c r="C751" s="5">
        <f t="shared" si="11"/>
        <v>0</v>
      </c>
    </row>
    <row r="752" spans="1:3">
      <c r="A752" s="3">
        <v>11200300029</v>
      </c>
      <c r="B752" s="4">
        <v>11200300029</v>
      </c>
      <c r="C752" s="5">
        <f t="shared" si="11"/>
        <v>0</v>
      </c>
    </row>
    <row r="753" spans="1:3">
      <c r="A753" s="3">
        <v>11200300030</v>
      </c>
      <c r="B753" s="3">
        <v>11200300030</v>
      </c>
      <c r="C753" s="5">
        <f t="shared" si="11"/>
        <v>0</v>
      </c>
    </row>
    <row r="754" spans="1:3">
      <c r="A754" s="3">
        <v>11200300031</v>
      </c>
      <c r="B754" s="4">
        <v>11200300031</v>
      </c>
      <c r="C754" s="5">
        <f t="shared" si="11"/>
        <v>0</v>
      </c>
    </row>
    <row r="755" spans="1:3">
      <c r="A755" s="3">
        <v>11200300032</v>
      </c>
      <c r="B755" s="3">
        <v>11200300032</v>
      </c>
      <c r="C755" s="5">
        <f t="shared" si="11"/>
        <v>0</v>
      </c>
    </row>
    <row r="756" spans="1:3">
      <c r="A756" s="3">
        <v>11200300033</v>
      </c>
      <c r="B756" s="4">
        <v>11200300033</v>
      </c>
      <c r="C756" s="5">
        <f t="shared" si="11"/>
        <v>0</v>
      </c>
    </row>
    <row r="757" spans="1:3">
      <c r="A757" s="3">
        <v>11200300034</v>
      </c>
      <c r="B757" s="3">
        <v>11200300034</v>
      </c>
      <c r="C757" s="5">
        <f t="shared" si="11"/>
        <v>0</v>
      </c>
    </row>
    <row r="758" spans="1:3">
      <c r="A758" s="3">
        <v>11200300035</v>
      </c>
      <c r="B758" s="4">
        <v>11200300035</v>
      </c>
      <c r="C758" s="5">
        <f t="shared" si="11"/>
        <v>0</v>
      </c>
    </row>
    <row r="759" spans="1:3">
      <c r="A759" s="3">
        <v>11200300036</v>
      </c>
      <c r="B759" s="3">
        <v>11200300036</v>
      </c>
      <c r="C759" s="5">
        <f t="shared" si="11"/>
        <v>0</v>
      </c>
    </row>
    <row r="760" spans="1:3">
      <c r="A760" s="3">
        <v>11200300037</v>
      </c>
      <c r="B760" s="4">
        <v>11200300037</v>
      </c>
      <c r="C760" s="5">
        <f t="shared" si="11"/>
        <v>0</v>
      </c>
    </row>
    <row r="761" spans="1:3">
      <c r="A761" s="3">
        <v>11200300038</v>
      </c>
      <c r="B761" s="3">
        <v>11200300038</v>
      </c>
      <c r="C761" s="5">
        <f t="shared" si="11"/>
        <v>0</v>
      </c>
    </row>
    <row r="762" spans="1:3">
      <c r="A762" s="3">
        <v>11200300039</v>
      </c>
      <c r="B762" s="4">
        <v>11200300039</v>
      </c>
      <c r="C762" s="5">
        <f t="shared" si="11"/>
        <v>0</v>
      </c>
    </row>
    <row r="763" spans="1:3">
      <c r="A763" s="3">
        <v>11200300040</v>
      </c>
      <c r="B763" s="3">
        <v>11200300040</v>
      </c>
      <c r="C763" s="5">
        <f t="shared" si="11"/>
        <v>0</v>
      </c>
    </row>
    <row r="764" spans="1:3">
      <c r="A764" s="3">
        <v>11200300041</v>
      </c>
      <c r="B764" s="4">
        <v>11200300041</v>
      </c>
      <c r="C764" s="5">
        <f t="shared" si="11"/>
        <v>0</v>
      </c>
    </row>
    <row r="765" spans="1:3">
      <c r="A765" s="3">
        <v>11200300042</v>
      </c>
      <c r="B765" s="3">
        <v>11200300042</v>
      </c>
      <c r="C765" s="5">
        <f t="shared" si="11"/>
        <v>0</v>
      </c>
    </row>
    <row r="766" spans="1:3">
      <c r="A766" s="3">
        <v>11200300043</v>
      </c>
      <c r="B766" s="4">
        <v>11200300043</v>
      </c>
      <c r="C766" s="5">
        <f t="shared" si="11"/>
        <v>0</v>
      </c>
    </row>
    <row r="767" spans="1:3">
      <c r="A767" s="3">
        <v>11200300044</v>
      </c>
      <c r="B767" s="3">
        <v>11200300044</v>
      </c>
      <c r="C767" s="5">
        <f t="shared" si="11"/>
        <v>0</v>
      </c>
    </row>
    <row r="768" spans="1:3">
      <c r="A768" s="3">
        <v>11200300045</v>
      </c>
      <c r="B768" s="4">
        <v>11200300045</v>
      </c>
      <c r="C768" s="5">
        <f t="shared" si="11"/>
        <v>0</v>
      </c>
    </row>
    <row r="769" spans="1:3">
      <c r="A769" s="3">
        <v>11200300046</v>
      </c>
      <c r="B769" s="3">
        <v>11200300046</v>
      </c>
      <c r="C769" s="5">
        <f t="shared" si="11"/>
        <v>0</v>
      </c>
    </row>
    <row r="770" spans="1:3">
      <c r="A770" s="3">
        <v>11200300047</v>
      </c>
      <c r="B770" s="4">
        <v>11200300047</v>
      </c>
      <c r="C770" s="5">
        <f t="shared" si="11"/>
        <v>0</v>
      </c>
    </row>
    <row r="771" spans="1:3">
      <c r="A771" s="3">
        <v>11200300048</v>
      </c>
      <c r="B771" s="3">
        <v>11200300048</v>
      </c>
      <c r="C771" s="5">
        <f t="shared" ref="C771:C834" si="12">+A771-B771</f>
        <v>0</v>
      </c>
    </row>
    <row r="772" spans="1:3">
      <c r="A772" s="3">
        <v>11200300049</v>
      </c>
      <c r="B772" s="4">
        <v>11200300049</v>
      </c>
      <c r="C772" s="5">
        <f t="shared" si="12"/>
        <v>0</v>
      </c>
    </row>
    <row r="773" spans="1:3">
      <c r="A773" s="3">
        <v>11200300050</v>
      </c>
      <c r="B773" s="3">
        <v>11200300050</v>
      </c>
      <c r="C773" s="5">
        <f t="shared" si="12"/>
        <v>0</v>
      </c>
    </row>
    <row r="774" spans="1:3">
      <c r="A774" s="3">
        <v>11200300051</v>
      </c>
      <c r="B774" s="4">
        <v>11200300051</v>
      </c>
      <c r="C774" s="5">
        <f t="shared" si="12"/>
        <v>0</v>
      </c>
    </row>
    <row r="775" spans="1:3">
      <c r="A775" s="3">
        <v>11200300052</v>
      </c>
      <c r="B775" s="3">
        <v>11200300052</v>
      </c>
      <c r="C775" s="5">
        <f t="shared" si="12"/>
        <v>0</v>
      </c>
    </row>
    <row r="776" spans="1:3">
      <c r="A776" s="3">
        <v>11200300053</v>
      </c>
      <c r="B776" s="4">
        <v>11200300053</v>
      </c>
      <c r="C776" s="5">
        <f t="shared" si="12"/>
        <v>0</v>
      </c>
    </row>
    <row r="777" spans="1:3">
      <c r="A777" s="3">
        <v>11200300054</v>
      </c>
      <c r="B777" s="3">
        <v>11200300054</v>
      </c>
      <c r="C777" s="5">
        <f t="shared" si="12"/>
        <v>0</v>
      </c>
    </row>
    <row r="778" spans="1:3">
      <c r="A778" s="3">
        <v>11200300055</v>
      </c>
      <c r="B778" s="4">
        <v>11200300055</v>
      </c>
      <c r="C778" s="5">
        <f t="shared" si="12"/>
        <v>0</v>
      </c>
    </row>
    <row r="779" spans="1:3">
      <c r="A779" s="3">
        <v>11200300056</v>
      </c>
      <c r="B779" s="3">
        <v>11200300056</v>
      </c>
      <c r="C779" s="5">
        <f t="shared" si="12"/>
        <v>0</v>
      </c>
    </row>
    <row r="780" spans="1:3">
      <c r="A780" s="3">
        <v>11200300057</v>
      </c>
      <c r="B780" s="4">
        <v>11200300057</v>
      </c>
      <c r="C780" s="5">
        <f t="shared" si="12"/>
        <v>0</v>
      </c>
    </row>
    <row r="781" spans="1:3">
      <c r="A781" s="3">
        <v>11200300058</v>
      </c>
      <c r="B781" s="3">
        <v>11200300058</v>
      </c>
      <c r="C781" s="5">
        <f t="shared" si="12"/>
        <v>0</v>
      </c>
    </row>
    <row r="782" spans="1:3">
      <c r="A782" s="3">
        <v>11200300059</v>
      </c>
      <c r="B782" s="4">
        <v>11200300059</v>
      </c>
      <c r="C782" s="5">
        <f t="shared" si="12"/>
        <v>0</v>
      </c>
    </row>
    <row r="783" spans="1:3">
      <c r="A783" s="3">
        <v>11200300060</v>
      </c>
      <c r="B783" s="3">
        <v>11200300060</v>
      </c>
      <c r="C783" s="5">
        <f t="shared" si="12"/>
        <v>0</v>
      </c>
    </row>
    <row r="784" spans="1:3">
      <c r="A784" s="3">
        <v>11200400001</v>
      </c>
      <c r="B784" s="4">
        <v>11200400001</v>
      </c>
      <c r="C784" s="5">
        <f t="shared" si="12"/>
        <v>0</v>
      </c>
    </row>
    <row r="785" spans="1:3">
      <c r="A785" s="3">
        <v>11200400002</v>
      </c>
      <c r="B785" s="3">
        <v>11200400002</v>
      </c>
      <c r="C785" s="5">
        <f t="shared" si="12"/>
        <v>0</v>
      </c>
    </row>
    <row r="786" spans="1:3">
      <c r="A786" s="3">
        <v>11200400003</v>
      </c>
      <c r="B786" s="4">
        <v>11200400003</v>
      </c>
      <c r="C786" s="5">
        <f t="shared" si="12"/>
        <v>0</v>
      </c>
    </row>
    <row r="787" spans="1:3">
      <c r="A787" s="3">
        <v>11200400004</v>
      </c>
      <c r="B787" s="3">
        <v>11200400004</v>
      </c>
      <c r="C787" s="5">
        <f t="shared" si="12"/>
        <v>0</v>
      </c>
    </row>
    <row r="788" spans="1:3">
      <c r="A788" s="3">
        <v>11200400005</v>
      </c>
      <c r="B788" s="4">
        <v>11200400005</v>
      </c>
      <c r="C788" s="5">
        <f t="shared" si="12"/>
        <v>0</v>
      </c>
    </row>
    <row r="789" spans="1:3">
      <c r="A789" s="3">
        <v>11200400006</v>
      </c>
      <c r="B789" s="3">
        <v>11200400006</v>
      </c>
      <c r="C789" s="5">
        <f t="shared" si="12"/>
        <v>0</v>
      </c>
    </row>
    <row r="790" spans="1:3">
      <c r="A790" s="3">
        <v>11200400007</v>
      </c>
      <c r="B790" s="4">
        <v>11200400007</v>
      </c>
      <c r="C790" s="5">
        <f t="shared" si="12"/>
        <v>0</v>
      </c>
    </row>
    <row r="791" spans="1:3">
      <c r="A791" s="3">
        <v>11200400008</v>
      </c>
      <c r="B791" s="3">
        <v>11200400008</v>
      </c>
      <c r="C791" s="5">
        <f t="shared" si="12"/>
        <v>0</v>
      </c>
    </row>
    <row r="792" spans="1:3">
      <c r="A792" s="3">
        <v>11200400009</v>
      </c>
      <c r="B792" s="4">
        <v>11200400009</v>
      </c>
      <c r="C792" s="5">
        <f t="shared" si="12"/>
        <v>0</v>
      </c>
    </row>
    <row r="793" spans="1:3">
      <c r="A793" s="3">
        <v>11200400010</v>
      </c>
      <c r="B793" s="3">
        <v>11200400010</v>
      </c>
      <c r="C793" s="5">
        <f t="shared" si="12"/>
        <v>0</v>
      </c>
    </row>
    <row r="794" spans="1:3">
      <c r="A794" s="3">
        <v>11200400011</v>
      </c>
      <c r="B794" s="4">
        <v>11200400011</v>
      </c>
      <c r="C794" s="5">
        <f t="shared" si="12"/>
        <v>0</v>
      </c>
    </row>
    <row r="795" spans="1:3">
      <c r="A795" s="3">
        <v>11200400012</v>
      </c>
      <c r="B795" s="3">
        <v>11200400012</v>
      </c>
      <c r="C795" s="5">
        <f t="shared" si="12"/>
        <v>0</v>
      </c>
    </row>
    <row r="796" spans="1:3">
      <c r="A796" s="3">
        <v>11200400013</v>
      </c>
      <c r="B796" s="4">
        <v>11200400013</v>
      </c>
      <c r="C796" s="5">
        <f t="shared" si="12"/>
        <v>0</v>
      </c>
    </row>
    <row r="797" spans="1:3">
      <c r="A797" s="3">
        <v>11200400014</v>
      </c>
      <c r="B797" s="3">
        <v>11200400014</v>
      </c>
      <c r="C797" s="5">
        <f t="shared" si="12"/>
        <v>0</v>
      </c>
    </row>
    <row r="798" spans="1:3">
      <c r="A798" s="3">
        <v>11200400015</v>
      </c>
      <c r="B798" s="4">
        <v>11200400015</v>
      </c>
      <c r="C798" s="5">
        <f t="shared" si="12"/>
        <v>0</v>
      </c>
    </row>
    <row r="799" spans="1:3">
      <c r="A799" s="3">
        <v>11200400016</v>
      </c>
      <c r="B799" s="3">
        <v>11200400016</v>
      </c>
      <c r="C799" s="5">
        <f t="shared" si="12"/>
        <v>0</v>
      </c>
    </row>
    <row r="800" spans="1:3">
      <c r="A800" s="3">
        <v>11200400017</v>
      </c>
      <c r="B800" s="4">
        <v>11200400017</v>
      </c>
      <c r="C800" s="5">
        <f t="shared" si="12"/>
        <v>0</v>
      </c>
    </row>
    <row r="801" spans="1:3">
      <c r="A801" s="3">
        <v>11200400018</v>
      </c>
      <c r="B801" s="3">
        <v>11200400018</v>
      </c>
      <c r="C801" s="5">
        <f t="shared" si="12"/>
        <v>0</v>
      </c>
    </row>
    <row r="802" spans="1:3">
      <c r="A802" s="3">
        <v>11200400019</v>
      </c>
      <c r="B802" s="4">
        <v>11200400019</v>
      </c>
      <c r="C802" s="5">
        <f t="shared" si="12"/>
        <v>0</v>
      </c>
    </row>
    <row r="803" spans="1:3">
      <c r="A803" s="3">
        <v>11200400020</v>
      </c>
      <c r="B803" s="3">
        <v>11200400020</v>
      </c>
      <c r="C803" s="5">
        <f t="shared" si="12"/>
        <v>0</v>
      </c>
    </row>
    <row r="804" spans="1:3">
      <c r="A804" s="3">
        <v>11200400021</v>
      </c>
      <c r="B804" s="4">
        <v>11200400021</v>
      </c>
      <c r="C804" s="5">
        <f t="shared" si="12"/>
        <v>0</v>
      </c>
    </row>
    <row r="805" spans="1:3">
      <c r="A805" s="3">
        <v>11200400022</v>
      </c>
      <c r="B805" s="3">
        <v>11200400022</v>
      </c>
      <c r="C805" s="5">
        <f t="shared" si="12"/>
        <v>0</v>
      </c>
    </row>
    <row r="806" spans="1:3">
      <c r="A806" s="3">
        <v>11200400023</v>
      </c>
      <c r="B806" s="4">
        <v>11200400023</v>
      </c>
      <c r="C806" s="5">
        <f t="shared" si="12"/>
        <v>0</v>
      </c>
    </row>
    <row r="807" spans="1:3">
      <c r="A807" s="3">
        <v>11200400024</v>
      </c>
      <c r="B807" s="3">
        <v>11200400024</v>
      </c>
      <c r="C807" s="5">
        <f t="shared" si="12"/>
        <v>0</v>
      </c>
    </row>
    <row r="808" spans="1:3">
      <c r="A808" s="3">
        <v>11200400025</v>
      </c>
      <c r="B808" s="4">
        <v>11200400025</v>
      </c>
      <c r="C808" s="5">
        <f t="shared" si="12"/>
        <v>0</v>
      </c>
    </row>
    <row r="809" spans="1:3">
      <c r="A809" s="3">
        <v>11200400026</v>
      </c>
      <c r="B809" s="8">
        <v>11200400026</v>
      </c>
      <c r="C809" s="5">
        <f t="shared" si="12"/>
        <v>0</v>
      </c>
    </row>
    <row r="810" spans="1:3">
      <c r="A810" s="3">
        <v>11200400027</v>
      </c>
      <c r="B810" s="4">
        <v>11200400027</v>
      </c>
      <c r="C810" s="5">
        <f t="shared" si="12"/>
        <v>0</v>
      </c>
    </row>
    <row r="811" spans="1:3">
      <c r="A811" s="3">
        <v>11200400028</v>
      </c>
      <c r="B811" s="3">
        <v>11200400028</v>
      </c>
      <c r="C811" s="5">
        <f t="shared" si="12"/>
        <v>0</v>
      </c>
    </row>
    <row r="812" spans="1:3">
      <c r="A812" s="3">
        <v>11200400029</v>
      </c>
      <c r="B812" s="4">
        <v>11200400029</v>
      </c>
      <c r="C812" s="5">
        <f t="shared" si="12"/>
        <v>0</v>
      </c>
    </row>
    <row r="813" spans="1:3">
      <c r="A813" s="3">
        <v>11200500001</v>
      </c>
      <c r="B813" s="3">
        <v>11200500001</v>
      </c>
      <c r="C813" s="5">
        <f t="shared" si="12"/>
        <v>0</v>
      </c>
    </row>
    <row r="814" spans="1:3">
      <c r="A814" s="3">
        <v>11200500002</v>
      </c>
      <c r="B814" s="4">
        <v>11200500002</v>
      </c>
      <c r="C814" s="5">
        <f t="shared" si="12"/>
        <v>0</v>
      </c>
    </row>
    <row r="815" spans="1:3">
      <c r="A815" s="3">
        <v>11200500003</v>
      </c>
      <c r="B815" s="3">
        <v>11200500003</v>
      </c>
      <c r="C815" s="5">
        <f t="shared" si="12"/>
        <v>0</v>
      </c>
    </row>
    <row r="816" spans="1:3">
      <c r="A816" s="3">
        <v>11200500004</v>
      </c>
      <c r="B816" s="4">
        <v>11200500004</v>
      </c>
      <c r="C816" s="5">
        <f t="shared" si="12"/>
        <v>0</v>
      </c>
    </row>
    <row r="817" spans="1:3">
      <c r="A817" s="3">
        <v>11200500005</v>
      </c>
      <c r="B817" s="3">
        <v>11200500005</v>
      </c>
      <c r="C817" s="5">
        <f t="shared" si="12"/>
        <v>0</v>
      </c>
    </row>
    <row r="818" spans="1:3">
      <c r="A818" s="3">
        <v>11200500006</v>
      </c>
      <c r="B818" s="4">
        <v>11200500006</v>
      </c>
      <c r="C818" s="5">
        <f t="shared" si="12"/>
        <v>0</v>
      </c>
    </row>
    <row r="819" spans="1:3">
      <c r="A819" s="3">
        <v>11200500007</v>
      </c>
      <c r="B819" s="3">
        <v>11200500007</v>
      </c>
      <c r="C819" s="5">
        <f t="shared" si="12"/>
        <v>0</v>
      </c>
    </row>
    <row r="820" spans="1:3">
      <c r="A820" s="3">
        <v>11200500008</v>
      </c>
      <c r="B820" s="4">
        <v>11200500008</v>
      </c>
      <c r="C820" s="5">
        <f t="shared" si="12"/>
        <v>0</v>
      </c>
    </row>
    <row r="821" spans="1:3">
      <c r="A821" s="3">
        <v>11200500009</v>
      </c>
      <c r="B821" s="3">
        <v>11200500009</v>
      </c>
      <c r="C821" s="5">
        <f t="shared" si="12"/>
        <v>0</v>
      </c>
    </row>
    <row r="822" spans="1:3">
      <c r="A822" s="3">
        <v>11200500010</v>
      </c>
      <c r="B822" s="4">
        <v>11200500010</v>
      </c>
      <c r="C822" s="5">
        <f t="shared" si="12"/>
        <v>0</v>
      </c>
    </row>
    <row r="823" spans="1:3">
      <c r="A823" s="3">
        <v>11200500011</v>
      </c>
      <c r="B823" s="3">
        <v>11200500011</v>
      </c>
      <c r="C823" s="5">
        <f t="shared" si="12"/>
        <v>0</v>
      </c>
    </row>
    <row r="824" spans="1:3">
      <c r="A824" s="3">
        <v>11200500012</v>
      </c>
      <c r="B824" s="4">
        <v>11200500012</v>
      </c>
      <c r="C824" s="5">
        <f t="shared" si="12"/>
        <v>0</v>
      </c>
    </row>
    <row r="825" spans="1:3">
      <c r="A825" s="3">
        <v>11200500013</v>
      </c>
      <c r="B825" s="3">
        <v>11200500013</v>
      </c>
      <c r="C825" s="5">
        <f t="shared" si="12"/>
        <v>0</v>
      </c>
    </row>
    <row r="826" spans="1:3">
      <c r="A826" s="3">
        <v>11200500014</v>
      </c>
      <c r="B826" s="4">
        <v>11200500014</v>
      </c>
      <c r="C826" s="5">
        <f t="shared" si="12"/>
        <v>0</v>
      </c>
    </row>
    <row r="827" spans="1:3">
      <c r="A827" s="3">
        <v>11200500015</v>
      </c>
      <c r="B827" s="3">
        <v>11200500015</v>
      </c>
      <c r="C827" s="5">
        <f t="shared" si="12"/>
        <v>0</v>
      </c>
    </row>
    <row r="828" spans="1:3">
      <c r="A828" s="3">
        <v>11200500016</v>
      </c>
      <c r="B828" s="4">
        <v>11200500016</v>
      </c>
      <c r="C828" s="5">
        <f t="shared" si="12"/>
        <v>0</v>
      </c>
    </row>
    <row r="829" spans="1:3">
      <c r="A829" s="3">
        <v>11200500017</v>
      </c>
      <c r="B829" s="3">
        <v>11200500017</v>
      </c>
      <c r="C829" s="5">
        <f t="shared" si="12"/>
        <v>0</v>
      </c>
    </row>
    <row r="830" spans="1:3">
      <c r="A830" s="3">
        <v>11200500018</v>
      </c>
      <c r="B830" s="4">
        <v>11200500018</v>
      </c>
      <c r="C830" s="5">
        <f t="shared" si="12"/>
        <v>0</v>
      </c>
    </row>
    <row r="831" spans="1:3">
      <c r="A831" s="3">
        <v>11300000001</v>
      </c>
      <c r="B831" s="3">
        <v>11300000001</v>
      </c>
      <c r="C831" s="5">
        <f t="shared" si="12"/>
        <v>0</v>
      </c>
    </row>
    <row r="832" spans="1:3">
      <c r="A832" s="3">
        <v>11300000002</v>
      </c>
      <c r="B832" s="4">
        <v>11300000002</v>
      </c>
      <c r="C832" s="5">
        <f t="shared" si="12"/>
        <v>0</v>
      </c>
    </row>
    <row r="833" spans="1:3">
      <c r="A833" s="3">
        <v>11300000003</v>
      </c>
      <c r="B833" s="3">
        <v>11300000003</v>
      </c>
      <c r="C833" s="5">
        <f t="shared" si="12"/>
        <v>0</v>
      </c>
    </row>
    <row r="834" spans="1:3">
      <c r="A834" s="3">
        <v>11300100001</v>
      </c>
      <c r="B834" s="4">
        <v>11300100001</v>
      </c>
      <c r="C834" s="5">
        <f t="shared" si="12"/>
        <v>0</v>
      </c>
    </row>
    <row r="835" spans="1:3">
      <c r="A835" s="3">
        <v>11300100002</v>
      </c>
      <c r="B835" s="3">
        <v>11300100002</v>
      </c>
      <c r="C835" s="5">
        <f t="shared" ref="C835:C898" si="13">+A835-B835</f>
        <v>0</v>
      </c>
    </row>
    <row r="836" spans="1:3">
      <c r="A836" s="3">
        <v>11300100003</v>
      </c>
      <c r="B836" s="4">
        <v>11300100003</v>
      </c>
      <c r="C836" s="5">
        <f t="shared" si="13"/>
        <v>0</v>
      </c>
    </row>
    <row r="837" spans="1:3">
      <c r="A837" s="3">
        <v>11300100004</v>
      </c>
      <c r="B837" s="3">
        <v>11300100004</v>
      </c>
      <c r="C837" s="5">
        <f t="shared" si="13"/>
        <v>0</v>
      </c>
    </row>
    <row r="838" spans="1:3">
      <c r="A838" s="3">
        <v>11300100005</v>
      </c>
      <c r="B838" s="4">
        <v>11300100005</v>
      </c>
      <c r="C838" s="5">
        <f t="shared" si="13"/>
        <v>0</v>
      </c>
    </row>
    <row r="839" spans="1:3">
      <c r="A839" s="3">
        <v>11300100006</v>
      </c>
      <c r="B839" s="3">
        <v>11300100006</v>
      </c>
      <c r="C839" s="5">
        <f t="shared" si="13"/>
        <v>0</v>
      </c>
    </row>
    <row r="840" spans="1:3">
      <c r="A840" s="3">
        <v>11300100007</v>
      </c>
      <c r="B840" s="4">
        <v>11300100007</v>
      </c>
      <c r="C840" s="5">
        <f t="shared" si="13"/>
        <v>0</v>
      </c>
    </row>
    <row r="841" spans="1:3">
      <c r="A841" s="3">
        <v>11300100008</v>
      </c>
      <c r="B841" s="3">
        <v>11300100008</v>
      </c>
      <c r="C841" s="5">
        <f t="shared" si="13"/>
        <v>0</v>
      </c>
    </row>
    <row r="842" spans="1:3">
      <c r="A842" s="3">
        <v>11300100009</v>
      </c>
      <c r="B842" s="4">
        <v>11300100009</v>
      </c>
      <c r="C842" s="5">
        <f t="shared" si="13"/>
        <v>0</v>
      </c>
    </row>
    <row r="843" spans="1:3">
      <c r="A843" s="3">
        <v>11300200001</v>
      </c>
      <c r="B843" s="3">
        <v>11300200001</v>
      </c>
      <c r="C843" s="5">
        <f t="shared" si="13"/>
        <v>0</v>
      </c>
    </row>
    <row r="844" spans="1:3">
      <c r="A844" s="3">
        <v>11300200002</v>
      </c>
      <c r="B844" s="4">
        <v>11300200002</v>
      </c>
      <c r="C844" s="5">
        <f t="shared" si="13"/>
        <v>0</v>
      </c>
    </row>
    <row r="845" spans="1:3">
      <c r="A845" s="3">
        <v>11300300001</v>
      </c>
      <c r="B845" s="3">
        <v>11300300001</v>
      </c>
      <c r="C845" s="5">
        <f t="shared" si="13"/>
        <v>0</v>
      </c>
    </row>
    <row r="846" spans="1:3">
      <c r="A846" s="3">
        <v>11300300002</v>
      </c>
      <c r="B846" s="4">
        <v>11300300002</v>
      </c>
      <c r="C846" s="5">
        <f t="shared" si="13"/>
        <v>0</v>
      </c>
    </row>
    <row r="847" spans="1:3">
      <c r="A847" s="3">
        <v>11300400001</v>
      </c>
      <c r="B847" s="3">
        <v>11300400001</v>
      </c>
      <c r="C847" s="5">
        <f t="shared" si="13"/>
        <v>0</v>
      </c>
    </row>
    <row r="848" spans="1:3">
      <c r="A848" s="3">
        <v>11300400004</v>
      </c>
      <c r="B848" s="4">
        <v>11300400004</v>
      </c>
      <c r="C848" s="5">
        <f t="shared" si="13"/>
        <v>0</v>
      </c>
    </row>
    <row r="849" spans="1:4">
      <c r="A849" s="3">
        <v>11300400002</v>
      </c>
      <c r="B849" s="3">
        <v>11300400002</v>
      </c>
      <c r="C849" s="5">
        <f t="shared" si="13"/>
        <v>0</v>
      </c>
    </row>
    <row r="850" spans="1:4">
      <c r="A850" s="3">
        <v>11300400003</v>
      </c>
      <c r="B850" s="4">
        <v>11300400003</v>
      </c>
      <c r="C850" s="5">
        <f t="shared" si="13"/>
        <v>0</v>
      </c>
    </row>
    <row r="851" spans="1:4">
      <c r="A851" s="3">
        <v>11300400005</v>
      </c>
      <c r="B851" s="3">
        <v>11300400005</v>
      </c>
      <c r="C851" s="5">
        <f t="shared" si="13"/>
        <v>0</v>
      </c>
    </row>
    <row r="852" spans="1:4">
      <c r="A852" s="3">
        <v>11300400006</v>
      </c>
      <c r="B852" s="4">
        <v>11300400006</v>
      </c>
      <c r="C852" s="5">
        <f t="shared" si="13"/>
        <v>0</v>
      </c>
    </row>
    <row r="853" spans="1:4">
      <c r="A853" s="3">
        <v>11300400007</v>
      </c>
      <c r="B853" s="3">
        <v>11300400007</v>
      </c>
      <c r="C853" s="5">
        <f t="shared" si="13"/>
        <v>0</v>
      </c>
    </row>
    <row r="854" spans="1:4">
      <c r="A854" s="3">
        <v>11300400008</v>
      </c>
      <c r="B854" s="4">
        <v>11300400008</v>
      </c>
      <c r="C854" s="5">
        <f t="shared" si="13"/>
        <v>0</v>
      </c>
    </row>
    <row r="855" spans="1:4">
      <c r="A855" s="3">
        <v>11300400009</v>
      </c>
      <c r="B855" s="3">
        <v>11300400009</v>
      </c>
      <c r="C855" s="5">
        <f t="shared" si="13"/>
        <v>0</v>
      </c>
    </row>
    <row r="856" spans="1:4">
      <c r="A856" s="3">
        <v>11300400010</v>
      </c>
      <c r="B856" s="4">
        <v>11300400010</v>
      </c>
      <c r="C856" s="5">
        <f t="shared" si="13"/>
        <v>0</v>
      </c>
    </row>
    <row r="857" spans="1:4">
      <c r="A857" s="3">
        <v>11300500001</v>
      </c>
      <c r="B857" s="3">
        <v>11300500001</v>
      </c>
      <c r="C857" s="5">
        <f t="shared" si="13"/>
        <v>0</v>
      </c>
      <c r="D857" s="3">
        <v>11300400011</v>
      </c>
    </row>
    <row r="858" spans="1:4">
      <c r="A858" s="3">
        <v>11300500002</v>
      </c>
      <c r="B858" s="4">
        <v>11300500002</v>
      </c>
      <c r="C858" s="5">
        <f t="shared" si="13"/>
        <v>0</v>
      </c>
    </row>
    <row r="859" spans="1:4">
      <c r="A859" s="3">
        <v>11300500003</v>
      </c>
      <c r="B859" s="3">
        <v>11300500003</v>
      </c>
      <c r="C859" s="5">
        <f t="shared" si="13"/>
        <v>0</v>
      </c>
    </row>
    <row r="860" spans="1:4">
      <c r="A860" s="3">
        <v>11300500004</v>
      </c>
      <c r="B860" s="4">
        <v>11300500004</v>
      </c>
      <c r="C860" s="5">
        <f t="shared" si="13"/>
        <v>0</v>
      </c>
    </row>
    <row r="861" spans="1:4">
      <c r="A861" s="3">
        <v>11300500005</v>
      </c>
      <c r="B861" s="3">
        <v>11300500005</v>
      </c>
      <c r="C861" s="5">
        <f t="shared" si="13"/>
        <v>0</v>
      </c>
    </row>
    <row r="862" spans="1:4">
      <c r="A862" s="3">
        <v>11300500006</v>
      </c>
      <c r="B862" s="4">
        <v>11300500006</v>
      </c>
      <c r="C862" s="5">
        <f t="shared" si="13"/>
        <v>0</v>
      </c>
    </row>
    <row r="863" spans="1:4">
      <c r="A863" s="3">
        <v>11300600001</v>
      </c>
      <c r="B863" s="3">
        <v>11300600001</v>
      </c>
      <c r="C863" s="5">
        <f t="shared" si="13"/>
        <v>0</v>
      </c>
    </row>
    <row r="864" spans="1:4">
      <c r="A864" s="3">
        <v>11300600002</v>
      </c>
      <c r="B864" s="4">
        <v>11300600002</v>
      </c>
      <c r="C864" s="5">
        <f t="shared" si="13"/>
        <v>0</v>
      </c>
    </row>
    <row r="865" spans="1:4">
      <c r="A865" s="3">
        <v>11300600003</v>
      </c>
      <c r="B865" s="3">
        <v>11300600003</v>
      </c>
      <c r="C865" s="5">
        <f t="shared" si="13"/>
        <v>0</v>
      </c>
    </row>
    <row r="866" spans="1:4">
      <c r="A866" s="3">
        <v>11300600004</v>
      </c>
      <c r="B866" s="4">
        <v>11300600004</v>
      </c>
      <c r="C866" s="5">
        <f t="shared" si="13"/>
        <v>0</v>
      </c>
    </row>
    <row r="867" spans="1:4">
      <c r="A867" s="3">
        <v>13100500001</v>
      </c>
      <c r="B867" s="3">
        <v>13100500001</v>
      </c>
      <c r="C867" s="5">
        <f t="shared" si="13"/>
        <v>0</v>
      </c>
    </row>
    <row r="868" spans="1:4">
      <c r="A868" s="3">
        <v>13100500002</v>
      </c>
      <c r="B868" s="4">
        <v>13100500002</v>
      </c>
      <c r="C868" s="5">
        <f t="shared" si="13"/>
        <v>0</v>
      </c>
    </row>
    <row r="869" spans="1:4">
      <c r="A869" s="3">
        <v>13100500003</v>
      </c>
      <c r="B869" s="3">
        <v>13100500003</v>
      </c>
      <c r="C869" s="5">
        <f t="shared" si="13"/>
        <v>0</v>
      </c>
    </row>
    <row r="870" spans="1:4">
      <c r="A870" s="3">
        <v>13100500004</v>
      </c>
      <c r="B870" s="4">
        <v>13100500004</v>
      </c>
      <c r="C870" s="5">
        <f t="shared" si="13"/>
        <v>0</v>
      </c>
    </row>
    <row r="871" spans="1:4">
      <c r="A871" s="3">
        <v>13100500005</v>
      </c>
      <c r="B871" s="3">
        <v>13100500005</v>
      </c>
      <c r="C871" s="5">
        <f t="shared" si="13"/>
        <v>0</v>
      </c>
    </row>
    <row r="872" spans="1:4">
      <c r="A872" s="3">
        <v>13100300001</v>
      </c>
      <c r="B872" s="4">
        <v>13100300001</v>
      </c>
      <c r="C872" s="5">
        <f t="shared" si="13"/>
        <v>0</v>
      </c>
      <c r="D872" s="3">
        <v>13100500006</v>
      </c>
    </row>
    <row r="873" spans="1:4">
      <c r="A873" s="3">
        <v>13100300002</v>
      </c>
      <c r="B873" s="3">
        <v>13100300002</v>
      </c>
      <c r="C873" s="5">
        <f t="shared" si="13"/>
        <v>0</v>
      </c>
    </row>
    <row r="874" spans="1:4">
      <c r="A874" s="3">
        <v>12000000001</v>
      </c>
      <c r="B874" s="4">
        <v>12000000001</v>
      </c>
      <c r="C874" s="5">
        <f t="shared" si="13"/>
        <v>0</v>
      </c>
    </row>
    <row r="875" spans="1:4">
      <c r="A875" s="3">
        <v>12000000002</v>
      </c>
      <c r="B875" s="3">
        <v>12000000002</v>
      </c>
      <c r="C875" s="5">
        <f t="shared" si="13"/>
        <v>0</v>
      </c>
    </row>
    <row r="876" spans="1:4">
      <c r="A876" s="3">
        <v>12100100001</v>
      </c>
      <c r="B876" s="4">
        <v>12100100001</v>
      </c>
      <c r="C876" s="5">
        <f t="shared" si="13"/>
        <v>0</v>
      </c>
    </row>
    <row r="877" spans="1:4">
      <c r="A877" s="3">
        <v>12100100002</v>
      </c>
      <c r="B877" s="3">
        <v>12100100002</v>
      </c>
      <c r="C877" s="5">
        <f t="shared" si="13"/>
        <v>0</v>
      </c>
    </row>
    <row r="878" spans="1:4">
      <c r="A878" s="3">
        <v>12100100003</v>
      </c>
      <c r="B878" s="4">
        <v>12100100003</v>
      </c>
      <c r="C878" s="5">
        <f t="shared" si="13"/>
        <v>0</v>
      </c>
    </row>
    <row r="879" spans="1:4">
      <c r="A879" s="3">
        <v>12100100004</v>
      </c>
      <c r="B879" s="3">
        <v>12100100004</v>
      </c>
      <c r="C879" s="5">
        <f t="shared" si="13"/>
        <v>0</v>
      </c>
    </row>
    <row r="880" spans="1:4">
      <c r="A880" s="3">
        <v>12100100005</v>
      </c>
      <c r="B880" s="4">
        <v>12100100005</v>
      </c>
      <c r="C880" s="5">
        <f t="shared" si="13"/>
        <v>0</v>
      </c>
    </row>
    <row r="881" spans="1:3">
      <c r="A881" s="3">
        <v>12100100006</v>
      </c>
      <c r="B881" s="3">
        <v>12100100006</v>
      </c>
      <c r="C881" s="5">
        <f t="shared" si="13"/>
        <v>0</v>
      </c>
    </row>
    <row r="882" spans="1:3">
      <c r="A882" s="3">
        <v>12100100007</v>
      </c>
      <c r="B882" s="4">
        <v>12100100007</v>
      </c>
      <c r="C882" s="5">
        <f t="shared" si="13"/>
        <v>0</v>
      </c>
    </row>
    <row r="883" spans="1:3">
      <c r="A883" s="3">
        <v>12100200001</v>
      </c>
      <c r="B883" s="3">
        <v>12100200001</v>
      </c>
      <c r="C883" s="5">
        <f t="shared" si="13"/>
        <v>0</v>
      </c>
    </row>
    <row r="884" spans="1:3">
      <c r="A884" s="3">
        <v>12100200002</v>
      </c>
      <c r="B884" s="4">
        <v>12100200002</v>
      </c>
      <c r="C884" s="5">
        <f t="shared" si="13"/>
        <v>0</v>
      </c>
    </row>
    <row r="885" spans="1:3">
      <c r="A885" s="3">
        <v>12100200003</v>
      </c>
      <c r="B885" s="3">
        <v>12100200003</v>
      </c>
      <c r="C885" s="5">
        <f t="shared" si="13"/>
        <v>0</v>
      </c>
    </row>
    <row r="886" spans="1:3">
      <c r="A886" s="3">
        <v>12100200004</v>
      </c>
      <c r="B886" s="4">
        <v>12100200004</v>
      </c>
      <c r="C886" s="5">
        <f t="shared" si="13"/>
        <v>0</v>
      </c>
    </row>
    <row r="887" spans="1:3">
      <c r="A887" s="3">
        <v>12100200005</v>
      </c>
      <c r="B887" s="3">
        <v>12100200005</v>
      </c>
      <c r="C887" s="5">
        <f t="shared" si="13"/>
        <v>0</v>
      </c>
    </row>
    <row r="888" spans="1:3">
      <c r="A888" s="3">
        <v>12100200006</v>
      </c>
      <c r="B888" s="4">
        <v>12100200006</v>
      </c>
      <c r="C888" s="5">
        <f t="shared" si="13"/>
        <v>0</v>
      </c>
    </row>
    <row r="889" spans="1:3">
      <c r="A889" s="3">
        <v>12100200007</v>
      </c>
      <c r="B889" s="3">
        <v>12100200007</v>
      </c>
      <c r="C889" s="5">
        <f t="shared" si="13"/>
        <v>0</v>
      </c>
    </row>
    <row r="890" spans="1:3">
      <c r="A890" s="3">
        <v>12100200008</v>
      </c>
      <c r="B890" s="4">
        <v>12100200008</v>
      </c>
      <c r="C890" s="5">
        <f t="shared" si="13"/>
        <v>0</v>
      </c>
    </row>
    <row r="891" spans="1:3">
      <c r="A891" s="3">
        <v>12100200009</v>
      </c>
      <c r="B891" s="3">
        <v>12100200009</v>
      </c>
      <c r="C891" s="5">
        <f t="shared" si="13"/>
        <v>0</v>
      </c>
    </row>
    <row r="892" spans="1:3">
      <c r="A892" s="3">
        <v>12100200010</v>
      </c>
      <c r="B892" s="4">
        <v>12100200010</v>
      </c>
      <c r="C892" s="5">
        <f t="shared" si="13"/>
        <v>0</v>
      </c>
    </row>
    <row r="893" spans="1:3">
      <c r="A893" s="3">
        <v>12100200011</v>
      </c>
      <c r="B893" s="3">
        <v>12100200011</v>
      </c>
      <c r="C893" s="5">
        <f t="shared" si="13"/>
        <v>0</v>
      </c>
    </row>
    <row r="894" spans="1:3">
      <c r="A894" s="3">
        <v>12100200012</v>
      </c>
      <c r="B894" s="4">
        <v>12100200012</v>
      </c>
      <c r="C894" s="5">
        <f t="shared" si="13"/>
        <v>0</v>
      </c>
    </row>
    <row r="895" spans="1:3">
      <c r="A895" s="3">
        <v>12100200013</v>
      </c>
      <c r="B895" s="3">
        <v>12100200013</v>
      </c>
      <c r="C895" s="5">
        <f t="shared" si="13"/>
        <v>0</v>
      </c>
    </row>
    <row r="896" spans="1:3">
      <c r="A896" s="3">
        <v>12100200014</v>
      </c>
      <c r="B896" s="4">
        <v>12100200014</v>
      </c>
      <c r="C896" s="5">
        <f t="shared" si="13"/>
        <v>0</v>
      </c>
    </row>
    <row r="897" spans="1:3">
      <c r="A897" s="3">
        <v>12100000001</v>
      </c>
      <c r="B897" s="3">
        <v>12100000001</v>
      </c>
      <c r="C897" s="5">
        <f t="shared" si="13"/>
        <v>0</v>
      </c>
    </row>
    <row r="898" spans="1:3">
      <c r="A898" s="3">
        <v>12100000002</v>
      </c>
      <c r="B898" s="4">
        <v>12100000002</v>
      </c>
      <c r="C898" s="5">
        <f t="shared" si="13"/>
        <v>0</v>
      </c>
    </row>
    <row r="899" spans="1:3">
      <c r="A899" s="3">
        <v>12100000003</v>
      </c>
      <c r="B899" s="3">
        <v>12100000003</v>
      </c>
      <c r="C899" s="5">
        <f t="shared" ref="C899:C962" si="14">+A899-B899</f>
        <v>0</v>
      </c>
    </row>
    <row r="900" spans="1:3">
      <c r="A900" s="3">
        <v>12100000004</v>
      </c>
      <c r="B900" s="4">
        <v>12100000004</v>
      </c>
      <c r="C900" s="5">
        <f t="shared" si="14"/>
        <v>0</v>
      </c>
    </row>
    <row r="901" spans="1:3">
      <c r="A901" s="3">
        <v>12100000005</v>
      </c>
      <c r="B901" s="3">
        <v>12100000005</v>
      </c>
      <c r="C901" s="5">
        <f t="shared" si="14"/>
        <v>0</v>
      </c>
    </row>
    <row r="902" spans="1:3">
      <c r="A902" s="3">
        <v>12100300001</v>
      </c>
      <c r="B902" s="4">
        <v>12100300001</v>
      </c>
      <c r="C902" s="5">
        <f t="shared" si="14"/>
        <v>0</v>
      </c>
    </row>
    <row r="903" spans="1:3">
      <c r="A903" s="3">
        <v>12100300002</v>
      </c>
      <c r="B903" s="3">
        <v>12100300002</v>
      </c>
      <c r="C903" s="5">
        <f t="shared" si="14"/>
        <v>0</v>
      </c>
    </row>
    <row r="904" spans="1:3">
      <c r="A904" s="3">
        <v>12100300003</v>
      </c>
      <c r="B904" s="4">
        <v>12100300003</v>
      </c>
      <c r="C904" s="5">
        <f t="shared" si="14"/>
        <v>0</v>
      </c>
    </row>
    <row r="905" spans="1:3">
      <c r="A905" s="3">
        <v>12200000001</v>
      </c>
      <c r="B905" s="3">
        <v>12200000001</v>
      </c>
      <c r="C905" s="5">
        <f t="shared" si="14"/>
        <v>0</v>
      </c>
    </row>
    <row r="906" spans="1:3">
      <c r="A906" s="3">
        <v>12200000002</v>
      </c>
      <c r="B906" s="4">
        <v>12200000002</v>
      </c>
      <c r="C906" s="5">
        <f t="shared" si="14"/>
        <v>0</v>
      </c>
    </row>
    <row r="907" spans="1:3">
      <c r="A907" s="3">
        <v>12200000003</v>
      </c>
      <c r="B907" s="3">
        <v>12200000003</v>
      </c>
      <c r="C907" s="5">
        <f t="shared" si="14"/>
        <v>0</v>
      </c>
    </row>
    <row r="908" spans="1:3">
      <c r="A908" s="3">
        <v>12200000004</v>
      </c>
      <c r="B908" s="4">
        <v>12200000004</v>
      </c>
      <c r="C908" s="5">
        <f t="shared" si="14"/>
        <v>0</v>
      </c>
    </row>
    <row r="909" spans="1:3">
      <c r="A909" s="3">
        <v>12200200001</v>
      </c>
      <c r="B909" s="3">
        <v>12200200001</v>
      </c>
      <c r="C909" s="5">
        <f t="shared" si="14"/>
        <v>0</v>
      </c>
    </row>
    <row r="910" spans="1:3">
      <c r="A910" s="3">
        <v>12200200002</v>
      </c>
      <c r="B910" s="4">
        <v>12200200002</v>
      </c>
      <c r="C910" s="5">
        <f t="shared" si="14"/>
        <v>0</v>
      </c>
    </row>
    <row r="911" spans="1:3">
      <c r="A911" s="3">
        <v>12200200003</v>
      </c>
      <c r="B911" s="3">
        <v>12200200003</v>
      </c>
      <c r="C911" s="5">
        <f t="shared" si="14"/>
        <v>0</v>
      </c>
    </row>
    <row r="912" spans="1:3">
      <c r="A912" s="3">
        <v>12200200004</v>
      </c>
      <c r="B912" s="4">
        <v>12200200004</v>
      </c>
      <c r="C912" s="5">
        <f t="shared" si="14"/>
        <v>0</v>
      </c>
    </row>
    <row r="913" spans="1:3">
      <c r="A913" s="3">
        <v>12200200005</v>
      </c>
      <c r="B913" s="3">
        <v>12200200005</v>
      </c>
      <c r="C913" s="5">
        <f t="shared" si="14"/>
        <v>0</v>
      </c>
    </row>
    <row r="914" spans="1:3">
      <c r="A914" s="3">
        <v>12200200006</v>
      </c>
      <c r="B914" s="4">
        <v>12200200006</v>
      </c>
      <c r="C914" s="5">
        <f t="shared" si="14"/>
        <v>0</v>
      </c>
    </row>
    <row r="915" spans="1:3">
      <c r="A915" s="3">
        <v>12200200007</v>
      </c>
      <c r="B915" s="3">
        <v>12200200007</v>
      </c>
      <c r="C915" s="5">
        <f t="shared" si="14"/>
        <v>0</v>
      </c>
    </row>
    <row r="916" spans="1:3">
      <c r="A916" s="3">
        <v>12200200008</v>
      </c>
      <c r="B916" s="4">
        <v>12200200008</v>
      </c>
      <c r="C916" s="5">
        <f t="shared" si="14"/>
        <v>0</v>
      </c>
    </row>
    <row r="917" spans="1:3">
      <c r="A917" s="3">
        <v>12200200009</v>
      </c>
      <c r="B917" s="3">
        <v>12200200009</v>
      </c>
      <c r="C917" s="5">
        <f t="shared" si="14"/>
        <v>0</v>
      </c>
    </row>
    <row r="918" spans="1:3">
      <c r="A918" s="3">
        <v>12200200010</v>
      </c>
      <c r="B918" s="4">
        <v>12200200010</v>
      </c>
      <c r="C918" s="5">
        <f t="shared" si="14"/>
        <v>0</v>
      </c>
    </row>
    <row r="919" spans="1:3">
      <c r="A919" s="3">
        <v>12200200011</v>
      </c>
      <c r="B919" s="3">
        <v>12200200011</v>
      </c>
      <c r="C919" s="5">
        <f t="shared" si="14"/>
        <v>0</v>
      </c>
    </row>
    <row r="920" spans="1:3">
      <c r="A920" s="3">
        <v>12200200012</v>
      </c>
      <c r="B920" s="4">
        <v>12200200012</v>
      </c>
      <c r="C920" s="5">
        <f t="shared" si="14"/>
        <v>0</v>
      </c>
    </row>
    <row r="921" spans="1:3">
      <c r="A921" s="3">
        <v>12200200013</v>
      </c>
      <c r="B921" s="3">
        <v>12200200013</v>
      </c>
      <c r="C921" s="5">
        <f t="shared" si="14"/>
        <v>0</v>
      </c>
    </row>
    <row r="922" spans="1:3">
      <c r="A922" s="3">
        <v>12200200014</v>
      </c>
      <c r="B922" s="4">
        <v>12200200014</v>
      </c>
      <c r="C922" s="5">
        <f t="shared" si="14"/>
        <v>0</v>
      </c>
    </row>
    <row r="923" spans="1:3">
      <c r="A923" s="3">
        <v>12200200015</v>
      </c>
      <c r="B923" s="3">
        <v>12200200015</v>
      </c>
      <c r="C923" s="5">
        <f t="shared" si="14"/>
        <v>0</v>
      </c>
    </row>
    <row r="924" spans="1:3">
      <c r="A924" s="3">
        <v>12200200016</v>
      </c>
      <c r="B924" s="4">
        <v>12200200016</v>
      </c>
      <c r="C924" s="5">
        <f t="shared" si="14"/>
        <v>0</v>
      </c>
    </row>
    <row r="925" spans="1:3">
      <c r="A925" s="3">
        <v>12200200017</v>
      </c>
      <c r="B925" s="3">
        <v>12200200017</v>
      </c>
      <c r="C925" s="5">
        <f t="shared" si="14"/>
        <v>0</v>
      </c>
    </row>
    <row r="926" spans="1:3">
      <c r="A926" s="3">
        <v>12200200018</v>
      </c>
      <c r="B926" s="4">
        <v>12200200018</v>
      </c>
      <c r="C926" s="5">
        <f t="shared" si="14"/>
        <v>0</v>
      </c>
    </row>
    <row r="927" spans="1:3">
      <c r="A927" s="3">
        <v>12200100001</v>
      </c>
      <c r="B927" s="3">
        <v>12200100001</v>
      </c>
      <c r="C927" s="5">
        <f t="shared" si="14"/>
        <v>0</v>
      </c>
    </row>
    <row r="928" spans="1:3">
      <c r="A928" s="3">
        <v>12200100002</v>
      </c>
      <c r="B928" s="4">
        <v>12200100002</v>
      </c>
      <c r="C928" s="5">
        <f t="shared" si="14"/>
        <v>0</v>
      </c>
    </row>
    <row r="929" spans="1:3">
      <c r="A929" s="3">
        <v>12200100003</v>
      </c>
      <c r="B929" s="3">
        <v>12200100003</v>
      </c>
      <c r="C929" s="5">
        <f t="shared" si="14"/>
        <v>0</v>
      </c>
    </row>
    <row r="930" spans="1:3">
      <c r="A930" s="3">
        <v>12200300001</v>
      </c>
      <c r="B930" s="4">
        <v>12200300001</v>
      </c>
      <c r="C930" s="5">
        <f t="shared" si="14"/>
        <v>0</v>
      </c>
    </row>
    <row r="931" spans="1:3">
      <c r="A931" s="3">
        <v>12200300002</v>
      </c>
      <c r="B931" s="3">
        <v>12200300002</v>
      </c>
      <c r="C931" s="5">
        <f t="shared" si="14"/>
        <v>0</v>
      </c>
    </row>
    <row r="932" spans="1:3">
      <c r="A932" s="3">
        <v>12200300003</v>
      </c>
      <c r="B932" s="4">
        <v>12200300003</v>
      </c>
      <c r="C932" s="5">
        <f t="shared" si="14"/>
        <v>0</v>
      </c>
    </row>
    <row r="933" spans="1:3">
      <c r="A933" s="3">
        <v>12200300004</v>
      </c>
      <c r="B933" s="3">
        <v>12200300004</v>
      </c>
      <c r="C933" s="5">
        <f t="shared" si="14"/>
        <v>0</v>
      </c>
    </row>
    <row r="934" spans="1:3">
      <c r="A934" s="3">
        <v>12200300005</v>
      </c>
      <c r="B934" s="4">
        <v>12200300005</v>
      </c>
      <c r="C934" s="5">
        <f t="shared" si="14"/>
        <v>0</v>
      </c>
    </row>
    <row r="935" spans="1:3">
      <c r="A935" s="3">
        <v>12200300006</v>
      </c>
      <c r="B935" s="3">
        <v>12200300006</v>
      </c>
      <c r="C935" s="5">
        <f t="shared" si="14"/>
        <v>0</v>
      </c>
    </row>
    <row r="936" spans="1:3">
      <c r="A936" s="3">
        <v>12200300007</v>
      </c>
      <c r="B936" s="4">
        <v>12200300007</v>
      </c>
      <c r="C936" s="5">
        <f t="shared" si="14"/>
        <v>0</v>
      </c>
    </row>
    <row r="937" spans="1:3">
      <c r="A937" s="3">
        <v>12200300008</v>
      </c>
      <c r="B937" s="3">
        <v>12200300008</v>
      </c>
      <c r="C937" s="5">
        <f t="shared" si="14"/>
        <v>0</v>
      </c>
    </row>
    <row r="938" spans="1:3">
      <c r="A938" s="3">
        <v>12200300009</v>
      </c>
      <c r="B938" s="4">
        <v>12200300009</v>
      </c>
      <c r="C938" s="5">
        <f t="shared" si="14"/>
        <v>0</v>
      </c>
    </row>
    <row r="939" spans="1:3">
      <c r="A939" s="3">
        <v>12200300010</v>
      </c>
      <c r="B939" s="3">
        <v>12200300010</v>
      </c>
      <c r="C939" s="5">
        <f t="shared" si="14"/>
        <v>0</v>
      </c>
    </row>
    <row r="940" spans="1:3">
      <c r="A940" s="3">
        <v>12200300011</v>
      </c>
      <c r="B940" s="4">
        <v>12200300011</v>
      </c>
      <c r="C940" s="5">
        <f t="shared" si="14"/>
        <v>0</v>
      </c>
    </row>
    <row r="941" spans="1:3">
      <c r="A941" s="3">
        <v>12200300012</v>
      </c>
      <c r="B941" s="3">
        <v>12200300012</v>
      </c>
      <c r="C941" s="5">
        <f t="shared" si="14"/>
        <v>0</v>
      </c>
    </row>
    <row r="942" spans="1:3">
      <c r="A942" s="3">
        <v>12200300013</v>
      </c>
      <c r="B942" s="4">
        <v>12200300013</v>
      </c>
      <c r="C942" s="5">
        <f t="shared" si="14"/>
        <v>0</v>
      </c>
    </row>
    <row r="943" spans="1:3">
      <c r="A943" s="3">
        <v>12200300014</v>
      </c>
      <c r="B943" s="3">
        <v>12200300014</v>
      </c>
      <c r="C943" s="5">
        <f t="shared" si="14"/>
        <v>0</v>
      </c>
    </row>
    <row r="944" spans="1:3">
      <c r="A944" s="3">
        <v>12200300015</v>
      </c>
      <c r="B944" s="4">
        <v>12200300015</v>
      </c>
      <c r="C944" s="5">
        <f t="shared" si="14"/>
        <v>0</v>
      </c>
    </row>
    <row r="945" spans="1:3">
      <c r="A945" s="3">
        <v>12200300016</v>
      </c>
      <c r="B945" s="3">
        <v>12200300016</v>
      </c>
      <c r="C945" s="5">
        <f t="shared" si="14"/>
        <v>0</v>
      </c>
    </row>
    <row r="946" spans="1:3">
      <c r="A946" s="3">
        <v>12200300017</v>
      </c>
      <c r="B946" s="4">
        <v>12200300017</v>
      </c>
      <c r="C946" s="5">
        <f t="shared" si="14"/>
        <v>0</v>
      </c>
    </row>
    <row r="947" spans="1:3">
      <c r="A947" s="3">
        <v>12200300018</v>
      </c>
      <c r="B947" s="3">
        <v>12200300018</v>
      </c>
      <c r="C947" s="5">
        <f t="shared" si="14"/>
        <v>0</v>
      </c>
    </row>
    <row r="948" spans="1:3">
      <c r="A948" s="3">
        <v>12200300019</v>
      </c>
      <c r="B948" s="4">
        <v>12200300019</v>
      </c>
      <c r="C948" s="5">
        <f t="shared" si="14"/>
        <v>0</v>
      </c>
    </row>
    <row r="949" spans="1:3">
      <c r="A949" s="3">
        <v>12200300020</v>
      </c>
      <c r="B949" s="3">
        <v>12200300020</v>
      </c>
      <c r="C949" s="5">
        <f t="shared" si="14"/>
        <v>0</v>
      </c>
    </row>
    <row r="950" spans="1:3">
      <c r="A950" s="3">
        <v>12200300021</v>
      </c>
      <c r="B950" s="4">
        <v>12200300021</v>
      </c>
      <c r="C950" s="5">
        <f t="shared" si="14"/>
        <v>0</v>
      </c>
    </row>
    <row r="951" spans="1:3">
      <c r="A951" s="3">
        <v>12200300022</v>
      </c>
      <c r="B951" s="3">
        <v>12200300022</v>
      </c>
      <c r="C951" s="5">
        <f t="shared" si="14"/>
        <v>0</v>
      </c>
    </row>
    <row r="952" spans="1:3">
      <c r="A952" s="3">
        <v>12200300023</v>
      </c>
      <c r="B952" s="4">
        <v>12200300023</v>
      </c>
      <c r="C952" s="5">
        <f t="shared" si="14"/>
        <v>0</v>
      </c>
    </row>
    <row r="953" spans="1:3">
      <c r="A953" s="3">
        <v>12200300024</v>
      </c>
      <c r="B953" s="3">
        <v>12200300024</v>
      </c>
      <c r="C953" s="5">
        <f t="shared" si="14"/>
        <v>0</v>
      </c>
    </row>
    <row r="954" spans="1:3">
      <c r="A954" s="3">
        <v>12200300025</v>
      </c>
      <c r="B954" s="4">
        <v>12200300025</v>
      </c>
      <c r="C954" s="5">
        <f t="shared" si="14"/>
        <v>0</v>
      </c>
    </row>
    <row r="955" spans="1:3">
      <c r="A955" s="3">
        <v>12200300026</v>
      </c>
      <c r="B955" s="3">
        <v>12200300026</v>
      </c>
      <c r="C955" s="5">
        <f t="shared" si="14"/>
        <v>0</v>
      </c>
    </row>
    <row r="956" spans="1:3">
      <c r="A956" s="3">
        <v>12200300027</v>
      </c>
      <c r="B956" s="4">
        <v>12200300027</v>
      </c>
      <c r="C956" s="5">
        <f t="shared" si="14"/>
        <v>0</v>
      </c>
    </row>
    <row r="957" spans="1:3">
      <c r="A957" s="3">
        <v>12200300028</v>
      </c>
      <c r="B957" s="3">
        <v>12200300028</v>
      </c>
      <c r="C957" s="5">
        <f t="shared" si="14"/>
        <v>0</v>
      </c>
    </row>
    <row r="958" spans="1:3">
      <c r="A958" s="3">
        <v>12200300029</v>
      </c>
      <c r="B958" s="4">
        <v>12200300029</v>
      </c>
      <c r="C958" s="5">
        <f t="shared" si="14"/>
        <v>0</v>
      </c>
    </row>
    <row r="959" spans="1:3">
      <c r="A959" s="3">
        <v>12200300030</v>
      </c>
      <c r="B959" s="3">
        <v>12200300030</v>
      </c>
      <c r="C959" s="5">
        <f t="shared" si="14"/>
        <v>0</v>
      </c>
    </row>
    <row r="960" spans="1:3">
      <c r="A960" s="3">
        <v>12200300031</v>
      </c>
      <c r="B960" s="4">
        <v>12200300031</v>
      </c>
      <c r="C960" s="5">
        <f t="shared" si="14"/>
        <v>0</v>
      </c>
    </row>
    <row r="961" spans="1:3">
      <c r="A961" s="3">
        <v>12200300032</v>
      </c>
      <c r="B961" s="3">
        <v>12200300032</v>
      </c>
      <c r="C961" s="5">
        <f t="shared" si="14"/>
        <v>0</v>
      </c>
    </row>
    <row r="962" spans="1:3">
      <c r="A962" s="3">
        <v>12200300033</v>
      </c>
      <c r="B962" s="4">
        <v>12200300033</v>
      </c>
      <c r="C962" s="5">
        <f t="shared" si="14"/>
        <v>0</v>
      </c>
    </row>
    <row r="963" spans="1:3">
      <c r="A963" s="3">
        <v>12200300034</v>
      </c>
      <c r="B963" s="3">
        <v>12200300034</v>
      </c>
      <c r="C963" s="5">
        <f t="shared" ref="C963:C1026" si="15">+A963-B963</f>
        <v>0</v>
      </c>
    </row>
    <row r="964" spans="1:3">
      <c r="A964" s="3">
        <v>12200300035</v>
      </c>
      <c r="B964" s="4">
        <v>12200300035</v>
      </c>
      <c r="C964" s="5">
        <f t="shared" si="15"/>
        <v>0</v>
      </c>
    </row>
    <row r="965" spans="1:3">
      <c r="A965" s="3">
        <v>12200300036</v>
      </c>
      <c r="B965" s="3">
        <v>12200300036</v>
      </c>
      <c r="C965" s="5">
        <f t="shared" si="15"/>
        <v>0</v>
      </c>
    </row>
    <row r="966" spans="1:3">
      <c r="A966" s="3">
        <v>12200300037</v>
      </c>
      <c r="B966" s="4">
        <v>12200300037</v>
      </c>
      <c r="C966" s="5">
        <f t="shared" si="15"/>
        <v>0</v>
      </c>
    </row>
    <row r="967" spans="1:3">
      <c r="A967" s="3">
        <v>12200300038</v>
      </c>
      <c r="B967" s="3">
        <v>12200300038</v>
      </c>
      <c r="C967" s="5">
        <f t="shared" si="15"/>
        <v>0</v>
      </c>
    </row>
    <row r="968" spans="1:3">
      <c r="A968" s="3">
        <v>12200300039</v>
      </c>
      <c r="B968" s="4">
        <v>12200300039</v>
      </c>
      <c r="C968" s="5">
        <f t="shared" si="15"/>
        <v>0</v>
      </c>
    </row>
    <row r="969" spans="1:3">
      <c r="A969" s="3">
        <v>12200300040</v>
      </c>
      <c r="B969" s="3">
        <v>12200300040</v>
      </c>
      <c r="C969" s="5">
        <f t="shared" si="15"/>
        <v>0</v>
      </c>
    </row>
    <row r="970" spans="1:3">
      <c r="A970" s="3">
        <v>12200300041</v>
      </c>
      <c r="B970" s="4">
        <v>12200300041</v>
      </c>
      <c r="C970" s="5">
        <f t="shared" si="15"/>
        <v>0</v>
      </c>
    </row>
    <row r="971" spans="1:3">
      <c r="A971" s="3">
        <v>12300000001</v>
      </c>
      <c r="B971" s="3">
        <v>12300000001</v>
      </c>
      <c r="C971" s="5">
        <f t="shared" si="15"/>
        <v>0</v>
      </c>
    </row>
    <row r="972" spans="1:3">
      <c r="A972" s="3">
        <v>12300000002</v>
      </c>
      <c r="B972" s="4">
        <v>12300000002</v>
      </c>
      <c r="C972" s="5">
        <f t="shared" si="15"/>
        <v>0</v>
      </c>
    </row>
    <row r="973" spans="1:3">
      <c r="A973" s="3">
        <v>12300000003</v>
      </c>
      <c r="B973" s="3">
        <v>12300000003</v>
      </c>
      <c r="C973" s="5">
        <f t="shared" si="15"/>
        <v>0</v>
      </c>
    </row>
    <row r="974" spans="1:3">
      <c r="A974" s="3">
        <v>12300000004</v>
      </c>
      <c r="B974" s="4">
        <v>12300000004</v>
      </c>
      <c r="C974" s="5">
        <f t="shared" si="15"/>
        <v>0</v>
      </c>
    </row>
    <row r="975" spans="1:3">
      <c r="A975" s="3">
        <v>12300100001</v>
      </c>
      <c r="B975" s="3">
        <v>12300100001</v>
      </c>
      <c r="C975" s="5">
        <f t="shared" si="15"/>
        <v>0</v>
      </c>
    </row>
    <row r="976" spans="1:3">
      <c r="A976" s="3">
        <v>12300100002</v>
      </c>
      <c r="B976" s="4">
        <v>12300100002</v>
      </c>
      <c r="C976" s="5">
        <f t="shared" si="15"/>
        <v>0</v>
      </c>
    </row>
    <row r="977" spans="1:3">
      <c r="A977" s="3">
        <v>12300100003</v>
      </c>
      <c r="B977" s="3">
        <v>12300100003</v>
      </c>
      <c r="C977" s="5">
        <f t="shared" si="15"/>
        <v>0</v>
      </c>
    </row>
    <row r="978" spans="1:3">
      <c r="A978" s="3">
        <v>12300100004</v>
      </c>
      <c r="B978" s="4">
        <v>12300100004</v>
      </c>
      <c r="C978" s="5">
        <f t="shared" si="15"/>
        <v>0</v>
      </c>
    </row>
    <row r="979" spans="1:3">
      <c r="A979" s="3">
        <v>12300100005</v>
      </c>
      <c r="B979" s="3">
        <v>12300100005</v>
      </c>
      <c r="C979" s="5">
        <f t="shared" si="15"/>
        <v>0</v>
      </c>
    </row>
    <row r="980" spans="1:3">
      <c r="A980" s="3">
        <v>12300100006</v>
      </c>
      <c r="B980" s="4">
        <v>12300100006</v>
      </c>
      <c r="C980" s="5">
        <f t="shared" si="15"/>
        <v>0</v>
      </c>
    </row>
    <row r="981" spans="1:3">
      <c r="A981" s="3">
        <v>12300100007</v>
      </c>
      <c r="B981" s="3">
        <v>12300100007</v>
      </c>
      <c r="C981" s="5">
        <f t="shared" si="15"/>
        <v>0</v>
      </c>
    </row>
    <row r="982" spans="1:3">
      <c r="A982" s="3">
        <v>12300100008</v>
      </c>
      <c r="B982" s="4">
        <v>12300100008</v>
      </c>
      <c r="C982" s="5">
        <f t="shared" si="15"/>
        <v>0</v>
      </c>
    </row>
    <row r="983" spans="1:3">
      <c r="A983" s="3">
        <v>12300100009</v>
      </c>
      <c r="B983" s="3">
        <v>12300100009</v>
      </c>
      <c r="C983" s="5">
        <f t="shared" si="15"/>
        <v>0</v>
      </c>
    </row>
    <row r="984" spans="1:3">
      <c r="A984" s="3">
        <v>12300100010</v>
      </c>
      <c r="B984" s="4">
        <v>12300100010</v>
      </c>
      <c r="C984" s="5">
        <f t="shared" si="15"/>
        <v>0</v>
      </c>
    </row>
    <row r="985" spans="1:3">
      <c r="A985" s="3">
        <v>12300100011</v>
      </c>
      <c r="B985" s="3">
        <v>12300100011</v>
      </c>
      <c r="C985" s="5">
        <f t="shared" si="15"/>
        <v>0</v>
      </c>
    </row>
    <row r="986" spans="1:3">
      <c r="A986" s="3">
        <v>12300100012</v>
      </c>
      <c r="B986" s="4">
        <v>12300100012</v>
      </c>
      <c r="C986" s="5">
        <f t="shared" si="15"/>
        <v>0</v>
      </c>
    </row>
    <row r="987" spans="1:3">
      <c r="A987" s="3">
        <v>12300100013</v>
      </c>
      <c r="B987" s="3">
        <v>12300100013</v>
      </c>
      <c r="C987" s="5">
        <f t="shared" si="15"/>
        <v>0</v>
      </c>
    </row>
    <row r="988" spans="1:3">
      <c r="A988" s="3">
        <v>12300100014</v>
      </c>
      <c r="B988" s="4">
        <v>12300100014</v>
      </c>
      <c r="C988" s="5">
        <f t="shared" si="15"/>
        <v>0</v>
      </c>
    </row>
    <row r="989" spans="1:3">
      <c r="A989" s="3">
        <v>12300100015</v>
      </c>
      <c r="B989" s="3">
        <v>12300100015</v>
      </c>
      <c r="C989" s="5">
        <f t="shared" si="15"/>
        <v>0</v>
      </c>
    </row>
    <row r="990" spans="1:3">
      <c r="A990" s="3">
        <v>12300100016</v>
      </c>
      <c r="B990" s="4">
        <v>12300100016</v>
      </c>
      <c r="C990" s="5">
        <f t="shared" si="15"/>
        <v>0</v>
      </c>
    </row>
    <row r="991" spans="1:3">
      <c r="A991" s="3">
        <v>12300100017</v>
      </c>
      <c r="B991" s="3">
        <v>12300100017</v>
      </c>
      <c r="C991" s="5">
        <f t="shared" si="15"/>
        <v>0</v>
      </c>
    </row>
    <row r="992" spans="1:3">
      <c r="A992" s="3">
        <v>12300100018</v>
      </c>
      <c r="B992" s="4">
        <v>12300100018</v>
      </c>
      <c r="C992" s="5">
        <f t="shared" si="15"/>
        <v>0</v>
      </c>
    </row>
    <row r="993" spans="1:3">
      <c r="A993" s="3">
        <v>12300100019</v>
      </c>
      <c r="B993" s="3">
        <v>12300100019</v>
      </c>
      <c r="C993" s="5">
        <f t="shared" si="15"/>
        <v>0</v>
      </c>
    </row>
    <row r="994" spans="1:3">
      <c r="A994" s="3">
        <v>12300100020</v>
      </c>
      <c r="B994" s="4">
        <v>12300100020</v>
      </c>
      <c r="C994" s="5">
        <f t="shared" si="15"/>
        <v>0</v>
      </c>
    </row>
    <row r="995" spans="1:3">
      <c r="A995" s="3">
        <v>12300100021</v>
      </c>
      <c r="B995" s="3">
        <v>12300100021</v>
      </c>
      <c r="C995" s="5">
        <f t="shared" si="15"/>
        <v>0</v>
      </c>
    </row>
    <row r="996" spans="1:3">
      <c r="A996" s="3">
        <v>12300100022</v>
      </c>
      <c r="B996" s="4">
        <v>12300100022</v>
      </c>
      <c r="C996" s="5">
        <f t="shared" si="15"/>
        <v>0</v>
      </c>
    </row>
    <row r="997" spans="1:3">
      <c r="A997" s="3" t="s">
        <v>2374</v>
      </c>
      <c r="B997" s="3">
        <v>12300200001</v>
      </c>
      <c r="C997" s="5">
        <f t="shared" si="15"/>
        <v>0</v>
      </c>
    </row>
    <row r="998" spans="1:3">
      <c r="A998" s="3" t="s">
        <v>2375</v>
      </c>
      <c r="B998" s="4">
        <v>12300200002</v>
      </c>
      <c r="C998" s="5">
        <f t="shared" si="15"/>
        <v>0</v>
      </c>
    </row>
    <row r="999" spans="1:3">
      <c r="A999" s="3" t="s">
        <v>2376</v>
      </c>
      <c r="B999" s="3">
        <v>12300200003</v>
      </c>
      <c r="C999" s="5">
        <f t="shared" si="15"/>
        <v>0</v>
      </c>
    </row>
    <row r="1000" spans="1:3">
      <c r="A1000" s="3" t="s">
        <v>2377</v>
      </c>
      <c r="B1000" s="4">
        <v>12300200004</v>
      </c>
      <c r="C1000" s="5">
        <f t="shared" si="15"/>
        <v>0</v>
      </c>
    </row>
    <row r="1001" spans="1:3">
      <c r="A1001" s="3" t="s">
        <v>2378</v>
      </c>
      <c r="B1001" s="3">
        <v>12300200005</v>
      </c>
      <c r="C1001" s="5">
        <f t="shared" si="15"/>
        <v>0</v>
      </c>
    </row>
    <row r="1002" spans="1:3">
      <c r="A1002" s="3" t="s">
        <v>2379</v>
      </c>
      <c r="B1002" s="4">
        <v>12300200006</v>
      </c>
      <c r="C1002" s="5">
        <f t="shared" si="15"/>
        <v>0</v>
      </c>
    </row>
    <row r="1003" spans="1:3">
      <c r="A1003" s="3" t="s">
        <v>2380</v>
      </c>
      <c r="B1003" s="3">
        <v>12300200007</v>
      </c>
      <c r="C1003" s="5">
        <f t="shared" si="15"/>
        <v>0</v>
      </c>
    </row>
    <row r="1004" spans="1:3">
      <c r="A1004" s="3" t="s">
        <v>2381</v>
      </c>
      <c r="B1004" s="4">
        <v>12300200008</v>
      </c>
      <c r="C1004" s="5">
        <f t="shared" si="15"/>
        <v>0</v>
      </c>
    </row>
    <row r="1005" spans="1:3">
      <c r="A1005" s="3" t="s">
        <v>2382</v>
      </c>
      <c r="B1005" s="3">
        <v>12300200009</v>
      </c>
      <c r="C1005" s="5">
        <f t="shared" si="15"/>
        <v>0</v>
      </c>
    </row>
    <row r="1006" spans="1:3">
      <c r="A1006" s="3" t="s">
        <v>2383</v>
      </c>
      <c r="B1006" s="4">
        <v>12300200010</v>
      </c>
      <c r="C1006" s="5">
        <f t="shared" si="15"/>
        <v>0</v>
      </c>
    </row>
    <row r="1007" spans="1:3">
      <c r="A1007" s="3" t="s">
        <v>2384</v>
      </c>
      <c r="B1007" s="3">
        <v>12300200011</v>
      </c>
      <c r="C1007" s="5">
        <f t="shared" si="15"/>
        <v>0</v>
      </c>
    </row>
    <row r="1008" spans="1:3">
      <c r="A1008" s="3" t="s">
        <v>2385</v>
      </c>
      <c r="B1008" s="4">
        <v>12300200012</v>
      </c>
      <c r="C1008" s="5">
        <f t="shared" si="15"/>
        <v>0</v>
      </c>
    </row>
    <row r="1009" spans="1:3">
      <c r="A1009" s="3" t="s">
        <v>2386</v>
      </c>
      <c r="B1009" s="3">
        <v>12300200013</v>
      </c>
      <c r="C1009" s="5">
        <f t="shared" si="15"/>
        <v>0</v>
      </c>
    </row>
    <row r="1010" spans="1:3">
      <c r="A1010" s="3" t="s">
        <v>2387</v>
      </c>
      <c r="B1010" s="4">
        <v>12300200014</v>
      </c>
      <c r="C1010" s="5">
        <f t="shared" si="15"/>
        <v>0</v>
      </c>
    </row>
    <row r="1011" spans="1:3">
      <c r="A1011" s="3" t="s">
        <v>2388</v>
      </c>
      <c r="B1011" s="3">
        <v>12300200015</v>
      </c>
      <c r="C1011" s="5">
        <f t="shared" si="15"/>
        <v>0</v>
      </c>
    </row>
    <row r="1012" spans="1:3">
      <c r="A1012" s="3" t="s">
        <v>2389</v>
      </c>
      <c r="B1012" s="4">
        <v>12300200016</v>
      </c>
      <c r="C1012" s="5">
        <f t="shared" si="15"/>
        <v>0</v>
      </c>
    </row>
    <row r="1013" spans="1:3">
      <c r="A1013" s="3" t="s">
        <v>2390</v>
      </c>
      <c r="B1013" s="3">
        <v>12300200017</v>
      </c>
      <c r="C1013" s="5">
        <f t="shared" si="15"/>
        <v>0</v>
      </c>
    </row>
    <row r="1014" spans="1:3">
      <c r="A1014" s="3" t="s">
        <v>2391</v>
      </c>
      <c r="B1014" s="4">
        <v>12300200018</v>
      </c>
      <c r="C1014" s="5">
        <f t="shared" si="15"/>
        <v>0</v>
      </c>
    </row>
    <row r="1015" spans="1:3">
      <c r="A1015" s="3" t="s">
        <v>2392</v>
      </c>
      <c r="B1015" s="3">
        <v>12300200019</v>
      </c>
      <c r="C1015" s="5">
        <f t="shared" si="15"/>
        <v>0</v>
      </c>
    </row>
    <row r="1016" spans="1:3">
      <c r="A1016" s="3" t="s">
        <v>2393</v>
      </c>
      <c r="B1016" s="4">
        <v>12300200020</v>
      </c>
      <c r="C1016" s="5">
        <f t="shared" si="15"/>
        <v>0</v>
      </c>
    </row>
    <row r="1017" spans="1:3">
      <c r="A1017" s="3" t="s">
        <v>2394</v>
      </c>
      <c r="B1017" s="3">
        <v>12300200021</v>
      </c>
      <c r="C1017" s="5">
        <f t="shared" si="15"/>
        <v>0</v>
      </c>
    </row>
    <row r="1018" spans="1:3">
      <c r="A1018" s="3" t="s">
        <v>2395</v>
      </c>
      <c r="B1018" s="4">
        <v>12300200022</v>
      </c>
      <c r="C1018" s="5">
        <f t="shared" si="15"/>
        <v>0</v>
      </c>
    </row>
    <row r="1019" spans="1:3">
      <c r="A1019" s="3" t="s">
        <v>2396</v>
      </c>
      <c r="B1019" s="3">
        <v>12300200023</v>
      </c>
      <c r="C1019" s="5">
        <f t="shared" si="15"/>
        <v>0</v>
      </c>
    </row>
    <row r="1020" spans="1:3">
      <c r="A1020" s="3" t="s">
        <v>2397</v>
      </c>
      <c r="B1020" s="4">
        <v>12300200024</v>
      </c>
      <c r="C1020" s="5">
        <f t="shared" si="15"/>
        <v>0</v>
      </c>
    </row>
    <row r="1021" spans="1:3">
      <c r="A1021" s="3" t="s">
        <v>2398</v>
      </c>
      <c r="B1021" s="3">
        <v>12300200025</v>
      </c>
      <c r="C1021" s="5">
        <f t="shared" si="15"/>
        <v>0</v>
      </c>
    </row>
    <row r="1022" spans="1:3">
      <c r="A1022" s="3" t="s">
        <v>2399</v>
      </c>
      <c r="B1022" s="4">
        <v>12300200026</v>
      </c>
      <c r="C1022" s="5">
        <f t="shared" si="15"/>
        <v>0</v>
      </c>
    </row>
    <row r="1023" spans="1:3">
      <c r="A1023" s="3" t="s">
        <v>2400</v>
      </c>
      <c r="B1023" s="3">
        <v>12300200027</v>
      </c>
      <c r="C1023" s="5">
        <f t="shared" si="15"/>
        <v>0</v>
      </c>
    </row>
    <row r="1024" spans="1:3">
      <c r="A1024" s="3" t="s">
        <v>2401</v>
      </c>
      <c r="B1024" s="4">
        <v>12300200028</v>
      </c>
      <c r="C1024" s="5">
        <f t="shared" si="15"/>
        <v>0</v>
      </c>
    </row>
    <row r="1025" spans="1:3">
      <c r="A1025" s="3" t="s">
        <v>2402</v>
      </c>
      <c r="B1025" s="3">
        <v>12300200029</v>
      </c>
      <c r="C1025" s="5">
        <f t="shared" si="15"/>
        <v>0</v>
      </c>
    </row>
    <row r="1026" spans="1:3">
      <c r="A1026" s="3" t="s">
        <v>2403</v>
      </c>
      <c r="B1026" s="4">
        <v>12300200030</v>
      </c>
      <c r="C1026" s="5">
        <f t="shared" si="15"/>
        <v>0</v>
      </c>
    </row>
    <row r="1027" spans="1:3">
      <c r="A1027" s="3" t="s">
        <v>2404</v>
      </c>
      <c r="B1027" s="3">
        <v>12300200031</v>
      </c>
      <c r="C1027" s="5">
        <f t="shared" ref="C1027:C1090" si="16">+A1027-B1027</f>
        <v>0</v>
      </c>
    </row>
    <row r="1028" spans="1:3">
      <c r="A1028" s="3" t="s">
        <v>2405</v>
      </c>
      <c r="B1028" s="4">
        <v>12300200032</v>
      </c>
      <c r="C1028" s="5">
        <f t="shared" si="16"/>
        <v>0</v>
      </c>
    </row>
    <row r="1029" spans="1:3">
      <c r="A1029" s="3" t="s">
        <v>2406</v>
      </c>
      <c r="B1029" s="3">
        <v>12300200033</v>
      </c>
      <c r="C1029" s="5">
        <f t="shared" si="16"/>
        <v>0</v>
      </c>
    </row>
    <row r="1030" spans="1:3">
      <c r="A1030" s="3" t="s">
        <v>2407</v>
      </c>
      <c r="B1030" s="4">
        <v>12300200034</v>
      </c>
      <c r="C1030" s="5">
        <f t="shared" si="16"/>
        <v>0</v>
      </c>
    </row>
    <row r="1031" spans="1:3">
      <c r="A1031" s="3" t="s">
        <v>2408</v>
      </c>
      <c r="B1031" s="3">
        <v>12300200035</v>
      </c>
      <c r="C1031" s="5">
        <f t="shared" si="16"/>
        <v>0</v>
      </c>
    </row>
    <row r="1032" spans="1:3">
      <c r="A1032" s="3" t="s">
        <v>2409</v>
      </c>
      <c r="B1032" s="4">
        <v>12300200036</v>
      </c>
      <c r="C1032" s="5">
        <f t="shared" si="16"/>
        <v>0</v>
      </c>
    </row>
    <row r="1033" spans="1:3">
      <c r="A1033" s="3" t="s">
        <v>2410</v>
      </c>
      <c r="B1033" s="3">
        <v>12300200037</v>
      </c>
      <c r="C1033" s="5">
        <f t="shared" si="16"/>
        <v>0</v>
      </c>
    </row>
    <row r="1034" spans="1:3">
      <c r="A1034" s="3" t="s">
        <v>2411</v>
      </c>
      <c r="B1034" s="4">
        <v>12300200038</v>
      </c>
      <c r="C1034" s="5">
        <f t="shared" si="16"/>
        <v>0</v>
      </c>
    </row>
    <row r="1035" spans="1:3">
      <c r="A1035" s="3" t="s">
        <v>2412</v>
      </c>
      <c r="B1035" s="3">
        <v>12300200039</v>
      </c>
      <c r="C1035" s="5">
        <f t="shared" si="16"/>
        <v>0</v>
      </c>
    </row>
    <row r="1036" spans="1:3">
      <c r="A1036" s="3" t="s">
        <v>2413</v>
      </c>
      <c r="B1036" s="4">
        <v>12300200040</v>
      </c>
      <c r="C1036" s="5">
        <f t="shared" si="16"/>
        <v>0</v>
      </c>
    </row>
    <row r="1037" spans="1:3">
      <c r="A1037" s="3">
        <v>12300200041</v>
      </c>
      <c r="B1037" s="3">
        <v>12300200041</v>
      </c>
      <c r="C1037" s="5">
        <f t="shared" si="16"/>
        <v>0</v>
      </c>
    </row>
    <row r="1038" spans="1:3">
      <c r="A1038" s="3">
        <v>12300200042</v>
      </c>
      <c r="B1038" s="4">
        <v>12300200042</v>
      </c>
      <c r="C1038" s="5">
        <f t="shared" si="16"/>
        <v>0</v>
      </c>
    </row>
    <row r="1039" spans="1:3">
      <c r="A1039" s="3">
        <v>12300200043</v>
      </c>
      <c r="B1039" s="3">
        <v>12300200043</v>
      </c>
      <c r="C1039" s="5">
        <f t="shared" si="16"/>
        <v>0</v>
      </c>
    </row>
    <row r="1040" spans="1:3">
      <c r="A1040" s="3">
        <v>12300200044</v>
      </c>
      <c r="B1040" s="4">
        <v>12300200044</v>
      </c>
      <c r="C1040" s="5">
        <f t="shared" si="16"/>
        <v>0</v>
      </c>
    </row>
    <row r="1041" spans="1:3">
      <c r="A1041" s="3">
        <v>12300200045</v>
      </c>
      <c r="B1041" s="3">
        <v>12300200045</v>
      </c>
      <c r="C1041" s="5">
        <f t="shared" si="16"/>
        <v>0</v>
      </c>
    </row>
    <row r="1042" spans="1:3">
      <c r="A1042" s="3">
        <v>12300200046</v>
      </c>
      <c r="B1042" s="4">
        <v>12300200046</v>
      </c>
      <c r="C1042" s="5">
        <f t="shared" si="16"/>
        <v>0</v>
      </c>
    </row>
    <row r="1043" spans="1:3">
      <c r="A1043" s="3">
        <v>12300200047</v>
      </c>
      <c r="B1043" s="3">
        <v>12300200047</v>
      </c>
      <c r="C1043" s="5">
        <f t="shared" si="16"/>
        <v>0</v>
      </c>
    </row>
    <row r="1044" spans="1:3">
      <c r="A1044" s="3">
        <v>12300200048</v>
      </c>
      <c r="B1044" s="4">
        <v>12300200048</v>
      </c>
      <c r="C1044" s="5">
        <f t="shared" si="16"/>
        <v>0</v>
      </c>
    </row>
    <row r="1045" spans="1:3">
      <c r="A1045" s="3">
        <v>12300300001</v>
      </c>
      <c r="B1045" s="3">
        <v>12300300001</v>
      </c>
      <c r="C1045" s="5">
        <f t="shared" si="16"/>
        <v>0</v>
      </c>
    </row>
    <row r="1046" spans="1:3">
      <c r="A1046" s="3">
        <v>12300300002</v>
      </c>
      <c r="B1046" s="4">
        <v>12300300002</v>
      </c>
      <c r="C1046" s="5">
        <f t="shared" si="16"/>
        <v>0</v>
      </c>
    </row>
    <row r="1047" spans="1:3">
      <c r="A1047" s="3">
        <v>12300300003</v>
      </c>
      <c r="B1047" s="3">
        <v>12300300003</v>
      </c>
      <c r="C1047" s="5">
        <f t="shared" si="16"/>
        <v>0</v>
      </c>
    </row>
    <row r="1048" spans="1:3">
      <c r="A1048" s="3">
        <v>12300300004</v>
      </c>
      <c r="B1048" s="4">
        <v>12300300004</v>
      </c>
      <c r="C1048" s="5">
        <f t="shared" si="16"/>
        <v>0</v>
      </c>
    </row>
    <row r="1049" spans="1:3">
      <c r="A1049" s="3">
        <v>12300300005</v>
      </c>
      <c r="B1049" s="3">
        <v>12300300005</v>
      </c>
      <c r="C1049" s="5">
        <f t="shared" si="16"/>
        <v>0</v>
      </c>
    </row>
    <row r="1050" spans="1:3">
      <c r="A1050" s="3">
        <v>12300300006</v>
      </c>
      <c r="B1050" s="4">
        <v>12300300006</v>
      </c>
      <c r="C1050" s="5">
        <f t="shared" si="16"/>
        <v>0</v>
      </c>
    </row>
    <row r="1051" spans="1:3">
      <c r="A1051" s="3">
        <v>12300300007</v>
      </c>
      <c r="B1051" s="3">
        <v>12300300007</v>
      </c>
      <c r="C1051" s="5">
        <f t="shared" si="16"/>
        <v>0</v>
      </c>
    </row>
    <row r="1052" spans="1:3">
      <c r="A1052" s="3">
        <v>12300300008</v>
      </c>
      <c r="B1052" s="4">
        <v>12300300008</v>
      </c>
      <c r="C1052" s="5">
        <f t="shared" si="16"/>
        <v>0</v>
      </c>
    </row>
    <row r="1053" spans="1:3">
      <c r="A1053" s="3">
        <v>12300300009</v>
      </c>
      <c r="B1053" s="3">
        <v>12300300009</v>
      </c>
      <c r="C1053" s="5">
        <f t="shared" si="16"/>
        <v>0</v>
      </c>
    </row>
    <row r="1054" spans="1:3">
      <c r="A1054" s="3">
        <v>12300300010</v>
      </c>
      <c r="B1054" s="4">
        <v>12300300010</v>
      </c>
      <c r="C1054" s="5">
        <f t="shared" si="16"/>
        <v>0</v>
      </c>
    </row>
    <row r="1055" spans="1:3">
      <c r="A1055" s="3">
        <v>12300300011</v>
      </c>
      <c r="B1055" s="3">
        <v>12300300011</v>
      </c>
      <c r="C1055" s="5">
        <f t="shared" si="16"/>
        <v>0</v>
      </c>
    </row>
    <row r="1056" spans="1:3">
      <c r="A1056" s="3">
        <v>12300300012</v>
      </c>
      <c r="B1056" s="4">
        <v>12300300012</v>
      </c>
      <c r="C1056" s="5">
        <f t="shared" si="16"/>
        <v>0</v>
      </c>
    </row>
    <row r="1057" spans="1:3">
      <c r="A1057" s="3">
        <v>12300300013</v>
      </c>
      <c r="B1057" s="3">
        <v>12300300013</v>
      </c>
      <c r="C1057" s="5">
        <f t="shared" si="16"/>
        <v>0</v>
      </c>
    </row>
    <row r="1058" spans="1:3">
      <c r="A1058" s="3">
        <v>12300300014</v>
      </c>
      <c r="B1058" s="4">
        <v>12300300014</v>
      </c>
      <c r="C1058" s="5">
        <f t="shared" si="16"/>
        <v>0</v>
      </c>
    </row>
    <row r="1059" spans="1:3">
      <c r="A1059" s="3">
        <v>12300300015</v>
      </c>
      <c r="B1059" s="3">
        <v>12300300015</v>
      </c>
      <c r="C1059" s="5">
        <f t="shared" si="16"/>
        <v>0</v>
      </c>
    </row>
    <row r="1060" spans="1:3">
      <c r="A1060" s="3">
        <v>12300300016</v>
      </c>
      <c r="B1060" s="4">
        <v>12300300016</v>
      </c>
      <c r="C1060" s="5">
        <f t="shared" si="16"/>
        <v>0</v>
      </c>
    </row>
    <row r="1061" spans="1:3">
      <c r="A1061" s="3">
        <v>12300300017</v>
      </c>
      <c r="B1061" s="3">
        <v>12300300017</v>
      </c>
      <c r="C1061" s="5">
        <f t="shared" si="16"/>
        <v>0</v>
      </c>
    </row>
    <row r="1062" spans="1:3">
      <c r="A1062" s="3">
        <v>12300300018</v>
      </c>
      <c r="B1062" s="4">
        <v>12300300018</v>
      </c>
      <c r="C1062" s="5">
        <f t="shared" si="16"/>
        <v>0</v>
      </c>
    </row>
    <row r="1063" spans="1:3">
      <c r="A1063" s="3">
        <v>12300391001</v>
      </c>
      <c r="B1063" s="3">
        <v>12300391001</v>
      </c>
      <c r="C1063" s="5">
        <f t="shared" si="16"/>
        <v>0</v>
      </c>
    </row>
    <row r="1064" spans="1:3">
      <c r="A1064" s="3">
        <v>12300391002</v>
      </c>
      <c r="B1064" s="4">
        <v>12300391002</v>
      </c>
      <c r="C1064" s="5">
        <f t="shared" si="16"/>
        <v>0</v>
      </c>
    </row>
    <row r="1065" spans="1:3">
      <c r="A1065" s="3">
        <v>12300300019</v>
      </c>
      <c r="B1065" s="3">
        <v>12300300019</v>
      </c>
      <c r="C1065" s="5">
        <f t="shared" si="16"/>
        <v>0</v>
      </c>
    </row>
    <row r="1066" spans="1:3">
      <c r="A1066" s="3">
        <v>12300300020</v>
      </c>
      <c r="B1066" s="4">
        <v>12300300020</v>
      </c>
      <c r="C1066" s="5">
        <f t="shared" si="16"/>
        <v>0</v>
      </c>
    </row>
    <row r="1067" spans="1:3">
      <c r="A1067" s="3">
        <v>12300300021</v>
      </c>
      <c r="B1067" s="3">
        <v>12300300021</v>
      </c>
      <c r="C1067" s="5">
        <f t="shared" si="16"/>
        <v>0</v>
      </c>
    </row>
    <row r="1068" spans="1:3">
      <c r="A1068" s="3">
        <v>12300300022</v>
      </c>
      <c r="B1068" s="4">
        <v>12300300022</v>
      </c>
      <c r="C1068" s="5">
        <f t="shared" si="16"/>
        <v>0</v>
      </c>
    </row>
    <row r="1069" spans="1:3">
      <c r="A1069" s="3">
        <v>12300300023</v>
      </c>
      <c r="B1069" s="3">
        <v>12300300023</v>
      </c>
      <c r="C1069" s="5">
        <f t="shared" si="16"/>
        <v>0</v>
      </c>
    </row>
    <row r="1070" spans="1:3">
      <c r="A1070" s="3">
        <v>12300300024</v>
      </c>
      <c r="B1070" s="4">
        <v>12300300024</v>
      </c>
      <c r="C1070" s="5">
        <f t="shared" si="16"/>
        <v>0</v>
      </c>
    </row>
    <row r="1071" spans="1:3">
      <c r="A1071" s="3">
        <v>12300300025</v>
      </c>
      <c r="B1071" s="3">
        <v>12300300025</v>
      </c>
      <c r="C1071" s="5">
        <f t="shared" si="16"/>
        <v>0</v>
      </c>
    </row>
    <row r="1072" spans="1:3">
      <c r="A1072" s="3">
        <v>12300300026</v>
      </c>
      <c r="B1072" s="4">
        <v>12300300026</v>
      </c>
      <c r="C1072" s="5">
        <f t="shared" si="16"/>
        <v>0</v>
      </c>
    </row>
    <row r="1073" spans="1:3">
      <c r="A1073" s="3">
        <v>12300300027</v>
      </c>
      <c r="B1073" s="3">
        <v>12300300027</v>
      </c>
      <c r="C1073" s="5">
        <f t="shared" si="16"/>
        <v>0</v>
      </c>
    </row>
    <row r="1074" spans="1:3">
      <c r="A1074" s="3">
        <v>12300300028</v>
      </c>
      <c r="B1074" s="4">
        <v>12300300028</v>
      </c>
      <c r="C1074" s="5">
        <f t="shared" si="16"/>
        <v>0</v>
      </c>
    </row>
    <row r="1075" spans="1:3">
      <c r="A1075" s="3">
        <v>12300300029</v>
      </c>
      <c r="B1075" s="3">
        <v>12300300029</v>
      </c>
      <c r="C1075" s="5">
        <f t="shared" si="16"/>
        <v>0</v>
      </c>
    </row>
    <row r="1076" spans="1:3">
      <c r="A1076" s="3">
        <v>12300300030</v>
      </c>
      <c r="B1076" s="4">
        <v>12300300030</v>
      </c>
      <c r="C1076" s="5">
        <f t="shared" si="16"/>
        <v>0</v>
      </c>
    </row>
    <row r="1077" spans="1:3">
      <c r="A1077" s="3">
        <v>12300300031</v>
      </c>
      <c r="B1077" s="3">
        <v>12300300031</v>
      </c>
      <c r="C1077" s="5">
        <f t="shared" si="16"/>
        <v>0</v>
      </c>
    </row>
    <row r="1078" spans="1:3">
      <c r="A1078" s="3">
        <v>12300300032</v>
      </c>
      <c r="B1078" s="4">
        <v>12300300032</v>
      </c>
      <c r="C1078" s="5">
        <f t="shared" si="16"/>
        <v>0</v>
      </c>
    </row>
    <row r="1079" spans="1:3">
      <c r="A1079" s="3">
        <v>12300300033</v>
      </c>
      <c r="B1079" s="3">
        <v>12300300033</v>
      </c>
      <c r="C1079" s="5">
        <f t="shared" si="16"/>
        <v>0</v>
      </c>
    </row>
    <row r="1080" spans="1:3">
      <c r="A1080" s="3">
        <v>12300300034</v>
      </c>
      <c r="B1080" s="4">
        <v>12300300034</v>
      </c>
      <c r="C1080" s="5">
        <f t="shared" si="16"/>
        <v>0</v>
      </c>
    </row>
    <row r="1081" spans="1:3">
      <c r="A1081" s="3">
        <v>12300300035</v>
      </c>
      <c r="B1081" s="3">
        <v>12300300035</v>
      </c>
      <c r="C1081" s="5">
        <f t="shared" si="16"/>
        <v>0</v>
      </c>
    </row>
    <row r="1082" spans="1:3">
      <c r="A1082" s="3">
        <v>12300300036</v>
      </c>
      <c r="B1082" s="4">
        <v>12300300036</v>
      </c>
      <c r="C1082" s="5">
        <f t="shared" si="16"/>
        <v>0</v>
      </c>
    </row>
    <row r="1083" spans="1:3">
      <c r="A1083" s="3">
        <v>12300300037</v>
      </c>
      <c r="B1083" s="3">
        <v>12300300037</v>
      </c>
      <c r="C1083" s="5">
        <f t="shared" si="16"/>
        <v>0</v>
      </c>
    </row>
    <row r="1084" spans="1:3">
      <c r="A1084" s="3">
        <v>12300300038</v>
      </c>
      <c r="B1084" s="4">
        <v>12300300038</v>
      </c>
      <c r="C1084" s="5">
        <f t="shared" si="16"/>
        <v>0</v>
      </c>
    </row>
    <row r="1085" spans="1:3">
      <c r="A1085" s="3">
        <v>12300300039</v>
      </c>
      <c r="B1085" s="3">
        <v>12300300039</v>
      </c>
      <c r="C1085" s="5">
        <f t="shared" si="16"/>
        <v>0</v>
      </c>
    </row>
    <row r="1086" spans="1:3">
      <c r="A1086" s="3">
        <v>12300300040</v>
      </c>
      <c r="B1086" s="4">
        <v>12300300040</v>
      </c>
      <c r="C1086" s="5">
        <f t="shared" si="16"/>
        <v>0</v>
      </c>
    </row>
    <row r="1087" spans="1:3">
      <c r="A1087" s="3">
        <v>12300300041</v>
      </c>
      <c r="B1087" s="3">
        <v>12300300041</v>
      </c>
      <c r="C1087" s="5">
        <f t="shared" si="16"/>
        <v>0</v>
      </c>
    </row>
    <row r="1088" spans="1:3">
      <c r="A1088" s="3">
        <v>12300300042</v>
      </c>
      <c r="B1088" s="4">
        <v>12300300042</v>
      </c>
      <c r="C1088" s="5">
        <f t="shared" si="16"/>
        <v>0</v>
      </c>
    </row>
    <row r="1089" spans="1:3">
      <c r="A1089" s="3">
        <v>12300300043</v>
      </c>
      <c r="B1089" s="3">
        <v>12300300043</v>
      </c>
      <c r="C1089" s="5">
        <f t="shared" si="16"/>
        <v>0</v>
      </c>
    </row>
    <row r="1090" spans="1:3">
      <c r="A1090" s="3">
        <v>12300300044</v>
      </c>
      <c r="B1090" s="4">
        <v>12300300044</v>
      </c>
      <c r="C1090" s="5">
        <f t="shared" si="16"/>
        <v>0</v>
      </c>
    </row>
    <row r="1091" spans="1:3">
      <c r="A1091" s="3">
        <v>13100200001</v>
      </c>
      <c r="B1091" s="3">
        <v>13100200001</v>
      </c>
      <c r="C1091" s="5">
        <f>+A1091-B1091</f>
        <v>0</v>
      </c>
    </row>
  </sheetData>
  <autoFilter ref="A1:D1226" xr:uid="{00000000-0009-0000-0000-000009000000}"/>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D2:K10"/>
  <sheetViews>
    <sheetView workbookViewId="0">
      <selection activeCell="E12" sqref="E12"/>
    </sheetView>
  </sheetViews>
  <sheetFormatPr baseColWidth="10" defaultRowHeight="15"/>
  <sheetData>
    <row r="2" spans="4:11">
      <c r="D2" t="s">
        <v>2463</v>
      </c>
      <c r="E2" t="s">
        <v>2464</v>
      </c>
      <c r="F2" t="s">
        <v>2465</v>
      </c>
      <c r="G2" t="s">
        <v>2466</v>
      </c>
      <c r="H2" t="s">
        <v>2467</v>
      </c>
      <c r="I2" t="s">
        <v>2364</v>
      </c>
      <c r="J2" t="s">
        <v>2468</v>
      </c>
      <c r="K2" t="s">
        <v>2469</v>
      </c>
    </row>
    <row r="3" spans="4:11">
      <c r="D3" t="s">
        <v>2470</v>
      </c>
      <c r="E3" t="s">
        <v>2471</v>
      </c>
      <c r="F3">
        <v>195095787001</v>
      </c>
      <c r="G3" s="79">
        <v>46111</v>
      </c>
      <c r="H3" s="79">
        <v>46113</v>
      </c>
      <c r="I3" t="s">
        <v>2472</v>
      </c>
      <c r="J3" t="s">
        <v>2473</v>
      </c>
      <c r="K3">
        <v>138</v>
      </c>
    </row>
    <row r="4" spans="4:11">
      <c r="D4" t="s">
        <v>2474</v>
      </c>
      <c r="E4" t="s">
        <v>2475</v>
      </c>
      <c r="F4">
        <v>1792190371001</v>
      </c>
      <c r="G4" s="79">
        <v>46111</v>
      </c>
      <c r="H4" s="79">
        <v>46113</v>
      </c>
      <c r="I4" t="s">
        <v>2476</v>
      </c>
      <c r="J4" t="s">
        <v>2477</v>
      </c>
      <c r="K4">
        <v>2</v>
      </c>
    </row>
    <row r="5" spans="4:11">
      <c r="D5" t="s">
        <v>2478</v>
      </c>
      <c r="E5" t="s">
        <v>2479</v>
      </c>
      <c r="F5">
        <v>1790732657001</v>
      </c>
      <c r="G5" s="79">
        <v>46111</v>
      </c>
      <c r="H5" s="79">
        <v>46113</v>
      </c>
      <c r="I5" t="s">
        <v>2480</v>
      </c>
      <c r="J5" t="s">
        <v>2481</v>
      </c>
      <c r="K5">
        <v>147</v>
      </c>
    </row>
    <row r="6" spans="4:11">
      <c r="D6" t="s">
        <v>2478</v>
      </c>
      <c r="E6" t="s">
        <v>2482</v>
      </c>
      <c r="F6">
        <v>1790732657001</v>
      </c>
      <c r="G6" s="79">
        <v>46111</v>
      </c>
      <c r="H6" s="79">
        <v>46113</v>
      </c>
      <c r="I6" t="s">
        <v>2483</v>
      </c>
      <c r="J6" t="s">
        <v>2484</v>
      </c>
      <c r="K6">
        <v>150</v>
      </c>
    </row>
    <row r="7" spans="4:11">
      <c r="D7" t="s">
        <v>2478</v>
      </c>
      <c r="E7" t="s">
        <v>2485</v>
      </c>
      <c r="F7">
        <v>1790732657001</v>
      </c>
      <c r="G7" s="79">
        <v>46111</v>
      </c>
      <c r="H7" s="79">
        <v>46113</v>
      </c>
      <c r="I7" t="s">
        <v>2486</v>
      </c>
      <c r="J7" t="s">
        <v>2487</v>
      </c>
      <c r="K7">
        <v>147</v>
      </c>
    </row>
    <row r="10" spans="4:11">
      <c r="E10" t="str">
        <f>E3&amp;E4&amp;E5&amp;E6&amp;E7</f>
        <v>CE-20260003014972CE-20260003014973CE-20260003014974CE-20260003014975CE-20260003014976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6">
    <tabColor rgb="FFFF0000"/>
  </sheetPr>
  <dimension ref="A1:DT181"/>
  <sheetViews>
    <sheetView showGridLines="0" tabSelected="1" zoomScale="89" zoomScaleNormal="89" workbookViewId="0"/>
  </sheetViews>
  <sheetFormatPr baseColWidth="10" defaultColWidth="14.42578125" defaultRowHeight="12" customHeight="1" outlineLevelRow="1" outlineLevelCol="2"/>
  <cols>
    <col min="1" max="1" width="14" customWidth="1"/>
    <col min="2" max="2" width="27.42578125" customWidth="1"/>
    <col min="3" max="3" width="39.28515625" customWidth="1"/>
    <col min="4" max="4" width="11.7109375" style="311" customWidth="1"/>
    <col min="5" max="7" width="6.7109375" style="5" customWidth="1"/>
    <col min="8" max="8" width="9" customWidth="1"/>
    <col min="9" max="9" width="6.7109375" style="5" customWidth="1"/>
    <col min="10" max="10" width="7.42578125" style="5" customWidth="1"/>
    <col min="11" max="11" width="6.7109375" style="5" customWidth="1"/>
    <col min="12" max="12" width="8.7109375" style="5" customWidth="1"/>
    <col min="13" max="14" width="17.5703125" style="309" customWidth="1" outlineLevel="1"/>
    <col min="15" max="15" width="26.28515625" customWidth="1" outlineLevel="1"/>
    <col min="16" max="16" width="15.7109375" customWidth="1" outlineLevel="1"/>
    <col min="17" max="17" width="38" customWidth="1" outlineLevel="1"/>
    <col min="18" max="18" width="30.7109375" customWidth="1" outlineLevel="1"/>
    <col min="19" max="19" width="17" style="310" customWidth="1" outlineLevel="1"/>
    <col min="20" max="20" width="17" customWidth="1" outlineLevel="1"/>
    <col min="21" max="21" width="17.5703125" customWidth="1" outlineLevel="1"/>
    <col min="22" max="22" width="19.85546875" customWidth="1" outlineLevel="1"/>
    <col min="23" max="24" width="15.5703125" customWidth="1" outlineLevel="1"/>
    <col min="25" max="25" width="12.5703125" customWidth="1" outlineLevel="1"/>
    <col min="26" max="26" width="15" customWidth="1" outlineLevel="1"/>
    <col min="27" max="27" width="18" customWidth="1" outlineLevel="1"/>
    <col min="28" max="28" width="12.7109375" customWidth="1"/>
    <col min="29" max="29" width="18.42578125" customWidth="1"/>
    <col min="30" max="30" width="21.42578125" customWidth="1"/>
    <col min="31" max="31" width="10.85546875" customWidth="1"/>
    <col min="32" max="32" width="14.7109375" customWidth="1"/>
    <col min="33" max="39" width="12.7109375" customWidth="1"/>
    <col min="40" max="40" width="11.7109375" customWidth="1"/>
    <col min="41" max="41" width="13.85546875" customWidth="1" outlineLevel="1"/>
    <col min="42" max="42" width="11.42578125" customWidth="1" outlineLevel="1"/>
    <col min="43" max="43" width="9.85546875" customWidth="1" outlineLevel="1"/>
    <col min="44" max="44" width="13.140625" customWidth="1" outlineLevel="1"/>
    <col min="45" max="52" width="13.7109375" customWidth="1" outlineLevel="1"/>
    <col min="53" max="53" width="16.85546875" customWidth="1"/>
    <col min="54" max="54" width="17" customWidth="1"/>
    <col min="55" max="55" width="15.85546875" customWidth="1" outlineLevel="1"/>
    <col min="56" max="56" width="16.140625" customWidth="1" outlineLevel="1"/>
    <col min="57" max="57" width="19.140625" customWidth="1" outlineLevel="1"/>
    <col min="58" max="58" width="14.7109375" customWidth="1" outlineLevel="2"/>
    <col min="59" max="59" width="19.85546875" customWidth="1" outlineLevel="2"/>
    <col min="60" max="60" width="16.28515625" customWidth="1" outlineLevel="2"/>
    <col min="61" max="61" width="17.140625" customWidth="1" outlineLevel="2"/>
    <col min="62" max="63" width="16" customWidth="1" outlineLevel="2"/>
    <col min="64" max="64" width="14.7109375" customWidth="1" outlineLevel="2"/>
    <col min="65" max="65" width="17.5703125" customWidth="1" outlineLevel="2"/>
    <col min="66" max="81" width="14.7109375" customWidth="1" outlineLevel="2"/>
    <col min="82" max="82" width="18.28515625" customWidth="1" outlineLevel="1"/>
    <col min="83" max="83" width="11.140625" customWidth="1" outlineLevel="1"/>
    <col min="84" max="84" width="11.7109375" customWidth="1" outlineLevel="1"/>
    <col min="85" max="85" width="17.85546875" customWidth="1" outlineLevel="1"/>
    <col min="86" max="86" width="17" customWidth="1" outlineLevel="1"/>
    <col min="87" max="87" width="17.28515625" customWidth="1" outlineLevel="1"/>
    <col min="88" max="89" width="19.28515625" customWidth="1" outlineLevel="1"/>
    <col min="90" max="96" width="19.42578125" customWidth="1" outlineLevel="1"/>
    <col min="97" max="97" width="11.85546875" customWidth="1" outlineLevel="1"/>
    <col min="98" max="98" width="19.42578125" style="311" customWidth="1" outlineLevel="1"/>
    <col min="99" max="111" width="19.42578125" customWidth="1" outlineLevel="1"/>
    <col min="112" max="112" width="18.5703125" customWidth="1" outlineLevel="1"/>
    <col min="113" max="113" width="17" customWidth="1" outlineLevel="1"/>
    <col min="114" max="114" width="15.5703125" customWidth="1" outlineLevel="1"/>
    <col min="115" max="115" width="16.28515625" style="310" customWidth="1" outlineLevel="1"/>
    <col min="116" max="119" width="17" customWidth="1" outlineLevel="1"/>
    <col min="120" max="120" width="22" customWidth="1" outlineLevel="1"/>
    <col min="121" max="121" width="19.5703125" customWidth="1" outlineLevel="1"/>
    <col min="122" max="122" width="22.7109375" customWidth="1" outlineLevel="1"/>
    <col min="123" max="123" width="14" customWidth="1"/>
    <col min="124" max="124" width="9.7109375" style="5" customWidth="1"/>
  </cols>
  <sheetData>
    <row r="1" spans="1:124" s="307" customFormat="1" ht="16.5" customHeight="1">
      <c r="A1" s="312" t="s">
        <v>0</v>
      </c>
      <c r="B1" s="313"/>
      <c r="C1" s="313"/>
      <c r="D1" s="547"/>
      <c r="E1" s="314"/>
      <c r="F1" s="314"/>
      <c r="G1" s="314"/>
      <c r="H1" s="313"/>
      <c r="I1" s="314"/>
      <c r="J1" s="314"/>
      <c r="K1" s="314"/>
      <c r="L1" s="314"/>
      <c r="M1" s="330"/>
      <c r="N1" s="330"/>
      <c r="O1" s="331"/>
      <c r="P1" s="332"/>
      <c r="Q1" s="333"/>
      <c r="R1" s="333"/>
      <c r="S1" s="347"/>
      <c r="T1" s="333"/>
      <c r="U1" s="333"/>
      <c r="V1" s="333"/>
      <c r="W1" s="333"/>
      <c r="X1" s="331"/>
      <c r="Y1" s="331"/>
      <c r="Z1" s="356"/>
      <c r="AA1" s="356"/>
      <c r="AB1" s="331"/>
      <c r="AC1" s="331"/>
      <c r="AD1" s="331"/>
      <c r="AE1" s="356"/>
      <c r="AN1" s="368"/>
      <c r="AO1" s="356"/>
      <c r="AP1" s="356"/>
      <c r="AQ1" s="356"/>
      <c r="AR1" s="356"/>
      <c r="AS1" s="356"/>
      <c r="AT1" s="356"/>
      <c r="AU1" s="356"/>
      <c r="AV1" s="356"/>
      <c r="AW1" s="356"/>
      <c r="AX1" s="356"/>
      <c r="AY1" s="356"/>
      <c r="AZ1" s="356"/>
      <c r="BA1" s="378"/>
      <c r="BB1" s="356"/>
      <c r="BC1" s="356"/>
      <c r="BD1" s="356"/>
      <c r="BE1" s="379"/>
      <c r="BF1" s="356"/>
      <c r="BG1" s="356"/>
      <c r="BH1" s="356"/>
      <c r="BI1" s="356"/>
      <c r="BJ1" s="356"/>
      <c r="BK1" s="356"/>
      <c r="BL1" s="356"/>
      <c r="BM1" s="356"/>
      <c r="BN1" s="356"/>
      <c r="BO1" s="356"/>
      <c r="BP1" s="356"/>
      <c r="BQ1" s="356"/>
      <c r="BR1" s="356"/>
      <c r="BS1" s="356"/>
      <c r="BT1" s="356"/>
      <c r="BU1" s="356"/>
      <c r="BV1" s="395"/>
      <c r="BW1" s="356"/>
      <c r="BX1" s="356"/>
      <c r="BY1" s="356"/>
      <c r="BZ1" s="356"/>
      <c r="CA1" s="356"/>
      <c r="CB1" s="356"/>
      <c r="CC1" s="356"/>
      <c r="CD1" s="396"/>
      <c r="CE1" s="396"/>
      <c r="CF1" s="397"/>
      <c r="CG1" s="397"/>
      <c r="CH1" s="331"/>
      <c r="CI1" s="331"/>
      <c r="CJ1" s="331"/>
      <c r="CK1" s="331"/>
      <c r="CL1" s="332"/>
      <c r="CM1" s="331"/>
      <c r="CN1" s="331"/>
      <c r="CO1" s="331"/>
      <c r="CP1" s="331"/>
      <c r="CQ1" s="331"/>
      <c r="CR1" s="331"/>
      <c r="CS1" s="331"/>
      <c r="CT1" s="331"/>
      <c r="CU1" s="331"/>
      <c r="CV1" s="331"/>
      <c r="CW1" s="331"/>
      <c r="CX1" s="331"/>
      <c r="CY1" s="331"/>
      <c r="CZ1" s="331"/>
      <c r="DA1" s="331"/>
      <c r="DB1" s="331"/>
      <c r="DC1" s="331"/>
      <c r="DD1" s="331"/>
      <c r="DE1" s="331"/>
      <c r="DF1" s="331"/>
      <c r="DG1" s="331"/>
      <c r="DH1" s="331"/>
      <c r="DI1" s="422"/>
      <c r="DJ1" s="430"/>
      <c r="DK1" s="431"/>
      <c r="DL1" s="430"/>
      <c r="DM1" s="430"/>
      <c r="DN1" s="430"/>
      <c r="DO1" s="430"/>
      <c r="DP1" s="430"/>
      <c r="DQ1" s="422"/>
      <c r="DR1" s="422"/>
      <c r="DS1" s="312" t="s">
        <v>0</v>
      </c>
      <c r="DT1" s="314"/>
    </row>
    <row r="2" spans="1:124" s="307" customFormat="1" ht="16.5" customHeight="1" outlineLevel="1">
      <c r="A2" s="312" t="s">
        <v>64</v>
      </c>
      <c r="B2" s="313"/>
      <c r="C2" s="313"/>
      <c r="D2" s="547"/>
      <c r="E2" s="314"/>
      <c r="F2" s="314"/>
      <c r="G2" s="314"/>
      <c r="H2" s="313"/>
      <c r="I2" s="314"/>
      <c r="J2" s="314"/>
      <c r="K2" s="314"/>
      <c r="L2" s="314"/>
      <c r="M2" s="330"/>
      <c r="N2" s="330"/>
      <c r="O2" s="331"/>
      <c r="P2" s="332"/>
      <c r="Q2" s="331"/>
      <c r="R2" s="331"/>
      <c r="S2" s="347"/>
      <c r="T2" s="333"/>
      <c r="U2" s="333"/>
      <c r="V2" s="333"/>
      <c r="W2" s="333"/>
      <c r="X2" s="331"/>
      <c r="Y2" s="331"/>
      <c r="Z2" s="356"/>
      <c r="AA2" s="356"/>
      <c r="AB2" s="331"/>
      <c r="AC2" s="331"/>
      <c r="AD2" s="331"/>
      <c r="AE2" s="356"/>
      <c r="AF2" s="356"/>
      <c r="AG2" s="356"/>
      <c r="AH2" s="356"/>
      <c r="AI2" s="356"/>
      <c r="AJ2" s="356"/>
      <c r="AK2" s="356"/>
      <c r="AL2" s="356"/>
      <c r="AM2" s="356"/>
      <c r="AN2" s="368"/>
      <c r="AO2" s="356"/>
      <c r="AP2" s="356"/>
      <c r="AQ2" s="356"/>
      <c r="AR2" s="356"/>
      <c r="AS2" s="356"/>
      <c r="AT2" s="356"/>
      <c r="AU2" s="356"/>
      <c r="AV2" s="356"/>
      <c r="AW2" s="356"/>
      <c r="AX2" s="356"/>
      <c r="AY2" s="356"/>
      <c r="AZ2" s="356"/>
      <c r="BA2" s="378"/>
      <c r="BB2" s="356"/>
      <c r="BC2" s="356"/>
      <c r="BD2" s="356"/>
      <c r="BE2" s="379"/>
      <c r="BF2" s="356"/>
      <c r="BG2" s="356"/>
      <c r="BH2" s="356"/>
      <c r="BI2" s="356"/>
      <c r="BJ2" s="356"/>
      <c r="BK2" s="356"/>
      <c r="BL2" s="356"/>
      <c r="BM2" s="356"/>
      <c r="BN2" s="356"/>
      <c r="BO2" s="356"/>
      <c r="BP2" s="356"/>
      <c r="BQ2" s="356"/>
      <c r="BR2" s="356"/>
      <c r="BS2" s="356"/>
      <c r="BT2" s="356"/>
      <c r="BU2" s="356"/>
      <c r="BV2" s="356"/>
      <c r="BW2" s="356"/>
      <c r="BX2" s="356"/>
      <c r="BY2" s="356"/>
      <c r="BZ2" s="356"/>
      <c r="CA2" s="356"/>
      <c r="CB2" s="356"/>
      <c r="CC2" s="356"/>
      <c r="CD2" s="398"/>
      <c r="CE2" s="331"/>
      <c r="CF2" s="331"/>
      <c r="CG2" s="331"/>
      <c r="CH2" s="331"/>
      <c r="CI2" s="331"/>
      <c r="CJ2" s="331"/>
      <c r="CK2" s="331"/>
      <c r="CL2" s="332"/>
      <c r="CM2" s="331"/>
      <c r="CN2" s="331"/>
      <c r="CO2" s="331"/>
      <c r="CP2" s="331"/>
      <c r="CQ2" s="331"/>
      <c r="CR2" s="331"/>
      <c r="CS2" s="331"/>
      <c r="CT2" s="331"/>
      <c r="CU2" s="331"/>
      <c r="CV2" s="331"/>
      <c r="CW2" s="331"/>
      <c r="CX2" s="331"/>
      <c r="CY2" s="331"/>
      <c r="CZ2" s="396"/>
      <c r="DA2" s="331"/>
      <c r="DB2" s="331"/>
      <c r="DC2" s="331"/>
      <c r="DD2" s="331"/>
      <c r="DE2" s="331"/>
      <c r="DF2" s="331"/>
      <c r="DG2" s="331"/>
      <c r="DH2" s="331"/>
      <c r="DI2" s="422"/>
      <c r="DJ2" s="432"/>
      <c r="DK2" s="433"/>
      <c r="DL2" s="432"/>
      <c r="DM2" s="432"/>
      <c r="DN2" s="432"/>
      <c r="DO2" s="432"/>
      <c r="DP2" s="432"/>
      <c r="DQ2" s="422"/>
      <c r="DR2" s="422"/>
      <c r="DS2" s="312" t="s">
        <v>64</v>
      </c>
      <c r="DT2" s="314"/>
    </row>
    <row r="3" spans="1:124" s="307" customFormat="1" ht="16.5" customHeight="1" outlineLevel="1" thickBot="1">
      <c r="A3" s="312" t="s">
        <v>65</v>
      </c>
      <c r="B3" s="313"/>
      <c r="C3" s="313"/>
      <c r="D3" s="547"/>
      <c r="E3" s="314"/>
      <c r="F3" s="314"/>
      <c r="G3" s="314"/>
      <c r="H3" s="313"/>
      <c r="I3" s="314"/>
      <c r="J3" s="314"/>
      <c r="K3" s="314"/>
      <c r="L3" s="314"/>
      <c r="M3" s="330"/>
      <c r="N3" s="330"/>
      <c r="O3" s="331"/>
      <c r="P3" s="332"/>
      <c r="Q3" s="333"/>
      <c r="R3" s="331"/>
      <c r="S3" s="347"/>
      <c r="T3" s="333"/>
      <c r="U3" s="333"/>
      <c r="V3" s="347"/>
      <c r="W3" s="333"/>
      <c r="X3" s="333"/>
      <c r="Y3" s="333"/>
      <c r="Z3" s="333"/>
      <c r="AA3" s="333"/>
      <c r="AB3" s="333"/>
      <c r="AC3" s="333"/>
      <c r="AD3" s="333"/>
      <c r="AE3" s="331"/>
      <c r="AF3" s="331"/>
      <c r="AG3" s="331"/>
      <c r="AH3" s="331"/>
      <c r="AI3" s="331"/>
      <c r="AJ3" s="331"/>
      <c r="AK3" s="331"/>
      <c r="AL3" s="331"/>
      <c r="AM3" s="331"/>
      <c r="AN3" s="368"/>
      <c r="AO3" s="331"/>
      <c r="AP3" s="333"/>
      <c r="AQ3" s="333"/>
      <c r="AR3" s="333"/>
      <c r="AS3" s="333"/>
      <c r="AT3" s="333"/>
      <c r="AU3" s="333"/>
      <c r="AV3" s="333"/>
      <c r="AW3" s="333"/>
      <c r="AX3" s="333"/>
      <c r="AY3" s="333"/>
      <c r="AZ3" s="333"/>
      <c r="BA3" s="333"/>
      <c r="BB3" s="356"/>
      <c r="BC3" s="356"/>
      <c r="BD3" s="356"/>
      <c r="BE3" s="356"/>
      <c r="BF3" s="356"/>
      <c r="BG3" s="356"/>
      <c r="BH3" s="356"/>
      <c r="BI3" s="356"/>
      <c r="BJ3" s="356"/>
      <c r="BK3" s="356"/>
      <c r="BL3" s="356"/>
      <c r="BM3" s="356"/>
      <c r="BN3" s="356"/>
      <c r="BO3" s="356"/>
      <c r="BP3" s="356"/>
      <c r="BQ3" s="356"/>
      <c r="BR3" s="356"/>
      <c r="BS3" s="356"/>
      <c r="BT3" s="356"/>
      <c r="BU3" s="356"/>
      <c r="BV3" s="356"/>
      <c r="BW3" s="356"/>
      <c r="BX3" s="356"/>
      <c r="BY3" s="356"/>
      <c r="BZ3" s="356"/>
      <c r="CA3" s="356"/>
      <c r="CB3" s="356"/>
      <c r="CC3" s="356"/>
      <c r="CD3" s="356"/>
      <c r="CE3" s="356"/>
      <c r="CF3" s="356"/>
      <c r="CG3" s="356"/>
      <c r="CH3" s="356"/>
      <c r="CI3" s="356"/>
      <c r="CJ3" s="356"/>
      <c r="CK3" s="356"/>
      <c r="CL3" s="347"/>
      <c r="CM3" s="356"/>
      <c r="CN3" s="333"/>
      <c r="CO3" s="356"/>
      <c r="CP3" s="356"/>
      <c r="CQ3" s="356"/>
      <c r="CR3" s="356"/>
      <c r="CS3" s="356"/>
      <c r="CT3" s="356"/>
      <c r="CU3" s="356"/>
      <c r="CV3" s="356"/>
      <c r="CW3" s="356"/>
      <c r="CX3" s="356"/>
      <c r="CY3" s="356"/>
      <c r="CZ3" s="331"/>
      <c r="DA3" s="331"/>
      <c r="DB3" s="331"/>
      <c r="DC3" s="331"/>
      <c r="DD3" s="356"/>
      <c r="DE3" s="331"/>
      <c r="DF3" s="331"/>
      <c r="DG3" s="356"/>
      <c r="DH3" s="356"/>
      <c r="DI3" s="422"/>
      <c r="DJ3" s="434"/>
      <c r="DK3" s="435"/>
      <c r="DL3" s="434"/>
      <c r="DM3" s="434"/>
      <c r="DN3" s="434"/>
      <c r="DO3" s="434"/>
      <c r="DP3" s="434"/>
      <c r="DQ3" s="422"/>
      <c r="DR3" s="422"/>
      <c r="DS3" s="312" t="s">
        <v>65</v>
      </c>
      <c r="DT3" s="314"/>
    </row>
    <row r="4" spans="1:124" ht="12" customHeight="1" outlineLevel="1">
      <c r="A4" s="619" t="s">
        <v>6</v>
      </c>
      <c r="B4" s="620"/>
      <c r="C4" s="621"/>
      <c r="D4" s="548"/>
      <c r="E4" s="315"/>
      <c r="F4" s="315"/>
      <c r="G4" s="315"/>
      <c r="H4" s="316"/>
      <c r="I4" s="334"/>
      <c r="J4" s="334"/>
      <c r="K4" s="334"/>
      <c r="L4" s="334"/>
      <c r="M4" s="335"/>
      <c r="N4" s="335"/>
      <c r="O4" s="316"/>
      <c r="P4" s="336"/>
      <c r="Q4" s="316"/>
      <c r="R4" s="348"/>
      <c r="S4" s="336"/>
      <c r="T4" s="316"/>
      <c r="U4" s="316"/>
      <c r="V4" s="349"/>
      <c r="W4" s="316"/>
      <c r="X4" s="316"/>
      <c r="Y4" s="316"/>
      <c r="Z4" s="316"/>
      <c r="AA4" s="316"/>
      <c r="AB4" s="316"/>
      <c r="AC4" s="316"/>
      <c r="AD4" s="316"/>
      <c r="AE4" s="348"/>
      <c r="AF4" s="348"/>
      <c r="AG4" s="348"/>
      <c r="AH4" s="348"/>
      <c r="AI4" s="348"/>
      <c r="AJ4" s="348"/>
      <c r="AK4" s="348"/>
      <c r="AL4" s="348"/>
      <c r="AM4" s="348"/>
      <c r="AN4" s="369"/>
      <c r="AO4" s="348"/>
      <c r="AP4" s="316"/>
      <c r="AQ4" s="376"/>
      <c r="AR4" s="316"/>
      <c r="AS4" s="316"/>
      <c r="AT4" s="316"/>
      <c r="AU4" s="316"/>
      <c r="AV4" s="316"/>
      <c r="AW4" s="316"/>
      <c r="AX4" s="316"/>
      <c r="AY4" s="316"/>
      <c r="AZ4" s="316"/>
      <c r="BA4" s="316"/>
      <c r="BB4" s="320"/>
      <c r="BC4" s="320"/>
      <c r="BD4" s="320"/>
      <c r="BE4" s="320"/>
      <c r="BF4" s="320"/>
      <c r="BG4" s="320"/>
      <c r="BH4" s="320"/>
      <c r="BI4" s="320"/>
      <c r="BJ4" s="320"/>
      <c r="BK4" s="320"/>
      <c r="BL4" s="320"/>
      <c r="BM4" s="320"/>
      <c r="BN4" s="320"/>
      <c r="BO4" s="320"/>
      <c r="BP4" s="320"/>
      <c r="BQ4" s="320"/>
      <c r="BR4" s="320"/>
      <c r="BS4" s="320"/>
      <c r="BT4" s="320"/>
      <c r="BU4" s="320"/>
      <c r="BV4" s="320"/>
      <c r="BW4" s="320"/>
      <c r="BX4" s="320"/>
      <c r="BY4" s="320"/>
      <c r="BZ4" s="320"/>
      <c r="CA4" s="320"/>
      <c r="CB4" s="320"/>
      <c r="CC4" s="320"/>
      <c r="CD4" s="399"/>
      <c r="CE4" s="400"/>
      <c r="CF4" s="401"/>
      <c r="CG4" s="402"/>
      <c r="CH4" s="401"/>
      <c r="CI4" s="401"/>
      <c r="CJ4" s="401"/>
      <c r="CK4" s="320"/>
      <c r="CL4" s="336"/>
      <c r="CM4" s="320"/>
      <c r="CN4" s="316"/>
      <c r="CO4" s="320"/>
      <c r="CP4" s="320"/>
      <c r="CQ4" s="320"/>
      <c r="CR4" s="320"/>
      <c r="CS4" s="320"/>
      <c r="CT4" s="320"/>
      <c r="CU4" s="320"/>
      <c r="CV4" s="320"/>
      <c r="CW4" s="320"/>
      <c r="CX4" s="320"/>
      <c r="CY4" s="320"/>
      <c r="CZ4" s="320"/>
      <c r="DA4" s="320"/>
      <c r="DB4" s="320"/>
      <c r="DC4" s="320"/>
      <c r="DD4" s="320"/>
      <c r="DE4" s="348"/>
      <c r="DF4" s="348"/>
      <c r="DG4" s="320"/>
      <c r="DH4" s="320"/>
      <c r="DI4" s="423"/>
      <c r="DJ4" s="436"/>
      <c r="DK4" s="437"/>
      <c r="DL4" s="436"/>
      <c r="DM4" s="436"/>
      <c r="DN4" s="436"/>
      <c r="DO4" s="436"/>
      <c r="DP4" s="436"/>
      <c r="DQ4" s="423"/>
      <c r="DR4" s="423"/>
      <c r="DS4" s="423"/>
      <c r="DT4" s="315"/>
    </row>
    <row r="5" spans="1:124" ht="12" customHeight="1" outlineLevel="1">
      <c r="A5" s="622" t="s">
        <v>66</v>
      </c>
      <c r="B5" s="623"/>
      <c r="C5" s="624"/>
      <c r="D5" s="548"/>
      <c r="E5" s="315"/>
      <c r="F5" s="315"/>
      <c r="G5" s="315"/>
      <c r="H5" s="316"/>
      <c r="I5" s="334"/>
      <c r="J5" s="334"/>
      <c r="K5" s="334"/>
      <c r="L5" s="334"/>
      <c r="M5" s="335"/>
      <c r="N5" s="335"/>
      <c r="O5" s="316"/>
      <c r="P5" s="336"/>
      <c r="Q5" s="316"/>
      <c r="R5" s="348"/>
      <c r="S5" s="336"/>
      <c r="T5" s="316"/>
      <c r="U5" s="316"/>
      <c r="V5" s="349"/>
      <c r="W5" s="316"/>
      <c r="X5" s="316"/>
      <c r="Y5" s="316"/>
      <c r="Z5" s="316"/>
      <c r="AA5" s="316"/>
      <c r="AB5" s="316"/>
      <c r="AC5" s="316"/>
      <c r="AD5" s="316"/>
      <c r="AE5" s="348"/>
      <c r="AF5" s="348"/>
      <c r="AG5" s="348"/>
      <c r="AH5" s="348"/>
      <c r="AI5" s="348"/>
      <c r="AJ5" s="348"/>
      <c r="AK5" s="348"/>
      <c r="AL5" s="348"/>
      <c r="AM5" s="348"/>
      <c r="AN5" s="369"/>
      <c r="AO5" s="370" t="s">
        <v>67</v>
      </c>
      <c r="AP5" s="377"/>
      <c r="AQ5" s="377"/>
      <c r="AR5" s="377"/>
      <c r="AS5" s="377"/>
      <c r="AT5" s="377"/>
      <c r="AU5" s="377"/>
      <c r="AV5" s="377"/>
      <c r="AW5" s="377"/>
      <c r="AX5" s="377"/>
      <c r="AY5" s="377"/>
      <c r="AZ5" s="377"/>
      <c r="BA5" s="380"/>
      <c r="BB5" s="320"/>
      <c r="BC5" s="320"/>
      <c r="BD5" s="320"/>
      <c r="BE5" s="320"/>
      <c r="BF5" s="320"/>
      <c r="BG5" s="320"/>
      <c r="BH5" s="320"/>
      <c r="BI5" s="320"/>
      <c r="BJ5" s="320"/>
      <c r="BK5" s="320"/>
      <c r="BL5" s="320"/>
      <c r="BM5" s="320"/>
      <c r="BN5" s="320"/>
      <c r="BO5" s="320"/>
      <c r="BP5" s="320"/>
      <c r="BQ5" s="320"/>
      <c r="BR5" s="320"/>
      <c r="BS5" s="320"/>
      <c r="BT5" s="320"/>
      <c r="BU5" s="320"/>
      <c r="BV5" s="320"/>
      <c r="BW5" s="320"/>
      <c r="BX5" s="320"/>
      <c r="BY5" s="320"/>
      <c r="BZ5" s="320"/>
      <c r="CA5" s="320"/>
      <c r="CB5" s="320"/>
      <c r="CC5" s="320"/>
      <c r="CD5" s="320"/>
      <c r="CE5" s="320"/>
      <c r="CF5" s="320"/>
      <c r="CG5" s="401"/>
      <c r="CH5" s="400"/>
      <c r="CI5" s="400"/>
      <c r="CJ5" s="320"/>
      <c r="CK5" s="320"/>
      <c r="CL5" s="336"/>
      <c r="CM5" s="320"/>
      <c r="CN5" s="316"/>
      <c r="CO5" s="320"/>
      <c r="CP5" s="320"/>
      <c r="CQ5" s="320"/>
      <c r="CR5" s="320"/>
      <c r="CS5" s="320"/>
      <c r="CT5" s="320"/>
      <c r="CU5" s="320"/>
      <c r="CV5" s="320"/>
      <c r="CW5" s="320"/>
      <c r="CX5" s="320"/>
      <c r="CY5" s="320"/>
      <c r="CZ5" s="320"/>
      <c r="DA5" s="320"/>
      <c r="DB5" s="320"/>
      <c r="DC5" s="320"/>
      <c r="DD5" s="320"/>
      <c r="DE5" s="348"/>
      <c r="DF5" s="348"/>
      <c r="DG5" s="320"/>
      <c r="DH5" s="320"/>
      <c r="DI5" s="423"/>
      <c r="DJ5" s="438"/>
      <c r="DK5" s="439"/>
      <c r="DL5" s="438"/>
      <c r="DM5" s="438"/>
      <c r="DN5" s="438"/>
      <c r="DO5" s="438"/>
      <c r="DP5" s="438"/>
      <c r="DQ5" s="423"/>
      <c r="DR5" s="423"/>
      <c r="DS5" s="423"/>
      <c r="DT5" s="315"/>
    </row>
    <row r="6" spans="1:124" ht="16.5" customHeight="1" outlineLevel="1" thickBot="1">
      <c r="A6" s="317" t="s">
        <v>68</v>
      </c>
      <c r="B6" s="318"/>
      <c r="C6" s="319"/>
      <c r="D6" s="548"/>
      <c r="E6" s="315"/>
      <c r="F6" s="315"/>
      <c r="G6" s="315"/>
      <c r="H6" s="320"/>
      <c r="I6" s="337"/>
      <c r="J6" s="337"/>
      <c r="K6" s="337"/>
      <c r="L6" s="337"/>
      <c r="M6" s="338"/>
      <c r="N6" s="338"/>
      <c r="O6" s="320"/>
      <c r="P6" s="339"/>
      <c r="Q6" s="320"/>
      <c r="R6" s="320"/>
      <c r="S6" s="339"/>
      <c r="T6" s="320"/>
      <c r="U6" s="320"/>
      <c r="V6" s="339"/>
      <c r="W6" s="320"/>
      <c r="X6" s="320"/>
      <c r="Y6" s="320"/>
      <c r="Z6" s="320"/>
      <c r="AA6" s="320"/>
      <c r="AB6" s="320"/>
      <c r="AC6" s="316"/>
      <c r="AD6" s="320"/>
      <c r="AE6" s="348"/>
      <c r="AF6" s="357" t="s">
        <v>69</v>
      </c>
      <c r="AG6" s="357"/>
      <c r="AH6" s="357"/>
      <c r="AI6" s="357"/>
      <c r="AJ6" s="357"/>
      <c r="AK6" s="357"/>
      <c r="AL6" s="357"/>
      <c r="AM6" s="357"/>
      <c r="AN6" s="320"/>
      <c r="AO6" s="371"/>
      <c r="AP6" s="371"/>
      <c r="AQ6" s="371"/>
      <c r="AR6" s="371"/>
      <c r="AS6" s="371"/>
      <c r="AT6" s="371"/>
      <c r="AU6" s="371"/>
      <c r="AV6" s="371"/>
      <c r="AW6" s="371"/>
      <c r="AX6" s="371"/>
      <c r="AY6" s="371"/>
      <c r="AZ6" s="371"/>
      <c r="BA6" s="381"/>
      <c r="BB6" s="316"/>
      <c r="BC6" s="382" t="s">
        <v>70</v>
      </c>
      <c r="BD6" s="383"/>
      <c r="BE6" s="384"/>
      <c r="BF6" s="390" t="s">
        <v>22</v>
      </c>
      <c r="BG6" s="391"/>
      <c r="BH6" s="390" t="s">
        <v>23</v>
      </c>
      <c r="BI6" s="391"/>
      <c r="BJ6" s="390" t="s">
        <v>24</v>
      </c>
      <c r="BK6" s="391"/>
      <c r="BL6" s="390" t="s">
        <v>25</v>
      </c>
      <c r="BM6" s="391"/>
      <c r="BN6" s="390" t="s">
        <v>26</v>
      </c>
      <c r="BO6" s="391"/>
      <c r="BP6" s="390" t="s">
        <v>27</v>
      </c>
      <c r="BQ6" s="391"/>
      <c r="BR6" s="390" t="s">
        <v>28</v>
      </c>
      <c r="BS6" s="391"/>
      <c r="BT6" s="390" t="s">
        <v>29</v>
      </c>
      <c r="BU6" s="391"/>
      <c r="BV6" s="390" t="s">
        <v>30</v>
      </c>
      <c r="BW6" s="391"/>
      <c r="BX6" s="390" t="s">
        <v>31</v>
      </c>
      <c r="BY6" s="391"/>
      <c r="BZ6" s="390" t="s">
        <v>32</v>
      </c>
      <c r="CA6" s="391"/>
      <c r="CB6" s="390" t="s">
        <v>33</v>
      </c>
      <c r="CC6" s="391"/>
      <c r="CD6" s="403"/>
      <c r="CE6" s="320"/>
      <c r="CF6" s="316"/>
      <c r="CG6" s="376"/>
      <c r="CH6" s="400"/>
      <c r="CI6" s="400"/>
      <c r="CJ6" s="320"/>
      <c r="CK6" s="320"/>
      <c r="CL6" s="339"/>
      <c r="CM6" s="320"/>
      <c r="CN6" s="320"/>
      <c r="CO6" s="320"/>
      <c r="CP6" s="320"/>
      <c r="CQ6" s="320"/>
      <c r="CR6" s="320"/>
      <c r="CS6" s="320"/>
      <c r="CT6" s="320"/>
      <c r="CU6" s="320"/>
      <c r="CV6" s="320"/>
      <c r="CW6" s="320"/>
      <c r="CX6" s="320"/>
      <c r="CY6" s="412" t="s">
        <v>71</v>
      </c>
      <c r="CZ6" s="413"/>
      <c r="DA6" s="413"/>
      <c r="DB6" s="413"/>
      <c r="DC6" s="424"/>
      <c r="DD6" s="316"/>
      <c r="DE6" s="348"/>
      <c r="DF6" s="348"/>
      <c r="DG6" s="348"/>
      <c r="DH6" s="348"/>
      <c r="DI6" s="423"/>
      <c r="DJ6" s="438"/>
      <c r="DK6" s="439"/>
      <c r="DL6" s="438"/>
      <c r="DM6" s="438"/>
      <c r="DN6" s="438"/>
      <c r="DO6" s="438"/>
      <c r="DP6" s="438"/>
      <c r="DQ6" s="423"/>
      <c r="DR6" s="423"/>
      <c r="DS6" s="317" t="s">
        <v>68</v>
      </c>
      <c r="DT6" s="315"/>
    </row>
    <row r="7" spans="1:124" ht="4.5" customHeight="1" outlineLevel="1">
      <c r="A7" s="321"/>
      <c r="B7" s="322"/>
      <c r="C7" s="322"/>
      <c r="D7" s="549"/>
      <c r="E7" s="315"/>
      <c r="F7" s="315"/>
      <c r="G7" s="315"/>
      <c r="H7" s="320"/>
      <c r="I7" s="337"/>
      <c r="J7" s="337"/>
      <c r="K7" s="337"/>
      <c r="L7" s="337"/>
      <c r="M7" s="338"/>
      <c r="N7" s="338"/>
      <c r="O7" s="320"/>
      <c r="P7" s="339"/>
      <c r="Q7" s="320"/>
      <c r="R7" s="320"/>
      <c r="S7" s="339"/>
      <c r="T7" s="320"/>
      <c r="U7" s="320"/>
      <c r="V7" s="339"/>
      <c r="W7" s="320"/>
      <c r="X7" s="320"/>
      <c r="Y7" s="320"/>
      <c r="Z7" s="320"/>
      <c r="AA7" s="320"/>
      <c r="AB7" s="320"/>
      <c r="AC7" s="320"/>
      <c r="AD7" s="320"/>
      <c r="AE7" s="348"/>
      <c r="AF7" s="358"/>
      <c r="AG7" s="359"/>
      <c r="AH7" s="359"/>
      <c r="AI7" s="359"/>
      <c r="AJ7" s="359"/>
      <c r="AK7" s="359"/>
      <c r="AL7" s="359"/>
      <c r="AM7" s="359"/>
      <c r="AN7" s="369"/>
      <c r="AO7" s="371"/>
      <c r="AP7" s="371"/>
      <c r="AQ7" s="371"/>
      <c r="AR7" s="371"/>
      <c r="AS7" s="371"/>
      <c r="AT7" s="371"/>
      <c r="AU7" s="371"/>
      <c r="AV7" s="371"/>
      <c r="AW7" s="371"/>
      <c r="AX7" s="371"/>
      <c r="AY7" s="371"/>
      <c r="AZ7" s="371"/>
      <c r="BA7" s="381"/>
      <c r="BB7" s="316"/>
      <c r="BC7" s="382"/>
      <c r="BD7" s="383"/>
      <c r="BE7" s="384"/>
      <c r="BF7" s="390"/>
      <c r="BG7" s="391"/>
      <c r="BH7" s="390"/>
      <c r="BI7" s="391"/>
      <c r="BJ7" s="390"/>
      <c r="BK7" s="391"/>
      <c r="BL7" s="390"/>
      <c r="BM7" s="391"/>
      <c r="BN7" s="390"/>
      <c r="BO7" s="391"/>
      <c r="BP7" s="390"/>
      <c r="BQ7" s="391"/>
      <c r="BR7" s="390"/>
      <c r="BS7" s="391"/>
      <c r="BT7" s="390"/>
      <c r="BU7" s="391"/>
      <c r="BV7" s="390"/>
      <c r="BW7" s="391"/>
      <c r="BX7" s="390"/>
      <c r="BY7" s="391"/>
      <c r="BZ7" s="390"/>
      <c r="CA7" s="391"/>
      <c r="CB7" s="390"/>
      <c r="CC7" s="391"/>
      <c r="CD7" s="403"/>
      <c r="CE7" s="320"/>
      <c r="CF7" s="316"/>
      <c r="CG7" s="316"/>
      <c r="CH7" s="320"/>
      <c r="CI7" s="320"/>
      <c r="CJ7" s="320"/>
      <c r="CK7" s="320"/>
      <c r="CL7" s="339"/>
      <c r="CM7" s="320"/>
      <c r="CN7" s="320"/>
      <c r="CO7" s="320"/>
      <c r="CP7" s="320"/>
      <c r="CQ7" s="320"/>
      <c r="CR7" s="320"/>
      <c r="CS7" s="320"/>
      <c r="CT7" s="320"/>
      <c r="CU7" s="320"/>
      <c r="CV7" s="320"/>
      <c r="CW7" s="320"/>
      <c r="CX7" s="320"/>
      <c r="CY7" s="414"/>
      <c r="CZ7" s="415"/>
      <c r="DA7" s="415"/>
      <c r="DB7" s="415"/>
      <c r="DC7" s="425"/>
      <c r="DD7" s="316"/>
      <c r="DE7" s="348"/>
      <c r="DF7" s="348"/>
      <c r="DG7" s="348"/>
      <c r="DH7" s="348"/>
      <c r="DI7" s="423"/>
      <c r="DJ7" s="438"/>
      <c r="DK7" s="439"/>
      <c r="DL7" s="438"/>
      <c r="DM7" s="438"/>
      <c r="DN7" s="438"/>
      <c r="DO7" s="438"/>
      <c r="DP7" s="438"/>
      <c r="DQ7" s="423"/>
      <c r="DR7" s="423"/>
      <c r="DS7" s="321"/>
      <c r="DT7" s="315"/>
    </row>
    <row r="8" spans="1:124" s="308" customFormat="1" ht="66">
      <c r="A8" s="1" t="s">
        <v>72</v>
      </c>
      <c r="B8" s="323" t="s">
        <v>73</v>
      </c>
      <c r="C8" s="323" t="s">
        <v>74</v>
      </c>
      <c r="D8" s="496" t="s">
        <v>2964</v>
      </c>
      <c r="E8" s="324" t="s">
        <v>76</v>
      </c>
      <c r="F8" s="324" t="s">
        <v>77</v>
      </c>
      <c r="G8" s="324" t="s">
        <v>78</v>
      </c>
      <c r="H8" s="325" t="s">
        <v>79</v>
      </c>
      <c r="I8" s="324" t="s">
        <v>80</v>
      </c>
      <c r="J8" s="324" t="s">
        <v>81</v>
      </c>
      <c r="K8" s="324" t="s">
        <v>82</v>
      </c>
      <c r="L8" s="324" t="s">
        <v>83</v>
      </c>
      <c r="M8" s="340" t="s">
        <v>2965</v>
      </c>
      <c r="N8" s="496" t="s">
        <v>2966</v>
      </c>
      <c r="O8" s="323" t="s">
        <v>84</v>
      </c>
      <c r="P8" s="323" t="s">
        <v>85</v>
      </c>
      <c r="Q8" s="323" t="s">
        <v>86</v>
      </c>
      <c r="R8" s="323" t="s">
        <v>87</v>
      </c>
      <c r="S8" s="323" t="s">
        <v>88</v>
      </c>
      <c r="T8" s="323" t="s">
        <v>89</v>
      </c>
      <c r="U8" s="323" t="s">
        <v>90</v>
      </c>
      <c r="V8" s="350" t="s">
        <v>91</v>
      </c>
      <c r="W8" s="323" t="s">
        <v>92</v>
      </c>
      <c r="X8" s="323" t="s">
        <v>93</v>
      </c>
      <c r="Y8" s="323" t="s">
        <v>94</v>
      </c>
      <c r="Z8" s="323" t="s">
        <v>95</v>
      </c>
      <c r="AA8" s="323" t="s">
        <v>96</v>
      </c>
      <c r="AB8" s="323" t="s">
        <v>97</v>
      </c>
      <c r="AC8" s="323" t="s">
        <v>98</v>
      </c>
      <c r="AD8" s="323" t="s">
        <v>99</v>
      </c>
      <c r="AE8" s="360" t="s">
        <v>100</v>
      </c>
      <c r="AF8" s="361" t="s">
        <v>101</v>
      </c>
      <c r="AG8" s="361" t="s">
        <v>102</v>
      </c>
      <c r="AH8" s="361" t="s">
        <v>103</v>
      </c>
      <c r="AI8" s="361" t="s">
        <v>104</v>
      </c>
      <c r="AJ8" s="361" t="s">
        <v>105</v>
      </c>
      <c r="AK8" s="361" t="s">
        <v>106</v>
      </c>
      <c r="AL8" s="361" t="s">
        <v>107</v>
      </c>
      <c r="AM8" s="361" t="s">
        <v>108</v>
      </c>
      <c r="AN8" s="372" t="s">
        <v>109</v>
      </c>
      <c r="AO8" s="373" t="s">
        <v>110</v>
      </c>
      <c r="AP8" s="373" t="s">
        <v>111</v>
      </c>
      <c r="AQ8" s="373" t="s">
        <v>112</v>
      </c>
      <c r="AR8" s="373" t="s">
        <v>113</v>
      </c>
      <c r="AS8" s="373" t="s">
        <v>114</v>
      </c>
      <c r="AT8" s="373" t="s">
        <v>115</v>
      </c>
      <c r="AU8" s="373" t="s">
        <v>116</v>
      </c>
      <c r="AV8" s="373" t="s">
        <v>117</v>
      </c>
      <c r="AW8" s="373" t="s">
        <v>118</v>
      </c>
      <c r="AX8" s="373" t="s">
        <v>119</v>
      </c>
      <c r="AY8" s="373" t="s">
        <v>120</v>
      </c>
      <c r="AZ8" s="373" t="s">
        <v>121</v>
      </c>
      <c r="BA8" s="373" t="s">
        <v>122</v>
      </c>
      <c r="BB8" s="385" t="s">
        <v>123</v>
      </c>
      <c r="BC8" s="386" t="s">
        <v>124</v>
      </c>
      <c r="BD8" s="386" t="s">
        <v>125</v>
      </c>
      <c r="BE8" s="387" t="s">
        <v>126</v>
      </c>
      <c r="BF8" s="392" t="s">
        <v>127</v>
      </c>
      <c r="BG8" s="393" t="s">
        <v>128</v>
      </c>
      <c r="BH8" s="392" t="s">
        <v>129</v>
      </c>
      <c r="BI8" s="393" t="s">
        <v>130</v>
      </c>
      <c r="BJ8" s="392" t="s">
        <v>131</v>
      </c>
      <c r="BK8" s="393" t="s">
        <v>132</v>
      </c>
      <c r="BL8" s="392" t="s">
        <v>133</v>
      </c>
      <c r="BM8" s="393" t="s">
        <v>134</v>
      </c>
      <c r="BN8" s="392" t="s">
        <v>135</v>
      </c>
      <c r="BO8" s="393" t="s">
        <v>136</v>
      </c>
      <c r="BP8" s="392" t="s">
        <v>137</v>
      </c>
      <c r="BQ8" s="393" t="s">
        <v>138</v>
      </c>
      <c r="BR8" s="392" t="s">
        <v>139</v>
      </c>
      <c r="BS8" s="393" t="s">
        <v>140</v>
      </c>
      <c r="BT8" s="392" t="s">
        <v>141</v>
      </c>
      <c r="BU8" s="393" t="s">
        <v>142</v>
      </c>
      <c r="BV8" s="392" t="s">
        <v>143</v>
      </c>
      <c r="BW8" s="393" t="s">
        <v>144</v>
      </c>
      <c r="BX8" s="392" t="s">
        <v>145</v>
      </c>
      <c r="BY8" s="393" t="s">
        <v>146</v>
      </c>
      <c r="BZ8" s="392" t="s">
        <v>147</v>
      </c>
      <c r="CA8" s="393" t="s">
        <v>148</v>
      </c>
      <c r="CB8" s="485" t="s">
        <v>149</v>
      </c>
      <c r="CC8" s="393" t="s">
        <v>150</v>
      </c>
      <c r="CD8" s="404" t="s">
        <v>151</v>
      </c>
      <c r="CE8" s="323" t="s">
        <v>152</v>
      </c>
      <c r="CF8" s="323" t="s">
        <v>153</v>
      </c>
      <c r="CG8" s="323" t="s">
        <v>154</v>
      </c>
      <c r="CH8" s="323" t="s">
        <v>155</v>
      </c>
      <c r="CI8" s="405" t="s">
        <v>156</v>
      </c>
      <c r="CJ8" s="406" t="s">
        <v>157</v>
      </c>
      <c r="CK8" s="406" t="s">
        <v>158</v>
      </c>
      <c r="CL8" s="323" t="s">
        <v>159</v>
      </c>
      <c r="CM8" s="323" t="s">
        <v>160</v>
      </c>
      <c r="CN8" s="323" t="s">
        <v>161</v>
      </c>
      <c r="CO8" s="323" t="s">
        <v>162</v>
      </c>
      <c r="CP8" s="323" t="s">
        <v>163</v>
      </c>
      <c r="CQ8" s="323" t="s">
        <v>164</v>
      </c>
      <c r="CR8" s="323" t="s">
        <v>165</v>
      </c>
      <c r="CS8" s="323" t="s">
        <v>166</v>
      </c>
      <c r="CT8" s="323" t="s">
        <v>167</v>
      </c>
      <c r="CU8" s="323" t="s">
        <v>168</v>
      </c>
      <c r="CV8" s="323" t="s">
        <v>169</v>
      </c>
      <c r="CW8" s="323" t="s">
        <v>170</v>
      </c>
      <c r="CX8" s="323" t="s">
        <v>171</v>
      </c>
      <c r="CY8" s="416" t="s">
        <v>172</v>
      </c>
      <c r="CZ8" s="416" t="s">
        <v>173</v>
      </c>
      <c r="DA8" s="416" t="s">
        <v>174</v>
      </c>
      <c r="DB8" s="416" t="s">
        <v>175</v>
      </c>
      <c r="DC8" s="416" t="s">
        <v>176</v>
      </c>
      <c r="DD8" s="323" t="s">
        <v>177</v>
      </c>
      <c r="DE8" s="426" t="s">
        <v>178</v>
      </c>
      <c r="DF8" s="426" t="s">
        <v>179</v>
      </c>
      <c r="DG8" s="427" t="s">
        <v>180</v>
      </c>
      <c r="DH8" s="427" t="s">
        <v>181</v>
      </c>
      <c r="DI8" s="427" t="s">
        <v>182</v>
      </c>
      <c r="DJ8" s="440" t="s">
        <v>183</v>
      </c>
      <c r="DK8" s="440" t="s">
        <v>184</v>
      </c>
      <c r="DL8" s="440" t="s">
        <v>185</v>
      </c>
      <c r="DM8" s="440" t="s">
        <v>186</v>
      </c>
      <c r="DN8" s="440" t="s">
        <v>187</v>
      </c>
      <c r="DO8" s="440" t="s">
        <v>188</v>
      </c>
      <c r="DP8" s="441" t="s">
        <v>189</v>
      </c>
      <c r="DQ8" s="441" t="s">
        <v>190</v>
      </c>
      <c r="DR8" s="441" t="s">
        <v>191</v>
      </c>
      <c r="DS8" s="1" t="s">
        <v>72</v>
      </c>
      <c r="DT8" s="324" t="s">
        <v>75</v>
      </c>
    </row>
    <row r="9" spans="1:124" s="39" customFormat="1" ht="12.75" customHeight="1">
      <c r="A9" s="484" t="s">
        <v>2534</v>
      </c>
      <c r="B9" s="486" t="str">
        <f>IF(DT9="","",INDEX(CATALOGO!E:E,MATCH(DT9,CATALOGO!D:D,0)))</f>
        <v>HOSPITAL GENERAL DE CHONE</v>
      </c>
      <c r="C9" s="483" t="s">
        <v>2535</v>
      </c>
      <c r="D9" s="326" t="str">
        <f>IF(B9="","",INDEX(CATALOGO!J:J,MATCH(B9,CATALOGO!E:E,0)))</f>
        <v>1333</v>
      </c>
      <c r="E9" s="329" t="s">
        <v>473</v>
      </c>
      <c r="F9" s="326" t="str">
        <f t="shared" ref="F9:F40" si="0">IF(E9="","","000")</f>
        <v>000</v>
      </c>
      <c r="G9" s="327" t="s">
        <v>193</v>
      </c>
      <c r="H9" s="328">
        <v>530404</v>
      </c>
      <c r="I9" s="341" t="s">
        <v>1151</v>
      </c>
      <c r="J9" s="327" t="s">
        <v>193</v>
      </c>
      <c r="K9" s="342" t="str">
        <f>IF(J9="","",INDEX(CATALOGO!AW:AW,MATCH(POA_GC_2026!J9,CATALOGO!AV:AV,0)))</f>
        <v>0000</v>
      </c>
      <c r="L9" s="342" t="str">
        <f>IF(J9="","",INDEX(CATALOGO!AY:AY,MATCH(POA_GC_2026!J9,CATALOGO!AV:AV,0)))</f>
        <v>0000</v>
      </c>
      <c r="M9" s="343" t="str">
        <f>IF(DT9="","",INDEX(CATALOGO!L:L,MATCH(DT9,CATALOGO!D:D,0)))</f>
        <v xml:space="preserve">DIRECCIÓN PROVINCIAL DE SALUD DE MANABÍ </v>
      </c>
      <c r="N9" s="343" t="str">
        <f>IF(DT9="","",INDEX(CATALOGO!K:K,MATCH(DT9,CATALOGO!D:D,0)))</f>
        <v>HOSPITAL GENERAL DE CHONE</v>
      </c>
      <c r="O9" s="344" t="str">
        <f>IF(E9="","",INDEX(CATALOGO!O:O,MATCH(POA_GC_2026!E9,CATALOGO!M:M,0)))</f>
        <v>GARANTIA DE LA CALIDAD DE LOS SERVICIOS DE SALUD</v>
      </c>
      <c r="P9" s="345" t="str">
        <f t="shared" ref="P9:P27" si="1">IF(CR9="CORRIENTE","SIN PROYECTO","")</f>
        <v>SIN PROYECTO</v>
      </c>
      <c r="Q9" s="346" t="str">
        <f>IF(CS9="","",INDEX(CATALOGO!T:T,MATCH(POA_GC_2026!CS9,CATALOGO!S:S,0)))</f>
        <v>MANTENIMIENTO PREVENTIVO Y CORRECTIVO SANITARIO</v>
      </c>
      <c r="R9" s="351" t="str">
        <f>IF(H9="","",INDEX(CATALOGO!AG:AG,MATCH(POA_GC_2026!H9,CATALOGO!AF:AF,0)))</f>
        <v>MAQUINARIAS Y EQUIPOS (INSTALACION- MANTENIMIENTO Y REPARACIONES)</v>
      </c>
      <c r="S9" s="345" t="str">
        <f t="array" ref="S9">IF(J9="","",INDEX(CATALOGO!AU:AU,MATCH(J9,CATALOGO!AV:AV,0)))</f>
        <v>RECURSOS FISCALES</v>
      </c>
      <c r="T9" s="352" t="str">
        <f>IF(K9="","",INDEX(CATALOGO!AX:AX,MATCH(K9,CATALOGO!AW:AW,0)))</f>
        <v>SIN ORGANISMO</v>
      </c>
      <c r="U9" s="352" t="str">
        <f>IF(L9="","",INDEX(CATALOGO!AZ:AZ,MATCH(POA_GC_2026!L9,CATALOGO!AY:AY,0)))</f>
        <v>SIN CORRELATIVO</v>
      </c>
      <c r="V9" s="353" t="s">
        <v>493</v>
      </c>
      <c r="W9" s="354" t="s">
        <v>2488</v>
      </c>
      <c r="X9" s="354" t="s">
        <v>2505</v>
      </c>
      <c r="Y9" s="355" t="str">
        <f t="array" ref="Y9">IF(H9="","",INDEX(CATALOGO!AK:AK,MATCH(H9,CATALOGO!AF:AF,0)))</f>
        <v>06</v>
      </c>
      <c r="Z9" s="362" t="str">
        <f t="array" ref="Z9">IF(H9="","",INDEX(CATALOGO!AI:AI,MATCH(H9,CATALOGO!AF:AF,0)))</f>
        <v>NA</v>
      </c>
      <c r="AA9" s="362" t="str">
        <f t="array" ref="AA9">IF(H9="","",INDEX(CATALOGO!AJ:AJ,MATCH(H9,CATALOGO!AF:AF,0)))</f>
        <v>NA</v>
      </c>
      <c r="AB9" s="363" t="s">
        <v>194</v>
      </c>
      <c r="AC9" s="490" t="s">
        <v>2536</v>
      </c>
      <c r="AD9" s="365" t="s">
        <v>206</v>
      </c>
      <c r="AE9" s="366" t="s">
        <v>41</v>
      </c>
      <c r="AF9" s="367">
        <v>46073</v>
      </c>
      <c r="AG9" s="367">
        <v>46073</v>
      </c>
      <c r="AH9" s="367">
        <v>46056</v>
      </c>
      <c r="AI9" s="367">
        <v>46056</v>
      </c>
      <c r="AJ9" s="367">
        <v>46056</v>
      </c>
      <c r="AK9" s="374"/>
      <c r="AL9" s="367">
        <v>46056</v>
      </c>
      <c r="AM9" s="367">
        <v>46078</v>
      </c>
      <c r="AN9" s="366" t="s">
        <v>41</v>
      </c>
      <c r="AO9" s="375">
        <v>0</v>
      </c>
      <c r="AP9" s="375">
        <v>0</v>
      </c>
      <c r="AQ9" s="375">
        <v>0</v>
      </c>
      <c r="AR9" s="375">
        <v>0</v>
      </c>
      <c r="AS9" s="375">
        <v>0</v>
      </c>
      <c r="AT9" s="375">
        <v>0</v>
      </c>
      <c r="AU9" s="375">
        <v>0</v>
      </c>
      <c r="AV9" s="375">
        <v>0</v>
      </c>
      <c r="AW9" s="375">
        <v>0</v>
      </c>
      <c r="AX9" s="375">
        <v>0</v>
      </c>
      <c r="AY9" s="375">
        <v>0</v>
      </c>
      <c r="AZ9" s="375">
        <v>450000</v>
      </c>
      <c r="BA9" s="388">
        <f t="shared" ref="BA9:BA40" si="2">AO9+AP9+AQ9+AR9+AS9+AT9+AU9+AV9+AW9+AX9+AY9+AZ9</f>
        <v>450000</v>
      </c>
      <c r="BB9" s="364"/>
      <c r="BC9" s="389">
        <f>SUMIFS(REPROGRAM!X:X,REPROGRAM!B:B,POA_GC_2026!A9)</f>
        <v>12485.1</v>
      </c>
      <c r="BD9" s="389">
        <f>SUMIFS(REPROGRAM!Z:Z,REPROGRAM!B:B,POA_GC_2026!A9)</f>
        <v>457485.1</v>
      </c>
      <c r="BE9" s="389">
        <f t="shared" ref="BE9" si="3">BA9+BC9-BD9</f>
        <v>5000</v>
      </c>
      <c r="BF9" s="375">
        <v>0</v>
      </c>
      <c r="BG9" s="394">
        <f>SUMIFS(CERT_PRES!$P:$P,CERT_PRES!$A:$A,$A9,CERT_PRES!$Q:$Q,"ENERO")</f>
        <v>0</v>
      </c>
      <c r="BH9" s="375">
        <v>0</v>
      </c>
      <c r="BI9" s="394">
        <f>SUMIFS(CERT_PRES!$P:$P,CERT_PRES!$A:$A,$A9,CERT_PRES!$Q:$Q,"FEBRERO")</f>
        <v>0</v>
      </c>
      <c r="BJ9" s="375">
        <v>0</v>
      </c>
      <c r="BK9" s="394">
        <f>SUMIFS(CERT_PRES!$P:$P,CERT_PRES!$A:$A,$A9,CERT_PRES!$Q:$Q,"MARZO")</f>
        <v>0</v>
      </c>
      <c r="BL9" s="375">
        <v>0</v>
      </c>
      <c r="BM9" s="394">
        <f>SUMIFS(CERT_PRES!$P:$P,CERT_PRES!$A:$A,$A9,CERT_PRES!$Q:$Q,"ABRIL")</f>
        <v>0</v>
      </c>
      <c r="BN9" s="375">
        <v>5000</v>
      </c>
      <c r="BO9" s="394">
        <f>SUMIFS(CERT_PRES!$P:$P,CERT_PRES!$A:$A,$A9,CERT_PRES!$Q:$Q,"MAYO")</f>
        <v>5000</v>
      </c>
      <c r="BP9" s="375">
        <v>0</v>
      </c>
      <c r="BQ9" s="394">
        <f>SUMIFS(CERT_PRES!$P:$P,CERT_PRES!$A:$A,$A9,CERT_PRES!$Q:$Q,"JUNIO")</f>
        <v>0</v>
      </c>
      <c r="BR9" s="375">
        <v>0</v>
      </c>
      <c r="BS9" s="394">
        <f>SUMIFS(CERT_PRES!$P:$P,CERT_PRES!$A:$A,$A9,CERT_PRES!$Q:$Q,"JULIO")</f>
        <v>0</v>
      </c>
      <c r="BT9" s="375">
        <v>0</v>
      </c>
      <c r="BU9" s="394">
        <f>SUMIFS(CERT_PRES!$P:$P,CERT_PRES!$A:$A,$A9,CERT_PRES!$Q:$Q,"AGOSTO")</f>
        <v>0</v>
      </c>
      <c r="BV9" s="375">
        <v>0</v>
      </c>
      <c r="BW9" s="394">
        <f>SUMIFS(CERT_PRES!$P:$P,CERT_PRES!$A:$A,$A9,CERT_PRES!$Q:$Q,"SEPTIEMBRE")</f>
        <v>0</v>
      </c>
      <c r="BX9" s="375">
        <v>0</v>
      </c>
      <c r="BY9" s="394">
        <f>SUMIFS(CERT_PRES!$P:$P,CERT_PRES!$A:$A,$A9,CERT_PRES!$Q:$Q,"OCTUBRE")</f>
        <v>0</v>
      </c>
      <c r="BZ9" s="375">
        <v>0</v>
      </c>
      <c r="CA9" s="394">
        <f>SUMIFS(CERT_PRES!$P:$P,CERT_PRES!$A:$A,$A9,CERT_PRES!$Q:$Q,"NOVIEMBRE")</f>
        <v>0</v>
      </c>
      <c r="CB9" s="375">
        <v>0</v>
      </c>
      <c r="CC9" s="388">
        <f>SUMIFS(CERT_PRES!$P:$P,CERT_PRES!$A:$A,$A9,CERT_PRES!$Q:$Q,"DICIEMBRE")</f>
        <v>0</v>
      </c>
      <c r="CD9" s="388">
        <f t="shared" ref="CD9:CD27" si="4">BF9+BH9+BJ9+BL9+BN9+BP9+BR9+BT9+BV9+BX9+BZ9+CB9</f>
        <v>5000</v>
      </c>
      <c r="CE9" s="407" t="str">
        <f t="shared" ref="CE9:CE39" si="5">IF(OR(J9="003"),"SIN_LIQUIDEZ",IF(CH9&gt;0,"SI","NO"))</f>
        <v>SI</v>
      </c>
      <c r="CF9" s="408" t="str">
        <f t="shared" ref="CF9:CF27" si="6">IF(BE9=CD9,"VALIDADO","REVISAR")</f>
        <v>VALIDADO</v>
      </c>
      <c r="CG9" s="409">
        <f>+((SUMIFS(REPROGRAM!$V:$V,REPROGRAM!$B:$B,$A9,REPROGRAM!$AB:$AB,"NO"))-(SUMIFS(REPROGRAM!$W:$W,REPROGRAM!$B:$B,$A9,REPROGRAM!$AB:$AB,"NO")))</f>
        <v>0</v>
      </c>
      <c r="CH9" s="409">
        <f t="shared" ref="CH9:CH27" si="7">ROUND(BE9-CG9,2)</f>
        <v>5000</v>
      </c>
      <c r="CI9" s="409">
        <f t="shared" ref="CI9:CI27" si="8">+BE9-CD9</f>
        <v>0</v>
      </c>
      <c r="CJ9" s="410" t="str">
        <f>IF(DT9="","",INDEX(CATALOGO!L:L,MATCH(DT9,CATALOGO!D:D,0)))</f>
        <v xml:space="preserve">DIRECCIÓN PROVINCIAL DE SALUD DE MANABÍ </v>
      </c>
      <c r="CK9" s="410" t="str">
        <f>IF(DT9="","",INDEX(CATALOGO!L:L,MATCH(DT9,CATALOGO!D:D,0)))</f>
        <v xml:space="preserve">DIRECCIÓN PROVINCIAL DE SALUD DE MANABÍ </v>
      </c>
      <c r="CL9" s="352" t="str">
        <f>IF(D9="","",INDEX(CATALOGO!G:G,MATCH(D9,CATALOGO!D:D,0)))</f>
        <v>COORDINACIÓN ZONAL 4</v>
      </c>
      <c r="CM9" s="352" t="str">
        <f>IF(D9="","",INDEX(CATALOGO!H:H,MATCH(D9,CATALOGO!D:D,0)))</f>
        <v>MANABI</v>
      </c>
      <c r="CN9" s="352" t="str">
        <f>IF(D9="","",INDEX(CATALOGO!I:I,MATCH(D9,CATALOGO!D:D,0)))</f>
        <v>CHONE</v>
      </c>
      <c r="CO9" s="411" t="str">
        <f>IF(H9="","",INDEX(CATALOGO!AH:AH,MATCH(H9,CATALOGO!AF:AF,0)))</f>
        <v>MANTENIMIENTOS</v>
      </c>
      <c r="CP9" s="352" t="str">
        <f t="shared" ref="CP9:CP72" si="9">IF(P9="","","NO APLICA")</f>
        <v>NO APLICA</v>
      </c>
      <c r="CQ9" s="352" t="str">
        <f>IF(E9="","",INDEX(CATALOGO!N:N,MATCH(POA_GC_2026!E9,CATALOGO!M:M,0)))</f>
        <v>CAL</v>
      </c>
      <c r="CR9" s="352" t="str">
        <f t="shared" ref="CR9:CR72" si="10">IF(F9="","",IF(F9="000","CORRIENTE","INVERSIÓN"))</f>
        <v>CORRIENTE</v>
      </c>
      <c r="CS9" s="352" t="str">
        <f t="shared" ref="CS9:CS72" si="11">E9&amp;F9&amp;G9</f>
        <v>57000001</v>
      </c>
      <c r="CT9" s="417" t="str">
        <f>IFERROR(VLOOKUP(E9,CATALOGO!$BB$3:$BC$24,2,0)," ")</f>
        <v>G42</v>
      </c>
      <c r="CU9" s="418" t="str">
        <f>IF(E9="","",INDEX(CATALOGO!AN:AN,MATCH(POA_GC_2026!E9,CATALOGO!AQ:AQ,0)))</f>
        <v>Mejorar las condiciones de vida de la población de forma integral, promoviendo el acceso equitativo a salud, vivienda y bienestar social.</v>
      </c>
      <c r="CV9" s="418" t="str">
        <f>IF(E9="","",INDEX(CATALOGO!AO:AO,MATCH(POA_GC_2026!E9,CATALOGO!AQ:AQ,0)))</f>
        <v>OE4 Incrementar la calidad en la prestación de los servicios de salud</v>
      </c>
      <c r="CW9" s="407" t="str">
        <f>IF(CV9="","",INDEX(CATALOGO!AP:AP,MATCH(POA_GC_2026!CV9,CATALOGO!AO:AO,0)))</f>
        <v>OE_4</v>
      </c>
      <c r="CX9" s="419"/>
      <c r="CY9" s="420">
        <f>SUMIFS(CERT_ACT_POA!AM:AM,CERT_ACT_POA!C:C,A9)</f>
        <v>5000</v>
      </c>
      <c r="CZ9" s="420">
        <f t="shared" ref="CZ9:CZ47" si="12">IF(A9="","",BE9-CY9)</f>
        <v>0</v>
      </c>
      <c r="DA9" s="421">
        <f>SUMIFS(CERT_ACT_POA!$AD:$AD,CERT_ACT_POA!$C:$C,POA_GC_2026!$A9)</f>
        <v>0</v>
      </c>
      <c r="DB9" s="421">
        <f>SUMIFS(CERT_ACT_POA!$AE:$AE,CERT_ACT_POA!$C:$C,POA_GC_2026!$A9)</f>
        <v>0</v>
      </c>
      <c r="DC9" s="421">
        <f>SUMIFS(CERT_ACT_POA!$AF:$AF,CERT_ACT_POA!$C:$C,POA_GC_2026!$A9)</f>
        <v>0</v>
      </c>
      <c r="DD9" s="407" t="str">
        <f t="shared" ref="DD9:DD47" si="13">MID(H9,1,2)</f>
        <v>53</v>
      </c>
      <c r="DE9" s="364"/>
      <c r="DF9" s="428"/>
      <c r="DG9" s="429">
        <f>SUMIFS(CERT_PRES!$M:$M,CERT_PRES!$A:$A,$A9)</f>
        <v>0</v>
      </c>
      <c r="DH9" s="429">
        <f>SUMIFS(CERT_PRES!$O:$O,CERT_PRES!$A:$A,$A9)</f>
        <v>5000</v>
      </c>
      <c r="DI9" s="429">
        <f>SUMIFS(CERT_PRES!$P:$P,CERT_PRES!$A:$A,$A9)</f>
        <v>5000</v>
      </c>
      <c r="DJ9" s="442">
        <f t="shared" ref="DJ9:DJ27" si="14">+CG9</f>
        <v>0</v>
      </c>
      <c r="DK9" s="608">
        <f>IFERROR(VLOOKUP($A9,CERT_PRES!$A$6:$L$2552,12,0),0)</f>
        <v>35</v>
      </c>
      <c r="DL9" s="429" t="str">
        <f t="shared" ref="DL9:DL61" si="15">IF(A9="","",IF(ROUND(DG9,2)+ROUND(DH9,2)&lt;=ROUND(CH9,2),"OK","REVISAR"))</f>
        <v>OK</v>
      </c>
      <c r="DM9" s="429" t="str">
        <f t="shared" ref="DM9:DM61" si="16">IF(A9="","",IF(ROUND(DG9,2)+ROUND(DH9,2)&lt;=ROUND(CH9+CG9,2),"OK","REVISAR"))</f>
        <v>OK</v>
      </c>
      <c r="DN9" s="429">
        <f>IF(CE9="SI",BF9+BH9+BJ9+BL9+BN9+BP9+BR9,"")</f>
        <v>5000</v>
      </c>
      <c r="DO9" s="429" t="str">
        <f t="shared" ref="DO9:DO27" si="17">IF(CF9="SI",IF(DJ9&gt;DO9,"ANTICIPADO",IF(AND(DJ9&gt;0,DJ9&lt;DO9),"ATRASADO",IF(AND(DJ9&gt;0,DJ9=DO9),"CUMPLIDO",IF(AND(DJ9=0,DO9&gt;0),"NO CUMPLIDO","")))),"")</f>
        <v/>
      </c>
      <c r="DP9" s="443">
        <f>IFERROR(VLOOKUP(A9,#REF!,82,0),0)</f>
        <v>0</v>
      </c>
      <c r="DQ9" s="444">
        <f t="shared" ref="DQ9:DQ27" si="18">+DG9+DH9</f>
        <v>5000</v>
      </c>
      <c r="DR9" s="445">
        <f t="shared" ref="DR9:DR27" si="19">+CH9-DQ9</f>
        <v>0</v>
      </c>
      <c r="DS9" s="484" t="s">
        <v>2534</v>
      </c>
      <c r="DT9" s="326" t="s">
        <v>951</v>
      </c>
    </row>
    <row r="10" spans="1:124" s="39" customFormat="1" ht="12.75" customHeight="1">
      <c r="A10" s="484" t="s">
        <v>2537</v>
      </c>
      <c r="B10" s="486" t="str">
        <f>IF(DT10="","",INDEX(CATALOGO!E:E,MATCH(DT10,CATALOGO!D:D,0)))</f>
        <v>HOSPITAL GENERAL DE CHONE</v>
      </c>
      <c r="C10" s="483" t="s">
        <v>2538</v>
      </c>
      <c r="D10" s="326" t="str">
        <f>IF(B10="","",INDEX(CATALOGO!J:J,MATCH(B10,CATALOGO!E:E,0)))</f>
        <v>1333</v>
      </c>
      <c r="E10" s="329" t="s">
        <v>473</v>
      </c>
      <c r="F10" s="326" t="str">
        <f t="shared" si="0"/>
        <v>000</v>
      </c>
      <c r="G10" s="327" t="s">
        <v>193</v>
      </c>
      <c r="H10" s="328">
        <v>530813</v>
      </c>
      <c r="I10" s="341" t="s">
        <v>1151</v>
      </c>
      <c r="J10" s="327" t="s">
        <v>193</v>
      </c>
      <c r="K10" s="342" t="str">
        <f>IF(J10="","",INDEX(CATALOGO!AW:AW,MATCH(POA_GC_2026!J10,CATALOGO!AV:AV,0)))</f>
        <v>0000</v>
      </c>
      <c r="L10" s="342" t="str">
        <f>IF(J10="","",INDEX(CATALOGO!AY:AY,MATCH(POA_GC_2026!J10,CATALOGO!AV:AV,0)))</f>
        <v>0000</v>
      </c>
      <c r="M10" s="343" t="str">
        <f>IF(DT10="","",INDEX(CATALOGO!L:L,MATCH(DT10,CATALOGO!D:D,0)))</f>
        <v xml:space="preserve">DIRECCIÓN PROVINCIAL DE SALUD DE MANABÍ </v>
      </c>
      <c r="N10" s="343" t="str">
        <f>IF(DT10="","",INDEX(CATALOGO!K:K,MATCH(DT10,CATALOGO!D:D,0)))</f>
        <v>HOSPITAL GENERAL DE CHONE</v>
      </c>
      <c r="O10" s="344" t="str">
        <f>IF(E10="","",INDEX(CATALOGO!O:O,MATCH(POA_GC_2026!E10,CATALOGO!M:M,0)))</f>
        <v>GARANTIA DE LA CALIDAD DE LOS SERVICIOS DE SALUD</v>
      </c>
      <c r="P10" s="345" t="str">
        <f t="shared" si="1"/>
        <v>SIN PROYECTO</v>
      </c>
      <c r="Q10" s="346" t="str">
        <f>IF(CS10="","",INDEX(CATALOGO!T:T,MATCH(POA_GC_2026!CS10,CATALOGO!S:S,0)))</f>
        <v>MANTENIMIENTO PREVENTIVO Y CORRECTIVO SANITARIO</v>
      </c>
      <c r="R10" s="351" t="str">
        <f>IF(H10="","",INDEX(CATALOGO!AG:AG,MATCH(POA_GC_2026!H10,CATALOGO!AF:AF,0)))</f>
        <v>REPUESTOS Y ACCESORIOS</v>
      </c>
      <c r="S10" s="345" t="str">
        <f t="array" ref="S10">IF(J10="","",INDEX(CATALOGO!AU:AU,MATCH(J10,CATALOGO!AV:AV,0)))</f>
        <v>RECURSOS FISCALES</v>
      </c>
      <c r="T10" s="352" t="str">
        <f>IF(K10="","",INDEX(CATALOGO!AX:AX,MATCH(K10,CATALOGO!AW:AW,0)))</f>
        <v>SIN ORGANISMO</v>
      </c>
      <c r="U10" s="352" t="str">
        <f>IF(L10="","",INDEX(CATALOGO!AZ:AZ,MATCH(POA_GC_2026!L10,CATALOGO!AY:AY,0)))</f>
        <v>SIN CORRELATIVO</v>
      </c>
      <c r="V10" s="353" t="s">
        <v>493</v>
      </c>
      <c r="W10" s="354" t="s">
        <v>2488</v>
      </c>
      <c r="X10" s="354" t="s">
        <v>2505</v>
      </c>
      <c r="Y10" s="355" t="str">
        <f t="array" ref="Y10">IF(H10="","",INDEX(CATALOGO!AK:AK,MATCH(H10,CATALOGO!AF:AF,0)))</f>
        <v>02</v>
      </c>
      <c r="Z10" s="362" t="str">
        <f t="array" ref="Z10">IF(H10="","",INDEX(CATALOGO!AI:AI,MATCH(H10,CATALOGO!AF:AF,0)))</f>
        <v>NA</v>
      </c>
      <c r="AA10" s="362" t="str">
        <f t="array" ref="AA10">IF(H10="","",INDEX(CATALOGO!AJ:AJ,MATCH(H10,CATALOGO!AF:AF,0)))</f>
        <v>NA</v>
      </c>
      <c r="AB10" s="363" t="s">
        <v>194</v>
      </c>
      <c r="AC10" s="490"/>
      <c r="AD10" s="365" t="s">
        <v>208</v>
      </c>
      <c r="AE10" s="366" t="s">
        <v>41</v>
      </c>
      <c r="AF10" s="367">
        <v>46073</v>
      </c>
      <c r="AG10" s="367">
        <v>46073</v>
      </c>
      <c r="AH10" s="367">
        <v>46056</v>
      </c>
      <c r="AI10" s="367">
        <v>46056</v>
      </c>
      <c r="AJ10" s="367">
        <v>46056</v>
      </c>
      <c r="AK10" s="374"/>
      <c r="AL10" s="367">
        <v>46056</v>
      </c>
      <c r="AM10" s="367">
        <v>46078</v>
      </c>
      <c r="AN10" s="366" t="s">
        <v>41</v>
      </c>
      <c r="AO10" s="375">
        <v>0</v>
      </c>
      <c r="AP10" s="375">
        <v>0</v>
      </c>
      <c r="AQ10" s="375">
        <v>0</v>
      </c>
      <c r="AR10" s="375">
        <v>0</v>
      </c>
      <c r="AS10" s="375">
        <v>0</v>
      </c>
      <c r="AT10" s="375">
        <v>0</v>
      </c>
      <c r="AU10" s="375">
        <v>0</v>
      </c>
      <c r="AV10" s="375">
        <v>0</v>
      </c>
      <c r="AW10" s="375">
        <v>0</v>
      </c>
      <c r="AX10" s="375">
        <v>0</v>
      </c>
      <c r="AY10" s="375">
        <v>0</v>
      </c>
      <c r="AZ10" s="375">
        <v>150000</v>
      </c>
      <c r="BA10" s="388">
        <f t="shared" si="2"/>
        <v>150000</v>
      </c>
      <c r="BB10" s="364"/>
      <c r="BC10" s="389">
        <f>SUMIFS(REPROGRAM!X:X,REPROGRAM!B:B,POA_GC_2026!A10)</f>
        <v>0</v>
      </c>
      <c r="BD10" s="389">
        <f>SUMIFS(REPROGRAM!Z:Z,REPROGRAM!B:B,POA_GC_2026!A10)</f>
        <v>150000</v>
      </c>
      <c r="BE10" s="389">
        <f t="shared" ref="BE10:BE73" si="20">BA10+BC10-BD10</f>
        <v>0</v>
      </c>
      <c r="BF10" s="375">
        <v>0</v>
      </c>
      <c r="BG10" s="394">
        <f>SUMIFS(CERT_PRES!$P:$P,CERT_PRES!$A:$A,$A10,CERT_PRES!$Q:$Q,"ENERO")</f>
        <v>0</v>
      </c>
      <c r="BH10" s="375">
        <v>0</v>
      </c>
      <c r="BI10" s="394">
        <f>SUMIFS(CERT_PRES!$P:$P,CERT_PRES!$A:$A,$A10,CERT_PRES!$Q:$Q,"FEBRERO")</f>
        <v>0</v>
      </c>
      <c r="BJ10" s="375">
        <v>0</v>
      </c>
      <c r="BK10" s="394">
        <f>SUMIFS(CERT_PRES!$P:$P,CERT_PRES!$A:$A,$A10,CERT_PRES!$Q:$Q,"MARZO")</f>
        <v>0</v>
      </c>
      <c r="BL10" s="375">
        <v>0</v>
      </c>
      <c r="BM10" s="394">
        <f>SUMIFS(CERT_PRES!$P:$P,CERT_PRES!$A:$A,$A10,CERT_PRES!$Q:$Q,"ABRIL")</f>
        <v>0</v>
      </c>
      <c r="BN10" s="375">
        <v>0</v>
      </c>
      <c r="BO10" s="394">
        <f>SUMIFS(CERT_PRES!$P:$P,CERT_PRES!$A:$A,$A10,CERT_PRES!$Q:$Q,"MAYO")</f>
        <v>0</v>
      </c>
      <c r="BP10" s="375">
        <v>0</v>
      </c>
      <c r="BQ10" s="394">
        <f>SUMIFS(CERT_PRES!$P:$P,CERT_PRES!$A:$A,$A10,CERT_PRES!$Q:$Q,"JUNIO")</f>
        <v>0</v>
      </c>
      <c r="BR10" s="375">
        <v>0</v>
      </c>
      <c r="BS10" s="394">
        <f>SUMIFS(CERT_PRES!$P:$P,CERT_PRES!$A:$A,$A10,CERT_PRES!$Q:$Q,"JULIO")</f>
        <v>0</v>
      </c>
      <c r="BT10" s="375">
        <v>0</v>
      </c>
      <c r="BU10" s="394">
        <f>SUMIFS(CERT_PRES!$P:$P,CERT_PRES!$A:$A,$A10,CERT_PRES!$Q:$Q,"AGOSTO")</f>
        <v>0</v>
      </c>
      <c r="BV10" s="375">
        <v>0</v>
      </c>
      <c r="BW10" s="394">
        <f>SUMIFS(CERT_PRES!$P:$P,CERT_PRES!$A:$A,$A10,CERT_PRES!$Q:$Q,"SEPTIEMBRE")</f>
        <v>0</v>
      </c>
      <c r="BX10" s="375">
        <v>0</v>
      </c>
      <c r="BY10" s="394">
        <f>SUMIFS(CERT_PRES!$P:$P,CERT_PRES!$A:$A,$A10,CERT_PRES!$Q:$Q,"OCTUBRE")</f>
        <v>0</v>
      </c>
      <c r="BZ10" s="375">
        <v>0</v>
      </c>
      <c r="CA10" s="394">
        <f>SUMIFS(CERT_PRES!$P:$P,CERT_PRES!$A:$A,$A10,CERT_PRES!$Q:$Q,"NOVIEMBRE")</f>
        <v>0</v>
      </c>
      <c r="CB10" s="375">
        <v>0</v>
      </c>
      <c r="CC10" s="388">
        <f>SUMIFS(CERT_PRES!$P:$P,CERT_PRES!$A:$A,$A10,CERT_PRES!$Q:$Q,"DICIEMBRE")</f>
        <v>0</v>
      </c>
      <c r="CD10" s="388">
        <f t="shared" si="4"/>
        <v>0</v>
      </c>
      <c r="CE10" s="407" t="str">
        <f t="shared" si="5"/>
        <v>NO</v>
      </c>
      <c r="CF10" s="408" t="str">
        <f t="shared" si="6"/>
        <v>VALIDADO</v>
      </c>
      <c r="CG10" s="409">
        <f>+((SUMIFS(REPROGRAM!$V:$V,REPROGRAM!$B:$B,$A10,REPROGRAM!$AB:$AB,"NO"))-(SUMIFS(REPROGRAM!$W:$W,REPROGRAM!$B:$B,$A10,REPROGRAM!$AB:$AB,"NO")))</f>
        <v>0</v>
      </c>
      <c r="CH10" s="409">
        <f t="shared" si="7"/>
        <v>0</v>
      </c>
      <c r="CI10" s="409">
        <f t="shared" si="8"/>
        <v>0</v>
      </c>
      <c r="CJ10" s="410" t="str">
        <f>IF(DT10="","",INDEX(CATALOGO!L:L,MATCH(DT10,CATALOGO!D:D,0)))</f>
        <v xml:space="preserve">DIRECCIÓN PROVINCIAL DE SALUD DE MANABÍ </v>
      </c>
      <c r="CK10" s="410" t="str">
        <f>IF(DT10="","",INDEX(CATALOGO!L:L,MATCH(DT10,CATALOGO!D:D,0)))</f>
        <v xml:space="preserve">DIRECCIÓN PROVINCIAL DE SALUD DE MANABÍ </v>
      </c>
      <c r="CL10" s="352" t="str">
        <f>IF(D10="","",INDEX(CATALOGO!G:G,MATCH(D10,CATALOGO!D:D,0)))</f>
        <v>COORDINACIÓN ZONAL 4</v>
      </c>
      <c r="CM10" s="352" t="str">
        <f>IF(D10="","",INDEX(CATALOGO!H:H,MATCH(D10,CATALOGO!D:D,0)))</f>
        <v>MANABI</v>
      </c>
      <c r="CN10" s="352" t="str">
        <f>IF(D10="","",INDEX(CATALOGO!I:I,MATCH(D10,CATALOGO!D:D,0)))</f>
        <v>CHONE</v>
      </c>
      <c r="CO10" s="411" t="str">
        <f>IF(H10="","",INDEX(CATALOGO!AH:AH,MATCH(H10,CATALOGO!AF:AF,0)))</f>
        <v>MANTENIMIENTOS</v>
      </c>
      <c r="CP10" s="352" t="str">
        <f t="shared" si="9"/>
        <v>NO APLICA</v>
      </c>
      <c r="CQ10" s="352" t="str">
        <f>IF(E10="","",INDEX(CATALOGO!N:N,MATCH(POA_GC_2026!E10,CATALOGO!M:M,0)))</f>
        <v>CAL</v>
      </c>
      <c r="CR10" s="352" t="str">
        <f t="shared" si="10"/>
        <v>CORRIENTE</v>
      </c>
      <c r="CS10" s="352" t="str">
        <f t="shared" si="11"/>
        <v>57000001</v>
      </c>
      <c r="CT10" s="417" t="str">
        <f>IFERROR(VLOOKUP(E10,CATALOGO!$BB$3:$BC$24,2,0)," ")</f>
        <v>G42</v>
      </c>
      <c r="CU10" s="418" t="str">
        <f>IF(E10="","",INDEX(CATALOGO!AN:AN,MATCH(POA_GC_2026!E10,CATALOGO!AQ:AQ,0)))</f>
        <v>Mejorar las condiciones de vida de la población de forma integral, promoviendo el acceso equitativo a salud, vivienda y bienestar social.</v>
      </c>
      <c r="CV10" s="418" t="str">
        <f>IF(E10="","",INDEX(CATALOGO!AO:AO,MATCH(POA_GC_2026!E10,CATALOGO!AQ:AQ,0)))</f>
        <v>OE4 Incrementar la calidad en la prestación de los servicios de salud</v>
      </c>
      <c r="CW10" s="407" t="str">
        <f>IF(CV10="","",INDEX(CATALOGO!AP:AP,MATCH(POA_GC_2026!CV10,CATALOGO!AO:AO,0)))</f>
        <v>OE_4</v>
      </c>
      <c r="CX10" s="419"/>
      <c r="CY10" s="420">
        <f>SUMIFS(CERT_ACT_POA!AM:AM,CERT_ACT_POA!C:C,A10)</f>
        <v>0</v>
      </c>
      <c r="CZ10" s="420">
        <f t="shared" si="12"/>
        <v>0</v>
      </c>
      <c r="DA10" s="421">
        <f>SUMIFS(CERT_ACT_POA!$AD:$AD,CERT_ACT_POA!$C:$C,POA_GC_2026!$A10)</f>
        <v>0</v>
      </c>
      <c r="DB10" s="421">
        <f>SUMIFS(CERT_ACT_POA!$AE:$AE,CERT_ACT_POA!$C:$C,POA_GC_2026!$A10)</f>
        <v>0</v>
      </c>
      <c r="DC10" s="421">
        <f>SUMIFS(CERT_ACT_POA!$AF:$AF,CERT_ACT_POA!$C:$C,POA_GC_2026!$A10)</f>
        <v>0</v>
      </c>
      <c r="DD10" s="407" t="str">
        <f t="shared" si="13"/>
        <v>53</v>
      </c>
      <c r="DE10" s="364"/>
      <c r="DF10" s="428"/>
      <c r="DG10" s="429">
        <f>SUMIFS(CERT_PRES!$M:$M,CERT_PRES!$A:$A,$A10)</f>
        <v>0</v>
      </c>
      <c r="DH10" s="429">
        <f>SUMIFS(CERT_PRES!$O:$O,CERT_PRES!$A:$A,$A10)</f>
        <v>0</v>
      </c>
      <c r="DI10" s="429">
        <f>SUMIFS(CERT_PRES!$P:$P,CERT_PRES!$A:$A,$A10)</f>
        <v>0</v>
      </c>
      <c r="DJ10" s="442">
        <f t="shared" si="14"/>
        <v>0</v>
      </c>
      <c r="DK10" s="608">
        <f>IFERROR(VLOOKUP($A10,CERT_PRES!$A$6:$L$2552,12,0),0)</f>
        <v>0</v>
      </c>
      <c r="DL10" s="429" t="str">
        <f t="shared" si="15"/>
        <v>OK</v>
      </c>
      <c r="DM10" s="429" t="str">
        <f t="shared" si="16"/>
        <v>OK</v>
      </c>
      <c r="DN10" s="429" t="str">
        <f t="shared" ref="DN10:DN73" si="21">IF(CE10="SI",BF10+BH10+BJ10+BL10+BN10+BP10+BR10,"")</f>
        <v/>
      </c>
      <c r="DO10" s="429" t="str">
        <f t="shared" si="17"/>
        <v/>
      </c>
      <c r="DP10" s="443">
        <f>IFERROR(VLOOKUP(A10,#REF!,82,0),0)</f>
        <v>0</v>
      </c>
      <c r="DQ10" s="444">
        <f t="shared" si="18"/>
        <v>0</v>
      </c>
      <c r="DR10" s="445">
        <f t="shared" si="19"/>
        <v>0</v>
      </c>
      <c r="DS10" s="484" t="s">
        <v>2537</v>
      </c>
      <c r="DT10" s="326" t="s">
        <v>951</v>
      </c>
    </row>
    <row r="11" spans="1:124" s="39" customFormat="1" ht="12.75" customHeight="1">
      <c r="A11" s="484" t="s">
        <v>2539</v>
      </c>
      <c r="B11" s="486" t="str">
        <f>IF(DT11="","",INDEX(CATALOGO!E:E,MATCH(DT11,CATALOGO!D:D,0)))</f>
        <v>HOSPITAL GENERAL DE CHONE</v>
      </c>
      <c r="C11" s="483" t="s">
        <v>2540</v>
      </c>
      <c r="D11" s="326" t="str">
        <f>IF(B11="","",INDEX(CATALOGO!J:J,MATCH(B11,CATALOGO!E:E,0)))</f>
        <v>1333</v>
      </c>
      <c r="E11" s="329" t="s">
        <v>473</v>
      </c>
      <c r="F11" s="326" t="str">
        <f t="shared" si="0"/>
        <v>000</v>
      </c>
      <c r="G11" s="327" t="s">
        <v>218</v>
      </c>
      <c r="H11" s="328">
        <v>530404</v>
      </c>
      <c r="I11" s="341" t="s">
        <v>1151</v>
      </c>
      <c r="J11" s="327" t="s">
        <v>193</v>
      </c>
      <c r="K11" s="342" t="str">
        <f>IF(J11="","",INDEX(CATALOGO!AW:AW,MATCH(POA_GC_2026!J11,CATALOGO!AV:AV,0)))</f>
        <v>0000</v>
      </c>
      <c r="L11" s="342" t="str">
        <f>IF(J11="","",INDEX(CATALOGO!AY:AY,MATCH(POA_GC_2026!J11,CATALOGO!AV:AV,0)))</f>
        <v>0000</v>
      </c>
      <c r="M11" s="343" t="str">
        <f>IF(DT11="","",INDEX(CATALOGO!L:L,MATCH(DT11,CATALOGO!D:D,0)))</f>
        <v xml:space="preserve">DIRECCIÓN PROVINCIAL DE SALUD DE MANABÍ </v>
      </c>
      <c r="N11" s="343" t="str">
        <f>IF(DT11="","",INDEX(CATALOGO!K:K,MATCH(DT11,CATALOGO!D:D,0)))</f>
        <v>HOSPITAL GENERAL DE CHONE</v>
      </c>
      <c r="O11" s="344" t="str">
        <f>IF(E11="","",INDEX(CATALOGO!O:O,MATCH(POA_GC_2026!E11,CATALOGO!M:M,0)))</f>
        <v>GARANTIA DE LA CALIDAD DE LOS SERVICIOS DE SALUD</v>
      </c>
      <c r="P11" s="345" t="str">
        <f t="shared" si="1"/>
        <v>SIN PROYECTO</v>
      </c>
      <c r="Q11" s="346" t="str">
        <f>IF(CS11="","",INDEX(CATALOGO!T:T,MATCH(POA_GC_2026!CS11,CATALOGO!S:S,0)))</f>
        <v>GASTO OPERATIVO DE GARANTIA DE LA CALIDAD</v>
      </c>
      <c r="R11" s="351" t="str">
        <f>IF(H11="","",INDEX(CATALOGO!AG:AG,MATCH(POA_GC_2026!H11,CATALOGO!AF:AF,0)))</f>
        <v>MAQUINARIAS Y EQUIPOS (INSTALACION- MANTENIMIENTO Y REPARACIONES)</v>
      </c>
      <c r="S11" s="345" t="str">
        <f t="array" ref="S11">IF(J11="","",INDEX(CATALOGO!AU:AU,MATCH(J11,CATALOGO!AV:AV,0)))</f>
        <v>RECURSOS FISCALES</v>
      </c>
      <c r="T11" s="352" t="str">
        <f>IF(K11="","",INDEX(CATALOGO!AX:AX,MATCH(K11,CATALOGO!AW:AW,0)))</f>
        <v>SIN ORGANISMO</v>
      </c>
      <c r="U11" s="352" t="str">
        <f>IF(L11="","",INDEX(CATALOGO!AZ:AZ,MATCH(POA_GC_2026!L11,CATALOGO!AY:AY,0)))</f>
        <v>SIN CORRELATIVO</v>
      </c>
      <c r="V11" s="353" t="s">
        <v>475</v>
      </c>
      <c r="W11" s="354" t="s">
        <v>2488</v>
      </c>
      <c r="X11" s="354" t="s">
        <v>2505</v>
      </c>
      <c r="Y11" s="355" t="str">
        <f t="array" ref="Y11">IF(H11="","",INDEX(CATALOGO!AK:AK,MATCH(H11,CATALOGO!AF:AF,0)))</f>
        <v>06</v>
      </c>
      <c r="Z11" s="362" t="str">
        <f t="array" ref="Z11">IF(H11="","",INDEX(CATALOGO!AI:AI,MATCH(H11,CATALOGO!AF:AF,0)))</f>
        <v>NA</v>
      </c>
      <c r="AA11" s="362" t="str">
        <f t="array" ref="AA11">IF(H11="","",INDEX(CATALOGO!AJ:AJ,MATCH(H11,CATALOGO!AF:AF,0)))</f>
        <v>NA</v>
      </c>
      <c r="AB11" s="363" t="s">
        <v>194</v>
      </c>
      <c r="AC11" s="490" t="s">
        <v>2541</v>
      </c>
      <c r="AD11" s="365" t="s">
        <v>206</v>
      </c>
      <c r="AE11" s="366" t="s">
        <v>41</v>
      </c>
      <c r="AF11" s="367">
        <v>46073</v>
      </c>
      <c r="AG11" s="367">
        <v>46073</v>
      </c>
      <c r="AH11" s="367">
        <v>46056</v>
      </c>
      <c r="AI11" s="367">
        <v>46056</v>
      </c>
      <c r="AJ11" s="367">
        <v>46056</v>
      </c>
      <c r="AK11" s="374"/>
      <c r="AL11" s="367">
        <v>46056</v>
      </c>
      <c r="AM11" s="367">
        <v>46078</v>
      </c>
      <c r="AN11" s="366" t="s">
        <v>41</v>
      </c>
      <c r="AO11" s="375">
        <v>0</v>
      </c>
      <c r="AP11" s="375">
        <v>0</v>
      </c>
      <c r="AQ11" s="375">
        <v>0</v>
      </c>
      <c r="AR11" s="375">
        <v>0</v>
      </c>
      <c r="AS11" s="375">
        <v>0</v>
      </c>
      <c r="AT11" s="375">
        <v>0</v>
      </c>
      <c r="AU11" s="375">
        <v>0</v>
      </c>
      <c r="AV11" s="375">
        <v>0</v>
      </c>
      <c r="AW11" s="375">
        <v>0</v>
      </c>
      <c r="AX11" s="375">
        <v>0</v>
      </c>
      <c r="AY11" s="375">
        <v>0</v>
      </c>
      <c r="AZ11" s="375">
        <v>605000</v>
      </c>
      <c r="BA11" s="388">
        <f t="shared" si="2"/>
        <v>605000</v>
      </c>
      <c r="BB11" s="364"/>
      <c r="BC11" s="389">
        <f>SUMIFS(REPROGRAM!X:X,REPROGRAM!B:B,POA_GC_2026!A11)</f>
        <v>2160</v>
      </c>
      <c r="BD11" s="389">
        <f>SUMIFS(REPROGRAM!Z:Z,REPROGRAM!B:B,POA_GC_2026!A11)</f>
        <v>605000</v>
      </c>
      <c r="BE11" s="389">
        <f t="shared" si="20"/>
        <v>2160</v>
      </c>
      <c r="BF11" s="375">
        <v>0</v>
      </c>
      <c r="BG11" s="394">
        <f>SUMIFS(CERT_PRES!$P:$P,CERT_PRES!$A:$A,$A11,CERT_PRES!$Q:$Q,"ENERO")</f>
        <v>0</v>
      </c>
      <c r="BH11" s="375">
        <v>0</v>
      </c>
      <c r="BI11" s="394">
        <f>SUMIFS(CERT_PRES!$P:$P,CERT_PRES!$A:$A,$A11,CERT_PRES!$Q:$Q,"FEBRERO")</f>
        <v>0</v>
      </c>
      <c r="BJ11" s="375">
        <v>0</v>
      </c>
      <c r="BK11" s="394">
        <f>SUMIFS(CERT_PRES!$P:$P,CERT_PRES!$A:$A,$A11,CERT_PRES!$Q:$Q,"MARZO")</f>
        <v>0</v>
      </c>
      <c r="BL11" s="375">
        <v>0</v>
      </c>
      <c r="BM11" s="394">
        <f>SUMIFS(CERT_PRES!$P:$P,CERT_PRES!$A:$A,$A11,CERT_PRES!$Q:$Q,"ABRIL")</f>
        <v>0</v>
      </c>
      <c r="BN11" s="375">
        <v>2160</v>
      </c>
      <c r="BO11" s="394">
        <f>SUMIFS(CERT_PRES!$P:$P,CERT_PRES!$A:$A,$A11,CERT_PRES!$Q:$Q,"MAYO")</f>
        <v>2160</v>
      </c>
      <c r="BP11" s="375">
        <v>0</v>
      </c>
      <c r="BQ11" s="394">
        <f>SUMIFS(CERT_PRES!$P:$P,CERT_PRES!$A:$A,$A11,CERT_PRES!$Q:$Q,"JUNIO")</f>
        <v>0</v>
      </c>
      <c r="BR11" s="375">
        <v>0</v>
      </c>
      <c r="BS11" s="394">
        <f>SUMIFS(CERT_PRES!$P:$P,CERT_PRES!$A:$A,$A11,CERT_PRES!$Q:$Q,"JULIO")</f>
        <v>0</v>
      </c>
      <c r="BT11" s="375">
        <v>0</v>
      </c>
      <c r="BU11" s="394">
        <f>SUMIFS(CERT_PRES!$P:$P,CERT_PRES!$A:$A,$A11,CERT_PRES!$Q:$Q,"AGOSTO")</f>
        <v>0</v>
      </c>
      <c r="BV11" s="375">
        <v>0</v>
      </c>
      <c r="BW11" s="394">
        <f>SUMIFS(CERT_PRES!$P:$P,CERT_PRES!$A:$A,$A11,CERT_PRES!$Q:$Q,"SEPTIEMBRE")</f>
        <v>0</v>
      </c>
      <c r="BX11" s="375">
        <v>0</v>
      </c>
      <c r="BY11" s="394">
        <f>SUMIFS(CERT_PRES!$P:$P,CERT_PRES!$A:$A,$A11,CERT_PRES!$Q:$Q,"OCTUBRE")</f>
        <v>0</v>
      </c>
      <c r="BZ11" s="375">
        <v>0</v>
      </c>
      <c r="CA11" s="394">
        <f>SUMIFS(CERT_PRES!$P:$P,CERT_PRES!$A:$A,$A11,CERT_PRES!$Q:$Q,"NOVIEMBRE")</f>
        <v>0</v>
      </c>
      <c r="CB11" s="375">
        <v>0</v>
      </c>
      <c r="CC11" s="388">
        <f>SUMIFS(CERT_PRES!$P:$P,CERT_PRES!$A:$A,$A11,CERT_PRES!$Q:$Q,"DICIEMBRE")</f>
        <v>0</v>
      </c>
      <c r="CD11" s="388">
        <f t="shared" si="4"/>
        <v>2160</v>
      </c>
      <c r="CE11" s="407" t="str">
        <f t="shared" si="5"/>
        <v>SI</v>
      </c>
      <c r="CF11" s="408" t="str">
        <f t="shared" si="6"/>
        <v>VALIDADO</v>
      </c>
      <c r="CG11" s="409">
        <f>+((SUMIFS(REPROGRAM!$V:$V,REPROGRAM!$B:$B,$A11,REPROGRAM!$AB:$AB,"NO"))-(SUMIFS(REPROGRAM!$W:$W,REPROGRAM!$B:$B,$A11,REPROGRAM!$AB:$AB,"NO")))</f>
        <v>0</v>
      </c>
      <c r="CH11" s="409">
        <f t="shared" si="7"/>
        <v>2160</v>
      </c>
      <c r="CI11" s="409">
        <f t="shared" si="8"/>
        <v>0</v>
      </c>
      <c r="CJ11" s="410" t="str">
        <f>IF(DT11="","",INDEX(CATALOGO!L:L,MATCH(DT11,CATALOGO!D:D,0)))</f>
        <v xml:space="preserve">DIRECCIÓN PROVINCIAL DE SALUD DE MANABÍ </v>
      </c>
      <c r="CK11" s="410" t="str">
        <f>IF(DT11="","",INDEX(CATALOGO!L:L,MATCH(DT11,CATALOGO!D:D,0)))</f>
        <v xml:space="preserve">DIRECCIÓN PROVINCIAL DE SALUD DE MANABÍ </v>
      </c>
      <c r="CL11" s="352" t="str">
        <f>IF(D11="","",INDEX(CATALOGO!G:G,MATCH(D11,CATALOGO!D:D,0)))</f>
        <v>COORDINACIÓN ZONAL 4</v>
      </c>
      <c r="CM11" s="352" t="str">
        <f>IF(D11="","",INDEX(CATALOGO!H:H,MATCH(D11,CATALOGO!D:D,0)))</f>
        <v>MANABI</v>
      </c>
      <c r="CN11" s="352" t="str">
        <f>IF(D11="","",INDEX(CATALOGO!I:I,MATCH(D11,CATALOGO!D:D,0)))</f>
        <v>CHONE</v>
      </c>
      <c r="CO11" s="411" t="str">
        <f>IF(H11="","",INDEX(CATALOGO!AH:AH,MATCH(H11,CATALOGO!AF:AF,0)))</f>
        <v>MANTENIMIENTOS</v>
      </c>
      <c r="CP11" s="352" t="str">
        <f t="shared" si="9"/>
        <v>NO APLICA</v>
      </c>
      <c r="CQ11" s="352" t="str">
        <f>IF(E11="","",INDEX(CATALOGO!N:N,MATCH(POA_GC_2026!E11,CATALOGO!M:M,0)))</f>
        <v>CAL</v>
      </c>
      <c r="CR11" s="352" t="str">
        <f t="shared" si="10"/>
        <v>CORRIENTE</v>
      </c>
      <c r="CS11" s="352" t="str">
        <f t="shared" si="11"/>
        <v>57000002</v>
      </c>
      <c r="CT11" s="417" t="str">
        <f>IFERROR(VLOOKUP(E11,CATALOGO!$BB$3:$BC$24,2,0)," ")</f>
        <v>G42</v>
      </c>
      <c r="CU11" s="418" t="str">
        <f>IF(E11="","",INDEX(CATALOGO!AN:AN,MATCH(POA_GC_2026!E11,CATALOGO!AQ:AQ,0)))</f>
        <v>Mejorar las condiciones de vida de la población de forma integral, promoviendo el acceso equitativo a salud, vivienda y bienestar social.</v>
      </c>
      <c r="CV11" s="418" t="str">
        <f>IF(E11="","",INDEX(CATALOGO!AO:AO,MATCH(POA_GC_2026!E11,CATALOGO!AQ:AQ,0)))</f>
        <v>OE4 Incrementar la calidad en la prestación de los servicios de salud</v>
      </c>
      <c r="CW11" s="407" t="str">
        <f>IF(CV11="","",INDEX(CATALOGO!AP:AP,MATCH(POA_GC_2026!CV11,CATALOGO!AO:AO,0)))</f>
        <v>OE_4</v>
      </c>
      <c r="CX11" s="419"/>
      <c r="CY11" s="420">
        <f>SUMIFS(CERT_ACT_POA!AM:AM,CERT_ACT_POA!C:C,A11)</f>
        <v>2160</v>
      </c>
      <c r="CZ11" s="420">
        <f t="shared" si="12"/>
        <v>0</v>
      </c>
      <c r="DA11" s="421">
        <f>SUMIFS(CERT_ACT_POA!$AD:$AD,CERT_ACT_POA!$C:$C,POA_GC_2026!$A11)</f>
        <v>0</v>
      </c>
      <c r="DB11" s="421">
        <f>SUMIFS(CERT_ACT_POA!$AE:$AE,CERT_ACT_POA!$C:$C,POA_GC_2026!$A11)</f>
        <v>0</v>
      </c>
      <c r="DC11" s="421">
        <f>SUMIFS(CERT_ACT_POA!$AF:$AF,CERT_ACT_POA!$C:$C,POA_GC_2026!$A11)</f>
        <v>0</v>
      </c>
      <c r="DD11" s="407" t="str">
        <f t="shared" si="13"/>
        <v>53</v>
      </c>
      <c r="DE11" s="364"/>
      <c r="DF11" s="428"/>
      <c r="DG11" s="429">
        <f>SUMIFS(CERT_PRES!$M:$M,CERT_PRES!$A:$A,$A11)</f>
        <v>0</v>
      </c>
      <c r="DH11" s="429">
        <f>SUMIFS(CERT_PRES!$O:$O,CERT_PRES!$A:$A,$A11)</f>
        <v>2160</v>
      </c>
      <c r="DI11" s="429">
        <f>SUMIFS(CERT_PRES!$P:$P,CERT_PRES!$A:$A,$A11)</f>
        <v>2160</v>
      </c>
      <c r="DJ11" s="442">
        <f t="shared" si="14"/>
        <v>0</v>
      </c>
      <c r="DK11" s="608">
        <f>IFERROR(VLOOKUP($A11,CERT_PRES!$A$6:$L$2552,12,0),0)</f>
        <v>58</v>
      </c>
      <c r="DL11" s="429" t="str">
        <f t="shared" si="15"/>
        <v>OK</v>
      </c>
      <c r="DM11" s="429" t="str">
        <f t="shared" si="16"/>
        <v>OK</v>
      </c>
      <c r="DN11" s="429">
        <f t="shared" si="21"/>
        <v>2160</v>
      </c>
      <c r="DO11" s="429" t="str">
        <f t="shared" si="17"/>
        <v/>
      </c>
      <c r="DP11" s="443">
        <f>IFERROR(VLOOKUP(A11,#REF!,82,0),0)</f>
        <v>0</v>
      </c>
      <c r="DQ11" s="444">
        <f t="shared" si="18"/>
        <v>2160</v>
      </c>
      <c r="DR11" s="445">
        <f t="shared" si="19"/>
        <v>0</v>
      </c>
      <c r="DS11" s="484" t="s">
        <v>2539</v>
      </c>
      <c r="DT11" s="326" t="s">
        <v>951</v>
      </c>
    </row>
    <row r="12" spans="1:124" s="39" customFormat="1" ht="12.75" customHeight="1">
      <c r="A12" s="484" t="s">
        <v>2542</v>
      </c>
      <c r="B12" s="486" t="str">
        <f>IF(DT12="","",INDEX(CATALOGO!E:E,MATCH(DT12,CATALOGO!D:D,0)))</f>
        <v>HOSPITAL GENERAL DE CHONE</v>
      </c>
      <c r="C12" s="483" t="s">
        <v>2543</v>
      </c>
      <c r="D12" s="326" t="str">
        <f>IF(B12="","",INDEX(CATALOGO!J:J,MATCH(B12,CATALOGO!E:E,0)))</f>
        <v>1333</v>
      </c>
      <c r="E12" s="329" t="s">
        <v>473</v>
      </c>
      <c r="F12" s="326" t="str">
        <f t="shared" si="0"/>
        <v>000</v>
      </c>
      <c r="G12" s="327" t="s">
        <v>218</v>
      </c>
      <c r="H12" s="328">
        <v>530813</v>
      </c>
      <c r="I12" s="341" t="s">
        <v>1151</v>
      </c>
      <c r="J12" s="327" t="s">
        <v>193</v>
      </c>
      <c r="K12" s="342" t="str">
        <f>IF(J12="","",INDEX(CATALOGO!AW:AW,MATCH(POA_GC_2026!J12,CATALOGO!AV:AV,0)))</f>
        <v>0000</v>
      </c>
      <c r="L12" s="342" t="str">
        <f>IF(J12="","",INDEX(CATALOGO!AY:AY,MATCH(POA_GC_2026!J12,CATALOGO!AV:AV,0)))</f>
        <v>0000</v>
      </c>
      <c r="M12" s="343" t="str">
        <f>IF(DT12="","",INDEX(CATALOGO!L:L,MATCH(DT12,CATALOGO!D:D,0)))</f>
        <v xml:space="preserve">DIRECCIÓN PROVINCIAL DE SALUD DE MANABÍ </v>
      </c>
      <c r="N12" s="343" t="str">
        <f>IF(DT12="","",INDEX(CATALOGO!K:K,MATCH(DT12,CATALOGO!D:D,0)))</f>
        <v>HOSPITAL GENERAL DE CHONE</v>
      </c>
      <c r="O12" s="344" t="str">
        <f>IF(E12="","",INDEX(CATALOGO!O:O,MATCH(POA_GC_2026!E12,CATALOGO!M:M,0)))</f>
        <v>GARANTIA DE LA CALIDAD DE LOS SERVICIOS DE SALUD</v>
      </c>
      <c r="P12" s="345" t="str">
        <f t="shared" si="1"/>
        <v>SIN PROYECTO</v>
      </c>
      <c r="Q12" s="346" t="str">
        <f>IF(CS12="","",INDEX(CATALOGO!T:T,MATCH(POA_GC_2026!CS12,CATALOGO!S:S,0)))</f>
        <v>GASTO OPERATIVO DE GARANTIA DE LA CALIDAD</v>
      </c>
      <c r="R12" s="351" t="str">
        <f>IF(H12="","",INDEX(CATALOGO!AG:AG,MATCH(POA_GC_2026!H12,CATALOGO!AF:AF,0)))</f>
        <v>REPUESTOS Y ACCESORIOS</v>
      </c>
      <c r="S12" s="345" t="str">
        <f t="array" ref="S12">IF(J12="","",INDEX(CATALOGO!AU:AU,MATCH(J12,CATALOGO!AV:AV,0)))</f>
        <v>RECURSOS FISCALES</v>
      </c>
      <c r="T12" s="352" t="str">
        <f>IF(K12="","",INDEX(CATALOGO!AX:AX,MATCH(K12,CATALOGO!AW:AW,0)))</f>
        <v>SIN ORGANISMO</v>
      </c>
      <c r="U12" s="352" t="str">
        <f>IF(L12="","",INDEX(CATALOGO!AZ:AZ,MATCH(POA_GC_2026!L12,CATALOGO!AY:AY,0)))</f>
        <v>SIN CORRELATIVO</v>
      </c>
      <c r="V12" s="353" t="s">
        <v>475</v>
      </c>
      <c r="W12" s="354" t="s">
        <v>2488</v>
      </c>
      <c r="X12" s="354" t="s">
        <v>2505</v>
      </c>
      <c r="Y12" s="355" t="str">
        <f t="array" ref="Y12">IF(H12="","",INDEX(CATALOGO!AK:AK,MATCH(H12,CATALOGO!AF:AF,0)))</f>
        <v>02</v>
      </c>
      <c r="Z12" s="362" t="str">
        <f t="array" ref="Z12">IF(H12="","",INDEX(CATALOGO!AI:AI,MATCH(H12,CATALOGO!AF:AF,0)))</f>
        <v>NA</v>
      </c>
      <c r="AA12" s="362" t="str">
        <f t="array" ref="AA12">IF(H12="","",INDEX(CATALOGO!AJ:AJ,MATCH(H12,CATALOGO!AF:AF,0)))</f>
        <v>NA</v>
      </c>
      <c r="AB12" s="363" t="s">
        <v>194</v>
      </c>
      <c r="AC12" s="490"/>
      <c r="AD12" s="365" t="s">
        <v>208</v>
      </c>
      <c r="AE12" s="366" t="s">
        <v>41</v>
      </c>
      <c r="AF12" s="367">
        <v>46073</v>
      </c>
      <c r="AG12" s="367">
        <v>46073</v>
      </c>
      <c r="AH12" s="367">
        <v>46056</v>
      </c>
      <c r="AI12" s="367">
        <v>46056</v>
      </c>
      <c r="AJ12" s="367">
        <v>46056</v>
      </c>
      <c r="AK12" s="374"/>
      <c r="AL12" s="367">
        <v>46056</v>
      </c>
      <c r="AM12" s="367">
        <v>46078</v>
      </c>
      <c r="AN12" s="366" t="s">
        <v>41</v>
      </c>
      <c r="AO12" s="375">
        <v>0</v>
      </c>
      <c r="AP12" s="375">
        <v>0</v>
      </c>
      <c r="AQ12" s="375">
        <v>0</v>
      </c>
      <c r="AR12" s="375">
        <v>0</v>
      </c>
      <c r="AS12" s="375">
        <v>0</v>
      </c>
      <c r="AT12" s="375">
        <v>0</v>
      </c>
      <c r="AU12" s="375">
        <v>0</v>
      </c>
      <c r="AV12" s="375">
        <v>0</v>
      </c>
      <c r="AW12" s="375">
        <v>0</v>
      </c>
      <c r="AX12" s="375">
        <v>0</v>
      </c>
      <c r="AY12" s="375">
        <v>0</v>
      </c>
      <c r="AZ12" s="375">
        <v>85000</v>
      </c>
      <c r="BA12" s="388">
        <f t="shared" si="2"/>
        <v>85000</v>
      </c>
      <c r="BB12" s="364"/>
      <c r="BC12" s="389">
        <f>SUMIFS(REPROGRAM!X:X,REPROGRAM!B:B,POA_GC_2026!A12)</f>
        <v>0</v>
      </c>
      <c r="BD12" s="389">
        <f>SUMIFS(REPROGRAM!Z:Z,REPROGRAM!B:B,POA_GC_2026!A12)</f>
        <v>85000</v>
      </c>
      <c r="BE12" s="389">
        <f t="shared" si="20"/>
        <v>0</v>
      </c>
      <c r="BF12" s="375">
        <v>0</v>
      </c>
      <c r="BG12" s="394">
        <f>SUMIFS(CERT_PRES!$P:$P,CERT_PRES!$A:$A,$A12,CERT_PRES!$Q:$Q,"ENERO")</f>
        <v>0</v>
      </c>
      <c r="BH12" s="375">
        <v>0</v>
      </c>
      <c r="BI12" s="394">
        <f>SUMIFS(CERT_PRES!$P:$P,CERT_PRES!$A:$A,$A12,CERT_PRES!$Q:$Q,"FEBRERO")</f>
        <v>0</v>
      </c>
      <c r="BJ12" s="375">
        <v>0</v>
      </c>
      <c r="BK12" s="394">
        <f>SUMIFS(CERT_PRES!$P:$P,CERT_PRES!$A:$A,$A12,CERT_PRES!$Q:$Q,"MARZO")</f>
        <v>0</v>
      </c>
      <c r="BL12" s="375">
        <v>0</v>
      </c>
      <c r="BM12" s="394">
        <f>SUMIFS(CERT_PRES!$P:$P,CERT_PRES!$A:$A,$A12,CERT_PRES!$Q:$Q,"ABRIL")</f>
        <v>0</v>
      </c>
      <c r="BN12" s="375">
        <v>0</v>
      </c>
      <c r="BO12" s="394">
        <f>SUMIFS(CERT_PRES!$P:$P,CERT_PRES!$A:$A,$A12,CERT_PRES!$Q:$Q,"MAYO")</f>
        <v>0</v>
      </c>
      <c r="BP12" s="375">
        <v>0</v>
      </c>
      <c r="BQ12" s="394">
        <f>SUMIFS(CERT_PRES!$P:$P,CERT_PRES!$A:$A,$A12,CERT_PRES!$Q:$Q,"JUNIO")</f>
        <v>0</v>
      </c>
      <c r="BR12" s="375">
        <v>0</v>
      </c>
      <c r="BS12" s="394">
        <f>SUMIFS(CERT_PRES!$P:$P,CERT_PRES!$A:$A,$A12,CERT_PRES!$Q:$Q,"JULIO")</f>
        <v>0</v>
      </c>
      <c r="BT12" s="375">
        <v>0</v>
      </c>
      <c r="BU12" s="394">
        <f>SUMIFS(CERT_PRES!$P:$P,CERT_PRES!$A:$A,$A12,CERT_PRES!$Q:$Q,"AGOSTO")</f>
        <v>0</v>
      </c>
      <c r="BV12" s="375">
        <v>0</v>
      </c>
      <c r="BW12" s="394">
        <f>SUMIFS(CERT_PRES!$P:$P,CERT_PRES!$A:$A,$A12,CERT_PRES!$Q:$Q,"SEPTIEMBRE")</f>
        <v>0</v>
      </c>
      <c r="BX12" s="375">
        <v>0</v>
      </c>
      <c r="BY12" s="394">
        <f>SUMIFS(CERT_PRES!$P:$P,CERT_PRES!$A:$A,$A12,CERT_PRES!$Q:$Q,"OCTUBRE")</f>
        <v>0</v>
      </c>
      <c r="BZ12" s="375">
        <v>0</v>
      </c>
      <c r="CA12" s="394">
        <f>SUMIFS(CERT_PRES!$P:$P,CERT_PRES!$A:$A,$A12,CERT_PRES!$Q:$Q,"NOVIEMBRE")</f>
        <v>0</v>
      </c>
      <c r="CB12" s="375">
        <v>0</v>
      </c>
      <c r="CC12" s="388">
        <f>SUMIFS(CERT_PRES!$P:$P,CERT_PRES!$A:$A,$A12,CERT_PRES!$Q:$Q,"DICIEMBRE")</f>
        <v>0</v>
      </c>
      <c r="CD12" s="388">
        <f t="shared" si="4"/>
        <v>0</v>
      </c>
      <c r="CE12" s="407" t="str">
        <f t="shared" si="5"/>
        <v>NO</v>
      </c>
      <c r="CF12" s="408" t="str">
        <f t="shared" si="6"/>
        <v>VALIDADO</v>
      </c>
      <c r="CG12" s="409">
        <f>+((SUMIFS(REPROGRAM!$V:$V,REPROGRAM!$B:$B,$A12,REPROGRAM!$AB:$AB,"NO"))-(SUMIFS(REPROGRAM!$W:$W,REPROGRAM!$B:$B,$A12,REPROGRAM!$AB:$AB,"NO")))</f>
        <v>0</v>
      </c>
      <c r="CH12" s="409">
        <f t="shared" si="7"/>
        <v>0</v>
      </c>
      <c r="CI12" s="409">
        <f t="shared" si="8"/>
        <v>0</v>
      </c>
      <c r="CJ12" s="410" t="str">
        <f>IF(DT12="","",INDEX(CATALOGO!L:L,MATCH(DT12,CATALOGO!D:D,0)))</f>
        <v xml:space="preserve">DIRECCIÓN PROVINCIAL DE SALUD DE MANABÍ </v>
      </c>
      <c r="CK12" s="410" t="str">
        <f>IF(DT12="","",INDEX(CATALOGO!L:L,MATCH(DT12,CATALOGO!D:D,0)))</f>
        <v xml:space="preserve">DIRECCIÓN PROVINCIAL DE SALUD DE MANABÍ </v>
      </c>
      <c r="CL12" s="352" t="str">
        <f>IF(D12="","",INDEX(CATALOGO!G:G,MATCH(D12,CATALOGO!D:D,0)))</f>
        <v>COORDINACIÓN ZONAL 4</v>
      </c>
      <c r="CM12" s="352" t="str">
        <f>IF(D12="","",INDEX(CATALOGO!H:H,MATCH(D12,CATALOGO!D:D,0)))</f>
        <v>MANABI</v>
      </c>
      <c r="CN12" s="352" t="str">
        <f>IF(D12="","",INDEX(CATALOGO!I:I,MATCH(D12,CATALOGO!D:D,0)))</f>
        <v>CHONE</v>
      </c>
      <c r="CO12" s="411" t="str">
        <f>IF(H12="","",INDEX(CATALOGO!AH:AH,MATCH(H12,CATALOGO!AF:AF,0)))</f>
        <v>MANTENIMIENTOS</v>
      </c>
      <c r="CP12" s="352" t="str">
        <f t="shared" si="9"/>
        <v>NO APLICA</v>
      </c>
      <c r="CQ12" s="352" t="str">
        <f>IF(E12="","",INDEX(CATALOGO!N:N,MATCH(POA_GC_2026!E12,CATALOGO!M:M,0)))</f>
        <v>CAL</v>
      </c>
      <c r="CR12" s="352" t="str">
        <f t="shared" si="10"/>
        <v>CORRIENTE</v>
      </c>
      <c r="CS12" s="352" t="str">
        <f t="shared" si="11"/>
        <v>57000002</v>
      </c>
      <c r="CT12" s="417" t="str">
        <f>IFERROR(VLOOKUP(E12,CATALOGO!$BB$3:$BC$24,2,0)," ")</f>
        <v>G42</v>
      </c>
      <c r="CU12" s="418" t="str">
        <f>IF(E12="","",INDEX(CATALOGO!AN:AN,MATCH(POA_GC_2026!E12,CATALOGO!AQ:AQ,0)))</f>
        <v>Mejorar las condiciones de vida de la población de forma integral, promoviendo el acceso equitativo a salud, vivienda y bienestar social.</v>
      </c>
      <c r="CV12" s="418" t="str">
        <f>IF(E12="","",INDEX(CATALOGO!AO:AO,MATCH(POA_GC_2026!E12,CATALOGO!AQ:AQ,0)))</f>
        <v>OE4 Incrementar la calidad en la prestación de los servicios de salud</v>
      </c>
      <c r="CW12" s="407" t="str">
        <f>IF(CV12="","",INDEX(CATALOGO!AP:AP,MATCH(POA_GC_2026!CV12,CATALOGO!AO:AO,0)))</f>
        <v>OE_4</v>
      </c>
      <c r="CX12" s="419"/>
      <c r="CY12" s="420">
        <f>SUMIFS(CERT_ACT_POA!AM:AM,CERT_ACT_POA!C:C,A12)</f>
        <v>0</v>
      </c>
      <c r="CZ12" s="420">
        <f t="shared" si="12"/>
        <v>0</v>
      </c>
      <c r="DA12" s="421">
        <f>SUMIFS(CERT_ACT_POA!$AD:$AD,CERT_ACT_POA!$C:$C,POA_GC_2026!$A12)</f>
        <v>0</v>
      </c>
      <c r="DB12" s="421">
        <f>SUMIFS(CERT_ACT_POA!$AE:$AE,CERT_ACT_POA!$C:$C,POA_GC_2026!$A12)</f>
        <v>0</v>
      </c>
      <c r="DC12" s="421">
        <f>SUMIFS(CERT_ACT_POA!$AF:$AF,CERT_ACT_POA!$C:$C,POA_GC_2026!$A12)</f>
        <v>0</v>
      </c>
      <c r="DD12" s="407" t="str">
        <f t="shared" si="13"/>
        <v>53</v>
      </c>
      <c r="DE12" s="364"/>
      <c r="DF12" s="428"/>
      <c r="DG12" s="429">
        <f>SUMIFS(CERT_PRES!$M:$M,CERT_PRES!$A:$A,$A12)</f>
        <v>0</v>
      </c>
      <c r="DH12" s="429">
        <f>SUMIFS(CERT_PRES!$O:$O,CERT_PRES!$A:$A,$A12)</f>
        <v>0</v>
      </c>
      <c r="DI12" s="429">
        <f>SUMIFS(CERT_PRES!$P:$P,CERT_PRES!$A:$A,$A12)</f>
        <v>0</v>
      </c>
      <c r="DJ12" s="442">
        <f t="shared" si="14"/>
        <v>0</v>
      </c>
      <c r="DK12" s="608">
        <f>IFERROR(VLOOKUP($A12,CERT_PRES!$A$6:$L$2552,12,0),0)</f>
        <v>0</v>
      </c>
      <c r="DL12" s="429" t="str">
        <f t="shared" si="15"/>
        <v>OK</v>
      </c>
      <c r="DM12" s="429" t="str">
        <f t="shared" si="16"/>
        <v>OK</v>
      </c>
      <c r="DN12" s="429" t="str">
        <f t="shared" si="21"/>
        <v/>
      </c>
      <c r="DO12" s="429" t="str">
        <f t="shared" si="17"/>
        <v/>
      </c>
      <c r="DP12" s="443">
        <f>IFERROR(VLOOKUP(A12,#REF!,82,0),0)</f>
        <v>0</v>
      </c>
      <c r="DQ12" s="444">
        <f t="shared" si="18"/>
        <v>0</v>
      </c>
      <c r="DR12" s="445">
        <f t="shared" si="19"/>
        <v>0</v>
      </c>
      <c r="DS12" s="484" t="s">
        <v>2542</v>
      </c>
      <c r="DT12" s="326" t="s">
        <v>951</v>
      </c>
    </row>
    <row r="13" spans="1:124" s="39" customFormat="1" ht="12.75" customHeight="1">
      <c r="A13" s="484" t="s">
        <v>2544</v>
      </c>
      <c r="B13" s="486" t="str">
        <f>IF(DT13="","",INDEX(CATALOGO!E:E,MATCH(DT13,CATALOGO!D:D,0)))</f>
        <v>HOSPITAL GENERAL DE CHONE</v>
      </c>
      <c r="C13" s="483" t="s">
        <v>2424</v>
      </c>
      <c r="D13" s="326" t="str">
        <f>IF(B13="","",INDEX(CATALOGO!J:J,MATCH(B13,CATALOGO!E:E,0)))</f>
        <v>1333</v>
      </c>
      <c r="E13" s="329" t="s">
        <v>223</v>
      </c>
      <c r="F13" s="326" t="str">
        <f t="shared" si="0"/>
        <v>000</v>
      </c>
      <c r="G13" s="327" t="s">
        <v>193</v>
      </c>
      <c r="H13" s="328">
        <v>510203</v>
      </c>
      <c r="I13" s="341" t="s">
        <v>1132</v>
      </c>
      <c r="J13" s="327" t="s">
        <v>193</v>
      </c>
      <c r="K13" s="342" t="str">
        <f>IF(J13="","",INDEX(CATALOGO!AW:AW,MATCH(POA_GC_2026!J13,CATALOGO!AV:AV,0)))</f>
        <v>0000</v>
      </c>
      <c r="L13" s="342" t="str">
        <f>IF(J13="","",INDEX(CATALOGO!AY:AY,MATCH(POA_GC_2026!J13,CATALOGO!AV:AV,0)))</f>
        <v>0000</v>
      </c>
      <c r="M13" s="343" t="str">
        <f>IF(DT13="","",INDEX(CATALOGO!L:L,MATCH(DT13,CATALOGO!D:D,0)))</f>
        <v xml:space="preserve">DIRECCIÓN PROVINCIAL DE SALUD DE MANABÍ </v>
      </c>
      <c r="N13" s="343" t="str">
        <f>IF(DT13="","",INDEX(CATALOGO!K:K,MATCH(DT13,CATALOGO!D:D,0)))</f>
        <v>HOSPITAL GENERAL DE CHONE</v>
      </c>
      <c r="O13" s="344" t="str">
        <f>IF(E13="","",INDEX(CATALOGO!O:O,MATCH(POA_GC_2026!E13,CATALOGO!M:M,0)))</f>
        <v>PROVISION Y PRESTACION DE SERVICIOS DE SALUD</v>
      </c>
      <c r="P13" s="345" t="str">
        <f t="shared" si="1"/>
        <v>SIN PROYECTO</v>
      </c>
      <c r="Q13" s="346" t="str">
        <f>IF(CS13="","",INDEX(CATALOGO!T:T,MATCH(POA_GC_2026!CS13,CATALOGO!S:S,0)))</f>
        <v>PRESTACIONES DE SALUD A LA POBLACION</v>
      </c>
      <c r="R13" s="351" t="str">
        <f>IF(H13="","",INDEX(CATALOGO!AG:AG,MATCH(POA_GC_2026!H13,CATALOGO!AF:AF,0)))</f>
        <v>DECIMO TERCER SUELDO</v>
      </c>
      <c r="S13" s="345" t="str">
        <f t="array" ref="S13">IF(J13="","",INDEX(CATALOGO!AU:AU,MATCH(J13,CATALOGO!AV:AV,0)))</f>
        <v>RECURSOS FISCALES</v>
      </c>
      <c r="T13" s="352" t="str">
        <f>IF(K13="","",INDEX(CATALOGO!AX:AX,MATCH(K13,CATALOGO!AW:AW,0)))</f>
        <v>SIN ORGANISMO</v>
      </c>
      <c r="U13" s="352" t="str">
        <f>IF(L13="","",INDEX(CATALOGO!AZ:AZ,MATCH(POA_GC_2026!L13,CATALOGO!AY:AY,0)))</f>
        <v>SIN CORRELATIVO</v>
      </c>
      <c r="V13" s="353" t="s">
        <v>493</v>
      </c>
      <c r="W13" s="354" t="s">
        <v>2498</v>
      </c>
      <c r="X13" s="354" t="s">
        <v>2500</v>
      </c>
      <c r="Y13" s="355" t="str">
        <f t="array" ref="Y13">IF(H13="","",INDEX(CATALOGO!AK:AK,MATCH(H13,CATALOGO!AF:AF,0)))</f>
        <v>04</v>
      </c>
      <c r="Z13" s="362" t="str">
        <f t="array" ref="Z13">IF(H13="","",INDEX(CATALOGO!AI:AI,MATCH(H13,CATALOGO!AF:AF,0)))</f>
        <v>NA</v>
      </c>
      <c r="AA13" s="362" t="str">
        <f t="array" ref="AA13">IF(H13="","",INDEX(CATALOGO!AJ:AJ,MATCH(H13,CATALOGO!AF:AF,0)))</f>
        <v>NA</v>
      </c>
      <c r="AB13" s="363" t="s">
        <v>194</v>
      </c>
      <c r="AC13" s="490"/>
      <c r="AD13" s="365" t="s">
        <v>197</v>
      </c>
      <c r="AE13" s="366" t="s">
        <v>44</v>
      </c>
      <c r="AF13" s="367">
        <v>46073</v>
      </c>
      <c r="AG13" s="367">
        <v>46073</v>
      </c>
      <c r="AH13" s="367">
        <v>46056</v>
      </c>
      <c r="AI13" s="367">
        <v>46056</v>
      </c>
      <c r="AJ13" s="367">
        <v>46056</v>
      </c>
      <c r="AK13" s="374"/>
      <c r="AL13" s="367">
        <v>46056</v>
      </c>
      <c r="AM13" s="367">
        <v>46078</v>
      </c>
      <c r="AN13" s="366" t="s">
        <v>41</v>
      </c>
      <c r="AO13" s="375">
        <v>586.85</v>
      </c>
      <c r="AP13" s="375">
        <v>586.85</v>
      </c>
      <c r="AQ13" s="375">
        <v>586.85</v>
      </c>
      <c r="AR13" s="375">
        <v>586.85</v>
      </c>
      <c r="AS13" s="375">
        <v>586.85</v>
      </c>
      <c r="AT13" s="375">
        <v>586.85</v>
      </c>
      <c r="AU13" s="375">
        <v>586.85</v>
      </c>
      <c r="AV13" s="375">
        <v>586.85</v>
      </c>
      <c r="AW13" s="375">
        <v>586.85</v>
      </c>
      <c r="AX13" s="375">
        <v>586.85</v>
      </c>
      <c r="AY13" s="375">
        <v>586.85</v>
      </c>
      <c r="AZ13" s="375">
        <v>3899.85</v>
      </c>
      <c r="BA13" s="388">
        <f t="shared" si="2"/>
        <v>10355.200000000001</v>
      </c>
      <c r="BB13" s="364"/>
      <c r="BC13" s="389">
        <f>SUMIFS(REPROGRAM!X:X,REPROGRAM!B:B,POA_GC_2026!A13)</f>
        <v>0</v>
      </c>
      <c r="BD13" s="389">
        <f>SUMIFS(REPROGRAM!Z:Z,REPROGRAM!B:B,POA_GC_2026!A13)</f>
        <v>10355.200000000001</v>
      </c>
      <c r="BE13" s="389">
        <f t="shared" si="20"/>
        <v>0</v>
      </c>
      <c r="BF13" s="375">
        <v>0</v>
      </c>
      <c r="BG13" s="394">
        <f>SUMIFS(CERT_PRES!$P:$P,CERT_PRES!$A:$A,$A13,CERT_PRES!$Q:$Q,"ENERO")</f>
        <v>0</v>
      </c>
      <c r="BH13" s="375">
        <v>0</v>
      </c>
      <c r="BI13" s="394">
        <f>SUMIFS(CERT_PRES!$P:$P,CERT_PRES!$A:$A,$A13,CERT_PRES!$Q:$Q,"FEBRERO")</f>
        <v>0</v>
      </c>
      <c r="BJ13" s="375">
        <v>0</v>
      </c>
      <c r="BK13" s="394">
        <f>SUMIFS(CERT_PRES!$P:$P,CERT_PRES!$A:$A,$A13,CERT_PRES!$Q:$Q,"MARZO")</f>
        <v>0</v>
      </c>
      <c r="BL13" s="375">
        <v>0</v>
      </c>
      <c r="BM13" s="394">
        <f>SUMIFS(CERT_PRES!$P:$P,CERT_PRES!$A:$A,$A13,CERT_PRES!$Q:$Q,"ABRIL")</f>
        <v>0</v>
      </c>
      <c r="BN13" s="375">
        <v>0</v>
      </c>
      <c r="BO13" s="394">
        <f>SUMIFS(CERT_PRES!$P:$P,CERT_PRES!$A:$A,$A13,CERT_PRES!$Q:$Q,"MAYO")</f>
        <v>0</v>
      </c>
      <c r="BP13" s="375">
        <v>0</v>
      </c>
      <c r="BQ13" s="394">
        <f>SUMIFS(CERT_PRES!$P:$P,CERT_PRES!$A:$A,$A13,CERT_PRES!$Q:$Q,"JUNIO")</f>
        <v>0</v>
      </c>
      <c r="BR13" s="375">
        <v>0</v>
      </c>
      <c r="BS13" s="394">
        <f>SUMIFS(CERT_PRES!$P:$P,CERT_PRES!$A:$A,$A13,CERT_PRES!$Q:$Q,"JULIO")</f>
        <v>0</v>
      </c>
      <c r="BT13" s="375">
        <v>0</v>
      </c>
      <c r="BU13" s="394">
        <f>SUMIFS(CERT_PRES!$P:$P,CERT_PRES!$A:$A,$A13,CERT_PRES!$Q:$Q,"AGOSTO")</f>
        <v>0</v>
      </c>
      <c r="BV13" s="375">
        <v>0</v>
      </c>
      <c r="BW13" s="394">
        <f>SUMIFS(CERT_PRES!$P:$P,CERT_PRES!$A:$A,$A13,CERT_PRES!$Q:$Q,"SEPTIEMBRE")</f>
        <v>0</v>
      </c>
      <c r="BX13" s="375">
        <v>0</v>
      </c>
      <c r="BY13" s="394">
        <f>SUMIFS(CERT_PRES!$P:$P,CERT_PRES!$A:$A,$A13,CERT_PRES!$Q:$Q,"OCTUBRE")</f>
        <v>0</v>
      </c>
      <c r="BZ13" s="375">
        <v>0</v>
      </c>
      <c r="CA13" s="394">
        <f>SUMIFS(CERT_PRES!$P:$P,CERT_PRES!$A:$A,$A13,CERT_PRES!$Q:$Q,"NOVIEMBRE")</f>
        <v>0</v>
      </c>
      <c r="CB13" s="375">
        <v>0</v>
      </c>
      <c r="CC13" s="388">
        <f>SUMIFS(CERT_PRES!$P:$P,CERT_PRES!$A:$A,$A13,CERT_PRES!$Q:$Q,"DICIEMBRE")</f>
        <v>0</v>
      </c>
      <c r="CD13" s="388">
        <f t="shared" si="4"/>
        <v>0</v>
      </c>
      <c r="CE13" s="407" t="str">
        <f t="shared" si="5"/>
        <v>NO</v>
      </c>
      <c r="CF13" s="408" t="str">
        <f t="shared" si="6"/>
        <v>VALIDADO</v>
      </c>
      <c r="CG13" s="409">
        <f>+((SUMIFS(REPROGRAM!$V:$V,REPROGRAM!$B:$B,$A13,REPROGRAM!$AB:$AB,"NO"))-(SUMIFS(REPROGRAM!$W:$W,REPROGRAM!$B:$B,$A13,REPROGRAM!$AB:$AB,"NO")))</f>
        <v>0</v>
      </c>
      <c r="CH13" s="409">
        <f t="shared" si="7"/>
        <v>0</v>
      </c>
      <c r="CI13" s="409">
        <f t="shared" si="8"/>
        <v>0</v>
      </c>
      <c r="CJ13" s="410" t="str">
        <f>IF(DT13="","",INDEX(CATALOGO!L:L,MATCH(DT13,CATALOGO!D:D,0)))</f>
        <v xml:space="preserve">DIRECCIÓN PROVINCIAL DE SALUD DE MANABÍ </v>
      </c>
      <c r="CK13" s="410" t="str">
        <f>IF(DT13="","",INDEX(CATALOGO!L:L,MATCH(DT13,CATALOGO!D:D,0)))</f>
        <v xml:space="preserve">DIRECCIÓN PROVINCIAL DE SALUD DE MANABÍ </v>
      </c>
      <c r="CL13" s="352" t="str">
        <f>IF(D13="","",INDEX(CATALOGO!G:G,MATCH(D13,CATALOGO!D:D,0)))</f>
        <v>COORDINACIÓN ZONAL 4</v>
      </c>
      <c r="CM13" s="352" t="str">
        <f>IF(D13="","",INDEX(CATALOGO!H:H,MATCH(D13,CATALOGO!D:D,0)))</f>
        <v>MANABI</v>
      </c>
      <c r="CN13" s="352" t="str">
        <f>IF(D13="","",INDEX(CATALOGO!I:I,MATCH(D13,CATALOGO!D:D,0)))</f>
        <v>CHONE</v>
      </c>
      <c r="CO13" s="411" t="str">
        <f>IF(H13="","",INDEX(CATALOGO!AH:AH,MATCH(H13,CATALOGO!AF:AF,0)))</f>
        <v xml:space="preserve">GASTOS EN PERSONAL </v>
      </c>
      <c r="CP13" s="352" t="str">
        <f t="shared" si="9"/>
        <v>NO APLICA</v>
      </c>
      <c r="CQ13" s="352" t="str">
        <f>IF(E13="","",INDEX(CATALOGO!N:N,MATCH(POA_GC_2026!E13,CATALOGO!M:M,0)))</f>
        <v>PROV</v>
      </c>
      <c r="CR13" s="352" t="str">
        <f t="shared" si="10"/>
        <v>CORRIENTE</v>
      </c>
      <c r="CS13" s="352" t="str">
        <f t="shared" si="11"/>
        <v>90000001</v>
      </c>
      <c r="CT13" s="417" t="str">
        <f>IFERROR(VLOOKUP(E13,CATALOGO!$BB$3:$BC$24,2,0)," ")</f>
        <v>G21</v>
      </c>
      <c r="CU13" s="418" t="str">
        <f>IF(E13="","",INDEX(CATALOGO!AN:AN,MATCH(POA_GC_2026!E13,CATALOGO!AQ:AQ,0)))</f>
        <v>Mejorar las condiciones de vida de la población de forma integral, promoviendo el acceso equitativo a salud, vivienda y bienestar social.</v>
      </c>
      <c r="CV13" s="418" t="str">
        <f>IF(E13="","",INDEX(CATALOGO!AO:AO,MATCH(POA_GC_2026!E13,CATALOGO!AQ:AQ,0)))</f>
        <v>OE5 Incrementar la cobertura de las prestaciones de servicios de salud</v>
      </c>
      <c r="CW13" s="407" t="str">
        <f>IF(CV13="","",INDEX(CATALOGO!AP:AP,MATCH(POA_GC_2026!CV13,CATALOGO!AO:AO,0)))</f>
        <v>OE_5</v>
      </c>
      <c r="CX13" s="419"/>
      <c r="CY13" s="420">
        <f>SUMIFS(CERT_ACT_POA!AM:AM,CERT_ACT_POA!C:C,A13)</f>
        <v>0</v>
      </c>
      <c r="CZ13" s="420">
        <f t="shared" si="12"/>
        <v>0</v>
      </c>
      <c r="DA13" s="421">
        <f>SUMIFS(CERT_ACT_POA!$AD:$AD,CERT_ACT_POA!$C:$C,POA_GC_2026!$A13)</f>
        <v>0</v>
      </c>
      <c r="DB13" s="421">
        <f>SUMIFS(CERT_ACT_POA!$AE:$AE,CERT_ACT_POA!$C:$C,POA_GC_2026!$A13)</f>
        <v>0</v>
      </c>
      <c r="DC13" s="421">
        <f>SUMIFS(CERT_ACT_POA!$AF:$AF,CERT_ACT_POA!$C:$C,POA_GC_2026!$A13)</f>
        <v>0</v>
      </c>
      <c r="DD13" s="407" t="str">
        <f t="shared" si="13"/>
        <v>51</v>
      </c>
      <c r="DE13" s="364"/>
      <c r="DF13" s="428"/>
      <c r="DG13" s="429">
        <f>SUMIFS(CERT_PRES!$M:$M,CERT_PRES!$A:$A,$A13)</f>
        <v>0</v>
      </c>
      <c r="DH13" s="429">
        <f>SUMIFS(CERT_PRES!$O:$O,CERT_PRES!$A:$A,$A13)</f>
        <v>0</v>
      </c>
      <c r="DI13" s="429">
        <f>SUMIFS(CERT_PRES!$P:$P,CERT_PRES!$A:$A,$A13)</f>
        <v>0</v>
      </c>
      <c r="DJ13" s="442">
        <f t="shared" si="14"/>
        <v>0</v>
      </c>
      <c r="DK13" s="608">
        <f>IFERROR(VLOOKUP($A13,CERT_PRES!$A$6:$L$2552,12,0),0)</f>
        <v>0</v>
      </c>
      <c r="DL13" s="429" t="str">
        <f t="shared" si="15"/>
        <v>OK</v>
      </c>
      <c r="DM13" s="429" t="str">
        <f t="shared" si="16"/>
        <v>OK</v>
      </c>
      <c r="DN13" s="429" t="str">
        <f t="shared" si="21"/>
        <v/>
      </c>
      <c r="DO13" s="429" t="str">
        <f t="shared" si="17"/>
        <v/>
      </c>
      <c r="DP13" s="443">
        <f>IFERROR(VLOOKUP(A13,#REF!,82,0),0)</f>
        <v>0</v>
      </c>
      <c r="DQ13" s="444">
        <f t="shared" si="18"/>
        <v>0</v>
      </c>
      <c r="DR13" s="445">
        <f t="shared" si="19"/>
        <v>0</v>
      </c>
      <c r="DS13" s="484" t="s">
        <v>2544</v>
      </c>
      <c r="DT13" s="326" t="s">
        <v>951</v>
      </c>
    </row>
    <row r="14" spans="1:124" s="39" customFormat="1" ht="12.75" customHeight="1">
      <c r="A14" s="484" t="s">
        <v>2545</v>
      </c>
      <c r="B14" s="486" t="str">
        <f>IF(DT14="","",INDEX(CATALOGO!E:E,MATCH(DT14,CATALOGO!D:D,0)))</f>
        <v>HOSPITAL GENERAL DE CHONE</v>
      </c>
      <c r="C14" s="483" t="s">
        <v>2546</v>
      </c>
      <c r="D14" s="326" t="str">
        <f>IF(B14="","",INDEX(CATALOGO!J:J,MATCH(B14,CATALOGO!E:E,0)))</f>
        <v>1333</v>
      </c>
      <c r="E14" s="329" t="s">
        <v>223</v>
      </c>
      <c r="F14" s="326" t="str">
        <f t="shared" si="0"/>
        <v>000</v>
      </c>
      <c r="G14" s="327" t="s">
        <v>193</v>
      </c>
      <c r="H14" s="328">
        <v>510204</v>
      </c>
      <c r="I14" s="341" t="s">
        <v>1132</v>
      </c>
      <c r="J14" s="327" t="s">
        <v>193</v>
      </c>
      <c r="K14" s="342" t="str">
        <f>IF(J14="","",INDEX(CATALOGO!AW:AW,MATCH(POA_GC_2026!J14,CATALOGO!AV:AV,0)))</f>
        <v>0000</v>
      </c>
      <c r="L14" s="342" t="str">
        <f>IF(J14="","",INDEX(CATALOGO!AY:AY,MATCH(POA_GC_2026!J14,CATALOGO!AV:AV,0)))</f>
        <v>0000</v>
      </c>
      <c r="M14" s="343" t="str">
        <f>IF(DT14="","",INDEX(CATALOGO!L:L,MATCH(DT14,CATALOGO!D:D,0)))</f>
        <v xml:space="preserve">DIRECCIÓN PROVINCIAL DE SALUD DE MANABÍ </v>
      </c>
      <c r="N14" s="343" t="str">
        <f>IF(DT14="","",INDEX(CATALOGO!K:K,MATCH(DT14,CATALOGO!D:D,0)))</f>
        <v>HOSPITAL GENERAL DE CHONE</v>
      </c>
      <c r="O14" s="344" t="str">
        <f>IF(E14="","",INDEX(CATALOGO!O:O,MATCH(POA_GC_2026!E14,CATALOGO!M:M,0)))</f>
        <v>PROVISION Y PRESTACION DE SERVICIOS DE SALUD</v>
      </c>
      <c r="P14" s="345" t="str">
        <f t="shared" si="1"/>
        <v>SIN PROYECTO</v>
      </c>
      <c r="Q14" s="346" t="str">
        <f>IF(CS14="","",INDEX(CATALOGO!T:T,MATCH(POA_GC_2026!CS14,CATALOGO!S:S,0)))</f>
        <v>PRESTACIONES DE SALUD A LA POBLACION</v>
      </c>
      <c r="R14" s="351" t="str">
        <f>IF(H14="","",INDEX(CATALOGO!AG:AG,MATCH(POA_GC_2026!H14,CATALOGO!AF:AF,0)))</f>
        <v>DECIMO CUARTO SUELDO</v>
      </c>
      <c r="S14" s="345" t="str">
        <f t="array" ref="S14">IF(J14="","",INDEX(CATALOGO!AU:AU,MATCH(J14,CATALOGO!AV:AV,0)))</f>
        <v>RECURSOS FISCALES</v>
      </c>
      <c r="T14" s="352" t="str">
        <f>IF(K14="","",INDEX(CATALOGO!AX:AX,MATCH(K14,CATALOGO!AW:AW,0)))</f>
        <v>SIN ORGANISMO</v>
      </c>
      <c r="U14" s="352" t="str">
        <f>IF(L14="","",INDEX(CATALOGO!AZ:AZ,MATCH(POA_GC_2026!L14,CATALOGO!AY:AY,0)))</f>
        <v>SIN CORRELATIVO</v>
      </c>
      <c r="V14" s="353" t="s">
        <v>493</v>
      </c>
      <c r="W14" s="354" t="s">
        <v>2498</v>
      </c>
      <c r="X14" s="354" t="s">
        <v>2500</v>
      </c>
      <c r="Y14" s="355" t="str">
        <f t="array" ref="Y14">IF(H14="","",INDEX(CATALOGO!AK:AK,MATCH(H14,CATALOGO!AF:AF,0)))</f>
        <v>04</v>
      </c>
      <c r="Z14" s="362" t="str">
        <f t="array" ref="Z14">IF(H14="","",INDEX(CATALOGO!AI:AI,MATCH(H14,CATALOGO!AF:AF,0)))</f>
        <v>NA</v>
      </c>
      <c r="AA14" s="362" t="str">
        <f t="array" ref="AA14">IF(H14="","",INDEX(CATALOGO!AJ:AJ,MATCH(H14,CATALOGO!AF:AF,0)))</f>
        <v>NA</v>
      </c>
      <c r="AB14" s="363" t="s">
        <v>194</v>
      </c>
      <c r="AC14" s="490"/>
      <c r="AD14" s="365" t="s">
        <v>197</v>
      </c>
      <c r="AE14" s="366" t="s">
        <v>44</v>
      </c>
      <c r="AF14" s="367">
        <v>46073</v>
      </c>
      <c r="AG14" s="367">
        <v>46073</v>
      </c>
      <c r="AH14" s="367">
        <v>46056</v>
      </c>
      <c r="AI14" s="367">
        <v>46056</v>
      </c>
      <c r="AJ14" s="367">
        <v>46056</v>
      </c>
      <c r="AK14" s="374"/>
      <c r="AL14" s="367">
        <v>46056</v>
      </c>
      <c r="AM14" s="367">
        <v>46078</v>
      </c>
      <c r="AN14" s="366" t="s">
        <v>41</v>
      </c>
      <c r="AO14" s="375">
        <v>114.17</v>
      </c>
      <c r="AP14" s="375">
        <v>114.17</v>
      </c>
      <c r="AQ14" s="375">
        <v>114.17</v>
      </c>
      <c r="AR14" s="375">
        <v>114.17</v>
      </c>
      <c r="AS14" s="375">
        <v>114.17</v>
      </c>
      <c r="AT14" s="375">
        <v>114.17</v>
      </c>
      <c r="AU14" s="375">
        <v>114.17</v>
      </c>
      <c r="AV14" s="375">
        <v>114.17</v>
      </c>
      <c r="AW14" s="375">
        <v>114.17</v>
      </c>
      <c r="AX14" s="375">
        <v>114.17</v>
      </c>
      <c r="AY14" s="375">
        <v>114.17</v>
      </c>
      <c r="AZ14" s="375">
        <v>114.17</v>
      </c>
      <c r="BA14" s="388">
        <f t="shared" si="2"/>
        <v>1370.0400000000002</v>
      </c>
      <c r="BB14" s="364"/>
      <c r="BC14" s="389">
        <f>SUMIFS(REPROGRAM!X:X,REPROGRAM!B:B,POA_GC_2026!A14)</f>
        <v>0</v>
      </c>
      <c r="BD14" s="389">
        <f>SUMIFS(REPROGRAM!Z:Z,REPROGRAM!B:B,POA_GC_2026!A14)</f>
        <v>1370.04</v>
      </c>
      <c r="BE14" s="389">
        <f t="shared" si="20"/>
        <v>0</v>
      </c>
      <c r="BF14" s="375">
        <v>0</v>
      </c>
      <c r="BG14" s="394">
        <f>SUMIFS(CERT_PRES!$P:$P,CERT_PRES!$A:$A,$A14,CERT_PRES!$Q:$Q,"ENERO")</f>
        <v>0</v>
      </c>
      <c r="BH14" s="375">
        <v>0</v>
      </c>
      <c r="BI14" s="394">
        <f>SUMIFS(CERT_PRES!$P:$P,CERT_PRES!$A:$A,$A14,CERT_PRES!$Q:$Q,"FEBRERO")</f>
        <v>0</v>
      </c>
      <c r="BJ14" s="375">
        <v>0</v>
      </c>
      <c r="BK14" s="394">
        <f>SUMIFS(CERT_PRES!$P:$P,CERT_PRES!$A:$A,$A14,CERT_PRES!$Q:$Q,"MARZO")</f>
        <v>0</v>
      </c>
      <c r="BL14" s="375">
        <v>0</v>
      </c>
      <c r="BM14" s="394">
        <f>SUMIFS(CERT_PRES!$P:$P,CERT_PRES!$A:$A,$A14,CERT_PRES!$Q:$Q,"ABRIL")</f>
        <v>0</v>
      </c>
      <c r="BN14" s="375">
        <v>0</v>
      </c>
      <c r="BO14" s="394">
        <f>SUMIFS(CERT_PRES!$P:$P,CERT_PRES!$A:$A,$A14,CERT_PRES!$Q:$Q,"MAYO")</f>
        <v>0</v>
      </c>
      <c r="BP14" s="375">
        <v>0</v>
      </c>
      <c r="BQ14" s="394">
        <f>SUMIFS(CERT_PRES!$P:$P,CERT_PRES!$A:$A,$A14,CERT_PRES!$Q:$Q,"JUNIO")</f>
        <v>0</v>
      </c>
      <c r="BR14" s="375">
        <v>0</v>
      </c>
      <c r="BS14" s="394">
        <f>SUMIFS(CERT_PRES!$P:$P,CERT_PRES!$A:$A,$A14,CERT_PRES!$Q:$Q,"JULIO")</f>
        <v>0</v>
      </c>
      <c r="BT14" s="375">
        <v>0</v>
      </c>
      <c r="BU14" s="394">
        <f>SUMIFS(CERT_PRES!$P:$P,CERT_PRES!$A:$A,$A14,CERT_PRES!$Q:$Q,"AGOSTO")</f>
        <v>0</v>
      </c>
      <c r="BV14" s="375">
        <v>0</v>
      </c>
      <c r="BW14" s="394">
        <f>SUMIFS(CERT_PRES!$P:$P,CERT_PRES!$A:$A,$A14,CERT_PRES!$Q:$Q,"SEPTIEMBRE")</f>
        <v>0</v>
      </c>
      <c r="BX14" s="375">
        <v>0</v>
      </c>
      <c r="BY14" s="394">
        <f>SUMIFS(CERT_PRES!$P:$P,CERT_PRES!$A:$A,$A14,CERT_PRES!$Q:$Q,"OCTUBRE")</f>
        <v>0</v>
      </c>
      <c r="BZ14" s="375">
        <v>0</v>
      </c>
      <c r="CA14" s="394">
        <f>SUMIFS(CERT_PRES!$P:$P,CERT_PRES!$A:$A,$A14,CERT_PRES!$Q:$Q,"NOVIEMBRE")</f>
        <v>0</v>
      </c>
      <c r="CB14" s="375">
        <v>0</v>
      </c>
      <c r="CC14" s="388">
        <f>SUMIFS(CERT_PRES!$P:$P,CERT_PRES!$A:$A,$A14,CERT_PRES!$Q:$Q,"DICIEMBRE")</f>
        <v>0</v>
      </c>
      <c r="CD14" s="388">
        <f t="shared" si="4"/>
        <v>0</v>
      </c>
      <c r="CE14" s="407" t="str">
        <f t="shared" si="5"/>
        <v>NO</v>
      </c>
      <c r="CF14" s="408" t="str">
        <f t="shared" si="6"/>
        <v>VALIDADO</v>
      </c>
      <c r="CG14" s="409">
        <f>+((SUMIFS(REPROGRAM!$V:$V,REPROGRAM!$B:$B,$A14,REPROGRAM!$AB:$AB,"NO"))-(SUMIFS(REPROGRAM!$W:$W,REPROGRAM!$B:$B,$A14,REPROGRAM!$AB:$AB,"NO")))</f>
        <v>0</v>
      </c>
      <c r="CH14" s="409">
        <f t="shared" si="7"/>
        <v>0</v>
      </c>
      <c r="CI14" s="409">
        <f t="shared" si="8"/>
        <v>0</v>
      </c>
      <c r="CJ14" s="410" t="str">
        <f>IF(DT14="","",INDEX(CATALOGO!L:L,MATCH(DT14,CATALOGO!D:D,0)))</f>
        <v xml:space="preserve">DIRECCIÓN PROVINCIAL DE SALUD DE MANABÍ </v>
      </c>
      <c r="CK14" s="410" t="str">
        <f>IF(DT14="","",INDEX(CATALOGO!L:L,MATCH(DT14,CATALOGO!D:D,0)))</f>
        <v xml:space="preserve">DIRECCIÓN PROVINCIAL DE SALUD DE MANABÍ </v>
      </c>
      <c r="CL14" s="352" t="str">
        <f>IF(D14="","",INDEX(CATALOGO!G:G,MATCH(D14,CATALOGO!D:D,0)))</f>
        <v>COORDINACIÓN ZONAL 4</v>
      </c>
      <c r="CM14" s="352" t="str">
        <f>IF(D14="","",INDEX(CATALOGO!H:H,MATCH(D14,CATALOGO!D:D,0)))</f>
        <v>MANABI</v>
      </c>
      <c r="CN14" s="352" t="str">
        <f>IF(D14="","",INDEX(CATALOGO!I:I,MATCH(D14,CATALOGO!D:D,0)))</f>
        <v>CHONE</v>
      </c>
      <c r="CO14" s="411" t="str">
        <f>IF(H14="","",INDEX(CATALOGO!AH:AH,MATCH(H14,CATALOGO!AF:AF,0)))</f>
        <v xml:space="preserve">GASTOS EN PERSONAL </v>
      </c>
      <c r="CP14" s="352" t="str">
        <f t="shared" si="9"/>
        <v>NO APLICA</v>
      </c>
      <c r="CQ14" s="352" t="str">
        <f>IF(E14="","",INDEX(CATALOGO!N:N,MATCH(POA_GC_2026!E14,CATALOGO!M:M,0)))</f>
        <v>PROV</v>
      </c>
      <c r="CR14" s="352" t="str">
        <f t="shared" si="10"/>
        <v>CORRIENTE</v>
      </c>
      <c r="CS14" s="352" t="str">
        <f t="shared" si="11"/>
        <v>90000001</v>
      </c>
      <c r="CT14" s="417" t="str">
        <f>IFERROR(VLOOKUP(E14,CATALOGO!$BB$3:$BC$24,2,0)," ")</f>
        <v>G21</v>
      </c>
      <c r="CU14" s="418" t="str">
        <f>IF(E14="","",INDEX(CATALOGO!AN:AN,MATCH(POA_GC_2026!E14,CATALOGO!AQ:AQ,0)))</f>
        <v>Mejorar las condiciones de vida de la población de forma integral, promoviendo el acceso equitativo a salud, vivienda y bienestar social.</v>
      </c>
      <c r="CV14" s="418" t="str">
        <f>IF(E14="","",INDEX(CATALOGO!AO:AO,MATCH(POA_GC_2026!E14,CATALOGO!AQ:AQ,0)))</f>
        <v>OE5 Incrementar la cobertura de las prestaciones de servicios de salud</v>
      </c>
      <c r="CW14" s="407" t="str">
        <f>IF(CV14="","",INDEX(CATALOGO!AP:AP,MATCH(POA_GC_2026!CV14,CATALOGO!AO:AO,0)))</f>
        <v>OE_5</v>
      </c>
      <c r="CX14" s="419"/>
      <c r="CY14" s="420">
        <f>SUMIFS(CERT_ACT_POA!AM:AM,CERT_ACT_POA!C:C,A14)</f>
        <v>0</v>
      </c>
      <c r="CZ14" s="420">
        <f t="shared" si="12"/>
        <v>0</v>
      </c>
      <c r="DA14" s="421">
        <f>SUMIFS(CERT_ACT_POA!$AD:$AD,CERT_ACT_POA!$C:$C,POA_GC_2026!$A14)</f>
        <v>0</v>
      </c>
      <c r="DB14" s="421">
        <f>SUMIFS(CERT_ACT_POA!$AE:$AE,CERT_ACT_POA!$C:$C,POA_GC_2026!$A14)</f>
        <v>0</v>
      </c>
      <c r="DC14" s="421">
        <f>SUMIFS(CERT_ACT_POA!$AF:$AF,CERT_ACT_POA!$C:$C,POA_GC_2026!$A14)</f>
        <v>0</v>
      </c>
      <c r="DD14" s="407" t="str">
        <f t="shared" si="13"/>
        <v>51</v>
      </c>
      <c r="DE14" s="364"/>
      <c r="DF14" s="428"/>
      <c r="DG14" s="429">
        <f>SUMIFS(CERT_PRES!$M:$M,CERT_PRES!$A:$A,$A14)</f>
        <v>0</v>
      </c>
      <c r="DH14" s="429">
        <f>SUMIFS(CERT_PRES!$O:$O,CERT_PRES!$A:$A,$A14)</f>
        <v>0</v>
      </c>
      <c r="DI14" s="429">
        <f>SUMIFS(CERT_PRES!$P:$P,CERT_PRES!$A:$A,$A14)</f>
        <v>0</v>
      </c>
      <c r="DJ14" s="442">
        <f t="shared" si="14"/>
        <v>0</v>
      </c>
      <c r="DK14" s="608">
        <f>IFERROR(VLOOKUP($A14,CERT_PRES!$A$6:$L$2552,12,0),0)</f>
        <v>0</v>
      </c>
      <c r="DL14" s="429" t="str">
        <f t="shared" si="15"/>
        <v>OK</v>
      </c>
      <c r="DM14" s="429" t="str">
        <f t="shared" si="16"/>
        <v>OK</v>
      </c>
      <c r="DN14" s="429" t="str">
        <f t="shared" si="21"/>
        <v/>
      </c>
      <c r="DO14" s="429" t="str">
        <f t="shared" si="17"/>
        <v/>
      </c>
      <c r="DP14" s="443">
        <f>IFERROR(VLOOKUP(A14,#REF!,82,0),0)</f>
        <v>0</v>
      </c>
      <c r="DQ14" s="444">
        <f t="shared" si="18"/>
        <v>0</v>
      </c>
      <c r="DR14" s="445">
        <f t="shared" si="19"/>
        <v>0</v>
      </c>
      <c r="DS14" s="484" t="s">
        <v>2545</v>
      </c>
      <c r="DT14" s="326" t="s">
        <v>951</v>
      </c>
    </row>
    <row r="15" spans="1:124" s="39" customFormat="1" ht="12.75" customHeight="1">
      <c r="A15" s="484" t="s">
        <v>2547</v>
      </c>
      <c r="B15" s="486" t="str">
        <f>IF(DT15="","",INDEX(CATALOGO!E:E,MATCH(DT15,CATALOGO!D:D,0)))</f>
        <v>HOSPITAL GENERAL DE CHONE</v>
      </c>
      <c r="C15" s="483" t="s">
        <v>2548</v>
      </c>
      <c r="D15" s="326" t="str">
        <f>IF(B15="","",INDEX(CATALOGO!J:J,MATCH(B15,CATALOGO!E:E,0)))</f>
        <v>1333</v>
      </c>
      <c r="E15" s="329" t="s">
        <v>223</v>
      </c>
      <c r="F15" s="326" t="str">
        <f t="shared" si="0"/>
        <v>000</v>
      </c>
      <c r="G15" s="327" t="s">
        <v>193</v>
      </c>
      <c r="H15" s="328">
        <v>510515</v>
      </c>
      <c r="I15" s="341" t="s">
        <v>1132</v>
      </c>
      <c r="J15" s="327" t="s">
        <v>193</v>
      </c>
      <c r="K15" s="342" t="str">
        <f>IF(J15="","",INDEX(CATALOGO!AW:AW,MATCH(POA_GC_2026!J15,CATALOGO!AV:AV,0)))</f>
        <v>0000</v>
      </c>
      <c r="L15" s="342" t="str">
        <f>IF(J15="","",INDEX(CATALOGO!AY:AY,MATCH(POA_GC_2026!J15,CATALOGO!AV:AV,0)))</f>
        <v>0000</v>
      </c>
      <c r="M15" s="343" t="str">
        <f>IF(DT15="","",INDEX(CATALOGO!L:L,MATCH(DT15,CATALOGO!D:D,0)))</f>
        <v xml:space="preserve">DIRECCIÓN PROVINCIAL DE SALUD DE MANABÍ </v>
      </c>
      <c r="N15" s="343" t="str">
        <f>IF(DT15="","",INDEX(CATALOGO!K:K,MATCH(DT15,CATALOGO!D:D,0)))</f>
        <v>HOSPITAL GENERAL DE CHONE</v>
      </c>
      <c r="O15" s="344" t="str">
        <f>IF(E15="","",INDEX(CATALOGO!O:O,MATCH(POA_GC_2026!E15,CATALOGO!M:M,0)))</f>
        <v>PROVISION Y PRESTACION DE SERVICIOS DE SALUD</v>
      </c>
      <c r="P15" s="345" t="str">
        <f t="shared" si="1"/>
        <v>SIN PROYECTO</v>
      </c>
      <c r="Q15" s="346" t="str">
        <f>IF(CS15="","",INDEX(CATALOGO!T:T,MATCH(POA_GC_2026!CS15,CATALOGO!S:S,0)))</f>
        <v>PRESTACIONES DE SALUD A LA POBLACION</v>
      </c>
      <c r="R15" s="351" t="str">
        <f>IF(H15="","",INDEX(CATALOGO!AG:AG,MATCH(POA_GC_2026!H15,CATALOGO!AF:AF,0)))</f>
        <v>CONTRATOS OCASIONALES PARA EL CUMPLIMIENTO DEL SER</v>
      </c>
      <c r="S15" s="345" t="str">
        <f t="array" ref="S15">IF(J15="","",INDEX(CATALOGO!AU:AU,MATCH(J15,CATALOGO!AV:AV,0)))</f>
        <v>RECURSOS FISCALES</v>
      </c>
      <c r="T15" s="352" t="str">
        <f>IF(K15="","",INDEX(CATALOGO!AX:AX,MATCH(K15,CATALOGO!AW:AW,0)))</f>
        <v>SIN ORGANISMO</v>
      </c>
      <c r="U15" s="352" t="str">
        <f>IF(L15="","",INDEX(CATALOGO!AZ:AZ,MATCH(POA_GC_2026!L15,CATALOGO!AY:AY,0)))</f>
        <v>SIN CORRELATIVO</v>
      </c>
      <c r="V15" s="353" t="s">
        <v>493</v>
      </c>
      <c r="W15" s="354" t="s">
        <v>2498</v>
      </c>
      <c r="X15" s="354" t="s">
        <v>2500</v>
      </c>
      <c r="Y15" s="355" t="str">
        <f t="array" ref="Y15">IF(H15="","",INDEX(CATALOGO!AK:AK,MATCH(H15,CATALOGO!AF:AF,0)))</f>
        <v>04</v>
      </c>
      <c r="Z15" s="362" t="str">
        <f t="array" ref="Z15">IF(H15="","",INDEX(CATALOGO!AI:AI,MATCH(H15,CATALOGO!AF:AF,0)))</f>
        <v>NA</v>
      </c>
      <c r="AA15" s="362" t="str">
        <f t="array" ref="AA15">IF(H15="","",INDEX(CATALOGO!AJ:AJ,MATCH(H15,CATALOGO!AF:AF,0)))</f>
        <v>NA</v>
      </c>
      <c r="AB15" s="363" t="s">
        <v>194</v>
      </c>
      <c r="AC15" s="490"/>
      <c r="AD15" s="365" t="s">
        <v>197</v>
      </c>
      <c r="AE15" s="366" t="s">
        <v>44</v>
      </c>
      <c r="AF15" s="367">
        <v>46073</v>
      </c>
      <c r="AG15" s="367">
        <v>46073</v>
      </c>
      <c r="AH15" s="367">
        <v>46056</v>
      </c>
      <c r="AI15" s="367">
        <v>46056</v>
      </c>
      <c r="AJ15" s="367">
        <v>46056</v>
      </c>
      <c r="AK15" s="374"/>
      <c r="AL15" s="367">
        <v>46056</v>
      </c>
      <c r="AM15" s="367">
        <v>46078</v>
      </c>
      <c r="AN15" s="366" t="s">
        <v>41</v>
      </c>
      <c r="AO15" s="375">
        <v>1760</v>
      </c>
      <c r="AP15" s="375">
        <v>1760</v>
      </c>
      <c r="AQ15" s="375">
        <v>1760</v>
      </c>
      <c r="AR15" s="375">
        <v>1760</v>
      </c>
      <c r="AS15" s="375">
        <v>1760</v>
      </c>
      <c r="AT15" s="375">
        <v>1760</v>
      </c>
      <c r="AU15" s="375">
        <v>1760</v>
      </c>
      <c r="AV15" s="375">
        <v>1760</v>
      </c>
      <c r="AW15" s="375">
        <v>1760</v>
      </c>
      <c r="AX15" s="375">
        <v>0</v>
      </c>
      <c r="AY15" s="375">
        <v>0</v>
      </c>
      <c r="AZ15" s="375">
        <v>0</v>
      </c>
      <c r="BA15" s="388">
        <f t="shared" si="2"/>
        <v>15840</v>
      </c>
      <c r="BB15" s="364"/>
      <c r="BC15" s="389">
        <f>SUMIFS(REPROGRAM!X:X,REPROGRAM!B:B,POA_GC_2026!A15)</f>
        <v>0</v>
      </c>
      <c r="BD15" s="389">
        <f>SUMIFS(REPROGRAM!Z:Z,REPROGRAM!B:B,POA_GC_2026!A15)</f>
        <v>15840</v>
      </c>
      <c r="BE15" s="389">
        <f t="shared" si="20"/>
        <v>0</v>
      </c>
      <c r="BF15" s="375">
        <v>0</v>
      </c>
      <c r="BG15" s="394">
        <f>SUMIFS(CERT_PRES!$P:$P,CERT_PRES!$A:$A,$A15,CERT_PRES!$Q:$Q,"ENERO")</f>
        <v>0</v>
      </c>
      <c r="BH15" s="375">
        <v>0</v>
      </c>
      <c r="BI15" s="394">
        <f>SUMIFS(CERT_PRES!$P:$P,CERT_PRES!$A:$A,$A15,CERT_PRES!$Q:$Q,"FEBRERO")</f>
        <v>0</v>
      </c>
      <c r="BJ15" s="375">
        <v>0</v>
      </c>
      <c r="BK15" s="394">
        <f>SUMIFS(CERT_PRES!$P:$P,CERT_PRES!$A:$A,$A15,CERT_PRES!$Q:$Q,"MARZO")</f>
        <v>0</v>
      </c>
      <c r="BL15" s="375">
        <v>0</v>
      </c>
      <c r="BM15" s="394">
        <f>SUMIFS(CERT_PRES!$P:$P,CERT_PRES!$A:$A,$A15,CERT_PRES!$Q:$Q,"ABRIL")</f>
        <v>0</v>
      </c>
      <c r="BN15" s="375">
        <v>0</v>
      </c>
      <c r="BO15" s="394">
        <f>SUMIFS(CERT_PRES!$P:$P,CERT_PRES!$A:$A,$A15,CERT_PRES!$Q:$Q,"MAYO")</f>
        <v>0</v>
      </c>
      <c r="BP15" s="375">
        <v>0</v>
      </c>
      <c r="BQ15" s="394">
        <f>SUMIFS(CERT_PRES!$P:$P,CERT_PRES!$A:$A,$A15,CERT_PRES!$Q:$Q,"JUNIO")</f>
        <v>0</v>
      </c>
      <c r="BR15" s="375">
        <v>0</v>
      </c>
      <c r="BS15" s="394">
        <f>SUMIFS(CERT_PRES!$P:$P,CERT_PRES!$A:$A,$A15,CERT_PRES!$Q:$Q,"JULIO")</f>
        <v>0</v>
      </c>
      <c r="BT15" s="375">
        <v>0</v>
      </c>
      <c r="BU15" s="394">
        <f>SUMIFS(CERT_PRES!$P:$P,CERT_PRES!$A:$A,$A15,CERT_PRES!$Q:$Q,"AGOSTO")</f>
        <v>0</v>
      </c>
      <c r="BV15" s="375">
        <v>0</v>
      </c>
      <c r="BW15" s="394">
        <f>SUMIFS(CERT_PRES!$P:$P,CERT_PRES!$A:$A,$A15,CERT_PRES!$Q:$Q,"SEPTIEMBRE")</f>
        <v>0</v>
      </c>
      <c r="BX15" s="375">
        <v>0</v>
      </c>
      <c r="BY15" s="394">
        <f>SUMIFS(CERT_PRES!$P:$P,CERT_PRES!$A:$A,$A15,CERT_PRES!$Q:$Q,"OCTUBRE")</f>
        <v>0</v>
      </c>
      <c r="BZ15" s="375">
        <v>0</v>
      </c>
      <c r="CA15" s="394">
        <f>SUMIFS(CERT_PRES!$P:$P,CERT_PRES!$A:$A,$A15,CERT_PRES!$Q:$Q,"NOVIEMBRE")</f>
        <v>0</v>
      </c>
      <c r="CB15" s="375">
        <v>0</v>
      </c>
      <c r="CC15" s="388">
        <f>SUMIFS(CERT_PRES!$P:$P,CERT_PRES!$A:$A,$A15,CERT_PRES!$Q:$Q,"DICIEMBRE")</f>
        <v>0</v>
      </c>
      <c r="CD15" s="388">
        <f t="shared" si="4"/>
        <v>0</v>
      </c>
      <c r="CE15" s="407" t="str">
        <f t="shared" si="5"/>
        <v>NO</v>
      </c>
      <c r="CF15" s="408" t="str">
        <f t="shared" si="6"/>
        <v>VALIDADO</v>
      </c>
      <c r="CG15" s="409">
        <f>+((SUMIFS(REPROGRAM!$V:$V,REPROGRAM!$B:$B,$A15,REPROGRAM!$AB:$AB,"NO"))-(SUMIFS(REPROGRAM!$W:$W,REPROGRAM!$B:$B,$A15,REPROGRAM!$AB:$AB,"NO")))</f>
        <v>0</v>
      </c>
      <c r="CH15" s="409">
        <f t="shared" si="7"/>
        <v>0</v>
      </c>
      <c r="CI15" s="409">
        <f t="shared" si="8"/>
        <v>0</v>
      </c>
      <c r="CJ15" s="410" t="str">
        <f>IF(DT15="","",INDEX(CATALOGO!L:L,MATCH(DT15,CATALOGO!D:D,0)))</f>
        <v xml:space="preserve">DIRECCIÓN PROVINCIAL DE SALUD DE MANABÍ </v>
      </c>
      <c r="CK15" s="410" t="str">
        <f>IF(DT15="","",INDEX(CATALOGO!L:L,MATCH(DT15,CATALOGO!D:D,0)))</f>
        <v xml:space="preserve">DIRECCIÓN PROVINCIAL DE SALUD DE MANABÍ </v>
      </c>
      <c r="CL15" s="352" t="str">
        <f>IF(D15="","",INDEX(CATALOGO!G:G,MATCH(D15,CATALOGO!D:D,0)))</f>
        <v>COORDINACIÓN ZONAL 4</v>
      </c>
      <c r="CM15" s="352" t="str">
        <f>IF(D15="","",INDEX(CATALOGO!H:H,MATCH(D15,CATALOGO!D:D,0)))</f>
        <v>MANABI</v>
      </c>
      <c r="CN15" s="352" t="str">
        <f>IF(D15="","",INDEX(CATALOGO!I:I,MATCH(D15,CATALOGO!D:D,0)))</f>
        <v>CHONE</v>
      </c>
      <c r="CO15" s="411" t="str">
        <f>IF(H15="","",INDEX(CATALOGO!AH:AH,MATCH(H15,CATALOGO!AF:AF,0)))</f>
        <v xml:space="preserve">GASTOS EN PERSONAL </v>
      </c>
      <c r="CP15" s="352" t="str">
        <f t="shared" si="9"/>
        <v>NO APLICA</v>
      </c>
      <c r="CQ15" s="352" t="str">
        <f>IF(E15="","",INDEX(CATALOGO!N:N,MATCH(POA_GC_2026!E15,CATALOGO!M:M,0)))</f>
        <v>PROV</v>
      </c>
      <c r="CR15" s="352" t="str">
        <f t="shared" si="10"/>
        <v>CORRIENTE</v>
      </c>
      <c r="CS15" s="352" t="str">
        <f t="shared" si="11"/>
        <v>90000001</v>
      </c>
      <c r="CT15" s="417" t="str">
        <f>IFERROR(VLOOKUP(E15,CATALOGO!$BB$3:$BC$24,2,0)," ")</f>
        <v>G21</v>
      </c>
      <c r="CU15" s="418" t="str">
        <f>IF(E15="","",INDEX(CATALOGO!AN:AN,MATCH(POA_GC_2026!E15,CATALOGO!AQ:AQ,0)))</f>
        <v>Mejorar las condiciones de vida de la población de forma integral, promoviendo el acceso equitativo a salud, vivienda y bienestar social.</v>
      </c>
      <c r="CV15" s="418" t="str">
        <f>IF(E15="","",INDEX(CATALOGO!AO:AO,MATCH(POA_GC_2026!E15,CATALOGO!AQ:AQ,0)))</f>
        <v>OE5 Incrementar la cobertura de las prestaciones de servicios de salud</v>
      </c>
      <c r="CW15" s="407" t="str">
        <f>IF(CV15="","",INDEX(CATALOGO!AP:AP,MATCH(POA_GC_2026!CV15,CATALOGO!AO:AO,0)))</f>
        <v>OE_5</v>
      </c>
      <c r="CX15" s="419"/>
      <c r="CY15" s="420">
        <f>SUMIFS(CERT_ACT_POA!AM:AM,CERT_ACT_POA!C:C,A15)</f>
        <v>0</v>
      </c>
      <c r="CZ15" s="420">
        <f t="shared" si="12"/>
        <v>0</v>
      </c>
      <c r="DA15" s="421">
        <f>SUMIFS(CERT_ACT_POA!$AD:$AD,CERT_ACT_POA!$C:$C,POA_GC_2026!$A15)</f>
        <v>0</v>
      </c>
      <c r="DB15" s="421">
        <f>SUMIFS(CERT_ACT_POA!$AE:$AE,CERT_ACT_POA!$C:$C,POA_GC_2026!$A15)</f>
        <v>0</v>
      </c>
      <c r="DC15" s="421">
        <f>SUMIFS(CERT_ACT_POA!$AF:$AF,CERT_ACT_POA!$C:$C,POA_GC_2026!$A15)</f>
        <v>0</v>
      </c>
      <c r="DD15" s="407" t="str">
        <f t="shared" si="13"/>
        <v>51</v>
      </c>
      <c r="DE15" s="364"/>
      <c r="DF15" s="428"/>
      <c r="DG15" s="429">
        <f>SUMIFS(CERT_PRES!$M:$M,CERT_PRES!$A:$A,$A15)</f>
        <v>0</v>
      </c>
      <c r="DH15" s="429">
        <f>SUMIFS(CERT_PRES!$O:$O,CERT_PRES!$A:$A,$A15)</f>
        <v>0</v>
      </c>
      <c r="DI15" s="429">
        <f>SUMIFS(CERT_PRES!$P:$P,CERT_PRES!$A:$A,$A15)</f>
        <v>0</v>
      </c>
      <c r="DJ15" s="442">
        <f t="shared" si="14"/>
        <v>0</v>
      </c>
      <c r="DK15" s="608">
        <f>IFERROR(VLOOKUP($A15,CERT_PRES!$A$6:$L$2552,12,0),0)</f>
        <v>0</v>
      </c>
      <c r="DL15" s="429" t="str">
        <f t="shared" si="15"/>
        <v>OK</v>
      </c>
      <c r="DM15" s="429" t="str">
        <f t="shared" si="16"/>
        <v>OK</v>
      </c>
      <c r="DN15" s="429" t="str">
        <f t="shared" si="21"/>
        <v/>
      </c>
      <c r="DO15" s="429" t="str">
        <f t="shared" si="17"/>
        <v/>
      </c>
      <c r="DP15" s="443">
        <f>IFERROR(VLOOKUP(A15,#REF!,82,0),0)</f>
        <v>0</v>
      </c>
      <c r="DQ15" s="444">
        <f t="shared" si="18"/>
        <v>0</v>
      </c>
      <c r="DR15" s="445">
        <f t="shared" si="19"/>
        <v>0</v>
      </c>
      <c r="DS15" s="484" t="s">
        <v>2547</v>
      </c>
      <c r="DT15" s="326" t="s">
        <v>951</v>
      </c>
    </row>
    <row r="16" spans="1:124" s="39" customFormat="1" ht="12.75" customHeight="1">
      <c r="A16" s="484" t="s">
        <v>2549</v>
      </c>
      <c r="B16" s="486" t="str">
        <f>IF(DT16="","",INDEX(CATALOGO!E:E,MATCH(DT16,CATALOGO!D:D,0)))</f>
        <v>HOSPITAL GENERAL DE CHONE</v>
      </c>
      <c r="C16" s="483" t="s">
        <v>2550</v>
      </c>
      <c r="D16" s="326" t="str">
        <f>IF(B16="","",INDEX(CATALOGO!J:J,MATCH(B16,CATALOGO!E:E,0)))</f>
        <v>1333</v>
      </c>
      <c r="E16" s="329" t="s">
        <v>223</v>
      </c>
      <c r="F16" s="326" t="str">
        <f t="shared" si="0"/>
        <v>000</v>
      </c>
      <c r="G16" s="327" t="s">
        <v>193</v>
      </c>
      <c r="H16" s="328">
        <v>510516</v>
      </c>
      <c r="I16" s="341" t="s">
        <v>1132</v>
      </c>
      <c r="J16" s="327" t="s">
        <v>193</v>
      </c>
      <c r="K16" s="342" t="str">
        <f>IF(J16="","",INDEX(CATALOGO!AW:AW,MATCH(POA_GC_2026!J16,CATALOGO!AV:AV,0)))</f>
        <v>0000</v>
      </c>
      <c r="L16" s="342" t="str">
        <f>IF(J16="","",INDEX(CATALOGO!AY:AY,MATCH(POA_GC_2026!J16,CATALOGO!AV:AV,0)))</f>
        <v>0000</v>
      </c>
      <c r="M16" s="343" t="str">
        <f>IF(DT16="","",INDEX(CATALOGO!L:L,MATCH(DT16,CATALOGO!D:D,0)))</f>
        <v xml:space="preserve">DIRECCIÓN PROVINCIAL DE SALUD DE MANABÍ </v>
      </c>
      <c r="N16" s="343" t="str">
        <f>IF(DT16="","",INDEX(CATALOGO!K:K,MATCH(DT16,CATALOGO!D:D,0)))</f>
        <v>HOSPITAL GENERAL DE CHONE</v>
      </c>
      <c r="O16" s="344" t="str">
        <f>IF(E16="","",INDEX(CATALOGO!O:O,MATCH(POA_GC_2026!E16,CATALOGO!M:M,0)))</f>
        <v>PROVISION Y PRESTACION DE SERVICIOS DE SALUD</v>
      </c>
      <c r="P16" s="345" t="str">
        <f t="shared" si="1"/>
        <v>SIN PROYECTO</v>
      </c>
      <c r="Q16" s="346" t="str">
        <f>IF(CS16="","",INDEX(CATALOGO!T:T,MATCH(POA_GC_2026!CS16,CATALOGO!S:S,0)))</f>
        <v>PRESTACIONES DE SALUD A LA POBLACION</v>
      </c>
      <c r="R16" s="351" t="str">
        <f>IF(H16="","",INDEX(CATALOGO!AG:AG,MATCH(POA_GC_2026!H16,CATALOGO!AF:AF,0)))</f>
        <v>CONTRATOS OCASIONALES PARA EL CUMPLIMIENTO DE LA DEVENGACIÓN DE BECAS</v>
      </c>
      <c r="S16" s="345" t="str">
        <f t="array" ref="S16">IF(J16="","",INDEX(CATALOGO!AU:AU,MATCH(J16,CATALOGO!AV:AV,0)))</f>
        <v>RECURSOS FISCALES</v>
      </c>
      <c r="T16" s="352" t="str">
        <f>IF(K16="","",INDEX(CATALOGO!AX:AX,MATCH(K16,CATALOGO!AW:AW,0)))</f>
        <v>SIN ORGANISMO</v>
      </c>
      <c r="U16" s="352" t="str">
        <f>IF(L16="","",INDEX(CATALOGO!AZ:AZ,MATCH(POA_GC_2026!L16,CATALOGO!AY:AY,0)))</f>
        <v>SIN CORRELATIVO</v>
      </c>
      <c r="V16" s="353" t="s">
        <v>493</v>
      </c>
      <c r="W16" s="354" t="s">
        <v>2498</v>
      </c>
      <c r="X16" s="354" t="s">
        <v>2500</v>
      </c>
      <c r="Y16" s="355" t="str">
        <f t="array" ref="Y16">IF(H16="","",INDEX(CATALOGO!AK:AK,MATCH(H16,CATALOGO!AF:AF,0)))</f>
        <v>04</v>
      </c>
      <c r="Z16" s="362" t="str">
        <f t="array" ref="Z16">IF(H16="","",INDEX(CATALOGO!AI:AI,MATCH(H16,CATALOGO!AF:AF,0)))</f>
        <v>NA</v>
      </c>
      <c r="AA16" s="362" t="str">
        <f t="array" ref="AA16">IF(H16="","",INDEX(CATALOGO!AJ:AJ,MATCH(H16,CATALOGO!AF:AF,0)))</f>
        <v>NA</v>
      </c>
      <c r="AB16" s="363" t="s">
        <v>194</v>
      </c>
      <c r="AC16" s="490"/>
      <c r="AD16" s="365" t="s">
        <v>197</v>
      </c>
      <c r="AE16" s="366" t="s">
        <v>44</v>
      </c>
      <c r="AF16" s="367">
        <v>46073</v>
      </c>
      <c r="AG16" s="367">
        <v>46073</v>
      </c>
      <c r="AH16" s="367">
        <v>46056</v>
      </c>
      <c r="AI16" s="367">
        <v>46056</v>
      </c>
      <c r="AJ16" s="367">
        <v>46056</v>
      </c>
      <c r="AK16" s="374"/>
      <c r="AL16" s="367">
        <v>46056</v>
      </c>
      <c r="AM16" s="367">
        <v>46078</v>
      </c>
      <c r="AN16" s="366" t="s">
        <v>41</v>
      </c>
      <c r="AO16" s="375">
        <v>5282</v>
      </c>
      <c r="AP16" s="375">
        <v>5282</v>
      </c>
      <c r="AQ16" s="375">
        <v>5282</v>
      </c>
      <c r="AR16" s="375">
        <v>5282</v>
      </c>
      <c r="AS16" s="375">
        <v>5282</v>
      </c>
      <c r="AT16" s="375">
        <v>5282</v>
      </c>
      <c r="AU16" s="375">
        <v>5282</v>
      </c>
      <c r="AV16" s="375">
        <v>5282</v>
      </c>
      <c r="AW16" s="375">
        <v>5282</v>
      </c>
      <c r="AX16" s="375">
        <v>5282</v>
      </c>
      <c r="AY16" s="375">
        <v>5282</v>
      </c>
      <c r="AZ16" s="375">
        <v>5282</v>
      </c>
      <c r="BA16" s="388">
        <f t="shared" si="2"/>
        <v>63384</v>
      </c>
      <c r="BB16" s="364"/>
      <c r="BC16" s="389">
        <f>SUMIFS(REPROGRAM!X:X,REPROGRAM!B:B,POA_GC_2026!A16)</f>
        <v>0</v>
      </c>
      <c r="BD16" s="389">
        <f>SUMIFS(REPROGRAM!Z:Z,REPROGRAM!B:B,POA_GC_2026!A16)</f>
        <v>63384</v>
      </c>
      <c r="BE16" s="389">
        <f t="shared" si="20"/>
        <v>0</v>
      </c>
      <c r="BF16" s="375">
        <v>0</v>
      </c>
      <c r="BG16" s="394">
        <f>SUMIFS(CERT_PRES!$P:$P,CERT_PRES!$A:$A,$A16,CERT_PRES!$Q:$Q,"ENERO")</f>
        <v>0</v>
      </c>
      <c r="BH16" s="375">
        <v>0</v>
      </c>
      <c r="BI16" s="394">
        <f>SUMIFS(CERT_PRES!$P:$P,CERT_PRES!$A:$A,$A16,CERT_PRES!$Q:$Q,"FEBRERO")</f>
        <v>0</v>
      </c>
      <c r="BJ16" s="375">
        <v>0</v>
      </c>
      <c r="BK16" s="394">
        <f>SUMIFS(CERT_PRES!$P:$P,CERT_PRES!$A:$A,$A16,CERT_PRES!$Q:$Q,"MARZO")</f>
        <v>0</v>
      </c>
      <c r="BL16" s="375">
        <v>0</v>
      </c>
      <c r="BM16" s="394">
        <f>SUMIFS(CERT_PRES!$P:$P,CERT_PRES!$A:$A,$A16,CERT_PRES!$Q:$Q,"ABRIL")</f>
        <v>0</v>
      </c>
      <c r="BN16" s="375">
        <v>0</v>
      </c>
      <c r="BO16" s="394">
        <f>SUMIFS(CERT_PRES!$P:$P,CERT_PRES!$A:$A,$A16,CERT_PRES!$Q:$Q,"MAYO")</f>
        <v>0</v>
      </c>
      <c r="BP16" s="375">
        <v>0</v>
      </c>
      <c r="BQ16" s="394">
        <f>SUMIFS(CERT_PRES!$P:$P,CERT_PRES!$A:$A,$A16,CERT_PRES!$Q:$Q,"JUNIO")</f>
        <v>0</v>
      </c>
      <c r="BR16" s="375">
        <v>0</v>
      </c>
      <c r="BS16" s="394">
        <f>SUMIFS(CERT_PRES!$P:$P,CERT_PRES!$A:$A,$A16,CERT_PRES!$Q:$Q,"JULIO")</f>
        <v>0</v>
      </c>
      <c r="BT16" s="375">
        <v>0</v>
      </c>
      <c r="BU16" s="394">
        <f>SUMIFS(CERT_PRES!$P:$P,CERT_PRES!$A:$A,$A16,CERT_PRES!$Q:$Q,"AGOSTO")</f>
        <v>0</v>
      </c>
      <c r="BV16" s="375">
        <v>0</v>
      </c>
      <c r="BW16" s="394">
        <f>SUMIFS(CERT_PRES!$P:$P,CERT_PRES!$A:$A,$A16,CERT_PRES!$Q:$Q,"SEPTIEMBRE")</f>
        <v>0</v>
      </c>
      <c r="BX16" s="375">
        <v>0</v>
      </c>
      <c r="BY16" s="394">
        <f>SUMIFS(CERT_PRES!$P:$P,CERT_PRES!$A:$A,$A16,CERT_PRES!$Q:$Q,"OCTUBRE")</f>
        <v>0</v>
      </c>
      <c r="BZ16" s="375">
        <v>0</v>
      </c>
      <c r="CA16" s="394">
        <f>SUMIFS(CERT_PRES!$P:$P,CERT_PRES!$A:$A,$A16,CERT_PRES!$Q:$Q,"NOVIEMBRE")</f>
        <v>0</v>
      </c>
      <c r="CB16" s="375">
        <v>0</v>
      </c>
      <c r="CC16" s="388">
        <f>SUMIFS(CERT_PRES!$P:$P,CERT_PRES!$A:$A,$A16,CERT_PRES!$Q:$Q,"DICIEMBRE")</f>
        <v>0</v>
      </c>
      <c r="CD16" s="388">
        <f t="shared" si="4"/>
        <v>0</v>
      </c>
      <c r="CE16" s="407" t="str">
        <f t="shared" si="5"/>
        <v>NO</v>
      </c>
      <c r="CF16" s="408" t="str">
        <f t="shared" si="6"/>
        <v>VALIDADO</v>
      </c>
      <c r="CG16" s="409">
        <f>+((SUMIFS(REPROGRAM!$V:$V,REPROGRAM!$B:$B,$A16,REPROGRAM!$AB:$AB,"NO"))-(SUMIFS(REPROGRAM!$W:$W,REPROGRAM!$B:$B,$A16,REPROGRAM!$AB:$AB,"NO")))</f>
        <v>0</v>
      </c>
      <c r="CH16" s="409">
        <f t="shared" si="7"/>
        <v>0</v>
      </c>
      <c r="CI16" s="409">
        <f t="shared" si="8"/>
        <v>0</v>
      </c>
      <c r="CJ16" s="410" t="str">
        <f>IF(DT16="","",INDEX(CATALOGO!L:L,MATCH(DT16,CATALOGO!D:D,0)))</f>
        <v xml:space="preserve">DIRECCIÓN PROVINCIAL DE SALUD DE MANABÍ </v>
      </c>
      <c r="CK16" s="410" t="str">
        <f>IF(DT16="","",INDEX(CATALOGO!L:L,MATCH(DT16,CATALOGO!D:D,0)))</f>
        <v xml:space="preserve">DIRECCIÓN PROVINCIAL DE SALUD DE MANABÍ </v>
      </c>
      <c r="CL16" s="352" t="str">
        <f>IF(D16="","",INDEX(CATALOGO!G:G,MATCH(D16,CATALOGO!D:D,0)))</f>
        <v>COORDINACIÓN ZONAL 4</v>
      </c>
      <c r="CM16" s="352" t="str">
        <f>IF(D16="","",INDEX(CATALOGO!H:H,MATCH(D16,CATALOGO!D:D,0)))</f>
        <v>MANABI</v>
      </c>
      <c r="CN16" s="352" t="str">
        <f>IF(D16="","",INDEX(CATALOGO!I:I,MATCH(D16,CATALOGO!D:D,0)))</f>
        <v>CHONE</v>
      </c>
      <c r="CO16" s="411" t="str">
        <f>IF(H16="","",INDEX(CATALOGO!AH:AH,MATCH(H16,CATALOGO!AF:AF,0)))</f>
        <v xml:space="preserve">GASTOS EN PERSONAL </v>
      </c>
      <c r="CP16" s="352" t="str">
        <f t="shared" si="9"/>
        <v>NO APLICA</v>
      </c>
      <c r="CQ16" s="352" t="str">
        <f>IF(E16="","",INDEX(CATALOGO!N:N,MATCH(POA_GC_2026!E16,CATALOGO!M:M,0)))</f>
        <v>PROV</v>
      </c>
      <c r="CR16" s="352" t="str">
        <f t="shared" si="10"/>
        <v>CORRIENTE</v>
      </c>
      <c r="CS16" s="352" t="str">
        <f t="shared" si="11"/>
        <v>90000001</v>
      </c>
      <c r="CT16" s="417" t="str">
        <f>IFERROR(VLOOKUP(E16,CATALOGO!$BB$3:$BC$24,2,0)," ")</f>
        <v>G21</v>
      </c>
      <c r="CU16" s="418" t="str">
        <f>IF(E16="","",INDEX(CATALOGO!AN:AN,MATCH(POA_GC_2026!E16,CATALOGO!AQ:AQ,0)))</f>
        <v>Mejorar las condiciones de vida de la población de forma integral, promoviendo el acceso equitativo a salud, vivienda y bienestar social.</v>
      </c>
      <c r="CV16" s="418" t="str">
        <f>IF(E16="","",INDEX(CATALOGO!AO:AO,MATCH(POA_GC_2026!E16,CATALOGO!AQ:AQ,0)))</f>
        <v>OE5 Incrementar la cobertura de las prestaciones de servicios de salud</v>
      </c>
      <c r="CW16" s="407" t="str">
        <f>IF(CV16="","",INDEX(CATALOGO!AP:AP,MATCH(POA_GC_2026!CV16,CATALOGO!AO:AO,0)))</f>
        <v>OE_5</v>
      </c>
      <c r="CX16" s="419"/>
      <c r="CY16" s="420">
        <f>SUMIFS(CERT_ACT_POA!AM:AM,CERT_ACT_POA!C:C,A16)</f>
        <v>0</v>
      </c>
      <c r="CZ16" s="420">
        <f t="shared" si="12"/>
        <v>0</v>
      </c>
      <c r="DA16" s="421">
        <f>SUMIFS(CERT_ACT_POA!$AD:$AD,CERT_ACT_POA!$C:$C,POA_GC_2026!$A16)</f>
        <v>0</v>
      </c>
      <c r="DB16" s="421">
        <f>SUMIFS(CERT_ACT_POA!$AE:$AE,CERT_ACT_POA!$C:$C,POA_GC_2026!$A16)</f>
        <v>0</v>
      </c>
      <c r="DC16" s="421">
        <f>SUMIFS(CERT_ACT_POA!$AF:$AF,CERT_ACT_POA!$C:$C,POA_GC_2026!$A16)</f>
        <v>0</v>
      </c>
      <c r="DD16" s="407" t="str">
        <f t="shared" si="13"/>
        <v>51</v>
      </c>
      <c r="DE16" s="364"/>
      <c r="DF16" s="428"/>
      <c r="DG16" s="429">
        <f>SUMIFS(CERT_PRES!$M:$M,CERT_PRES!$A:$A,$A16)</f>
        <v>0</v>
      </c>
      <c r="DH16" s="429">
        <f>SUMIFS(CERT_PRES!$O:$O,CERT_PRES!$A:$A,$A16)</f>
        <v>0</v>
      </c>
      <c r="DI16" s="429">
        <f>SUMIFS(CERT_PRES!$P:$P,CERT_PRES!$A:$A,$A16)</f>
        <v>0</v>
      </c>
      <c r="DJ16" s="442">
        <f t="shared" si="14"/>
        <v>0</v>
      </c>
      <c r="DK16" s="608">
        <f>IFERROR(VLOOKUP($A16,CERT_PRES!$A$6:$L$2552,12,0),0)</f>
        <v>0</v>
      </c>
      <c r="DL16" s="429" t="str">
        <f t="shared" si="15"/>
        <v>OK</v>
      </c>
      <c r="DM16" s="429" t="str">
        <f t="shared" si="16"/>
        <v>OK</v>
      </c>
      <c r="DN16" s="429" t="str">
        <f t="shared" si="21"/>
        <v/>
      </c>
      <c r="DO16" s="429" t="str">
        <f t="shared" si="17"/>
        <v/>
      </c>
      <c r="DP16" s="443">
        <f>IFERROR(VLOOKUP(A16,#REF!,82,0),0)</f>
        <v>0</v>
      </c>
      <c r="DQ16" s="444">
        <f t="shared" si="18"/>
        <v>0</v>
      </c>
      <c r="DR16" s="445">
        <f t="shared" si="19"/>
        <v>0</v>
      </c>
      <c r="DS16" s="484" t="s">
        <v>2549</v>
      </c>
      <c r="DT16" s="326" t="s">
        <v>951</v>
      </c>
    </row>
    <row r="17" spans="1:124" s="39" customFormat="1" ht="12.75" customHeight="1">
      <c r="A17" s="484" t="s">
        <v>2551</v>
      </c>
      <c r="B17" s="486" t="str">
        <f>IF(DT17="","",INDEX(CATALOGO!E:E,MATCH(DT17,CATALOGO!D:D,0)))</f>
        <v>HOSPITAL GENERAL DE CHONE</v>
      </c>
      <c r="C17" s="483" t="s">
        <v>2552</v>
      </c>
      <c r="D17" s="326" t="str">
        <f>IF(B17="","",INDEX(CATALOGO!J:J,MATCH(B17,CATALOGO!E:E,0)))</f>
        <v>1333</v>
      </c>
      <c r="E17" s="329" t="s">
        <v>223</v>
      </c>
      <c r="F17" s="326" t="str">
        <f t="shared" si="0"/>
        <v>000</v>
      </c>
      <c r="G17" s="327" t="s">
        <v>193</v>
      </c>
      <c r="H17" s="328">
        <v>510517</v>
      </c>
      <c r="I17" s="341" t="s">
        <v>1132</v>
      </c>
      <c r="J17" s="327" t="s">
        <v>193</v>
      </c>
      <c r="K17" s="342" t="str">
        <f>IF(J17="","",INDEX(CATALOGO!AW:AW,MATCH(POA_GC_2026!J17,CATALOGO!AV:AV,0)))</f>
        <v>0000</v>
      </c>
      <c r="L17" s="342" t="str">
        <f>IF(J17="","",INDEX(CATALOGO!AY:AY,MATCH(POA_GC_2026!J17,CATALOGO!AV:AV,0)))</f>
        <v>0000</v>
      </c>
      <c r="M17" s="343" t="str">
        <f>IF(DT17="","",INDEX(CATALOGO!L:L,MATCH(DT17,CATALOGO!D:D,0)))</f>
        <v xml:space="preserve">DIRECCIÓN PROVINCIAL DE SALUD DE MANABÍ </v>
      </c>
      <c r="N17" s="343" t="str">
        <f>IF(DT17="","",INDEX(CATALOGO!K:K,MATCH(DT17,CATALOGO!D:D,0)))</f>
        <v>HOSPITAL GENERAL DE CHONE</v>
      </c>
      <c r="O17" s="344" t="str">
        <f>IF(E17="","",INDEX(CATALOGO!O:O,MATCH(POA_GC_2026!E17,CATALOGO!M:M,0)))</f>
        <v>PROVISION Y PRESTACION DE SERVICIOS DE SALUD</v>
      </c>
      <c r="P17" s="345" t="str">
        <f t="shared" si="1"/>
        <v>SIN PROYECTO</v>
      </c>
      <c r="Q17" s="346" t="str">
        <f>IF(CS17="","",INDEX(CATALOGO!T:T,MATCH(POA_GC_2026!CS17,CATALOGO!S:S,0)))</f>
        <v>PRESTACIONES DE SALUD A LA POBLACION</v>
      </c>
      <c r="R17" s="351" t="str">
        <f>IF(H17="","",INDEX(CATALOGO!AG:AG,MATCH(POA_GC_2026!H17,CATALOGO!AF:AF,0)))</f>
        <v>SERVICIOS PERSONALES POR CONTRATO DE PROFESIONALES DE LA SALUD</v>
      </c>
      <c r="S17" s="345" t="str">
        <f t="array" ref="S17">IF(J17="","",INDEX(CATALOGO!AU:AU,MATCH(J17,CATALOGO!AV:AV,0)))</f>
        <v>RECURSOS FISCALES</v>
      </c>
      <c r="T17" s="352" t="str">
        <f>IF(K17="","",INDEX(CATALOGO!AX:AX,MATCH(K17,CATALOGO!AW:AW,0)))</f>
        <v>SIN ORGANISMO</v>
      </c>
      <c r="U17" s="352" t="str">
        <f>IF(L17="","",INDEX(CATALOGO!AZ:AZ,MATCH(POA_GC_2026!L17,CATALOGO!AY:AY,0)))</f>
        <v>SIN CORRELATIVO</v>
      </c>
      <c r="V17" s="353" t="s">
        <v>493</v>
      </c>
      <c r="W17" s="354" t="s">
        <v>2498</v>
      </c>
      <c r="X17" s="354" t="s">
        <v>2553</v>
      </c>
      <c r="Y17" s="355" t="str">
        <f t="array" ref="Y17">IF(H17="","",INDEX(CATALOGO!AK:AK,MATCH(H17,CATALOGO!AF:AF,0)))</f>
        <v>04</v>
      </c>
      <c r="Z17" s="362" t="str">
        <f t="array" ref="Z17">IF(H17="","",INDEX(CATALOGO!AI:AI,MATCH(H17,CATALOGO!AF:AF,0)))</f>
        <v>NA</v>
      </c>
      <c r="AA17" s="362" t="str">
        <f t="array" ref="AA17">IF(H17="","",INDEX(CATALOGO!AJ:AJ,MATCH(H17,CATALOGO!AF:AF,0)))</f>
        <v>NA</v>
      </c>
      <c r="AB17" s="363" t="s">
        <v>194</v>
      </c>
      <c r="AC17" s="490"/>
      <c r="AD17" s="365" t="s">
        <v>197</v>
      </c>
      <c r="AE17" s="366" t="s">
        <v>44</v>
      </c>
      <c r="AF17" s="367">
        <v>46073</v>
      </c>
      <c r="AG17" s="367">
        <v>46073</v>
      </c>
      <c r="AH17" s="367">
        <v>46056</v>
      </c>
      <c r="AI17" s="367">
        <v>46056</v>
      </c>
      <c r="AJ17" s="367">
        <v>46056</v>
      </c>
      <c r="AK17" s="374"/>
      <c r="AL17" s="367">
        <v>46056</v>
      </c>
      <c r="AM17" s="367">
        <v>46078</v>
      </c>
      <c r="AN17" s="366" t="s">
        <v>41</v>
      </c>
      <c r="AO17" s="375">
        <v>1760</v>
      </c>
      <c r="AP17" s="375">
        <v>1760</v>
      </c>
      <c r="AQ17" s="375">
        <v>1749.38</v>
      </c>
      <c r="AR17" s="375">
        <v>0</v>
      </c>
      <c r="AS17" s="375">
        <v>0</v>
      </c>
      <c r="AT17" s="375">
        <v>0</v>
      </c>
      <c r="AU17" s="375">
        <v>0</v>
      </c>
      <c r="AV17" s="375">
        <v>0</v>
      </c>
      <c r="AW17" s="375">
        <v>0</v>
      </c>
      <c r="AX17" s="375">
        <v>0</v>
      </c>
      <c r="AY17" s="375">
        <v>0</v>
      </c>
      <c r="AZ17" s="375">
        <v>0</v>
      </c>
      <c r="BA17" s="388">
        <f t="shared" si="2"/>
        <v>5269.38</v>
      </c>
      <c r="BB17" s="364"/>
      <c r="BC17" s="389">
        <f>SUMIFS(REPROGRAM!X:X,REPROGRAM!B:B,POA_GC_2026!A17)</f>
        <v>0</v>
      </c>
      <c r="BD17" s="389">
        <f>SUMIFS(REPROGRAM!Z:Z,REPROGRAM!B:B,POA_GC_2026!A17)</f>
        <v>5269.38</v>
      </c>
      <c r="BE17" s="389">
        <f t="shared" si="20"/>
        <v>0</v>
      </c>
      <c r="BF17" s="375">
        <v>0</v>
      </c>
      <c r="BG17" s="394">
        <f>SUMIFS(CERT_PRES!$P:$P,CERT_PRES!$A:$A,$A17,CERT_PRES!$Q:$Q,"ENERO")</f>
        <v>0</v>
      </c>
      <c r="BH17" s="375">
        <v>0</v>
      </c>
      <c r="BI17" s="394">
        <f>SUMIFS(CERT_PRES!$P:$P,CERT_PRES!$A:$A,$A17,CERT_PRES!$Q:$Q,"FEBRERO")</f>
        <v>0</v>
      </c>
      <c r="BJ17" s="375">
        <v>0</v>
      </c>
      <c r="BK17" s="394">
        <f>SUMIFS(CERT_PRES!$P:$P,CERT_PRES!$A:$A,$A17,CERT_PRES!$Q:$Q,"MARZO")</f>
        <v>0</v>
      </c>
      <c r="BL17" s="375">
        <v>0</v>
      </c>
      <c r="BM17" s="394">
        <f>SUMIFS(CERT_PRES!$P:$P,CERT_PRES!$A:$A,$A17,CERT_PRES!$Q:$Q,"ABRIL")</f>
        <v>0</v>
      </c>
      <c r="BN17" s="375">
        <v>0</v>
      </c>
      <c r="BO17" s="394">
        <f>SUMIFS(CERT_PRES!$P:$P,CERT_PRES!$A:$A,$A17,CERT_PRES!$Q:$Q,"MAYO")</f>
        <v>0</v>
      </c>
      <c r="BP17" s="375">
        <v>0</v>
      </c>
      <c r="BQ17" s="394">
        <f>SUMIFS(CERT_PRES!$P:$P,CERT_PRES!$A:$A,$A17,CERT_PRES!$Q:$Q,"JUNIO")</f>
        <v>0</v>
      </c>
      <c r="BR17" s="375">
        <v>0</v>
      </c>
      <c r="BS17" s="394">
        <f>SUMIFS(CERT_PRES!$P:$P,CERT_PRES!$A:$A,$A17,CERT_PRES!$Q:$Q,"JULIO")</f>
        <v>0</v>
      </c>
      <c r="BT17" s="375">
        <v>0</v>
      </c>
      <c r="BU17" s="394">
        <f>SUMIFS(CERT_PRES!$P:$P,CERT_PRES!$A:$A,$A17,CERT_PRES!$Q:$Q,"AGOSTO")</f>
        <v>0</v>
      </c>
      <c r="BV17" s="375">
        <v>0</v>
      </c>
      <c r="BW17" s="394">
        <f>SUMIFS(CERT_PRES!$P:$P,CERT_PRES!$A:$A,$A17,CERT_PRES!$Q:$Q,"SEPTIEMBRE")</f>
        <v>0</v>
      </c>
      <c r="BX17" s="375">
        <v>0</v>
      </c>
      <c r="BY17" s="394">
        <f>SUMIFS(CERT_PRES!$P:$P,CERT_PRES!$A:$A,$A17,CERT_PRES!$Q:$Q,"OCTUBRE")</f>
        <v>0</v>
      </c>
      <c r="BZ17" s="375">
        <v>0</v>
      </c>
      <c r="CA17" s="394">
        <f>SUMIFS(CERT_PRES!$P:$P,CERT_PRES!$A:$A,$A17,CERT_PRES!$Q:$Q,"NOVIEMBRE")</f>
        <v>0</v>
      </c>
      <c r="CB17" s="375">
        <v>0</v>
      </c>
      <c r="CC17" s="388">
        <f>SUMIFS(CERT_PRES!$P:$P,CERT_PRES!$A:$A,$A17,CERT_PRES!$Q:$Q,"DICIEMBRE")</f>
        <v>0</v>
      </c>
      <c r="CD17" s="388">
        <f t="shared" si="4"/>
        <v>0</v>
      </c>
      <c r="CE17" s="407" t="str">
        <f t="shared" si="5"/>
        <v>NO</v>
      </c>
      <c r="CF17" s="408" t="str">
        <f t="shared" si="6"/>
        <v>VALIDADO</v>
      </c>
      <c r="CG17" s="409">
        <f>+((SUMIFS(REPROGRAM!$V:$V,REPROGRAM!$B:$B,$A17,REPROGRAM!$AB:$AB,"NO"))-(SUMIFS(REPROGRAM!$W:$W,REPROGRAM!$B:$B,$A17,REPROGRAM!$AB:$AB,"NO")))</f>
        <v>0</v>
      </c>
      <c r="CH17" s="409">
        <f t="shared" si="7"/>
        <v>0</v>
      </c>
      <c r="CI17" s="409">
        <f t="shared" si="8"/>
        <v>0</v>
      </c>
      <c r="CJ17" s="410" t="str">
        <f>IF(DT17="","",INDEX(CATALOGO!L:L,MATCH(DT17,CATALOGO!D:D,0)))</f>
        <v xml:space="preserve">DIRECCIÓN PROVINCIAL DE SALUD DE MANABÍ </v>
      </c>
      <c r="CK17" s="410" t="str">
        <f>IF(DT17="","",INDEX(CATALOGO!L:L,MATCH(DT17,CATALOGO!D:D,0)))</f>
        <v xml:space="preserve">DIRECCIÓN PROVINCIAL DE SALUD DE MANABÍ </v>
      </c>
      <c r="CL17" s="352" t="str">
        <f>IF(D17="","",INDEX(CATALOGO!G:G,MATCH(D17,CATALOGO!D:D,0)))</f>
        <v>COORDINACIÓN ZONAL 4</v>
      </c>
      <c r="CM17" s="352" t="str">
        <f>IF(D17="","",INDEX(CATALOGO!H:H,MATCH(D17,CATALOGO!D:D,0)))</f>
        <v>MANABI</v>
      </c>
      <c r="CN17" s="352" t="str">
        <f>IF(D17="","",INDEX(CATALOGO!I:I,MATCH(D17,CATALOGO!D:D,0)))</f>
        <v>CHONE</v>
      </c>
      <c r="CO17" s="411" t="str">
        <f>IF(H17="","",INDEX(CATALOGO!AH:AH,MATCH(H17,CATALOGO!AF:AF,0)))</f>
        <v xml:space="preserve">GASTOS EN PERSONAL </v>
      </c>
      <c r="CP17" s="352" t="str">
        <f t="shared" si="9"/>
        <v>NO APLICA</v>
      </c>
      <c r="CQ17" s="352" t="str">
        <f>IF(E17="","",INDEX(CATALOGO!N:N,MATCH(POA_GC_2026!E17,CATALOGO!M:M,0)))</f>
        <v>PROV</v>
      </c>
      <c r="CR17" s="352" t="str">
        <f t="shared" si="10"/>
        <v>CORRIENTE</v>
      </c>
      <c r="CS17" s="352" t="str">
        <f t="shared" si="11"/>
        <v>90000001</v>
      </c>
      <c r="CT17" s="417" t="str">
        <f>IFERROR(VLOOKUP(E17,CATALOGO!$BB$3:$BC$24,2,0)," ")</f>
        <v>G21</v>
      </c>
      <c r="CU17" s="418" t="str">
        <f>IF(E17="","",INDEX(CATALOGO!AN:AN,MATCH(POA_GC_2026!E17,CATALOGO!AQ:AQ,0)))</f>
        <v>Mejorar las condiciones de vida de la población de forma integral, promoviendo el acceso equitativo a salud, vivienda y bienestar social.</v>
      </c>
      <c r="CV17" s="418" t="str">
        <f>IF(E17="","",INDEX(CATALOGO!AO:AO,MATCH(POA_GC_2026!E17,CATALOGO!AQ:AQ,0)))</f>
        <v>OE5 Incrementar la cobertura de las prestaciones de servicios de salud</v>
      </c>
      <c r="CW17" s="407" t="str">
        <f>IF(CV17="","",INDEX(CATALOGO!AP:AP,MATCH(POA_GC_2026!CV17,CATALOGO!AO:AO,0)))</f>
        <v>OE_5</v>
      </c>
      <c r="CX17" s="419"/>
      <c r="CY17" s="420">
        <f>SUMIFS(CERT_ACT_POA!AM:AM,CERT_ACT_POA!C:C,A17)</f>
        <v>0</v>
      </c>
      <c r="CZ17" s="420">
        <f t="shared" si="12"/>
        <v>0</v>
      </c>
      <c r="DA17" s="421">
        <f>SUMIFS(CERT_ACT_POA!$AD:$AD,CERT_ACT_POA!$C:$C,POA_GC_2026!$A17)</f>
        <v>0</v>
      </c>
      <c r="DB17" s="421">
        <f>SUMIFS(CERT_ACT_POA!$AE:$AE,CERT_ACT_POA!$C:$C,POA_GC_2026!$A17)</f>
        <v>0</v>
      </c>
      <c r="DC17" s="421">
        <f>SUMIFS(CERT_ACT_POA!$AF:$AF,CERT_ACT_POA!$C:$C,POA_GC_2026!$A17)</f>
        <v>0</v>
      </c>
      <c r="DD17" s="407" t="str">
        <f t="shared" si="13"/>
        <v>51</v>
      </c>
      <c r="DE17" s="364"/>
      <c r="DF17" s="428"/>
      <c r="DG17" s="429">
        <f>SUMIFS(CERT_PRES!$M:$M,CERT_PRES!$A:$A,$A17)</f>
        <v>0</v>
      </c>
      <c r="DH17" s="429">
        <f>SUMIFS(CERT_PRES!$O:$O,CERT_PRES!$A:$A,$A17)</f>
        <v>0</v>
      </c>
      <c r="DI17" s="429">
        <f>SUMIFS(CERT_PRES!$P:$P,CERT_PRES!$A:$A,$A17)</f>
        <v>0</v>
      </c>
      <c r="DJ17" s="442">
        <f t="shared" si="14"/>
        <v>0</v>
      </c>
      <c r="DK17" s="608">
        <f>IFERROR(VLOOKUP($A17,CERT_PRES!$A$6:$L$2552,12,0),0)</f>
        <v>0</v>
      </c>
      <c r="DL17" s="429" t="str">
        <f t="shared" si="15"/>
        <v>OK</v>
      </c>
      <c r="DM17" s="429" t="str">
        <f t="shared" si="16"/>
        <v>OK</v>
      </c>
      <c r="DN17" s="429" t="str">
        <f t="shared" si="21"/>
        <v/>
      </c>
      <c r="DO17" s="429" t="str">
        <f t="shared" si="17"/>
        <v/>
      </c>
      <c r="DP17" s="443">
        <f>IFERROR(VLOOKUP(A17,#REF!,82,0),0)</f>
        <v>0</v>
      </c>
      <c r="DQ17" s="444">
        <f t="shared" si="18"/>
        <v>0</v>
      </c>
      <c r="DR17" s="445">
        <f t="shared" si="19"/>
        <v>0</v>
      </c>
      <c r="DS17" s="484" t="s">
        <v>2551</v>
      </c>
      <c r="DT17" s="326" t="s">
        <v>951</v>
      </c>
    </row>
    <row r="18" spans="1:124" s="39" customFormat="1" ht="12.75" customHeight="1">
      <c r="A18" s="484" t="s">
        <v>2554</v>
      </c>
      <c r="B18" s="486" t="str">
        <f>IF(DT18="","",INDEX(CATALOGO!E:E,MATCH(DT18,CATALOGO!D:D,0)))</f>
        <v>HOSPITAL GENERAL DE CHONE</v>
      </c>
      <c r="C18" s="483" t="s">
        <v>2429</v>
      </c>
      <c r="D18" s="326" t="str">
        <f>IF(B18="","",INDEX(CATALOGO!J:J,MATCH(B18,CATALOGO!E:E,0)))</f>
        <v>1333</v>
      </c>
      <c r="E18" s="329" t="s">
        <v>223</v>
      </c>
      <c r="F18" s="326" t="str">
        <f t="shared" si="0"/>
        <v>000</v>
      </c>
      <c r="G18" s="327" t="s">
        <v>193</v>
      </c>
      <c r="H18" s="328">
        <v>510601</v>
      </c>
      <c r="I18" s="341" t="s">
        <v>1132</v>
      </c>
      <c r="J18" s="327" t="s">
        <v>193</v>
      </c>
      <c r="K18" s="342" t="str">
        <f>IF(J18="","",INDEX(CATALOGO!AW:AW,MATCH(POA_GC_2026!J18,CATALOGO!AV:AV,0)))</f>
        <v>0000</v>
      </c>
      <c r="L18" s="342" t="str">
        <f>IF(J18="","",INDEX(CATALOGO!AY:AY,MATCH(POA_GC_2026!J18,CATALOGO!AV:AV,0)))</f>
        <v>0000</v>
      </c>
      <c r="M18" s="343" t="str">
        <f>IF(DT18="","",INDEX(CATALOGO!L:L,MATCH(DT18,CATALOGO!D:D,0)))</f>
        <v xml:space="preserve">DIRECCIÓN PROVINCIAL DE SALUD DE MANABÍ </v>
      </c>
      <c r="N18" s="343" t="str">
        <f>IF(DT18="","",INDEX(CATALOGO!K:K,MATCH(DT18,CATALOGO!D:D,0)))</f>
        <v>HOSPITAL GENERAL DE CHONE</v>
      </c>
      <c r="O18" s="344" t="str">
        <f>IF(E18="","",INDEX(CATALOGO!O:O,MATCH(POA_GC_2026!E18,CATALOGO!M:M,0)))</f>
        <v>PROVISION Y PRESTACION DE SERVICIOS DE SALUD</v>
      </c>
      <c r="P18" s="345" t="str">
        <f t="shared" si="1"/>
        <v>SIN PROYECTO</v>
      </c>
      <c r="Q18" s="346" t="str">
        <f>IF(CS18="","",INDEX(CATALOGO!T:T,MATCH(POA_GC_2026!CS18,CATALOGO!S:S,0)))</f>
        <v>PRESTACIONES DE SALUD A LA POBLACION</v>
      </c>
      <c r="R18" s="351" t="str">
        <f>IF(H18="","",INDEX(CATALOGO!AG:AG,MATCH(POA_GC_2026!H18,CATALOGO!AF:AF,0)))</f>
        <v>APORTE PATRONAL</v>
      </c>
      <c r="S18" s="345" t="str">
        <f t="array" ref="S18">IF(J18="","",INDEX(CATALOGO!AU:AU,MATCH(J18,CATALOGO!AV:AV,0)))</f>
        <v>RECURSOS FISCALES</v>
      </c>
      <c r="T18" s="352" t="str">
        <f>IF(K18="","",INDEX(CATALOGO!AX:AX,MATCH(K18,CATALOGO!AW:AW,0)))</f>
        <v>SIN ORGANISMO</v>
      </c>
      <c r="U18" s="352" t="str">
        <f>IF(L18="","",INDEX(CATALOGO!AZ:AZ,MATCH(POA_GC_2026!L18,CATALOGO!AY:AY,0)))</f>
        <v>SIN CORRELATIVO</v>
      </c>
      <c r="V18" s="353" t="s">
        <v>493</v>
      </c>
      <c r="W18" s="354" t="s">
        <v>2488</v>
      </c>
      <c r="X18" s="354" t="s">
        <v>2500</v>
      </c>
      <c r="Y18" s="355" t="str">
        <f t="array" ref="Y18">IF(H18="","",INDEX(CATALOGO!AK:AK,MATCH(H18,CATALOGO!AF:AF,0)))</f>
        <v>04</v>
      </c>
      <c r="Z18" s="362" t="str">
        <f t="array" ref="Z18">IF(H18="","",INDEX(CATALOGO!AI:AI,MATCH(H18,CATALOGO!AF:AF,0)))</f>
        <v>NA</v>
      </c>
      <c r="AA18" s="362" t="str">
        <f t="array" ref="AA18">IF(H18="","",INDEX(CATALOGO!AJ:AJ,MATCH(H18,CATALOGO!AF:AF,0)))</f>
        <v>NA</v>
      </c>
      <c r="AB18" s="363" t="s">
        <v>194</v>
      </c>
      <c r="AC18" s="490"/>
      <c r="AD18" s="365" t="s">
        <v>197</v>
      </c>
      <c r="AE18" s="366" t="s">
        <v>44</v>
      </c>
      <c r="AF18" s="367">
        <v>46073</v>
      </c>
      <c r="AG18" s="367">
        <v>46073</v>
      </c>
      <c r="AH18" s="367">
        <v>46056</v>
      </c>
      <c r="AI18" s="367">
        <v>46056</v>
      </c>
      <c r="AJ18" s="367">
        <v>46056</v>
      </c>
      <c r="AK18" s="374"/>
      <c r="AL18" s="367">
        <v>46056</v>
      </c>
      <c r="AM18" s="367">
        <v>46078</v>
      </c>
      <c r="AN18" s="366" t="s">
        <v>41</v>
      </c>
      <c r="AO18" s="375">
        <v>652.66</v>
      </c>
      <c r="AP18" s="375">
        <v>652.66</v>
      </c>
      <c r="AQ18" s="375">
        <v>652.66</v>
      </c>
      <c r="AR18" s="375">
        <v>652.66</v>
      </c>
      <c r="AS18" s="375">
        <v>652.66</v>
      </c>
      <c r="AT18" s="375">
        <v>652.66</v>
      </c>
      <c r="AU18" s="375">
        <v>652.66</v>
      </c>
      <c r="AV18" s="375">
        <v>652.66</v>
      </c>
      <c r="AW18" s="375">
        <v>652.66</v>
      </c>
      <c r="AX18" s="375">
        <v>652.66</v>
      </c>
      <c r="AY18" s="375">
        <v>652.66</v>
      </c>
      <c r="AZ18" s="375">
        <v>652.69000000000005</v>
      </c>
      <c r="BA18" s="388">
        <f t="shared" si="2"/>
        <v>7831.9499999999989</v>
      </c>
      <c r="BB18" s="364"/>
      <c r="BC18" s="389">
        <f>SUMIFS(REPROGRAM!X:X,REPROGRAM!B:B,POA_GC_2026!A18)</f>
        <v>0</v>
      </c>
      <c r="BD18" s="389">
        <f>SUMIFS(REPROGRAM!Z:Z,REPROGRAM!B:B,POA_GC_2026!A18)</f>
        <v>7831.95</v>
      </c>
      <c r="BE18" s="389">
        <f t="shared" si="20"/>
        <v>0</v>
      </c>
      <c r="BF18" s="375">
        <v>0</v>
      </c>
      <c r="BG18" s="394">
        <f>SUMIFS(CERT_PRES!$P:$P,CERT_PRES!$A:$A,$A18,CERT_PRES!$Q:$Q,"ENERO")</f>
        <v>0</v>
      </c>
      <c r="BH18" s="375">
        <v>0</v>
      </c>
      <c r="BI18" s="394">
        <f>SUMIFS(CERT_PRES!$P:$P,CERT_PRES!$A:$A,$A18,CERT_PRES!$Q:$Q,"FEBRERO")</f>
        <v>0</v>
      </c>
      <c r="BJ18" s="375">
        <v>0</v>
      </c>
      <c r="BK18" s="394">
        <f>SUMIFS(CERT_PRES!$P:$P,CERT_PRES!$A:$A,$A18,CERT_PRES!$Q:$Q,"MARZO")</f>
        <v>0</v>
      </c>
      <c r="BL18" s="375">
        <v>0</v>
      </c>
      <c r="BM18" s="394">
        <f>SUMIFS(CERT_PRES!$P:$P,CERT_PRES!$A:$A,$A18,CERT_PRES!$Q:$Q,"ABRIL")</f>
        <v>0</v>
      </c>
      <c r="BN18" s="375">
        <v>0</v>
      </c>
      <c r="BO18" s="394">
        <f>SUMIFS(CERT_PRES!$P:$P,CERT_PRES!$A:$A,$A18,CERT_PRES!$Q:$Q,"MAYO")</f>
        <v>0</v>
      </c>
      <c r="BP18" s="375">
        <v>0</v>
      </c>
      <c r="BQ18" s="394">
        <f>SUMIFS(CERT_PRES!$P:$P,CERT_PRES!$A:$A,$A18,CERT_PRES!$Q:$Q,"JUNIO")</f>
        <v>0</v>
      </c>
      <c r="BR18" s="375">
        <v>0</v>
      </c>
      <c r="BS18" s="394">
        <f>SUMIFS(CERT_PRES!$P:$P,CERT_PRES!$A:$A,$A18,CERT_PRES!$Q:$Q,"JULIO")</f>
        <v>0</v>
      </c>
      <c r="BT18" s="375">
        <v>0</v>
      </c>
      <c r="BU18" s="394">
        <f>SUMIFS(CERT_PRES!$P:$P,CERT_PRES!$A:$A,$A18,CERT_PRES!$Q:$Q,"AGOSTO")</f>
        <v>0</v>
      </c>
      <c r="BV18" s="375">
        <v>0</v>
      </c>
      <c r="BW18" s="394">
        <f>SUMIFS(CERT_PRES!$P:$P,CERT_PRES!$A:$A,$A18,CERT_PRES!$Q:$Q,"SEPTIEMBRE")</f>
        <v>0</v>
      </c>
      <c r="BX18" s="375">
        <v>0</v>
      </c>
      <c r="BY18" s="394">
        <f>SUMIFS(CERT_PRES!$P:$P,CERT_PRES!$A:$A,$A18,CERT_PRES!$Q:$Q,"OCTUBRE")</f>
        <v>0</v>
      </c>
      <c r="BZ18" s="375">
        <v>0</v>
      </c>
      <c r="CA18" s="394">
        <f>SUMIFS(CERT_PRES!$P:$P,CERT_PRES!$A:$A,$A18,CERT_PRES!$Q:$Q,"NOVIEMBRE")</f>
        <v>0</v>
      </c>
      <c r="CB18" s="375">
        <v>0</v>
      </c>
      <c r="CC18" s="388">
        <f>SUMIFS(CERT_PRES!$P:$P,CERT_PRES!$A:$A,$A18,CERT_PRES!$Q:$Q,"DICIEMBRE")</f>
        <v>0</v>
      </c>
      <c r="CD18" s="388">
        <f t="shared" si="4"/>
        <v>0</v>
      </c>
      <c r="CE18" s="407" t="str">
        <f t="shared" si="5"/>
        <v>NO</v>
      </c>
      <c r="CF18" s="408" t="str">
        <f t="shared" si="6"/>
        <v>VALIDADO</v>
      </c>
      <c r="CG18" s="409">
        <f>+((SUMIFS(REPROGRAM!$V:$V,REPROGRAM!$B:$B,$A18,REPROGRAM!$AB:$AB,"NO"))-(SUMIFS(REPROGRAM!$W:$W,REPROGRAM!$B:$B,$A18,REPROGRAM!$AB:$AB,"NO")))</f>
        <v>0</v>
      </c>
      <c r="CH18" s="409">
        <f t="shared" si="7"/>
        <v>0</v>
      </c>
      <c r="CI18" s="409">
        <f t="shared" si="8"/>
        <v>0</v>
      </c>
      <c r="CJ18" s="410" t="str">
        <f>IF(DT18="","",INDEX(CATALOGO!L:L,MATCH(DT18,CATALOGO!D:D,0)))</f>
        <v xml:space="preserve">DIRECCIÓN PROVINCIAL DE SALUD DE MANABÍ </v>
      </c>
      <c r="CK18" s="410" t="str">
        <f>IF(DT18="","",INDEX(CATALOGO!L:L,MATCH(DT18,CATALOGO!D:D,0)))</f>
        <v xml:space="preserve">DIRECCIÓN PROVINCIAL DE SALUD DE MANABÍ </v>
      </c>
      <c r="CL18" s="352" t="str">
        <f>IF(D18="","",INDEX(CATALOGO!G:G,MATCH(D18,CATALOGO!D:D,0)))</f>
        <v>COORDINACIÓN ZONAL 4</v>
      </c>
      <c r="CM18" s="352" t="str">
        <f>IF(D18="","",INDEX(CATALOGO!H:H,MATCH(D18,CATALOGO!D:D,0)))</f>
        <v>MANABI</v>
      </c>
      <c r="CN18" s="352" t="str">
        <f>IF(D18="","",INDEX(CATALOGO!I:I,MATCH(D18,CATALOGO!D:D,0)))</f>
        <v>CHONE</v>
      </c>
      <c r="CO18" s="411" t="str">
        <f>IF(H18="","",INDEX(CATALOGO!AH:AH,MATCH(H18,CATALOGO!AF:AF,0)))</f>
        <v xml:space="preserve">GASTOS EN PERSONAL </v>
      </c>
      <c r="CP18" s="352" t="str">
        <f t="shared" si="9"/>
        <v>NO APLICA</v>
      </c>
      <c r="CQ18" s="352" t="str">
        <f>IF(E18="","",INDEX(CATALOGO!N:N,MATCH(POA_GC_2026!E18,CATALOGO!M:M,0)))</f>
        <v>PROV</v>
      </c>
      <c r="CR18" s="352" t="str">
        <f t="shared" si="10"/>
        <v>CORRIENTE</v>
      </c>
      <c r="CS18" s="352" t="str">
        <f t="shared" si="11"/>
        <v>90000001</v>
      </c>
      <c r="CT18" s="417" t="str">
        <f>IFERROR(VLOOKUP(E18,CATALOGO!$BB$3:$BC$24,2,0)," ")</f>
        <v>G21</v>
      </c>
      <c r="CU18" s="418" t="str">
        <f>IF(E18="","",INDEX(CATALOGO!AN:AN,MATCH(POA_GC_2026!E18,CATALOGO!AQ:AQ,0)))</f>
        <v>Mejorar las condiciones de vida de la población de forma integral, promoviendo el acceso equitativo a salud, vivienda y bienestar social.</v>
      </c>
      <c r="CV18" s="418" t="str">
        <f>IF(E18="","",INDEX(CATALOGO!AO:AO,MATCH(POA_GC_2026!E18,CATALOGO!AQ:AQ,0)))</f>
        <v>OE5 Incrementar la cobertura de las prestaciones de servicios de salud</v>
      </c>
      <c r="CW18" s="407" t="str">
        <f>IF(CV18="","",INDEX(CATALOGO!AP:AP,MATCH(POA_GC_2026!CV18,CATALOGO!AO:AO,0)))</f>
        <v>OE_5</v>
      </c>
      <c r="CX18" s="419"/>
      <c r="CY18" s="420">
        <f>SUMIFS(CERT_ACT_POA!AM:AM,CERT_ACT_POA!C:C,A18)</f>
        <v>0</v>
      </c>
      <c r="CZ18" s="420">
        <f t="shared" si="12"/>
        <v>0</v>
      </c>
      <c r="DA18" s="421">
        <f>SUMIFS(CERT_ACT_POA!$AD:$AD,CERT_ACT_POA!$C:$C,POA_GC_2026!$A18)</f>
        <v>0</v>
      </c>
      <c r="DB18" s="421">
        <f>SUMIFS(CERT_ACT_POA!$AE:$AE,CERT_ACT_POA!$C:$C,POA_GC_2026!$A18)</f>
        <v>0</v>
      </c>
      <c r="DC18" s="421">
        <f>SUMIFS(CERT_ACT_POA!$AF:$AF,CERT_ACT_POA!$C:$C,POA_GC_2026!$A18)</f>
        <v>0</v>
      </c>
      <c r="DD18" s="407" t="str">
        <f t="shared" si="13"/>
        <v>51</v>
      </c>
      <c r="DE18" s="364"/>
      <c r="DF18" s="428"/>
      <c r="DG18" s="429">
        <f>SUMIFS(CERT_PRES!$M:$M,CERT_PRES!$A:$A,$A18)</f>
        <v>0</v>
      </c>
      <c r="DH18" s="429">
        <f>SUMIFS(CERT_PRES!$O:$O,CERT_PRES!$A:$A,$A18)</f>
        <v>0</v>
      </c>
      <c r="DI18" s="429">
        <f>SUMIFS(CERT_PRES!$P:$P,CERT_PRES!$A:$A,$A18)</f>
        <v>0</v>
      </c>
      <c r="DJ18" s="442">
        <f t="shared" si="14"/>
        <v>0</v>
      </c>
      <c r="DK18" s="608">
        <f>IFERROR(VLOOKUP($A18,CERT_PRES!$A$6:$L$2552,12,0),0)</f>
        <v>0</v>
      </c>
      <c r="DL18" s="429" t="str">
        <f t="shared" si="15"/>
        <v>OK</v>
      </c>
      <c r="DM18" s="429" t="str">
        <f t="shared" si="16"/>
        <v>OK</v>
      </c>
      <c r="DN18" s="429" t="str">
        <f t="shared" si="21"/>
        <v/>
      </c>
      <c r="DO18" s="429" t="str">
        <f t="shared" si="17"/>
        <v/>
      </c>
      <c r="DP18" s="443">
        <f>IFERROR(VLOOKUP(A18,#REF!,82,0),0)</f>
        <v>0</v>
      </c>
      <c r="DQ18" s="444">
        <f t="shared" si="18"/>
        <v>0</v>
      </c>
      <c r="DR18" s="445">
        <f t="shared" si="19"/>
        <v>0</v>
      </c>
      <c r="DS18" s="484" t="s">
        <v>2554</v>
      </c>
      <c r="DT18" s="326" t="s">
        <v>951</v>
      </c>
    </row>
    <row r="19" spans="1:124" s="39" customFormat="1" ht="12.75" customHeight="1">
      <c r="A19" s="484" t="s">
        <v>2555</v>
      </c>
      <c r="B19" s="486" t="str">
        <f>IF(DT19="","",INDEX(CATALOGO!E:E,MATCH(DT19,CATALOGO!D:D,0)))</f>
        <v>HOSPITAL GENERAL DE CHONE</v>
      </c>
      <c r="C19" s="483" t="s">
        <v>2430</v>
      </c>
      <c r="D19" s="326" t="str">
        <f>IF(B19="","",INDEX(CATALOGO!J:J,MATCH(B19,CATALOGO!E:E,0)))</f>
        <v>1333</v>
      </c>
      <c r="E19" s="329" t="s">
        <v>223</v>
      </c>
      <c r="F19" s="326" t="str">
        <f t="shared" si="0"/>
        <v>000</v>
      </c>
      <c r="G19" s="327" t="s">
        <v>193</v>
      </c>
      <c r="H19" s="328">
        <v>510602</v>
      </c>
      <c r="I19" s="341" t="s">
        <v>1132</v>
      </c>
      <c r="J19" s="327" t="s">
        <v>193</v>
      </c>
      <c r="K19" s="342" t="str">
        <f>IF(J19="","",INDEX(CATALOGO!AW:AW,MATCH(POA_GC_2026!J19,CATALOGO!AV:AV,0)))</f>
        <v>0000</v>
      </c>
      <c r="L19" s="342" t="str">
        <f>IF(J19="","",INDEX(CATALOGO!AY:AY,MATCH(POA_GC_2026!J19,CATALOGO!AV:AV,0)))</f>
        <v>0000</v>
      </c>
      <c r="M19" s="343" t="str">
        <f>IF(DT19="","",INDEX(CATALOGO!L:L,MATCH(DT19,CATALOGO!D:D,0)))</f>
        <v xml:space="preserve">DIRECCIÓN PROVINCIAL DE SALUD DE MANABÍ </v>
      </c>
      <c r="N19" s="343" t="str">
        <f>IF(DT19="","",INDEX(CATALOGO!K:K,MATCH(DT19,CATALOGO!D:D,0)))</f>
        <v>HOSPITAL GENERAL DE CHONE</v>
      </c>
      <c r="O19" s="344" t="str">
        <f>IF(E19="","",INDEX(CATALOGO!O:O,MATCH(POA_GC_2026!E19,CATALOGO!M:M,0)))</f>
        <v>PROVISION Y PRESTACION DE SERVICIOS DE SALUD</v>
      </c>
      <c r="P19" s="345" t="str">
        <f t="shared" si="1"/>
        <v>SIN PROYECTO</v>
      </c>
      <c r="Q19" s="346" t="str">
        <f>IF(CS19="","",INDEX(CATALOGO!T:T,MATCH(POA_GC_2026!CS19,CATALOGO!S:S,0)))</f>
        <v>PRESTACIONES DE SALUD A LA POBLACION</v>
      </c>
      <c r="R19" s="351" t="str">
        <f>IF(H19="","",INDEX(CATALOGO!AG:AG,MATCH(POA_GC_2026!H19,CATALOGO!AF:AF,0)))</f>
        <v>FONDO DE RESERVA</v>
      </c>
      <c r="S19" s="345" t="str">
        <f t="array" ref="S19">IF(J19="","",INDEX(CATALOGO!AU:AU,MATCH(J19,CATALOGO!AV:AV,0)))</f>
        <v>RECURSOS FISCALES</v>
      </c>
      <c r="T19" s="352" t="str">
        <f>IF(K19="","",INDEX(CATALOGO!AX:AX,MATCH(K19,CATALOGO!AW:AW,0)))</f>
        <v>SIN ORGANISMO</v>
      </c>
      <c r="U19" s="352" t="str">
        <f>IF(L19="","",INDEX(CATALOGO!AZ:AZ,MATCH(POA_GC_2026!L19,CATALOGO!AY:AY,0)))</f>
        <v>SIN CORRELATIVO</v>
      </c>
      <c r="V19" s="353" t="s">
        <v>493</v>
      </c>
      <c r="W19" s="354" t="s">
        <v>2488</v>
      </c>
      <c r="X19" s="354" t="s">
        <v>2500</v>
      </c>
      <c r="Y19" s="355" t="str">
        <f t="array" ref="Y19">IF(H19="","",INDEX(CATALOGO!AK:AK,MATCH(H19,CATALOGO!AF:AF,0)))</f>
        <v>04</v>
      </c>
      <c r="Z19" s="362" t="str">
        <f t="array" ref="Z19">IF(H19="","",INDEX(CATALOGO!AI:AI,MATCH(H19,CATALOGO!AF:AF,0)))</f>
        <v>NA</v>
      </c>
      <c r="AA19" s="362" t="str">
        <f t="array" ref="AA19">IF(H19="","",INDEX(CATALOGO!AJ:AJ,MATCH(H19,CATALOGO!AF:AF,0)))</f>
        <v>NA</v>
      </c>
      <c r="AB19" s="363" t="s">
        <v>194</v>
      </c>
      <c r="AC19" s="490"/>
      <c r="AD19" s="365" t="s">
        <v>197</v>
      </c>
      <c r="AE19" s="366" t="s">
        <v>44</v>
      </c>
      <c r="AF19" s="367">
        <v>46073</v>
      </c>
      <c r="AG19" s="367">
        <v>46073</v>
      </c>
      <c r="AH19" s="367">
        <v>46056</v>
      </c>
      <c r="AI19" s="367">
        <v>46056</v>
      </c>
      <c r="AJ19" s="367">
        <v>46056</v>
      </c>
      <c r="AK19" s="374"/>
      <c r="AL19" s="367">
        <v>46056</v>
      </c>
      <c r="AM19" s="367">
        <v>46078</v>
      </c>
      <c r="AN19" s="366" t="s">
        <v>41</v>
      </c>
      <c r="AO19" s="375">
        <v>501.08</v>
      </c>
      <c r="AP19" s="375">
        <v>501.08</v>
      </c>
      <c r="AQ19" s="375">
        <v>501.08</v>
      </c>
      <c r="AR19" s="375">
        <v>501.08</v>
      </c>
      <c r="AS19" s="375">
        <v>501.08</v>
      </c>
      <c r="AT19" s="375">
        <v>501.08</v>
      </c>
      <c r="AU19" s="375">
        <v>501.08</v>
      </c>
      <c r="AV19" s="375">
        <v>501.08</v>
      </c>
      <c r="AW19" s="375">
        <v>501.08</v>
      </c>
      <c r="AX19" s="375">
        <v>501.08</v>
      </c>
      <c r="AY19" s="375">
        <v>501.08</v>
      </c>
      <c r="AZ19" s="375">
        <v>362.25</v>
      </c>
      <c r="BA19" s="388">
        <f t="shared" si="2"/>
        <v>5874.13</v>
      </c>
      <c r="BB19" s="364"/>
      <c r="BC19" s="389">
        <f>SUMIFS(REPROGRAM!X:X,REPROGRAM!B:B,POA_GC_2026!A19)</f>
        <v>0</v>
      </c>
      <c r="BD19" s="389">
        <f>SUMIFS(REPROGRAM!Z:Z,REPROGRAM!B:B,POA_GC_2026!A19)</f>
        <v>5874.13</v>
      </c>
      <c r="BE19" s="389">
        <f t="shared" si="20"/>
        <v>0</v>
      </c>
      <c r="BF19" s="375">
        <v>0</v>
      </c>
      <c r="BG19" s="394">
        <f>SUMIFS(CERT_PRES!$P:$P,CERT_PRES!$A:$A,$A19,CERT_PRES!$Q:$Q,"ENERO")</f>
        <v>0</v>
      </c>
      <c r="BH19" s="375">
        <v>0</v>
      </c>
      <c r="BI19" s="394">
        <f>SUMIFS(CERT_PRES!$P:$P,CERT_PRES!$A:$A,$A19,CERT_PRES!$Q:$Q,"FEBRERO")</f>
        <v>0</v>
      </c>
      <c r="BJ19" s="375">
        <v>0</v>
      </c>
      <c r="BK19" s="394">
        <f>SUMIFS(CERT_PRES!$P:$P,CERT_PRES!$A:$A,$A19,CERT_PRES!$Q:$Q,"MARZO")</f>
        <v>0</v>
      </c>
      <c r="BL19" s="375">
        <v>0</v>
      </c>
      <c r="BM19" s="394">
        <f>SUMIFS(CERT_PRES!$P:$P,CERT_PRES!$A:$A,$A19,CERT_PRES!$Q:$Q,"ABRIL")</f>
        <v>0</v>
      </c>
      <c r="BN19" s="375">
        <v>0</v>
      </c>
      <c r="BO19" s="394">
        <f>SUMIFS(CERT_PRES!$P:$P,CERT_PRES!$A:$A,$A19,CERT_PRES!$Q:$Q,"MAYO")</f>
        <v>0</v>
      </c>
      <c r="BP19" s="375">
        <v>0</v>
      </c>
      <c r="BQ19" s="394">
        <f>SUMIFS(CERT_PRES!$P:$P,CERT_PRES!$A:$A,$A19,CERT_PRES!$Q:$Q,"JUNIO")</f>
        <v>0</v>
      </c>
      <c r="BR19" s="375">
        <v>0</v>
      </c>
      <c r="BS19" s="394">
        <f>SUMIFS(CERT_PRES!$P:$P,CERT_PRES!$A:$A,$A19,CERT_PRES!$Q:$Q,"JULIO")</f>
        <v>0</v>
      </c>
      <c r="BT19" s="375">
        <v>0</v>
      </c>
      <c r="BU19" s="394">
        <f>SUMIFS(CERT_PRES!$P:$P,CERT_PRES!$A:$A,$A19,CERT_PRES!$Q:$Q,"AGOSTO")</f>
        <v>0</v>
      </c>
      <c r="BV19" s="375">
        <v>0</v>
      </c>
      <c r="BW19" s="394">
        <f>SUMIFS(CERT_PRES!$P:$P,CERT_PRES!$A:$A,$A19,CERT_PRES!$Q:$Q,"SEPTIEMBRE")</f>
        <v>0</v>
      </c>
      <c r="BX19" s="375">
        <v>0</v>
      </c>
      <c r="BY19" s="394">
        <f>SUMIFS(CERT_PRES!$P:$P,CERT_PRES!$A:$A,$A19,CERT_PRES!$Q:$Q,"OCTUBRE")</f>
        <v>0</v>
      </c>
      <c r="BZ19" s="375">
        <v>0</v>
      </c>
      <c r="CA19" s="394">
        <f>SUMIFS(CERT_PRES!$P:$P,CERT_PRES!$A:$A,$A19,CERT_PRES!$Q:$Q,"NOVIEMBRE")</f>
        <v>0</v>
      </c>
      <c r="CB19" s="375">
        <v>0</v>
      </c>
      <c r="CC19" s="388">
        <f>SUMIFS(CERT_PRES!$P:$P,CERT_PRES!$A:$A,$A19,CERT_PRES!$Q:$Q,"DICIEMBRE")</f>
        <v>0</v>
      </c>
      <c r="CD19" s="388">
        <f t="shared" si="4"/>
        <v>0</v>
      </c>
      <c r="CE19" s="407" t="str">
        <f t="shared" si="5"/>
        <v>NO</v>
      </c>
      <c r="CF19" s="408" t="str">
        <f t="shared" si="6"/>
        <v>VALIDADO</v>
      </c>
      <c r="CG19" s="409">
        <f>+((SUMIFS(REPROGRAM!$V:$V,REPROGRAM!$B:$B,$A19,REPROGRAM!$AB:$AB,"NO"))-(SUMIFS(REPROGRAM!$W:$W,REPROGRAM!$B:$B,$A19,REPROGRAM!$AB:$AB,"NO")))</f>
        <v>0</v>
      </c>
      <c r="CH19" s="409">
        <f t="shared" si="7"/>
        <v>0</v>
      </c>
      <c r="CI19" s="409">
        <f t="shared" si="8"/>
        <v>0</v>
      </c>
      <c r="CJ19" s="410" t="str">
        <f>IF(DT19="","",INDEX(CATALOGO!L:L,MATCH(DT19,CATALOGO!D:D,0)))</f>
        <v xml:space="preserve">DIRECCIÓN PROVINCIAL DE SALUD DE MANABÍ </v>
      </c>
      <c r="CK19" s="410" t="str">
        <f>IF(DT19="","",INDEX(CATALOGO!L:L,MATCH(DT19,CATALOGO!D:D,0)))</f>
        <v xml:space="preserve">DIRECCIÓN PROVINCIAL DE SALUD DE MANABÍ </v>
      </c>
      <c r="CL19" s="352" t="str">
        <f>IF(D19="","",INDEX(CATALOGO!G:G,MATCH(D19,CATALOGO!D:D,0)))</f>
        <v>COORDINACIÓN ZONAL 4</v>
      </c>
      <c r="CM19" s="352" t="str">
        <f>IF(D19="","",INDEX(CATALOGO!H:H,MATCH(D19,CATALOGO!D:D,0)))</f>
        <v>MANABI</v>
      </c>
      <c r="CN19" s="352" t="str">
        <f>IF(D19="","",INDEX(CATALOGO!I:I,MATCH(D19,CATALOGO!D:D,0)))</f>
        <v>CHONE</v>
      </c>
      <c r="CO19" s="411" t="str">
        <f>IF(H19="","",INDEX(CATALOGO!AH:AH,MATCH(H19,CATALOGO!AF:AF,0)))</f>
        <v xml:space="preserve">GASTOS EN PERSONAL </v>
      </c>
      <c r="CP19" s="352" t="str">
        <f t="shared" si="9"/>
        <v>NO APLICA</v>
      </c>
      <c r="CQ19" s="352" t="str">
        <f>IF(E19="","",INDEX(CATALOGO!N:N,MATCH(POA_GC_2026!E19,CATALOGO!M:M,0)))</f>
        <v>PROV</v>
      </c>
      <c r="CR19" s="352" t="str">
        <f t="shared" si="10"/>
        <v>CORRIENTE</v>
      </c>
      <c r="CS19" s="352" t="str">
        <f t="shared" si="11"/>
        <v>90000001</v>
      </c>
      <c r="CT19" s="417" t="str">
        <f>IFERROR(VLOOKUP(E19,CATALOGO!$BB$3:$BC$24,2,0)," ")</f>
        <v>G21</v>
      </c>
      <c r="CU19" s="418" t="str">
        <f>IF(E19="","",INDEX(CATALOGO!AN:AN,MATCH(POA_GC_2026!E19,CATALOGO!AQ:AQ,0)))</f>
        <v>Mejorar las condiciones de vida de la población de forma integral, promoviendo el acceso equitativo a salud, vivienda y bienestar social.</v>
      </c>
      <c r="CV19" s="418" t="str">
        <f>IF(E19="","",INDEX(CATALOGO!AO:AO,MATCH(POA_GC_2026!E19,CATALOGO!AQ:AQ,0)))</f>
        <v>OE5 Incrementar la cobertura de las prestaciones de servicios de salud</v>
      </c>
      <c r="CW19" s="407" t="str">
        <f>IF(CV19="","",INDEX(CATALOGO!AP:AP,MATCH(POA_GC_2026!CV19,CATALOGO!AO:AO,0)))</f>
        <v>OE_5</v>
      </c>
      <c r="CX19" s="419"/>
      <c r="CY19" s="420">
        <f>SUMIFS(CERT_ACT_POA!AM:AM,CERT_ACT_POA!C:C,A19)</f>
        <v>0</v>
      </c>
      <c r="CZ19" s="420">
        <f t="shared" si="12"/>
        <v>0</v>
      </c>
      <c r="DA19" s="421">
        <f>SUMIFS(CERT_ACT_POA!$AD:$AD,CERT_ACT_POA!$C:$C,POA_GC_2026!$A19)</f>
        <v>0</v>
      </c>
      <c r="DB19" s="421">
        <f>SUMIFS(CERT_ACT_POA!$AE:$AE,CERT_ACT_POA!$C:$C,POA_GC_2026!$A19)</f>
        <v>0</v>
      </c>
      <c r="DC19" s="421">
        <f>SUMIFS(CERT_ACT_POA!$AF:$AF,CERT_ACT_POA!$C:$C,POA_GC_2026!$A19)</f>
        <v>0</v>
      </c>
      <c r="DD19" s="407" t="str">
        <f t="shared" si="13"/>
        <v>51</v>
      </c>
      <c r="DE19" s="364"/>
      <c r="DF19" s="428"/>
      <c r="DG19" s="429">
        <f>SUMIFS(CERT_PRES!$M:$M,CERT_PRES!$A:$A,$A19)</f>
        <v>0</v>
      </c>
      <c r="DH19" s="429">
        <f>SUMIFS(CERT_PRES!$O:$O,CERT_PRES!$A:$A,$A19)</f>
        <v>0</v>
      </c>
      <c r="DI19" s="429">
        <f>SUMIFS(CERT_PRES!$P:$P,CERT_PRES!$A:$A,$A19)</f>
        <v>0</v>
      </c>
      <c r="DJ19" s="442">
        <f t="shared" si="14"/>
        <v>0</v>
      </c>
      <c r="DK19" s="608">
        <f>IFERROR(VLOOKUP($A19,CERT_PRES!$A$6:$L$2552,12,0),0)</f>
        <v>0</v>
      </c>
      <c r="DL19" s="429" t="str">
        <f t="shared" si="15"/>
        <v>OK</v>
      </c>
      <c r="DM19" s="429" t="str">
        <f t="shared" si="16"/>
        <v>OK</v>
      </c>
      <c r="DN19" s="429" t="str">
        <f t="shared" si="21"/>
        <v/>
      </c>
      <c r="DO19" s="429" t="str">
        <f t="shared" si="17"/>
        <v/>
      </c>
      <c r="DP19" s="443">
        <f>IFERROR(VLOOKUP(A19,#REF!,82,0),0)</f>
        <v>0</v>
      </c>
      <c r="DQ19" s="444">
        <f t="shared" si="18"/>
        <v>0</v>
      </c>
      <c r="DR19" s="445">
        <f t="shared" si="19"/>
        <v>0</v>
      </c>
      <c r="DS19" s="484" t="s">
        <v>2555</v>
      </c>
      <c r="DT19" s="326" t="s">
        <v>951</v>
      </c>
    </row>
    <row r="20" spans="1:124" s="39" customFormat="1" ht="12.75" customHeight="1">
      <c r="A20" s="484" t="s">
        <v>2556</v>
      </c>
      <c r="B20" s="486" t="str">
        <f>IF(DT20="","",INDEX(CATALOGO!E:E,MATCH(DT20,CATALOGO!D:D,0)))</f>
        <v>HOSPITAL GENERAL DE CHONE</v>
      </c>
      <c r="C20" s="483" t="s">
        <v>2557</v>
      </c>
      <c r="D20" s="326" t="str">
        <f>IF(B20="","",INDEX(CATALOGO!J:J,MATCH(B20,CATALOGO!E:E,0)))</f>
        <v>1333</v>
      </c>
      <c r="E20" s="329" t="s">
        <v>223</v>
      </c>
      <c r="F20" s="326" t="str">
        <f t="shared" si="0"/>
        <v>000</v>
      </c>
      <c r="G20" s="327" t="s">
        <v>193</v>
      </c>
      <c r="H20" s="328">
        <v>530405</v>
      </c>
      <c r="I20" s="341" t="s">
        <v>1151</v>
      </c>
      <c r="J20" s="327" t="s">
        <v>193</v>
      </c>
      <c r="K20" s="342" t="str">
        <f>IF(J20="","",INDEX(CATALOGO!AW:AW,MATCH(POA_GC_2026!J20,CATALOGO!AV:AV,0)))</f>
        <v>0000</v>
      </c>
      <c r="L20" s="342" t="str">
        <f>IF(J20="","",INDEX(CATALOGO!AY:AY,MATCH(POA_GC_2026!J20,CATALOGO!AV:AV,0)))</f>
        <v>0000</v>
      </c>
      <c r="M20" s="343" t="str">
        <f>IF(DT20="","",INDEX(CATALOGO!L:L,MATCH(DT20,CATALOGO!D:D,0)))</f>
        <v xml:space="preserve">DIRECCIÓN PROVINCIAL DE SALUD DE MANABÍ </v>
      </c>
      <c r="N20" s="343" t="str">
        <f>IF(DT20="","",INDEX(CATALOGO!K:K,MATCH(DT20,CATALOGO!D:D,0)))</f>
        <v>HOSPITAL GENERAL DE CHONE</v>
      </c>
      <c r="O20" s="344" t="str">
        <f>IF(E20="","",INDEX(CATALOGO!O:O,MATCH(POA_GC_2026!E20,CATALOGO!M:M,0)))</f>
        <v>PROVISION Y PRESTACION DE SERVICIOS DE SALUD</v>
      </c>
      <c r="P20" s="345" t="str">
        <f t="shared" si="1"/>
        <v>SIN PROYECTO</v>
      </c>
      <c r="Q20" s="346" t="str">
        <f>IF(CS20="","",INDEX(CATALOGO!T:T,MATCH(POA_GC_2026!CS20,CATALOGO!S:S,0)))</f>
        <v>PRESTACIONES DE SALUD A LA POBLACION</v>
      </c>
      <c r="R20" s="351" t="str">
        <f>IF(H20="","",INDEX(CATALOGO!AG:AG,MATCH(POA_GC_2026!H20,CATALOGO!AF:AF,0)))</f>
        <v>VEHICULOS (INSTALACION- MANTENIMIENTO Y REPARACIONES)</v>
      </c>
      <c r="S20" s="345" t="str">
        <f t="array" ref="S20">IF(J20="","",INDEX(CATALOGO!AU:AU,MATCH(J20,CATALOGO!AV:AV,0)))</f>
        <v>RECURSOS FISCALES</v>
      </c>
      <c r="T20" s="352" t="str">
        <f>IF(K20="","",INDEX(CATALOGO!AX:AX,MATCH(K20,CATALOGO!AW:AW,0)))</f>
        <v>SIN ORGANISMO</v>
      </c>
      <c r="U20" s="352" t="str">
        <f>IF(L20="","",INDEX(CATALOGO!AZ:AZ,MATCH(POA_GC_2026!L20,CATALOGO!AY:AY,0)))</f>
        <v>SIN CORRELATIVO</v>
      </c>
      <c r="V20" s="353" t="s">
        <v>493</v>
      </c>
      <c r="W20" s="354" t="s">
        <v>2492</v>
      </c>
      <c r="X20" s="354" t="s">
        <v>2505</v>
      </c>
      <c r="Y20" s="355" t="str">
        <f t="array" ref="Y20">IF(H20="","",INDEX(CATALOGO!AK:AK,MATCH(H20,CATALOGO!AF:AF,0)))</f>
        <v>06</v>
      </c>
      <c r="Z20" s="362" t="str">
        <f t="array" ref="Z20">IF(H20="","",INDEX(CATALOGO!AI:AI,MATCH(H20,CATALOGO!AF:AF,0)))</f>
        <v>NA</v>
      </c>
      <c r="AA20" s="362" t="str">
        <f t="array" ref="AA20">IF(H20="","",INDEX(CATALOGO!AJ:AJ,MATCH(H20,CATALOGO!AF:AF,0)))</f>
        <v>NA</v>
      </c>
      <c r="AB20" s="363" t="s">
        <v>194</v>
      </c>
      <c r="AC20" s="490"/>
      <c r="AD20" s="365" t="s">
        <v>206</v>
      </c>
      <c r="AE20" s="366" t="s">
        <v>41</v>
      </c>
      <c r="AF20" s="367">
        <v>46073</v>
      </c>
      <c r="AG20" s="367">
        <v>46073</v>
      </c>
      <c r="AH20" s="367">
        <v>46056</v>
      </c>
      <c r="AI20" s="367">
        <v>46056</v>
      </c>
      <c r="AJ20" s="367">
        <v>46056</v>
      </c>
      <c r="AK20" s="374"/>
      <c r="AL20" s="367">
        <v>46056</v>
      </c>
      <c r="AM20" s="367">
        <v>46078</v>
      </c>
      <c r="AN20" s="366" t="s">
        <v>41</v>
      </c>
      <c r="AO20" s="375">
        <v>0</v>
      </c>
      <c r="AP20" s="375">
        <v>1951.11</v>
      </c>
      <c r="AQ20" s="375">
        <v>0</v>
      </c>
      <c r="AR20" s="375">
        <v>0</v>
      </c>
      <c r="AS20" s="375">
        <v>0</v>
      </c>
      <c r="AT20" s="375">
        <v>0</v>
      </c>
      <c r="AU20" s="375">
        <v>0</v>
      </c>
      <c r="AV20" s="375">
        <v>0</v>
      </c>
      <c r="AW20" s="375">
        <v>0</v>
      </c>
      <c r="AX20" s="375">
        <v>0</v>
      </c>
      <c r="AY20" s="375">
        <v>0</v>
      </c>
      <c r="AZ20" s="375">
        <v>0</v>
      </c>
      <c r="BA20" s="388">
        <f t="shared" si="2"/>
        <v>1951.11</v>
      </c>
      <c r="BB20" s="364"/>
      <c r="BC20" s="389">
        <f>SUMIFS(REPROGRAM!X:X,REPROGRAM!B:B,POA_GC_2026!A20)</f>
        <v>0</v>
      </c>
      <c r="BD20" s="389">
        <f>SUMIFS(REPROGRAM!Z:Z,REPROGRAM!B:B,POA_GC_2026!A20)</f>
        <v>1951.11</v>
      </c>
      <c r="BE20" s="389">
        <f t="shared" si="20"/>
        <v>0</v>
      </c>
      <c r="BF20" s="375">
        <v>0</v>
      </c>
      <c r="BG20" s="394">
        <f>SUMIFS(CERT_PRES!$P:$P,CERT_PRES!$A:$A,$A20,CERT_PRES!$Q:$Q,"ENERO")</f>
        <v>0</v>
      </c>
      <c r="BH20" s="375">
        <v>0</v>
      </c>
      <c r="BI20" s="394">
        <f>SUMIFS(CERT_PRES!$P:$P,CERT_PRES!$A:$A,$A20,CERT_PRES!$Q:$Q,"FEBRERO")</f>
        <v>0</v>
      </c>
      <c r="BJ20" s="375">
        <v>0</v>
      </c>
      <c r="BK20" s="394">
        <f>SUMIFS(CERT_PRES!$P:$P,CERT_PRES!$A:$A,$A20,CERT_PRES!$Q:$Q,"MARZO")</f>
        <v>0</v>
      </c>
      <c r="BL20" s="375">
        <v>0</v>
      </c>
      <c r="BM20" s="394">
        <f>SUMIFS(CERT_PRES!$P:$P,CERT_PRES!$A:$A,$A20,CERT_PRES!$Q:$Q,"ABRIL")</f>
        <v>0</v>
      </c>
      <c r="BN20" s="375">
        <v>0</v>
      </c>
      <c r="BO20" s="394">
        <f>SUMIFS(CERT_PRES!$P:$P,CERT_PRES!$A:$A,$A20,CERT_PRES!$Q:$Q,"MAYO")</f>
        <v>0</v>
      </c>
      <c r="BP20" s="375">
        <v>0</v>
      </c>
      <c r="BQ20" s="394">
        <f>SUMIFS(CERT_PRES!$P:$P,CERT_PRES!$A:$A,$A20,CERT_PRES!$Q:$Q,"JUNIO")</f>
        <v>0</v>
      </c>
      <c r="BR20" s="375">
        <v>0</v>
      </c>
      <c r="BS20" s="394">
        <f>SUMIFS(CERT_PRES!$P:$P,CERT_PRES!$A:$A,$A20,CERT_PRES!$Q:$Q,"JULIO")</f>
        <v>0</v>
      </c>
      <c r="BT20" s="375">
        <v>0</v>
      </c>
      <c r="BU20" s="394">
        <f>SUMIFS(CERT_PRES!$P:$P,CERT_PRES!$A:$A,$A20,CERT_PRES!$Q:$Q,"AGOSTO")</f>
        <v>0</v>
      </c>
      <c r="BV20" s="375">
        <v>0</v>
      </c>
      <c r="BW20" s="394">
        <f>SUMIFS(CERT_PRES!$P:$P,CERT_PRES!$A:$A,$A20,CERT_PRES!$Q:$Q,"SEPTIEMBRE")</f>
        <v>0</v>
      </c>
      <c r="BX20" s="375">
        <v>0</v>
      </c>
      <c r="BY20" s="394">
        <f>SUMIFS(CERT_PRES!$P:$P,CERT_PRES!$A:$A,$A20,CERT_PRES!$Q:$Q,"OCTUBRE")</f>
        <v>0</v>
      </c>
      <c r="BZ20" s="375">
        <v>0</v>
      </c>
      <c r="CA20" s="394">
        <f>SUMIFS(CERT_PRES!$P:$P,CERT_PRES!$A:$A,$A20,CERT_PRES!$Q:$Q,"NOVIEMBRE")</f>
        <v>0</v>
      </c>
      <c r="CB20" s="375">
        <v>0</v>
      </c>
      <c r="CC20" s="388">
        <f>SUMIFS(CERT_PRES!$P:$P,CERT_PRES!$A:$A,$A20,CERT_PRES!$Q:$Q,"DICIEMBRE")</f>
        <v>0</v>
      </c>
      <c r="CD20" s="388">
        <f t="shared" si="4"/>
        <v>0</v>
      </c>
      <c r="CE20" s="407" t="str">
        <f t="shared" si="5"/>
        <v>NO</v>
      </c>
      <c r="CF20" s="408" t="str">
        <f t="shared" si="6"/>
        <v>VALIDADO</v>
      </c>
      <c r="CG20" s="409">
        <f>+((SUMIFS(REPROGRAM!$V:$V,REPROGRAM!$B:$B,$A20,REPROGRAM!$AB:$AB,"NO"))-(SUMIFS(REPROGRAM!$W:$W,REPROGRAM!$B:$B,$A20,REPROGRAM!$AB:$AB,"NO")))</f>
        <v>0</v>
      </c>
      <c r="CH20" s="409">
        <f t="shared" si="7"/>
        <v>0</v>
      </c>
      <c r="CI20" s="409">
        <f t="shared" si="8"/>
        <v>0</v>
      </c>
      <c r="CJ20" s="410" t="str">
        <f>IF(DT20="","",INDEX(CATALOGO!L:L,MATCH(DT20,CATALOGO!D:D,0)))</f>
        <v xml:space="preserve">DIRECCIÓN PROVINCIAL DE SALUD DE MANABÍ </v>
      </c>
      <c r="CK20" s="410" t="str">
        <f>IF(DT20="","",INDEX(CATALOGO!L:L,MATCH(DT20,CATALOGO!D:D,0)))</f>
        <v xml:space="preserve">DIRECCIÓN PROVINCIAL DE SALUD DE MANABÍ </v>
      </c>
      <c r="CL20" s="352" t="str">
        <f>IF(D20="","",INDEX(CATALOGO!G:G,MATCH(D20,CATALOGO!D:D,0)))</f>
        <v>COORDINACIÓN ZONAL 4</v>
      </c>
      <c r="CM20" s="352" t="str">
        <f>IF(D20="","",INDEX(CATALOGO!H:H,MATCH(D20,CATALOGO!D:D,0)))</f>
        <v>MANABI</v>
      </c>
      <c r="CN20" s="352" t="str">
        <f>IF(D20="","",INDEX(CATALOGO!I:I,MATCH(D20,CATALOGO!D:D,0)))</f>
        <v>CHONE</v>
      </c>
      <c r="CO20" s="411" t="str">
        <f>IF(H20="","",INDEX(CATALOGO!AH:AH,MATCH(H20,CATALOGO!AF:AF,0)))</f>
        <v>MANTENIMIENTOS</v>
      </c>
      <c r="CP20" s="352" t="str">
        <f t="shared" si="9"/>
        <v>NO APLICA</v>
      </c>
      <c r="CQ20" s="352" t="str">
        <f>IF(E20="","",INDEX(CATALOGO!N:N,MATCH(POA_GC_2026!E20,CATALOGO!M:M,0)))</f>
        <v>PROV</v>
      </c>
      <c r="CR20" s="352" t="str">
        <f t="shared" si="10"/>
        <v>CORRIENTE</v>
      </c>
      <c r="CS20" s="352" t="str">
        <f t="shared" si="11"/>
        <v>90000001</v>
      </c>
      <c r="CT20" s="417" t="str">
        <f>IFERROR(VLOOKUP(E20,CATALOGO!$BB$3:$BC$24,2,0)," ")</f>
        <v>G21</v>
      </c>
      <c r="CU20" s="418" t="str">
        <f>IF(E20="","",INDEX(CATALOGO!AN:AN,MATCH(POA_GC_2026!E20,CATALOGO!AQ:AQ,0)))</f>
        <v>Mejorar las condiciones de vida de la población de forma integral, promoviendo el acceso equitativo a salud, vivienda y bienestar social.</v>
      </c>
      <c r="CV20" s="418" t="str">
        <f>IF(E20="","",INDEX(CATALOGO!AO:AO,MATCH(POA_GC_2026!E20,CATALOGO!AQ:AQ,0)))</f>
        <v>OE5 Incrementar la cobertura de las prestaciones de servicios de salud</v>
      </c>
      <c r="CW20" s="407" t="str">
        <f>IF(CV20="","",INDEX(CATALOGO!AP:AP,MATCH(POA_GC_2026!CV20,CATALOGO!AO:AO,0)))</f>
        <v>OE_5</v>
      </c>
      <c r="CX20" s="419"/>
      <c r="CY20" s="420">
        <f>SUMIFS(CERT_ACT_POA!AM:AM,CERT_ACT_POA!C:C,A20)</f>
        <v>0</v>
      </c>
      <c r="CZ20" s="420">
        <f t="shared" si="12"/>
        <v>0</v>
      </c>
      <c r="DA20" s="421">
        <f>SUMIFS(CERT_ACT_POA!$AD:$AD,CERT_ACT_POA!$C:$C,POA_GC_2026!$A20)</f>
        <v>0</v>
      </c>
      <c r="DB20" s="421">
        <f>SUMIFS(CERT_ACT_POA!$AE:$AE,CERT_ACT_POA!$C:$C,POA_GC_2026!$A20)</f>
        <v>0</v>
      </c>
      <c r="DC20" s="421">
        <f>SUMIFS(CERT_ACT_POA!$AF:$AF,CERT_ACT_POA!$C:$C,POA_GC_2026!$A20)</f>
        <v>0</v>
      </c>
      <c r="DD20" s="407" t="str">
        <f t="shared" si="13"/>
        <v>53</v>
      </c>
      <c r="DE20" s="364"/>
      <c r="DF20" s="428"/>
      <c r="DG20" s="429">
        <f>SUMIFS(CERT_PRES!$M:$M,CERT_PRES!$A:$A,$A20)</f>
        <v>0</v>
      </c>
      <c r="DH20" s="429">
        <f>SUMIFS(CERT_PRES!$O:$O,CERT_PRES!$A:$A,$A20)</f>
        <v>0</v>
      </c>
      <c r="DI20" s="429">
        <f>SUMIFS(CERT_PRES!$P:$P,CERT_PRES!$A:$A,$A20)</f>
        <v>0</v>
      </c>
      <c r="DJ20" s="442">
        <f t="shared" si="14"/>
        <v>0</v>
      </c>
      <c r="DK20" s="608">
        <f>IFERROR(VLOOKUP($A20,CERT_PRES!$A$6:$L$2552,12,0),0)</f>
        <v>0</v>
      </c>
      <c r="DL20" s="429" t="str">
        <f t="shared" si="15"/>
        <v>OK</v>
      </c>
      <c r="DM20" s="429" t="str">
        <f t="shared" si="16"/>
        <v>OK</v>
      </c>
      <c r="DN20" s="429" t="str">
        <f t="shared" si="21"/>
        <v/>
      </c>
      <c r="DO20" s="429" t="str">
        <f t="shared" si="17"/>
        <v/>
      </c>
      <c r="DP20" s="443">
        <f>IFERROR(VLOOKUP(A20,#REF!,82,0),0)</f>
        <v>0</v>
      </c>
      <c r="DQ20" s="444">
        <f t="shared" si="18"/>
        <v>0</v>
      </c>
      <c r="DR20" s="445">
        <f t="shared" si="19"/>
        <v>0</v>
      </c>
      <c r="DS20" s="484" t="s">
        <v>2556</v>
      </c>
      <c r="DT20" s="326" t="s">
        <v>951</v>
      </c>
    </row>
    <row r="21" spans="1:124" s="39" customFormat="1" ht="12.75" customHeight="1">
      <c r="A21" s="484" t="s">
        <v>2558</v>
      </c>
      <c r="B21" s="486" t="str">
        <f>IF(DT21="","",INDEX(CATALOGO!E:E,MATCH(DT21,CATALOGO!D:D,0)))</f>
        <v>HOSPITAL GENERAL DE CHONE</v>
      </c>
      <c r="C21" s="483" t="s">
        <v>2559</v>
      </c>
      <c r="D21" s="326" t="str">
        <f>IF(B21="","",INDEX(CATALOGO!J:J,MATCH(B21,CATALOGO!E:E,0)))</f>
        <v>1333</v>
      </c>
      <c r="E21" s="329" t="s">
        <v>223</v>
      </c>
      <c r="F21" s="326" t="str">
        <f t="shared" si="0"/>
        <v>000</v>
      </c>
      <c r="G21" s="327" t="s">
        <v>193</v>
      </c>
      <c r="H21" s="328">
        <v>530802</v>
      </c>
      <c r="I21" s="341" t="s">
        <v>1151</v>
      </c>
      <c r="J21" s="327" t="s">
        <v>193</v>
      </c>
      <c r="K21" s="342" t="str">
        <f>IF(J21="","",INDEX(CATALOGO!AW:AW,MATCH(POA_GC_2026!J21,CATALOGO!AV:AV,0)))</f>
        <v>0000</v>
      </c>
      <c r="L21" s="342" t="str">
        <f>IF(J21="","",INDEX(CATALOGO!AY:AY,MATCH(POA_GC_2026!J21,CATALOGO!AV:AV,0)))</f>
        <v>0000</v>
      </c>
      <c r="M21" s="343" t="str">
        <f>IF(DT21="","",INDEX(CATALOGO!L:L,MATCH(DT21,CATALOGO!D:D,0)))</f>
        <v xml:space="preserve">DIRECCIÓN PROVINCIAL DE SALUD DE MANABÍ </v>
      </c>
      <c r="N21" s="343" t="str">
        <f>IF(DT21="","",INDEX(CATALOGO!K:K,MATCH(DT21,CATALOGO!D:D,0)))</f>
        <v>HOSPITAL GENERAL DE CHONE</v>
      </c>
      <c r="O21" s="344" t="str">
        <f>IF(E21="","",INDEX(CATALOGO!O:O,MATCH(POA_GC_2026!E21,CATALOGO!M:M,0)))</f>
        <v>PROVISION Y PRESTACION DE SERVICIOS DE SALUD</v>
      </c>
      <c r="P21" s="345" t="str">
        <f t="shared" si="1"/>
        <v>SIN PROYECTO</v>
      </c>
      <c r="Q21" s="346" t="str">
        <f>IF(CS21="","",INDEX(CATALOGO!T:T,MATCH(POA_GC_2026!CS21,CATALOGO!S:S,0)))</f>
        <v>PRESTACIONES DE SALUD A LA POBLACION</v>
      </c>
      <c r="R21" s="351" t="str">
        <f>IF(H21="","",INDEX(CATALOGO!AG:AG,MATCH(POA_GC_2026!H21,CATALOGO!AF:AF,0)))</f>
        <v xml:space="preserve">VESTUARIO- LENCERIA- PRENDAS DE PROTECCION- Y- ACCESORIOS PARA UNIFORMES MILITARES Y POLICIALES- Y- CARPAS </v>
      </c>
      <c r="S21" s="345" t="str">
        <f t="array" ref="S21">IF(J21="","",INDEX(CATALOGO!AU:AU,MATCH(J21,CATALOGO!AV:AV,0)))</f>
        <v>RECURSOS FISCALES</v>
      </c>
      <c r="T21" s="352" t="str">
        <f>IF(K21="","",INDEX(CATALOGO!AX:AX,MATCH(K21,CATALOGO!AW:AW,0)))</f>
        <v>SIN ORGANISMO</v>
      </c>
      <c r="U21" s="352" t="str">
        <f>IF(L21="","",INDEX(CATALOGO!AZ:AZ,MATCH(POA_GC_2026!L21,CATALOGO!AY:AY,0)))</f>
        <v>SIN CORRELATIVO</v>
      </c>
      <c r="V21" s="353" t="s">
        <v>493</v>
      </c>
      <c r="W21" s="354" t="s">
        <v>2501</v>
      </c>
      <c r="X21" s="354" t="s">
        <v>2502</v>
      </c>
      <c r="Y21" s="355" t="str">
        <f t="array" ref="Y21">IF(H21="","",INDEX(CATALOGO!AK:AK,MATCH(H21,CATALOGO!AF:AF,0)))</f>
        <v>02</v>
      </c>
      <c r="Z21" s="362" t="str">
        <f t="array" ref="Z21">IF(H21="","",INDEX(CATALOGO!AI:AI,MATCH(H21,CATALOGO!AF:AF,0)))</f>
        <v>NA</v>
      </c>
      <c r="AA21" s="362" t="str">
        <f t="array" ref="AA21">IF(H21="","",INDEX(CATALOGO!AJ:AJ,MATCH(H21,CATALOGO!AF:AF,0)))</f>
        <v>NA</v>
      </c>
      <c r="AB21" s="363" t="s">
        <v>194</v>
      </c>
      <c r="AC21" s="490"/>
      <c r="AD21" s="365" t="s">
        <v>209</v>
      </c>
      <c r="AE21" s="366" t="s">
        <v>41</v>
      </c>
      <c r="AF21" s="367">
        <v>46073</v>
      </c>
      <c r="AG21" s="367">
        <v>46073</v>
      </c>
      <c r="AH21" s="367">
        <v>46056</v>
      </c>
      <c r="AI21" s="367">
        <v>46056</v>
      </c>
      <c r="AJ21" s="367">
        <v>46056</v>
      </c>
      <c r="AK21" s="374"/>
      <c r="AL21" s="367">
        <v>46056</v>
      </c>
      <c r="AM21" s="367">
        <v>46078</v>
      </c>
      <c r="AN21" s="366" t="s">
        <v>41</v>
      </c>
      <c r="AO21" s="375">
        <v>0</v>
      </c>
      <c r="AP21" s="375">
        <v>50000</v>
      </c>
      <c r="AQ21" s="375">
        <v>0</v>
      </c>
      <c r="AR21" s="375">
        <v>0</v>
      </c>
      <c r="AS21" s="375">
        <v>30085.33</v>
      </c>
      <c r="AT21" s="375">
        <v>0</v>
      </c>
      <c r="AU21" s="375">
        <v>0</v>
      </c>
      <c r="AV21" s="375">
        <v>0</v>
      </c>
      <c r="AW21" s="375">
        <v>0</v>
      </c>
      <c r="AX21" s="375">
        <v>0</v>
      </c>
      <c r="AY21" s="375">
        <v>0</v>
      </c>
      <c r="AZ21" s="375">
        <v>0</v>
      </c>
      <c r="BA21" s="388">
        <f t="shared" si="2"/>
        <v>80085.33</v>
      </c>
      <c r="BB21" s="364"/>
      <c r="BC21" s="389">
        <f>SUMIFS(REPROGRAM!X:X,REPROGRAM!B:B,POA_GC_2026!A21)</f>
        <v>0</v>
      </c>
      <c r="BD21" s="389">
        <f>SUMIFS(REPROGRAM!Z:Z,REPROGRAM!B:B,POA_GC_2026!A21)</f>
        <v>80085.33</v>
      </c>
      <c r="BE21" s="389">
        <f t="shared" si="20"/>
        <v>0</v>
      </c>
      <c r="BF21" s="375">
        <v>0</v>
      </c>
      <c r="BG21" s="394">
        <f>SUMIFS(CERT_PRES!$P:$P,CERT_PRES!$A:$A,$A21,CERT_PRES!$Q:$Q,"ENERO")</f>
        <v>0</v>
      </c>
      <c r="BH21" s="375">
        <v>0</v>
      </c>
      <c r="BI21" s="394">
        <f>SUMIFS(CERT_PRES!$P:$P,CERT_PRES!$A:$A,$A21,CERT_PRES!$Q:$Q,"FEBRERO")</f>
        <v>0</v>
      </c>
      <c r="BJ21" s="375">
        <v>0</v>
      </c>
      <c r="BK21" s="394">
        <f>SUMIFS(CERT_PRES!$P:$P,CERT_PRES!$A:$A,$A21,CERT_PRES!$Q:$Q,"MARZO")</f>
        <v>0</v>
      </c>
      <c r="BL21" s="375">
        <v>0</v>
      </c>
      <c r="BM21" s="394">
        <f>SUMIFS(CERT_PRES!$P:$P,CERT_PRES!$A:$A,$A21,CERT_PRES!$Q:$Q,"ABRIL")</f>
        <v>0</v>
      </c>
      <c r="BN21" s="375">
        <v>0</v>
      </c>
      <c r="BO21" s="394">
        <f>SUMIFS(CERT_PRES!$P:$P,CERT_PRES!$A:$A,$A21,CERT_PRES!$Q:$Q,"MAYO")</f>
        <v>0</v>
      </c>
      <c r="BP21" s="375">
        <v>0</v>
      </c>
      <c r="BQ21" s="394">
        <f>SUMIFS(CERT_PRES!$P:$P,CERT_PRES!$A:$A,$A21,CERT_PRES!$Q:$Q,"JUNIO")</f>
        <v>0</v>
      </c>
      <c r="BR21" s="375">
        <v>0</v>
      </c>
      <c r="BS21" s="394">
        <f>SUMIFS(CERT_PRES!$P:$P,CERT_PRES!$A:$A,$A21,CERT_PRES!$Q:$Q,"JULIO")</f>
        <v>0</v>
      </c>
      <c r="BT21" s="375">
        <v>0</v>
      </c>
      <c r="BU21" s="394">
        <f>SUMIFS(CERT_PRES!$P:$P,CERT_PRES!$A:$A,$A21,CERT_PRES!$Q:$Q,"AGOSTO")</f>
        <v>0</v>
      </c>
      <c r="BV21" s="375">
        <v>0</v>
      </c>
      <c r="BW21" s="394">
        <f>SUMIFS(CERT_PRES!$P:$P,CERT_PRES!$A:$A,$A21,CERT_PRES!$Q:$Q,"SEPTIEMBRE")</f>
        <v>0</v>
      </c>
      <c r="BX21" s="375">
        <v>0</v>
      </c>
      <c r="BY21" s="394">
        <f>SUMIFS(CERT_PRES!$P:$P,CERT_PRES!$A:$A,$A21,CERT_PRES!$Q:$Q,"OCTUBRE")</f>
        <v>0</v>
      </c>
      <c r="BZ21" s="375">
        <v>0</v>
      </c>
      <c r="CA21" s="394">
        <f>SUMIFS(CERT_PRES!$P:$P,CERT_PRES!$A:$A,$A21,CERT_PRES!$Q:$Q,"NOVIEMBRE")</f>
        <v>0</v>
      </c>
      <c r="CB21" s="375">
        <v>0</v>
      </c>
      <c r="CC21" s="388">
        <f>SUMIFS(CERT_PRES!$P:$P,CERT_PRES!$A:$A,$A21,CERT_PRES!$Q:$Q,"DICIEMBRE")</f>
        <v>0</v>
      </c>
      <c r="CD21" s="388">
        <f t="shared" si="4"/>
        <v>0</v>
      </c>
      <c r="CE21" s="407" t="str">
        <f t="shared" si="5"/>
        <v>NO</v>
      </c>
      <c r="CF21" s="408" t="str">
        <f t="shared" si="6"/>
        <v>VALIDADO</v>
      </c>
      <c r="CG21" s="409">
        <f>+((SUMIFS(REPROGRAM!$V:$V,REPROGRAM!$B:$B,$A21,REPROGRAM!$AB:$AB,"NO"))-(SUMIFS(REPROGRAM!$W:$W,REPROGRAM!$B:$B,$A21,REPROGRAM!$AB:$AB,"NO")))</f>
        <v>0</v>
      </c>
      <c r="CH21" s="409">
        <f t="shared" si="7"/>
        <v>0</v>
      </c>
      <c r="CI21" s="409">
        <f t="shared" si="8"/>
        <v>0</v>
      </c>
      <c r="CJ21" s="410" t="str">
        <f>IF(DT21="","",INDEX(CATALOGO!L:L,MATCH(DT21,CATALOGO!D:D,0)))</f>
        <v xml:space="preserve">DIRECCIÓN PROVINCIAL DE SALUD DE MANABÍ </v>
      </c>
      <c r="CK21" s="410" t="str">
        <f>IF(DT21="","",INDEX(CATALOGO!L:L,MATCH(DT21,CATALOGO!D:D,0)))</f>
        <v xml:space="preserve">DIRECCIÓN PROVINCIAL DE SALUD DE MANABÍ </v>
      </c>
      <c r="CL21" s="352" t="str">
        <f>IF(D21="","",INDEX(CATALOGO!G:G,MATCH(D21,CATALOGO!D:D,0)))</f>
        <v>COORDINACIÓN ZONAL 4</v>
      </c>
      <c r="CM21" s="352" t="str">
        <f>IF(D21="","",INDEX(CATALOGO!H:H,MATCH(D21,CATALOGO!D:D,0)))</f>
        <v>MANABI</v>
      </c>
      <c r="CN21" s="352" t="str">
        <f>IF(D21="","",INDEX(CATALOGO!I:I,MATCH(D21,CATALOGO!D:D,0)))</f>
        <v>CHONE</v>
      </c>
      <c r="CO21" s="411" t="str">
        <f>IF(H21="","",INDEX(CATALOGO!AH:AH,MATCH(H21,CATALOGO!AF:AF,0)))</f>
        <v>GASTOS OPERATIVOS</v>
      </c>
      <c r="CP21" s="352" t="str">
        <f t="shared" si="9"/>
        <v>NO APLICA</v>
      </c>
      <c r="CQ21" s="352" t="str">
        <f>IF(E21="","",INDEX(CATALOGO!N:N,MATCH(POA_GC_2026!E21,CATALOGO!M:M,0)))</f>
        <v>PROV</v>
      </c>
      <c r="CR21" s="352" t="str">
        <f t="shared" si="10"/>
        <v>CORRIENTE</v>
      </c>
      <c r="CS21" s="352" t="str">
        <f t="shared" si="11"/>
        <v>90000001</v>
      </c>
      <c r="CT21" s="417" t="str">
        <f>IFERROR(VLOOKUP(E21,CATALOGO!$BB$3:$BC$24,2,0)," ")</f>
        <v>G21</v>
      </c>
      <c r="CU21" s="418" t="str">
        <f>IF(E21="","",INDEX(CATALOGO!AN:AN,MATCH(POA_GC_2026!E21,CATALOGO!AQ:AQ,0)))</f>
        <v>Mejorar las condiciones de vida de la población de forma integral, promoviendo el acceso equitativo a salud, vivienda y bienestar social.</v>
      </c>
      <c r="CV21" s="418" t="str">
        <f>IF(E21="","",INDEX(CATALOGO!AO:AO,MATCH(POA_GC_2026!E21,CATALOGO!AQ:AQ,0)))</f>
        <v>OE5 Incrementar la cobertura de las prestaciones de servicios de salud</v>
      </c>
      <c r="CW21" s="407" t="str">
        <f>IF(CV21="","",INDEX(CATALOGO!AP:AP,MATCH(POA_GC_2026!CV21,CATALOGO!AO:AO,0)))</f>
        <v>OE_5</v>
      </c>
      <c r="CX21" s="419"/>
      <c r="CY21" s="420">
        <f>SUMIFS(CERT_ACT_POA!AM:AM,CERT_ACT_POA!C:C,A21)</f>
        <v>0</v>
      </c>
      <c r="CZ21" s="420">
        <f t="shared" si="12"/>
        <v>0</v>
      </c>
      <c r="DA21" s="421">
        <f>SUMIFS(CERT_ACT_POA!$AD:$AD,CERT_ACT_POA!$C:$C,POA_GC_2026!$A21)</f>
        <v>0</v>
      </c>
      <c r="DB21" s="421">
        <f>SUMIFS(CERT_ACT_POA!$AE:$AE,CERT_ACT_POA!$C:$C,POA_GC_2026!$A21)</f>
        <v>0</v>
      </c>
      <c r="DC21" s="421">
        <f>SUMIFS(CERT_ACT_POA!$AF:$AF,CERT_ACT_POA!$C:$C,POA_GC_2026!$A21)</f>
        <v>0</v>
      </c>
      <c r="DD21" s="407" t="str">
        <f t="shared" si="13"/>
        <v>53</v>
      </c>
      <c r="DE21" s="364"/>
      <c r="DF21" s="428"/>
      <c r="DG21" s="429">
        <f>SUMIFS(CERT_PRES!$M:$M,CERT_PRES!$A:$A,$A21)</f>
        <v>0</v>
      </c>
      <c r="DH21" s="429">
        <f>SUMIFS(CERT_PRES!$O:$O,CERT_PRES!$A:$A,$A21)</f>
        <v>0</v>
      </c>
      <c r="DI21" s="429">
        <f>SUMIFS(CERT_PRES!$P:$P,CERT_PRES!$A:$A,$A21)</f>
        <v>0</v>
      </c>
      <c r="DJ21" s="442">
        <f t="shared" si="14"/>
        <v>0</v>
      </c>
      <c r="DK21" s="608">
        <f>IFERROR(VLOOKUP($A21,CERT_PRES!$A$6:$L$2552,12,0),0)</f>
        <v>0</v>
      </c>
      <c r="DL21" s="429" t="str">
        <f t="shared" si="15"/>
        <v>OK</v>
      </c>
      <c r="DM21" s="429" t="str">
        <f t="shared" si="16"/>
        <v>OK</v>
      </c>
      <c r="DN21" s="429" t="str">
        <f t="shared" si="21"/>
        <v/>
      </c>
      <c r="DO21" s="429" t="str">
        <f t="shared" si="17"/>
        <v/>
      </c>
      <c r="DP21" s="443">
        <f>IFERROR(VLOOKUP(A21,#REF!,82,0),0)</f>
        <v>0</v>
      </c>
      <c r="DQ21" s="444">
        <f t="shared" si="18"/>
        <v>0</v>
      </c>
      <c r="DR21" s="445">
        <f t="shared" si="19"/>
        <v>0</v>
      </c>
      <c r="DS21" s="484" t="s">
        <v>2558</v>
      </c>
      <c r="DT21" s="326" t="s">
        <v>951</v>
      </c>
    </row>
    <row r="22" spans="1:124" s="39" customFormat="1" ht="12.75" customHeight="1">
      <c r="A22" s="484" t="s">
        <v>2560</v>
      </c>
      <c r="B22" s="486" t="str">
        <f>IF(DT22="","",INDEX(CATALOGO!E:E,MATCH(DT22,CATALOGO!D:D,0)))</f>
        <v>HOSPITAL GENERAL DE CHONE</v>
      </c>
      <c r="C22" s="483" t="s">
        <v>2561</v>
      </c>
      <c r="D22" s="326" t="str">
        <f>IF(B22="","",INDEX(CATALOGO!J:J,MATCH(B22,CATALOGO!E:E,0)))</f>
        <v>1333</v>
      </c>
      <c r="E22" s="329" t="s">
        <v>223</v>
      </c>
      <c r="F22" s="326" t="str">
        <f t="shared" si="0"/>
        <v>000</v>
      </c>
      <c r="G22" s="327" t="s">
        <v>193</v>
      </c>
      <c r="H22" s="328">
        <v>530809</v>
      </c>
      <c r="I22" s="341" t="s">
        <v>1151</v>
      </c>
      <c r="J22" s="327" t="s">
        <v>193</v>
      </c>
      <c r="K22" s="342" t="str">
        <f>IF(J22="","",INDEX(CATALOGO!AW:AW,MATCH(POA_GC_2026!J22,CATALOGO!AV:AV,0)))</f>
        <v>0000</v>
      </c>
      <c r="L22" s="342" t="str">
        <f>IF(J22="","",INDEX(CATALOGO!AY:AY,MATCH(POA_GC_2026!J22,CATALOGO!AV:AV,0)))</f>
        <v>0000</v>
      </c>
      <c r="M22" s="343" t="str">
        <f>IF(DT22="","",INDEX(CATALOGO!L:L,MATCH(DT22,CATALOGO!D:D,0)))</f>
        <v xml:space="preserve">DIRECCIÓN PROVINCIAL DE SALUD DE MANABÍ </v>
      </c>
      <c r="N22" s="343" t="str">
        <f>IF(DT22="","",INDEX(CATALOGO!K:K,MATCH(DT22,CATALOGO!D:D,0)))</f>
        <v>HOSPITAL GENERAL DE CHONE</v>
      </c>
      <c r="O22" s="344" t="str">
        <f>IF(E22="","",INDEX(CATALOGO!O:O,MATCH(POA_GC_2026!E22,CATALOGO!M:M,0)))</f>
        <v>PROVISION Y PRESTACION DE SERVICIOS DE SALUD</v>
      </c>
      <c r="P22" s="345" t="str">
        <f t="shared" si="1"/>
        <v>SIN PROYECTO</v>
      </c>
      <c r="Q22" s="346" t="str">
        <f>IF(CS22="","",INDEX(CATALOGO!T:T,MATCH(POA_GC_2026!CS22,CATALOGO!S:S,0)))</f>
        <v>PRESTACIONES DE SALUD A LA POBLACION</v>
      </c>
      <c r="R22" s="351" t="str">
        <f>IF(H22="","",INDEX(CATALOGO!AG:AG,MATCH(POA_GC_2026!H22,CATALOGO!AF:AF,0)))</f>
        <v>MEDICAMENTOS</v>
      </c>
      <c r="S22" s="345" t="str">
        <f t="array" ref="S22">IF(J22="","",INDEX(CATALOGO!AU:AU,MATCH(J22,CATALOGO!AV:AV,0)))</f>
        <v>RECURSOS FISCALES</v>
      </c>
      <c r="T22" s="352" t="str">
        <f>IF(K22="","",INDEX(CATALOGO!AX:AX,MATCH(K22,CATALOGO!AW:AW,0)))</f>
        <v>SIN ORGANISMO</v>
      </c>
      <c r="U22" s="352" t="str">
        <f>IF(L22="","",INDEX(CATALOGO!AZ:AZ,MATCH(POA_GC_2026!L22,CATALOGO!AY:AY,0)))</f>
        <v>SIN CORRELATIVO</v>
      </c>
      <c r="V22" s="353" t="s">
        <v>618</v>
      </c>
      <c r="W22" s="354" t="s">
        <v>2492</v>
      </c>
      <c r="X22" s="354" t="s">
        <v>2562</v>
      </c>
      <c r="Y22" s="355" t="str">
        <f t="array" ref="Y22">IF(H22="","",INDEX(CATALOGO!AK:AK,MATCH(H22,CATALOGO!AF:AF,0)))</f>
        <v>02</v>
      </c>
      <c r="Z22" s="362" t="str">
        <f t="array" ref="Z22">IF(H22="","",INDEX(CATALOGO!AI:AI,MATCH(H22,CATALOGO!AF:AF,0)))</f>
        <v>NA</v>
      </c>
      <c r="AA22" s="362" t="str">
        <f t="array" ref="AA22">IF(H22="","",INDEX(CATALOGO!AJ:AJ,MATCH(H22,CATALOGO!AF:AF,0)))</f>
        <v>NA</v>
      </c>
      <c r="AB22" s="363" t="s">
        <v>207</v>
      </c>
      <c r="AC22" s="490" t="s">
        <v>2563</v>
      </c>
      <c r="AD22" s="365" t="s">
        <v>209</v>
      </c>
      <c r="AE22" s="366" t="s">
        <v>44</v>
      </c>
      <c r="AF22" s="367">
        <v>46073</v>
      </c>
      <c r="AG22" s="367">
        <v>46078</v>
      </c>
      <c r="AH22" s="367">
        <v>46078</v>
      </c>
      <c r="AI22" s="367">
        <v>46078</v>
      </c>
      <c r="AJ22" s="367">
        <v>46080</v>
      </c>
      <c r="AK22" s="374">
        <v>60</v>
      </c>
      <c r="AL22" s="367">
        <v>46080</v>
      </c>
      <c r="AM22" s="367">
        <v>46142</v>
      </c>
      <c r="AN22" s="366" t="s">
        <v>41</v>
      </c>
      <c r="AO22" s="375">
        <v>0</v>
      </c>
      <c r="AP22" s="375">
        <v>0</v>
      </c>
      <c r="AQ22" s="375">
        <v>0</v>
      </c>
      <c r="AR22" s="375">
        <v>0</v>
      </c>
      <c r="AS22" s="375">
        <v>0</v>
      </c>
      <c r="AT22" s="375">
        <v>0</v>
      </c>
      <c r="AU22" s="375">
        <v>0</v>
      </c>
      <c r="AV22" s="375">
        <v>0</v>
      </c>
      <c r="AW22" s="375">
        <v>0</v>
      </c>
      <c r="AX22" s="375">
        <v>0</v>
      </c>
      <c r="AY22" s="375">
        <v>0</v>
      </c>
      <c r="AZ22" s="375">
        <v>16209.01</v>
      </c>
      <c r="BA22" s="388">
        <f t="shared" si="2"/>
        <v>16209.01</v>
      </c>
      <c r="BB22" s="364"/>
      <c r="BC22" s="389">
        <f>SUMIFS(REPROGRAM!X:X,REPROGRAM!B:B,POA_GC_2026!A22)</f>
        <v>50065.85</v>
      </c>
      <c r="BD22" s="389">
        <f>SUMIFS(REPROGRAM!Z:Z,REPROGRAM!B:B,POA_GC_2026!A22)</f>
        <v>50065.85</v>
      </c>
      <c r="BE22" s="389">
        <f t="shared" si="20"/>
        <v>16209.010000000002</v>
      </c>
      <c r="BF22" s="375">
        <v>0</v>
      </c>
      <c r="BG22" s="394">
        <f>SUMIFS(CERT_PRES!$P:$P,CERT_PRES!$A:$A,$A22,CERT_PRES!$Q:$Q,"ENERO")</f>
        <v>0</v>
      </c>
      <c r="BH22" s="375">
        <v>0</v>
      </c>
      <c r="BI22" s="394">
        <f>SUMIFS(CERT_PRES!$P:$P,CERT_PRES!$A:$A,$A22,CERT_PRES!$Q:$Q,"FEBRERO")</f>
        <v>0</v>
      </c>
      <c r="BJ22" s="375">
        <v>1872.41</v>
      </c>
      <c r="BK22" s="394">
        <f>SUMIFS(CERT_PRES!$P:$P,CERT_PRES!$A:$A,$A22,CERT_PRES!$Q:$Q,"MARZO")</f>
        <v>1872.41</v>
      </c>
      <c r="BL22" s="375">
        <v>128.69999999999999</v>
      </c>
      <c r="BM22" s="394">
        <f>SUMIFS(CERT_PRES!$P:$P,CERT_PRES!$A:$A,$A22,CERT_PRES!$Q:$Q,"ABRIL")</f>
        <v>128.69999999999999</v>
      </c>
      <c r="BN22" s="375">
        <v>5831.84</v>
      </c>
      <c r="BO22" s="394">
        <f>SUMIFS(CERT_PRES!$P:$P,CERT_PRES!$A:$A,$A22,CERT_PRES!$Q:$Q,"MAYO")</f>
        <v>5831.84</v>
      </c>
      <c r="BP22" s="375">
        <v>3597.21</v>
      </c>
      <c r="BQ22" s="394">
        <f>SUMIFS(CERT_PRES!$P:$P,CERT_PRES!$A:$A,$A22,CERT_PRES!$Q:$Q,"JUNIO")</f>
        <v>3597.21</v>
      </c>
      <c r="BR22" s="375">
        <v>0</v>
      </c>
      <c r="BS22" s="394">
        <f>SUMIFS(CERT_PRES!$P:$P,CERT_PRES!$A:$A,$A22,CERT_PRES!$Q:$Q,"JULIO")</f>
        <v>0</v>
      </c>
      <c r="BT22" s="375">
        <v>4778.8500000000004</v>
      </c>
      <c r="BU22" s="394">
        <f>SUMIFS(CERT_PRES!$P:$P,CERT_PRES!$A:$A,$A22,CERT_PRES!$Q:$Q,"AGOSTO")</f>
        <v>0</v>
      </c>
      <c r="BV22" s="375">
        <v>0</v>
      </c>
      <c r="BW22" s="394">
        <f>SUMIFS(CERT_PRES!$P:$P,CERT_PRES!$A:$A,$A22,CERT_PRES!$Q:$Q,"SEPTIEMBRE")</f>
        <v>0</v>
      </c>
      <c r="BX22" s="375">
        <v>0</v>
      </c>
      <c r="BY22" s="394">
        <f>SUMIFS(CERT_PRES!$P:$P,CERT_PRES!$A:$A,$A22,CERT_PRES!$Q:$Q,"OCTUBRE")</f>
        <v>0</v>
      </c>
      <c r="BZ22" s="375">
        <v>0</v>
      </c>
      <c r="CA22" s="394">
        <f>SUMIFS(CERT_PRES!$P:$P,CERT_PRES!$A:$A,$A22,CERT_PRES!$Q:$Q,"NOVIEMBRE")</f>
        <v>0</v>
      </c>
      <c r="CB22" s="375">
        <v>0</v>
      </c>
      <c r="CC22" s="388">
        <f>SUMIFS(CERT_PRES!$P:$P,CERT_PRES!$A:$A,$A22,CERT_PRES!$Q:$Q,"DICIEMBRE")</f>
        <v>0</v>
      </c>
      <c r="CD22" s="388">
        <f t="shared" si="4"/>
        <v>16209.01</v>
      </c>
      <c r="CE22" s="407" t="str">
        <f t="shared" si="5"/>
        <v>SI</v>
      </c>
      <c r="CF22" s="408" t="str">
        <f t="shared" si="6"/>
        <v>VALIDADO</v>
      </c>
      <c r="CG22" s="409">
        <f>+((SUMIFS(REPROGRAM!$V:$V,REPROGRAM!$B:$B,$A22,REPROGRAM!$AB:$AB,"NO"))-(SUMIFS(REPROGRAM!$W:$W,REPROGRAM!$B:$B,$A22,REPROGRAM!$AB:$AB,"NO")))</f>
        <v>0</v>
      </c>
      <c r="CH22" s="409">
        <f t="shared" si="7"/>
        <v>16209.01</v>
      </c>
      <c r="CI22" s="409">
        <f t="shared" si="8"/>
        <v>0</v>
      </c>
      <c r="CJ22" s="410" t="str">
        <f>IF(DT22="","",INDEX(CATALOGO!L:L,MATCH(DT22,CATALOGO!D:D,0)))</f>
        <v xml:space="preserve">DIRECCIÓN PROVINCIAL DE SALUD DE MANABÍ </v>
      </c>
      <c r="CK22" s="410" t="str">
        <f>IF(DT22="","",INDEX(CATALOGO!L:L,MATCH(DT22,CATALOGO!D:D,0)))</f>
        <v xml:space="preserve">DIRECCIÓN PROVINCIAL DE SALUD DE MANABÍ </v>
      </c>
      <c r="CL22" s="352" t="str">
        <f>IF(D22="","",INDEX(CATALOGO!G:G,MATCH(D22,CATALOGO!D:D,0)))</f>
        <v>COORDINACIÓN ZONAL 4</v>
      </c>
      <c r="CM22" s="352" t="str">
        <f>IF(D22="","",INDEX(CATALOGO!H:H,MATCH(D22,CATALOGO!D:D,0)))</f>
        <v>MANABI</v>
      </c>
      <c r="CN22" s="352" t="str">
        <f>IF(D22="","",INDEX(CATALOGO!I:I,MATCH(D22,CATALOGO!D:D,0)))</f>
        <v>CHONE</v>
      </c>
      <c r="CO22" s="411" t="str">
        <f>IF(H22="","",INDEX(CATALOGO!AH:AH,MATCH(H22,CATALOGO!AF:AF,0)))</f>
        <v>MEDICAMENTOS Y DISPOSITIVOS MÉDICOS</v>
      </c>
      <c r="CP22" s="352" t="str">
        <f t="shared" si="9"/>
        <v>NO APLICA</v>
      </c>
      <c r="CQ22" s="352" t="str">
        <f>IF(E22="","",INDEX(CATALOGO!N:N,MATCH(POA_GC_2026!E22,CATALOGO!M:M,0)))</f>
        <v>PROV</v>
      </c>
      <c r="CR22" s="352" t="str">
        <f t="shared" si="10"/>
        <v>CORRIENTE</v>
      </c>
      <c r="CS22" s="352" t="str">
        <f t="shared" si="11"/>
        <v>90000001</v>
      </c>
      <c r="CT22" s="417" t="str">
        <f>IFERROR(VLOOKUP(E22,CATALOGO!$BB$3:$BC$24,2,0)," ")</f>
        <v>G21</v>
      </c>
      <c r="CU22" s="418" t="str">
        <f>IF(E22="","",INDEX(CATALOGO!AN:AN,MATCH(POA_GC_2026!E22,CATALOGO!AQ:AQ,0)))</f>
        <v>Mejorar las condiciones de vida de la población de forma integral, promoviendo el acceso equitativo a salud, vivienda y bienestar social.</v>
      </c>
      <c r="CV22" s="418" t="str">
        <f>IF(E22="","",INDEX(CATALOGO!AO:AO,MATCH(POA_GC_2026!E22,CATALOGO!AQ:AQ,0)))</f>
        <v>OE5 Incrementar la cobertura de las prestaciones de servicios de salud</v>
      </c>
      <c r="CW22" s="407" t="str">
        <f>IF(CV22="","",INDEX(CATALOGO!AP:AP,MATCH(POA_GC_2026!CV22,CATALOGO!AO:AO,0)))</f>
        <v>OE_5</v>
      </c>
      <c r="CX22" s="419"/>
      <c r="CY22" s="420">
        <f>SUMIFS(CERT_ACT_POA!AM:AM,CERT_ACT_POA!C:C,A22)</f>
        <v>16209.01</v>
      </c>
      <c r="CZ22" s="420">
        <f t="shared" si="12"/>
        <v>1.8189894035458565E-12</v>
      </c>
      <c r="DA22" s="421">
        <f>SUMIFS(CERT_ACT_POA!$AD:$AD,CERT_ACT_POA!$C:$C,POA_GC_2026!$A22)</f>
        <v>0</v>
      </c>
      <c r="DB22" s="421">
        <f>SUMIFS(CERT_ACT_POA!$AE:$AE,CERT_ACT_POA!$C:$C,POA_GC_2026!$A22)</f>
        <v>0</v>
      </c>
      <c r="DC22" s="421">
        <f>SUMIFS(CERT_ACT_POA!$AF:$AF,CERT_ACT_POA!$C:$C,POA_GC_2026!$A22)</f>
        <v>0</v>
      </c>
      <c r="DD22" s="407" t="str">
        <f t="shared" si="13"/>
        <v>53</v>
      </c>
      <c r="DE22" s="364"/>
      <c r="DF22" s="428"/>
      <c r="DG22" s="429">
        <f>SUMIFS(CERT_PRES!$M:$M,CERT_PRES!$A:$A,$A22)</f>
        <v>0</v>
      </c>
      <c r="DH22" s="429">
        <f>SUMIFS(CERT_PRES!$O:$O,CERT_PRES!$A:$A,$A22)</f>
        <v>16209.01</v>
      </c>
      <c r="DI22" s="429">
        <f>SUMIFS(CERT_PRES!$P:$P,CERT_PRES!$A:$A,$A22)</f>
        <v>11430.16</v>
      </c>
      <c r="DJ22" s="442">
        <f t="shared" si="14"/>
        <v>0</v>
      </c>
      <c r="DK22" s="608">
        <f>IFERROR(VLOOKUP($A22,CERT_PRES!$A$6:$L$2552,12,0),0)</f>
        <v>22</v>
      </c>
      <c r="DL22" s="429" t="str">
        <f t="shared" si="15"/>
        <v>OK</v>
      </c>
      <c r="DM22" s="429" t="str">
        <f t="shared" si="16"/>
        <v>OK</v>
      </c>
      <c r="DN22" s="429">
        <f t="shared" si="21"/>
        <v>11430.16</v>
      </c>
      <c r="DO22" s="429" t="str">
        <f t="shared" si="17"/>
        <v/>
      </c>
      <c r="DP22" s="443">
        <f>IFERROR(VLOOKUP(A22,#REF!,82,0),0)</f>
        <v>0</v>
      </c>
      <c r="DQ22" s="444">
        <f t="shared" si="18"/>
        <v>16209.01</v>
      </c>
      <c r="DR22" s="445">
        <f t="shared" si="19"/>
        <v>0</v>
      </c>
      <c r="DS22" s="484" t="s">
        <v>2560</v>
      </c>
      <c r="DT22" s="326" t="s">
        <v>951</v>
      </c>
    </row>
    <row r="23" spans="1:124" s="39" customFormat="1" ht="12.75" customHeight="1">
      <c r="A23" s="484" t="s">
        <v>2564</v>
      </c>
      <c r="B23" s="486" t="str">
        <f>IF(DT23="","",INDEX(CATALOGO!E:E,MATCH(DT23,CATALOGO!D:D,0)))</f>
        <v>HOSPITAL GENERAL DE CHONE</v>
      </c>
      <c r="C23" s="483" t="s">
        <v>2565</v>
      </c>
      <c r="D23" s="326" t="str">
        <f>IF(B23="","",INDEX(CATALOGO!J:J,MATCH(B23,CATALOGO!E:E,0)))</f>
        <v>1333</v>
      </c>
      <c r="E23" s="329" t="s">
        <v>223</v>
      </c>
      <c r="F23" s="326" t="str">
        <f t="shared" si="0"/>
        <v>000</v>
      </c>
      <c r="G23" s="327" t="s">
        <v>272</v>
      </c>
      <c r="H23" s="328">
        <v>530255</v>
      </c>
      <c r="I23" s="341" t="s">
        <v>1151</v>
      </c>
      <c r="J23" s="327" t="s">
        <v>193</v>
      </c>
      <c r="K23" s="342" t="str">
        <f>IF(J23="","",INDEX(CATALOGO!AW:AW,MATCH(POA_GC_2026!J23,CATALOGO!AV:AV,0)))</f>
        <v>0000</v>
      </c>
      <c r="L23" s="342" t="str">
        <f>IF(J23="","",INDEX(CATALOGO!AY:AY,MATCH(POA_GC_2026!J23,CATALOGO!AV:AV,0)))</f>
        <v>0000</v>
      </c>
      <c r="M23" s="343" t="str">
        <f>IF(DT23="","",INDEX(CATALOGO!L:L,MATCH(DT23,CATALOGO!D:D,0)))</f>
        <v xml:space="preserve">DIRECCIÓN PROVINCIAL DE SALUD DE MANABÍ </v>
      </c>
      <c r="N23" s="343" t="str">
        <f>IF(DT23="","",INDEX(CATALOGO!K:K,MATCH(DT23,CATALOGO!D:D,0)))</f>
        <v>HOSPITAL GENERAL DE CHONE</v>
      </c>
      <c r="O23" s="344" t="str">
        <f>IF(E23="","",INDEX(CATALOGO!O:O,MATCH(POA_GC_2026!E23,CATALOGO!M:M,0)))</f>
        <v>PROVISION Y PRESTACION DE SERVICIOS DE SALUD</v>
      </c>
      <c r="P23" s="345" t="str">
        <f t="shared" si="1"/>
        <v>SIN PROYECTO</v>
      </c>
      <c r="Q23" s="346" t="str">
        <f>IF(CS23="","",INDEX(CATALOGO!T:T,MATCH(POA_GC_2026!CS23,CATALOGO!S:S,0)))</f>
        <v>GASTO OPERATIVO DE PROVISION DE LOS SERVICIOS DE SALUD</v>
      </c>
      <c r="R23" s="351" t="str">
        <f>IF(H23="","",INDEX(CATALOGO!AG:AG,MATCH(POA_GC_2026!H23,CATALOGO!AF:AF,0)))</f>
        <v>COMBUSTIBLES Y LUBRICANTES</v>
      </c>
      <c r="S23" s="345" t="str">
        <f t="array" ref="S23">IF(J23="","",INDEX(CATALOGO!AU:AU,MATCH(J23,CATALOGO!AV:AV,0)))</f>
        <v>RECURSOS FISCALES</v>
      </c>
      <c r="T23" s="352" t="str">
        <f>IF(K23="","",INDEX(CATALOGO!AX:AX,MATCH(K23,CATALOGO!AW:AW,0)))</f>
        <v>SIN ORGANISMO</v>
      </c>
      <c r="U23" s="352" t="str">
        <f>IF(L23="","",INDEX(CATALOGO!AZ:AZ,MATCH(POA_GC_2026!L23,CATALOGO!AY:AY,0)))</f>
        <v>SIN CORRELATIVO</v>
      </c>
      <c r="V23" s="353" t="s">
        <v>493</v>
      </c>
      <c r="W23" s="354" t="s">
        <v>2492</v>
      </c>
      <c r="X23" s="354" t="s">
        <v>2493</v>
      </c>
      <c r="Y23" s="355" t="str">
        <f t="array" ref="Y23">IF(H23="","",INDEX(CATALOGO!AK:AK,MATCH(H23,CATALOGO!AF:AF,0)))</f>
        <v>06</v>
      </c>
      <c r="Z23" s="362" t="str">
        <f t="array" ref="Z23">IF(H23="","",INDEX(CATALOGO!AI:AI,MATCH(H23,CATALOGO!AF:AF,0)))</f>
        <v>NA</v>
      </c>
      <c r="AA23" s="362" t="str">
        <f t="array" ref="AA23">IF(H23="","",INDEX(CATALOGO!AJ:AJ,MATCH(H23,CATALOGO!AF:AF,0)))</f>
        <v>NA</v>
      </c>
      <c r="AB23" s="363" t="s">
        <v>194</v>
      </c>
      <c r="AC23" s="490"/>
      <c r="AD23" s="365" t="s">
        <v>206</v>
      </c>
      <c r="AE23" s="366" t="s">
        <v>41</v>
      </c>
      <c r="AF23" s="367">
        <v>46040</v>
      </c>
      <c r="AG23" s="367">
        <v>46044</v>
      </c>
      <c r="AH23" s="367">
        <v>46047</v>
      </c>
      <c r="AI23" s="367">
        <v>46053</v>
      </c>
      <c r="AJ23" s="367">
        <v>46063</v>
      </c>
      <c r="AK23" s="374"/>
      <c r="AL23" s="367">
        <v>46068</v>
      </c>
      <c r="AM23" s="367">
        <v>46081</v>
      </c>
      <c r="AN23" s="366" t="s">
        <v>41</v>
      </c>
      <c r="AO23" s="375">
        <v>10000</v>
      </c>
      <c r="AP23" s="375">
        <v>9480.73</v>
      </c>
      <c r="AQ23" s="375">
        <v>0</v>
      </c>
      <c r="AR23" s="375">
        <v>0</v>
      </c>
      <c r="AS23" s="375">
        <v>0</v>
      </c>
      <c r="AT23" s="375">
        <v>0</v>
      </c>
      <c r="AU23" s="375">
        <v>0</v>
      </c>
      <c r="AV23" s="375">
        <v>0</v>
      </c>
      <c r="AW23" s="375"/>
      <c r="AX23" s="375">
        <v>0</v>
      </c>
      <c r="AY23" s="375">
        <v>0</v>
      </c>
      <c r="AZ23" s="375">
        <v>0</v>
      </c>
      <c r="BA23" s="388">
        <f t="shared" si="2"/>
        <v>19480.73</v>
      </c>
      <c r="BB23" s="364"/>
      <c r="BC23" s="389">
        <f>SUMIFS(REPROGRAM!X:X,REPROGRAM!B:B,POA_GC_2026!A23)</f>
        <v>0</v>
      </c>
      <c r="BD23" s="389">
        <f>SUMIFS(REPROGRAM!Z:Z,REPROGRAM!B:B,POA_GC_2026!A23)</f>
        <v>19480.73</v>
      </c>
      <c r="BE23" s="389">
        <f t="shared" si="20"/>
        <v>0</v>
      </c>
      <c r="BF23" s="375">
        <v>0</v>
      </c>
      <c r="BG23" s="394">
        <f>SUMIFS(CERT_PRES!$P:$P,CERT_PRES!$A:$A,$A23,CERT_PRES!$Q:$Q,"ENERO")</f>
        <v>0</v>
      </c>
      <c r="BH23" s="375">
        <v>0</v>
      </c>
      <c r="BI23" s="394">
        <f>SUMIFS(CERT_PRES!$P:$P,CERT_PRES!$A:$A,$A23,CERT_PRES!$Q:$Q,"FEBRERO")</f>
        <v>0</v>
      </c>
      <c r="BJ23" s="375">
        <v>0</v>
      </c>
      <c r="BK23" s="394">
        <f>SUMIFS(CERT_PRES!$P:$P,CERT_PRES!$A:$A,$A23,CERT_PRES!$Q:$Q,"MARZO")</f>
        <v>0</v>
      </c>
      <c r="BL23" s="375">
        <v>0</v>
      </c>
      <c r="BM23" s="394">
        <f>SUMIFS(CERT_PRES!$P:$P,CERT_PRES!$A:$A,$A23,CERT_PRES!$Q:$Q,"ABRIL")</f>
        <v>0</v>
      </c>
      <c r="BN23" s="375">
        <v>0</v>
      </c>
      <c r="BO23" s="394">
        <f>SUMIFS(CERT_PRES!$P:$P,CERT_PRES!$A:$A,$A23,CERT_PRES!$Q:$Q,"MAYO")</f>
        <v>0</v>
      </c>
      <c r="BP23" s="375">
        <v>0</v>
      </c>
      <c r="BQ23" s="394">
        <f>SUMIFS(CERT_PRES!$P:$P,CERT_PRES!$A:$A,$A23,CERT_PRES!$Q:$Q,"JUNIO")</f>
        <v>0</v>
      </c>
      <c r="BR23" s="375">
        <v>0</v>
      </c>
      <c r="BS23" s="394">
        <f>SUMIFS(CERT_PRES!$P:$P,CERT_PRES!$A:$A,$A23,CERT_PRES!$Q:$Q,"JULIO")</f>
        <v>0</v>
      </c>
      <c r="BT23" s="375">
        <v>0</v>
      </c>
      <c r="BU23" s="394">
        <f>SUMIFS(CERT_PRES!$P:$P,CERT_PRES!$A:$A,$A23,CERT_PRES!$Q:$Q,"AGOSTO")</f>
        <v>0</v>
      </c>
      <c r="BV23" s="375"/>
      <c r="BW23" s="394">
        <f>SUMIFS(CERT_PRES!$P:$P,CERT_PRES!$A:$A,$A23,CERT_PRES!$Q:$Q,"SEPTIEMBRE")</f>
        <v>0</v>
      </c>
      <c r="BX23" s="375">
        <v>0</v>
      </c>
      <c r="BY23" s="394">
        <f>SUMIFS(CERT_PRES!$P:$P,CERT_PRES!$A:$A,$A23,CERT_PRES!$Q:$Q,"OCTUBRE")</f>
        <v>0</v>
      </c>
      <c r="BZ23" s="375">
        <v>0</v>
      </c>
      <c r="CA23" s="394">
        <f>SUMIFS(CERT_PRES!$P:$P,CERT_PRES!$A:$A,$A23,CERT_PRES!$Q:$Q,"NOVIEMBRE")</f>
        <v>0</v>
      </c>
      <c r="CB23" s="375">
        <v>0</v>
      </c>
      <c r="CC23" s="388">
        <f>SUMIFS(CERT_PRES!$P:$P,CERT_PRES!$A:$A,$A23,CERT_PRES!$Q:$Q,"DICIEMBRE")</f>
        <v>0</v>
      </c>
      <c r="CD23" s="388">
        <f t="shared" si="4"/>
        <v>0</v>
      </c>
      <c r="CE23" s="407" t="str">
        <f t="shared" si="5"/>
        <v>NO</v>
      </c>
      <c r="CF23" s="408" t="str">
        <f t="shared" si="6"/>
        <v>VALIDADO</v>
      </c>
      <c r="CG23" s="409">
        <f>+((SUMIFS(REPROGRAM!$V:$V,REPROGRAM!$B:$B,$A23,REPROGRAM!$AB:$AB,"NO"))-(SUMIFS(REPROGRAM!$W:$W,REPROGRAM!$B:$B,$A23,REPROGRAM!$AB:$AB,"NO")))</f>
        <v>0</v>
      </c>
      <c r="CH23" s="409">
        <f t="shared" si="7"/>
        <v>0</v>
      </c>
      <c r="CI23" s="409">
        <f t="shared" si="8"/>
        <v>0</v>
      </c>
      <c r="CJ23" s="410" t="str">
        <f>IF(DT23="","",INDEX(CATALOGO!L:L,MATCH(DT23,CATALOGO!D:D,0)))</f>
        <v xml:space="preserve">DIRECCIÓN PROVINCIAL DE SALUD DE MANABÍ </v>
      </c>
      <c r="CK23" s="410" t="str">
        <f>IF(DT23="","",INDEX(CATALOGO!L:L,MATCH(DT23,CATALOGO!D:D,0)))</f>
        <v xml:space="preserve">DIRECCIÓN PROVINCIAL DE SALUD DE MANABÍ </v>
      </c>
      <c r="CL23" s="352" t="str">
        <f>IF(D23="","",INDEX(CATALOGO!G:G,MATCH(D23,CATALOGO!D:D,0)))</f>
        <v>COORDINACIÓN ZONAL 4</v>
      </c>
      <c r="CM23" s="352" t="str">
        <f>IF(D23="","",INDEX(CATALOGO!H:H,MATCH(D23,CATALOGO!D:D,0)))</f>
        <v>MANABI</v>
      </c>
      <c r="CN23" s="352" t="str">
        <f>IF(D23="","",INDEX(CATALOGO!I:I,MATCH(D23,CATALOGO!D:D,0)))</f>
        <v>CHONE</v>
      </c>
      <c r="CO23" s="411" t="str">
        <f>IF(H23="","",INDEX(CATALOGO!AH:AH,MATCH(H23,CATALOGO!AF:AF,0)))</f>
        <v>GASTOS OPERATIVOS</v>
      </c>
      <c r="CP23" s="352" t="str">
        <f t="shared" si="9"/>
        <v>NO APLICA</v>
      </c>
      <c r="CQ23" s="352" t="str">
        <f>IF(E23="","",INDEX(CATALOGO!N:N,MATCH(POA_GC_2026!E23,CATALOGO!M:M,0)))</f>
        <v>PROV</v>
      </c>
      <c r="CR23" s="352" t="str">
        <f t="shared" si="10"/>
        <v>CORRIENTE</v>
      </c>
      <c r="CS23" s="352" t="str">
        <f t="shared" si="11"/>
        <v>90000003</v>
      </c>
      <c r="CT23" s="417" t="str">
        <f>IFERROR(VLOOKUP(E23,CATALOGO!$BB$3:$BC$24,2,0)," ")</f>
        <v>G21</v>
      </c>
      <c r="CU23" s="418" t="str">
        <f>IF(E23="","",INDEX(CATALOGO!AN:AN,MATCH(POA_GC_2026!E23,CATALOGO!AQ:AQ,0)))</f>
        <v>Mejorar las condiciones de vida de la población de forma integral, promoviendo el acceso equitativo a salud, vivienda y bienestar social.</v>
      </c>
      <c r="CV23" s="418" t="str">
        <f>IF(E23="","",INDEX(CATALOGO!AO:AO,MATCH(POA_GC_2026!E23,CATALOGO!AQ:AQ,0)))</f>
        <v>OE5 Incrementar la cobertura de las prestaciones de servicios de salud</v>
      </c>
      <c r="CW23" s="407" t="str">
        <f>IF(CV23="","",INDEX(CATALOGO!AP:AP,MATCH(POA_GC_2026!CV23,CATALOGO!AO:AO,0)))</f>
        <v>OE_5</v>
      </c>
      <c r="CX23" s="419"/>
      <c r="CY23" s="420">
        <f>SUMIFS(CERT_ACT_POA!AM:AM,CERT_ACT_POA!C:C,A23)</f>
        <v>0</v>
      </c>
      <c r="CZ23" s="420">
        <f t="shared" si="12"/>
        <v>0</v>
      </c>
      <c r="DA23" s="421">
        <f>SUMIFS(CERT_ACT_POA!$AD:$AD,CERT_ACT_POA!$C:$C,POA_GC_2026!$A23)</f>
        <v>0</v>
      </c>
      <c r="DB23" s="421">
        <f>SUMIFS(CERT_ACT_POA!$AE:$AE,CERT_ACT_POA!$C:$C,POA_GC_2026!$A23)</f>
        <v>0</v>
      </c>
      <c r="DC23" s="421">
        <f>SUMIFS(CERT_ACT_POA!$AF:$AF,CERT_ACT_POA!$C:$C,POA_GC_2026!$A23)</f>
        <v>0</v>
      </c>
      <c r="DD23" s="407" t="str">
        <f t="shared" si="13"/>
        <v>53</v>
      </c>
      <c r="DE23" s="364"/>
      <c r="DF23" s="428"/>
      <c r="DG23" s="429">
        <f>SUMIFS(CERT_PRES!$M:$M,CERT_PRES!$A:$A,$A23)</f>
        <v>0</v>
      </c>
      <c r="DH23" s="429">
        <f>SUMIFS(CERT_PRES!$O:$O,CERT_PRES!$A:$A,$A23)</f>
        <v>0</v>
      </c>
      <c r="DI23" s="429">
        <f>SUMIFS(CERT_PRES!$P:$P,CERT_PRES!$A:$A,$A23)</f>
        <v>0</v>
      </c>
      <c r="DJ23" s="442">
        <f t="shared" si="14"/>
        <v>0</v>
      </c>
      <c r="DK23" s="608">
        <f>IFERROR(VLOOKUP($A23,CERT_PRES!$A$6:$L$2552,12,0),0)</f>
        <v>0</v>
      </c>
      <c r="DL23" s="429" t="str">
        <f t="shared" si="15"/>
        <v>OK</v>
      </c>
      <c r="DM23" s="429" t="str">
        <f t="shared" si="16"/>
        <v>OK</v>
      </c>
      <c r="DN23" s="429" t="str">
        <f t="shared" si="21"/>
        <v/>
      </c>
      <c r="DO23" s="429" t="str">
        <f t="shared" si="17"/>
        <v/>
      </c>
      <c r="DP23" s="443">
        <f>IFERROR(VLOOKUP(A23,#REF!,82,0),0)</f>
        <v>0</v>
      </c>
      <c r="DQ23" s="444">
        <f t="shared" si="18"/>
        <v>0</v>
      </c>
      <c r="DR23" s="445">
        <f t="shared" si="19"/>
        <v>0</v>
      </c>
      <c r="DS23" s="484" t="s">
        <v>2564</v>
      </c>
      <c r="DT23" s="326" t="s">
        <v>951</v>
      </c>
    </row>
    <row r="24" spans="1:124" s="39" customFormat="1" ht="12.75" customHeight="1">
      <c r="A24" s="484" t="s">
        <v>2566</v>
      </c>
      <c r="B24" s="486" t="str">
        <f>IF(DT24="","",INDEX(CATALOGO!E:E,MATCH(DT24,CATALOGO!D:D,0)))</f>
        <v>HOSPITAL GENERAL DE CHONE</v>
      </c>
      <c r="C24" s="483" t="s">
        <v>2422</v>
      </c>
      <c r="D24" s="326" t="str">
        <f>IF(B24="","",INDEX(CATALOGO!J:J,MATCH(B24,CATALOGO!E:E,0)))</f>
        <v>1333</v>
      </c>
      <c r="E24" s="329" t="s">
        <v>223</v>
      </c>
      <c r="F24" s="326" t="str">
        <f t="shared" si="0"/>
        <v>000</v>
      </c>
      <c r="G24" s="327" t="s">
        <v>196</v>
      </c>
      <c r="H24" s="328">
        <v>510105</v>
      </c>
      <c r="I24" s="341" t="s">
        <v>1132</v>
      </c>
      <c r="J24" s="327" t="s">
        <v>193</v>
      </c>
      <c r="K24" s="342" t="str">
        <f>IF(J24="","",INDEX(CATALOGO!AW:AW,MATCH(POA_GC_2026!J24,CATALOGO!AV:AV,0)))</f>
        <v>0000</v>
      </c>
      <c r="L24" s="342" t="str">
        <f>IF(J24="","",INDEX(CATALOGO!AY:AY,MATCH(POA_GC_2026!J24,CATALOGO!AV:AV,0)))</f>
        <v>0000</v>
      </c>
      <c r="M24" s="343" t="str">
        <f>IF(DT24="","",INDEX(CATALOGO!L:L,MATCH(DT24,CATALOGO!D:D,0)))</f>
        <v xml:space="preserve">DIRECCIÓN PROVINCIAL DE SALUD DE MANABÍ </v>
      </c>
      <c r="N24" s="343" t="str">
        <f>IF(DT24="","",INDEX(CATALOGO!K:K,MATCH(DT24,CATALOGO!D:D,0)))</f>
        <v>HOSPITAL GENERAL DE CHONE</v>
      </c>
      <c r="O24" s="344" t="str">
        <f>IF(E24="","",INDEX(CATALOGO!O:O,MATCH(POA_GC_2026!E24,CATALOGO!M:M,0)))</f>
        <v>PROVISION Y PRESTACION DE SERVICIOS DE SALUD</v>
      </c>
      <c r="P24" s="345" t="str">
        <f t="shared" si="1"/>
        <v>SIN PROYECTO</v>
      </c>
      <c r="Q24" s="346" t="str">
        <f>IF(CS24="","",INDEX(CATALOGO!T:T,MATCH(POA_GC_2026!CS24,CATALOGO!S:S,0)))</f>
        <v>PRESTACION DE SERVICIOS DE SALUD SEGUNDO NIVEL</v>
      </c>
      <c r="R24" s="351" t="str">
        <f>IF(H24="","",INDEX(CATALOGO!AG:AG,MATCH(POA_GC_2026!H24,CATALOGO!AF:AF,0)))</f>
        <v>REMUNERACIONES UNIFICADAS</v>
      </c>
      <c r="S24" s="345" t="str">
        <f t="array" ref="S24">IF(J24="","",INDEX(CATALOGO!AU:AU,MATCH(J24,CATALOGO!AV:AV,0)))</f>
        <v>RECURSOS FISCALES</v>
      </c>
      <c r="T24" s="352" t="str">
        <f>IF(K24="","",INDEX(CATALOGO!AX:AX,MATCH(K24,CATALOGO!AW:AW,0)))</f>
        <v>SIN ORGANISMO</v>
      </c>
      <c r="U24" s="352" t="str">
        <f>IF(L24="","",INDEX(CATALOGO!AZ:AZ,MATCH(POA_GC_2026!L24,CATALOGO!AY:AY,0)))</f>
        <v>SIN CORRELATIVO</v>
      </c>
      <c r="V24" s="353" t="s">
        <v>493</v>
      </c>
      <c r="W24" s="354" t="s">
        <v>2498</v>
      </c>
      <c r="X24" s="354" t="s">
        <v>2500</v>
      </c>
      <c r="Y24" s="355" t="str">
        <f t="array" ref="Y24">IF(H24="","",INDEX(CATALOGO!AK:AK,MATCH(H24,CATALOGO!AF:AF,0)))</f>
        <v>04</v>
      </c>
      <c r="Z24" s="362" t="str">
        <f t="array" ref="Z24">IF(H24="","",INDEX(CATALOGO!AI:AI,MATCH(H24,CATALOGO!AF:AF,0)))</f>
        <v>NA</v>
      </c>
      <c r="AA24" s="362" t="str">
        <f t="array" ref="AA24">IF(H24="","",INDEX(CATALOGO!AJ:AJ,MATCH(H24,CATALOGO!AF:AF,0)))</f>
        <v>NA</v>
      </c>
      <c r="AB24" s="363" t="s">
        <v>194</v>
      </c>
      <c r="AC24" s="490"/>
      <c r="AD24" s="365" t="s">
        <v>197</v>
      </c>
      <c r="AE24" s="366" t="s">
        <v>44</v>
      </c>
      <c r="AF24" s="367">
        <v>46073</v>
      </c>
      <c r="AG24" s="367">
        <v>46073</v>
      </c>
      <c r="AH24" s="367">
        <v>46056</v>
      </c>
      <c r="AI24" s="367">
        <v>46056</v>
      </c>
      <c r="AJ24" s="367">
        <v>46056</v>
      </c>
      <c r="AK24" s="374"/>
      <c r="AL24" s="367">
        <v>46056</v>
      </c>
      <c r="AM24" s="367">
        <v>46078</v>
      </c>
      <c r="AN24" s="366" t="s">
        <v>41</v>
      </c>
      <c r="AO24" s="375">
        <v>45035</v>
      </c>
      <c r="AP24" s="375">
        <v>45035</v>
      </c>
      <c r="AQ24" s="375">
        <v>45035</v>
      </c>
      <c r="AR24" s="375">
        <v>45035</v>
      </c>
      <c r="AS24" s="375">
        <v>45035</v>
      </c>
      <c r="AT24" s="375">
        <v>45035</v>
      </c>
      <c r="AU24" s="375">
        <v>45035</v>
      </c>
      <c r="AV24" s="375">
        <v>45035</v>
      </c>
      <c r="AW24" s="375">
        <v>45035</v>
      </c>
      <c r="AX24" s="375">
        <v>45035</v>
      </c>
      <c r="AY24" s="375">
        <v>45035</v>
      </c>
      <c r="AZ24" s="375">
        <v>56867</v>
      </c>
      <c r="BA24" s="388">
        <f t="shared" si="2"/>
        <v>552252</v>
      </c>
      <c r="BB24" s="364"/>
      <c r="BC24" s="389">
        <f>SUMIFS(REPROGRAM!X:X,REPROGRAM!B:B,POA_GC_2026!A24)</f>
        <v>0</v>
      </c>
      <c r="BD24" s="389">
        <f>SUMIFS(REPROGRAM!Z:Z,REPROGRAM!B:B,POA_GC_2026!A24)</f>
        <v>26376</v>
      </c>
      <c r="BE24" s="389">
        <f t="shared" si="20"/>
        <v>525876</v>
      </c>
      <c r="BF24" s="375">
        <v>44302</v>
      </c>
      <c r="BG24" s="394">
        <f>SUMIFS(CERT_PRES!$P:$P,CERT_PRES!$A:$A,$A24,CERT_PRES!$Q:$Q,"ENERO")</f>
        <v>44302</v>
      </c>
      <c r="BH24" s="375">
        <v>44302</v>
      </c>
      <c r="BI24" s="394">
        <f>SUMIFS(CERT_PRES!$P:$P,CERT_PRES!$A:$A,$A24,CERT_PRES!$Q:$Q,"FEBRERO")</f>
        <v>44302</v>
      </c>
      <c r="BJ24" s="375">
        <v>44302</v>
      </c>
      <c r="BK24" s="394">
        <f>SUMIFS(CERT_PRES!$P:$P,CERT_PRES!$A:$A,$A24,CERT_PRES!$Q:$Q,"MARZO")</f>
        <v>44302</v>
      </c>
      <c r="BL24" s="375">
        <v>42004</v>
      </c>
      <c r="BM24" s="394">
        <f>SUMIFS(CERT_PRES!$P:$P,CERT_PRES!$A:$A,$A24,CERT_PRES!$Q:$Q,"ABRIL")</f>
        <v>42004</v>
      </c>
      <c r="BN24" s="375">
        <v>41018</v>
      </c>
      <c r="BO24" s="394">
        <f>SUMIFS(CERT_PRES!$P:$P,CERT_PRES!$A:$A,$A24,CERT_PRES!$Q:$Q,"MAYO")</f>
        <v>41018</v>
      </c>
      <c r="BP24" s="375">
        <v>40117</v>
      </c>
      <c r="BQ24" s="394">
        <f>SUMIFS(CERT_PRES!$P:$P,CERT_PRES!$A:$A,$A24,CERT_PRES!$Q:$Q,"JUNIO")</f>
        <v>40117</v>
      </c>
      <c r="BR24" s="375">
        <v>40117</v>
      </c>
      <c r="BS24" s="394">
        <f>SUMIFS(CERT_PRES!$P:$P,CERT_PRES!$A:$A,$A24,CERT_PRES!$Q:$Q,"JULIO")</f>
        <v>40117</v>
      </c>
      <c r="BT24" s="375">
        <v>45035</v>
      </c>
      <c r="BU24" s="394">
        <f>SUMIFS(CERT_PRES!$P:$P,CERT_PRES!$A:$A,$A24,CERT_PRES!$Q:$Q,"AGOSTO")</f>
        <v>0</v>
      </c>
      <c r="BV24" s="375">
        <v>45035</v>
      </c>
      <c r="BW24" s="394">
        <f>SUMIFS(CERT_PRES!$P:$P,CERT_PRES!$A:$A,$A24,CERT_PRES!$Q:$Q,"SEPTIEMBRE")</f>
        <v>0</v>
      </c>
      <c r="BX24" s="375">
        <v>45035</v>
      </c>
      <c r="BY24" s="394">
        <f>SUMIFS(CERT_PRES!$P:$P,CERT_PRES!$A:$A,$A24,CERT_PRES!$Q:$Q,"OCTUBRE")</f>
        <v>0</v>
      </c>
      <c r="BZ24" s="375">
        <v>45035</v>
      </c>
      <c r="CA24" s="394">
        <f>SUMIFS(CERT_PRES!$P:$P,CERT_PRES!$A:$A,$A24,CERT_PRES!$Q:$Q,"NOVIEMBRE")</f>
        <v>0</v>
      </c>
      <c r="CB24" s="375">
        <v>49574</v>
      </c>
      <c r="CC24" s="388">
        <f>SUMIFS(CERT_PRES!$P:$P,CERT_PRES!$A:$A,$A24,CERT_PRES!$Q:$Q,"DICIEMBRE")</f>
        <v>0</v>
      </c>
      <c r="CD24" s="388">
        <f t="shared" si="4"/>
        <v>525876</v>
      </c>
      <c r="CE24" s="407" t="str">
        <f t="shared" si="5"/>
        <v>SI</v>
      </c>
      <c r="CF24" s="408" t="str">
        <f t="shared" si="6"/>
        <v>VALIDADO</v>
      </c>
      <c r="CG24" s="409">
        <f>+((SUMIFS(REPROGRAM!$V:$V,REPROGRAM!$B:$B,$A24,REPROGRAM!$AB:$AB,"NO"))-(SUMIFS(REPROGRAM!$W:$W,REPROGRAM!$B:$B,$A24,REPROGRAM!$AB:$AB,"NO")))</f>
        <v>0</v>
      </c>
      <c r="CH24" s="409">
        <f t="shared" si="7"/>
        <v>525876</v>
      </c>
      <c r="CI24" s="409">
        <f t="shared" si="8"/>
        <v>0</v>
      </c>
      <c r="CJ24" s="410" t="str">
        <f>IF(DT24="","",INDEX(CATALOGO!L:L,MATCH(DT24,CATALOGO!D:D,0)))</f>
        <v xml:space="preserve">DIRECCIÓN PROVINCIAL DE SALUD DE MANABÍ </v>
      </c>
      <c r="CK24" s="410" t="str">
        <f>IF(DT24="","",INDEX(CATALOGO!L:L,MATCH(DT24,CATALOGO!D:D,0)))</f>
        <v xml:space="preserve">DIRECCIÓN PROVINCIAL DE SALUD DE MANABÍ </v>
      </c>
      <c r="CL24" s="352" t="str">
        <f>IF(D24="","",INDEX(CATALOGO!G:G,MATCH(D24,CATALOGO!D:D,0)))</f>
        <v>COORDINACIÓN ZONAL 4</v>
      </c>
      <c r="CM24" s="352" t="str">
        <f>IF(D24="","",INDEX(CATALOGO!H:H,MATCH(D24,CATALOGO!D:D,0)))</f>
        <v>MANABI</v>
      </c>
      <c r="CN24" s="352" t="str">
        <f>IF(D24="","",INDEX(CATALOGO!I:I,MATCH(D24,CATALOGO!D:D,0)))</f>
        <v>CHONE</v>
      </c>
      <c r="CO24" s="411" t="str">
        <f>IF(H24="","",INDEX(CATALOGO!AH:AH,MATCH(H24,CATALOGO!AF:AF,0)))</f>
        <v xml:space="preserve">GASTOS EN PERSONAL </v>
      </c>
      <c r="CP24" s="352" t="str">
        <f t="shared" si="9"/>
        <v>NO APLICA</v>
      </c>
      <c r="CQ24" s="352" t="str">
        <f>IF(E24="","",INDEX(CATALOGO!N:N,MATCH(POA_GC_2026!E24,CATALOGO!M:M,0)))</f>
        <v>PROV</v>
      </c>
      <c r="CR24" s="352" t="str">
        <f t="shared" si="10"/>
        <v>CORRIENTE</v>
      </c>
      <c r="CS24" s="352" t="str">
        <f t="shared" si="11"/>
        <v>90000004</v>
      </c>
      <c r="CT24" s="417" t="str">
        <f>IFERROR(VLOOKUP(E24,CATALOGO!$BB$3:$BC$24,2,0)," ")</f>
        <v>G21</v>
      </c>
      <c r="CU24" s="418" t="str">
        <f>IF(E24="","",INDEX(CATALOGO!AN:AN,MATCH(POA_GC_2026!E24,CATALOGO!AQ:AQ,0)))</f>
        <v>Mejorar las condiciones de vida de la población de forma integral, promoviendo el acceso equitativo a salud, vivienda y bienestar social.</v>
      </c>
      <c r="CV24" s="418" t="str">
        <f>IF(E24="","",INDEX(CATALOGO!AO:AO,MATCH(POA_GC_2026!E24,CATALOGO!AQ:AQ,0)))</f>
        <v>OE5 Incrementar la cobertura de las prestaciones de servicios de salud</v>
      </c>
      <c r="CW24" s="407" t="str">
        <f>IF(CV24="","",INDEX(CATALOGO!AP:AP,MATCH(POA_GC_2026!CV24,CATALOGO!AO:AO,0)))</f>
        <v>OE_5</v>
      </c>
      <c r="CX24" s="419"/>
      <c r="CY24" s="420">
        <f>SUMIFS(CERT_ACT_POA!AM:AM,CERT_ACT_POA!C:C,A24)</f>
        <v>525876</v>
      </c>
      <c r="CZ24" s="420">
        <f t="shared" si="12"/>
        <v>0</v>
      </c>
      <c r="DA24" s="421">
        <f>SUMIFS(CERT_ACT_POA!$AD:$AD,CERT_ACT_POA!$C:$C,POA_GC_2026!$A24)</f>
        <v>0</v>
      </c>
      <c r="DB24" s="421">
        <f>SUMIFS(CERT_ACT_POA!$AE:$AE,CERT_ACT_POA!$C:$C,POA_GC_2026!$A24)</f>
        <v>0</v>
      </c>
      <c r="DC24" s="421">
        <f>SUMIFS(CERT_ACT_POA!$AF:$AF,CERT_ACT_POA!$C:$C,POA_GC_2026!$A24)</f>
        <v>0</v>
      </c>
      <c r="DD24" s="407" t="str">
        <f t="shared" si="13"/>
        <v>51</v>
      </c>
      <c r="DE24" s="364"/>
      <c r="DF24" s="428"/>
      <c r="DG24" s="429">
        <f>SUMIFS(CERT_PRES!$M:$M,CERT_PRES!$A:$A,$A24)</f>
        <v>0</v>
      </c>
      <c r="DH24" s="429">
        <f>SUMIFS(CERT_PRES!$O:$O,CERT_PRES!$A:$A,$A24)</f>
        <v>296162</v>
      </c>
      <c r="DI24" s="429">
        <f>SUMIFS(CERT_PRES!$P:$P,CERT_PRES!$A:$A,$A24)</f>
        <v>296162</v>
      </c>
      <c r="DJ24" s="442">
        <f t="shared" si="14"/>
        <v>0</v>
      </c>
      <c r="DK24" s="608">
        <f>IFERROR(VLOOKUP($A24,CERT_PRES!$A$6:$L$2552,12,0),0)</f>
        <v>0</v>
      </c>
      <c r="DL24" s="429" t="str">
        <f t="shared" si="15"/>
        <v>OK</v>
      </c>
      <c r="DM24" s="429" t="str">
        <f t="shared" si="16"/>
        <v>OK</v>
      </c>
      <c r="DN24" s="429">
        <f t="shared" si="21"/>
        <v>296162</v>
      </c>
      <c r="DO24" s="429" t="str">
        <f t="shared" si="17"/>
        <v/>
      </c>
      <c r="DP24" s="443">
        <f>IFERROR(VLOOKUP(A24,#REF!,82,0),0)</f>
        <v>0</v>
      </c>
      <c r="DQ24" s="444">
        <f t="shared" si="18"/>
        <v>296162</v>
      </c>
      <c r="DR24" s="445">
        <f t="shared" si="19"/>
        <v>229714</v>
      </c>
      <c r="DS24" s="484" t="s">
        <v>2566</v>
      </c>
      <c r="DT24" s="326" t="s">
        <v>951</v>
      </c>
    </row>
    <row r="25" spans="1:124" s="39" customFormat="1" ht="12.75" customHeight="1">
      <c r="A25" s="484" t="s">
        <v>2567</v>
      </c>
      <c r="B25" s="486" t="str">
        <f>IF(DT25="","",INDEX(CATALOGO!E:E,MATCH(DT25,CATALOGO!D:D,0)))</f>
        <v>HOSPITAL GENERAL DE CHONE</v>
      </c>
      <c r="C25" s="483" t="s">
        <v>2423</v>
      </c>
      <c r="D25" s="326" t="str">
        <f>IF(B25="","",INDEX(CATALOGO!J:J,MATCH(B25,CATALOGO!E:E,0)))</f>
        <v>1333</v>
      </c>
      <c r="E25" s="329" t="s">
        <v>223</v>
      </c>
      <c r="F25" s="326" t="str">
        <f t="shared" si="0"/>
        <v>000</v>
      </c>
      <c r="G25" s="327" t="s">
        <v>196</v>
      </c>
      <c r="H25" s="328">
        <v>510106</v>
      </c>
      <c r="I25" s="341" t="s">
        <v>1132</v>
      </c>
      <c r="J25" s="327" t="s">
        <v>193</v>
      </c>
      <c r="K25" s="342" t="str">
        <f>IF(J25="","",INDEX(CATALOGO!AW:AW,MATCH(POA_GC_2026!J25,CATALOGO!AV:AV,0)))</f>
        <v>0000</v>
      </c>
      <c r="L25" s="342" t="str">
        <f>IF(J25="","",INDEX(CATALOGO!AY:AY,MATCH(POA_GC_2026!J25,CATALOGO!AV:AV,0)))</f>
        <v>0000</v>
      </c>
      <c r="M25" s="343" t="str">
        <f>IF(DT25="","",INDEX(CATALOGO!L:L,MATCH(DT25,CATALOGO!D:D,0)))</f>
        <v xml:space="preserve">DIRECCIÓN PROVINCIAL DE SALUD DE MANABÍ </v>
      </c>
      <c r="N25" s="343" t="str">
        <f>IF(DT25="","",INDEX(CATALOGO!K:K,MATCH(DT25,CATALOGO!D:D,0)))</f>
        <v>HOSPITAL GENERAL DE CHONE</v>
      </c>
      <c r="O25" s="344" t="str">
        <f>IF(E25="","",INDEX(CATALOGO!O:O,MATCH(POA_GC_2026!E25,CATALOGO!M:M,0)))</f>
        <v>PROVISION Y PRESTACION DE SERVICIOS DE SALUD</v>
      </c>
      <c r="P25" s="345" t="str">
        <f t="shared" si="1"/>
        <v>SIN PROYECTO</v>
      </c>
      <c r="Q25" s="346" t="str">
        <f>IF(CS25="","",INDEX(CATALOGO!T:T,MATCH(POA_GC_2026!CS25,CATALOGO!S:S,0)))</f>
        <v>PRESTACION DE SERVICIOS DE SALUD SEGUNDO NIVEL</v>
      </c>
      <c r="R25" s="351" t="str">
        <f>IF(H25="","",INDEX(CATALOGO!AG:AG,MATCH(POA_GC_2026!H25,CATALOGO!AF:AF,0)))</f>
        <v>SALARIOS UNIFICADOS</v>
      </c>
      <c r="S25" s="345" t="str">
        <f t="array" ref="S25">IF(J25="","",INDEX(CATALOGO!AU:AU,MATCH(J25,CATALOGO!AV:AV,0)))</f>
        <v>RECURSOS FISCALES</v>
      </c>
      <c r="T25" s="352" t="str">
        <f>IF(K25="","",INDEX(CATALOGO!AX:AX,MATCH(K25,CATALOGO!AW:AW,0)))</f>
        <v>SIN ORGANISMO</v>
      </c>
      <c r="U25" s="352" t="str">
        <f>IF(L25="","",INDEX(CATALOGO!AZ:AZ,MATCH(POA_GC_2026!L25,CATALOGO!AY:AY,0)))</f>
        <v>SIN CORRELATIVO</v>
      </c>
      <c r="V25" s="353" t="s">
        <v>493</v>
      </c>
      <c r="W25" s="354" t="s">
        <v>2498</v>
      </c>
      <c r="X25" s="354" t="s">
        <v>2500</v>
      </c>
      <c r="Y25" s="355" t="str">
        <f t="array" ref="Y25">IF(H25="","",INDEX(CATALOGO!AK:AK,MATCH(H25,CATALOGO!AF:AF,0)))</f>
        <v>04</v>
      </c>
      <c r="Z25" s="362" t="str">
        <f t="array" ref="Z25">IF(H25="","",INDEX(CATALOGO!AI:AI,MATCH(H25,CATALOGO!AF:AF,0)))</f>
        <v>NA</v>
      </c>
      <c r="AA25" s="362" t="str">
        <f t="array" ref="AA25">IF(H25="","",INDEX(CATALOGO!AJ:AJ,MATCH(H25,CATALOGO!AF:AF,0)))</f>
        <v>NA</v>
      </c>
      <c r="AB25" s="363" t="s">
        <v>194</v>
      </c>
      <c r="AC25" s="490"/>
      <c r="AD25" s="365" t="s">
        <v>197</v>
      </c>
      <c r="AE25" s="366" t="s">
        <v>44</v>
      </c>
      <c r="AF25" s="367">
        <v>46073</v>
      </c>
      <c r="AG25" s="367">
        <v>46073</v>
      </c>
      <c r="AH25" s="367">
        <v>46056</v>
      </c>
      <c r="AI25" s="367">
        <v>46056</v>
      </c>
      <c r="AJ25" s="367">
        <v>46056</v>
      </c>
      <c r="AK25" s="374"/>
      <c r="AL25" s="367">
        <v>46056</v>
      </c>
      <c r="AM25" s="367">
        <v>46078</v>
      </c>
      <c r="AN25" s="366" t="s">
        <v>41</v>
      </c>
      <c r="AO25" s="375">
        <v>94897.54</v>
      </c>
      <c r="AP25" s="375">
        <v>94897.54</v>
      </c>
      <c r="AQ25" s="375">
        <v>94897.54</v>
      </c>
      <c r="AR25" s="375">
        <v>94897.54</v>
      </c>
      <c r="AS25" s="375">
        <v>94897.54</v>
      </c>
      <c r="AT25" s="375">
        <v>94897.54</v>
      </c>
      <c r="AU25" s="375">
        <v>94897.54</v>
      </c>
      <c r="AV25" s="375">
        <v>94897.54</v>
      </c>
      <c r="AW25" s="375">
        <v>94897.54</v>
      </c>
      <c r="AX25" s="375">
        <v>94897.54</v>
      </c>
      <c r="AY25" s="375">
        <v>94897.54</v>
      </c>
      <c r="AZ25" s="375">
        <v>122610.82</v>
      </c>
      <c r="BA25" s="388">
        <f t="shared" si="2"/>
        <v>1166483.7600000002</v>
      </c>
      <c r="BB25" s="364"/>
      <c r="BC25" s="389">
        <f>SUMIFS(REPROGRAM!X:X,REPROGRAM!B:B,POA_GC_2026!A25)</f>
        <v>0</v>
      </c>
      <c r="BD25" s="389">
        <f>SUMIFS(REPROGRAM!Z:Z,REPROGRAM!B:B,POA_GC_2026!A25)</f>
        <v>27713.279999999999</v>
      </c>
      <c r="BE25" s="389">
        <f t="shared" si="20"/>
        <v>1138770.4800000002</v>
      </c>
      <c r="BF25" s="375">
        <v>93577.86</v>
      </c>
      <c r="BG25" s="394">
        <f>SUMIFS(CERT_PRES!$P:$P,CERT_PRES!$A:$A,$A25,CERT_PRES!$Q:$Q,"ENERO")</f>
        <v>93577.86</v>
      </c>
      <c r="BH25" s="375">
        <v>93577.86</v>
      </c>
      <c r="BI25" s="394">
        <f>SUMIFS(CERT_PRES!$P:$P,CERT_PRES!$A:$A,$A25,CERT_PRES!$Q:$Q,"FEBRERO")</f>
        <v>93577.86</v>
      </c>
      <c r="BJ25" s="375">
        <v>93577.86</v>
      </c>
      <c r="BK25" s="394">
        <f>SUMIFS(CERT_PRES!$P:$P,CERT_PRES!$A:$A,$A25,CERT_PRES!$Q:$Q,"MARZO")</f>
        <v>93577.86</v>
      </c>
      <c r="BL25" s="375">
        <v>93006</v>
      </c>
      <c r="BM25" s="394">
        <f>SUMIFS(CERT_PRES!$P:$P,CERT_PRES!$A:$A,$A25,CERT_PRES!$Q:$Q,"ABRIL")</f>
        <v>93006</v>
      </c>
      <c r="BN25" s="375">
        <v>93577.86</v>
      </c>
      <c r="BO25" s="394">
        <f>SUMIFS(CERT_PRES!$P:$P,CERT_PRES!$A:$A,$A25,CERT_PRES!$Q:$Q,"MAYO")</f>
        <v>93577.86</v>
      </c>
      <c r="BP25" s="375">
        <v>92918.02</v>
      </c>
      <c r="BQ25" s="394">
        <f>SUMIFS(CERT_PRES!$P:$P,CERT_PRES!$A:$A,$A25,CERT_PRES!$Q:$Q,"JUNIO")</f>
        <v>92918.02</v>
      </c>
      <c r="BR25" s="375">
        <v>92093.22</v>
      </c>
      <c r="BS25" s="394">
        <f>SUMIFS(CERT_PRES!$P:$P,CERT_PRES!$A:$A,$A25,CERT_PRES!$Q:$Q,"JULIO")</f>
        <v>92093.22</v>
      </c>
      <c r="BT25" s="375">
        <v>94897.54</v>
      </c>
      <c r="BU25" s="394">
        <f>SUMIFS(CERT_PRES!$P:$P,CERT_PRES!$A:$A,$A25,CERT_PRES!$Q:$Q,"AGOSTO")</f>
        <v>0</v>
      </c>
      <c r="BV25" s="375">
        <v>94897.54</v>
      </c>
      <c r="BW25" s="394">
        <f>SUMIFS(CERT_PRES!$P:$P,CERT_PRES!$A:$A,$A25,CERT_PRES!$Q:$Q,"SEPTIEMBRE")</f>
        <v>0</v>
      </c>
      <c r="BX25" s="375">
        <v>94897.54</v>
      </c>
      <c r="BY25" s="394">
        <f>SUMIFS(CERT_PRES!$P:$P,CERT_PRES!$A:$A,$A25,CERT_PRES!$Q:$Q,"OCTUBRE")</f>
        <v>0</v>
      </c>
      <c r="BZ25" s="375">
        <v>94897.54</v>
      </c>
      <c r="CA25" s="394">
        <f>SUMIFS(CERT_PRES!$P:$P,CERT_PRES!$A:$A,$A25,CERT_PRES!$Q:$Q,"NOVIEMBRE")</f>
        <v>0</v>
      </c>
      <c r="CB25" s="375">
        <v>106851.64</v>
      </c>
      <c r="CC25" s="388">
        <f>SUMIFS(CERT_PRES!$P:$P,CERT_PRES!$A:$A,$A25,CERT_PRES!$Q:$Q,"DICIEMBRE")</f>
        <v>0</v>
      </c>
      <c r="CD25" s="388">
        <f t="shared" si="4"/>
        <v>1138770.48</v>
      </c>
      <c r="CE25" s="407" t="str">
        <f t="shared" si="5"/>
        <v>SI</v>
      </c>
      <c r="CF25" s="408" t="str">
        <f t="shared" si="6"/>
        <v>VALIDADO</v>
      </c>
      <c r="CG25" s="409">
        <f>+((SUMIFS(REPROGRAM!$V:$V,REPROGRAM!$B:$B,$A25,REPROGRAM!$AB:$AB,"NO"))-(SUMIFS(REPROGRAM!$W:$W,REPROGRAM!$B:$B,$A25,REPROGRAM!$AB:$AB,"NO")))</f>
        <v>0</v>
      </c>
      <c r="CH25" s="409">
        <f t="shared" si="7"/>
        <v>1138770.48</v>
      </c>
      <c r="CI25" s="409">
        <f t="shared" si="8"/>
        <v>0</v>
      </c>
      <c r="CJ25" s="410" t="str">
        <f>IF(DT25="","",INDEX(CATALOGO!L:L,MATCH(DT25,CATALOGO!D:D,0)))</f>
        <v xml:space="preserve">DIRECCIÓN PROVINCIAL DE SALUD DE MANABÍ </v>
      </c>
      <c r="CK25" s="410" t="str">
        <f>IF(DT25="","",INDEX(CATALOGO!L:L,MATCH(DT25,CATALOGO!D:D,0)))</f>
        <v xml:space="preserve">DIRECCIÓN PROVINCIAL DE SALUD DE MANABÍ </v>
      </c>
      <c r="CL25" s="352" t="str">
        <f>IF(D25="","",INDEX(CATALOGO!G:G,MATCH(D25,CATALOGO!D:D,0)))</f>
        <v>COORDINACIÓN ZONAL 4</v>
      </c>
      <c r="CM25" s="352" t="str">
        <f>IF(D25="","",INDEX(CATALOGO!H:H,MATCH(D25,CATALOGO!D:D,0)))</f>
        <v>MANABI</v>
      </c>
      <c r="CN25" s="352" t="str">
        <f>IF(D25="","",INDEX(CATALOGO!I:I,MATCH(D25,CATALOGO!D:D,0)))</f>
        <v>CHONE</v>
      </c>
      <c r="CO25" s="411" t="str">
        <f>IF(H25="","",INDEX(CATALOGO!AH:AH,MATCH(H25,CATALOGO!AF:AF,0)))</f>
        <v xml:space="preserve">GASTOS EN PERSONAL </v>
      </c>
      <c r="CP25" s="352" t="str">
        <f t="shared" si="9"/>
        <v>NO APLICA</v>
      </c>
      <c r="CQ25" s="352" t="str">
        <f>IF(E25="","",INDEX(CATALOGO!N:N,MATCH(POA_GC_2026!E25,CATALOGO!M:M,0)))</f>
        <v>PROV</v>
      </c>
      <c r="CR25" s="352" t="str">
        <f t="shared" si="10"/>
        <v>CORRIENTE</v>
      </c>
      <c r="CS25" s="352" t="str">
        <f t="shared" si="11"/>
        <v>90000004</v>
      </c>
      <c r="CT25" s="417" t="str">
        <f>IFERROR(VLOOKUP(E25,CATALOGO!$BB$3:$BC$24,2,0)," ")</f>
        <v>G21</v>
      </c>
      <c r="CU25" s="418" t="str">
        <f>IF(E25="","",INDEX(CATALOGO!AN:AN,MATCH(POA_GC_2026!E25,CATALOGO!AQ:AQ,0)))</f>
        <v>Mejorar las condiciones de vida de la población de forma integral, promoviendo el acceso equitativo a salud, vivienda y bienestar social.</v>
      </c>
      <c r="CV25" s="418" t="str">
        <f>IF(E25="","",INDEX(CATALOGO!AO:AO,MATCH(POA_GC_2026!E25,CATALOGO!AQ:AQ,0)))</f>
        <v>OE5 Incrementar la cobertura de las prestaciones de servicios de salud</v>
      </c>
      <c r="CW25" s="407" t="str">
        <f>IF(CV25="","",INDEX(CATALOGO!AP:AP,MATCH(POA_GC_2026!CV25,CATALOGO!AO:AO,0)))</f>
        <v>OE_5</v>
      </c>
      <c r="CX25" s="419"/>
      <c r="CY25" s="420">
        <f>SUMIFS(CERT_ACT_POA!AM:AM,CERT_ACT_POA!C:C,A25)</f>
        <v>1138770.48</v>
      </c>
      <c r="CZ25" s="420">
        <f t="shared" si="12"/>
        <v>2.3283064365386963E-10</v>
      </c>
      <c r="DA25" s="421">
        <f>SUMIFS(CERT_ACT_POA!$AD:$AD,CERT_ACT_POA!$C:$C,POA_GC_2026!$A25)</f>
        <v>0</v>
      </c>
      <c r="DB25" s="421">
        <f>SUMIFS(CERT_ACT_POA!$AE:$AE,CERT_ACT_POA!$C:$C,POA_GC_2026!$A25)</f>
        <v>0</v>
      </c>
      <c r="DC25" s="421">
        <f>SUMIFS(CERT_ACT_POA!$AF:$AF,CERT_ACT_POA!$C:$C,POA_GC_2026!$A25)</f>
        <v>0</v>
      </c>
      <c r="DD25" s="407" t="str">
        <f t="shared" si="13"/>
        <v>51</v>
      </c>
      <c r="DE25" s="364"/>
      <c r="DF25" s="428"/>
      <c r="DG25" s="429">
        <f>SUMIFS(CERT_PRES!$M:$M,CERT_PRES!$A:$A,$A25)</f>
        <v>0</v>
      </c>
      <c r="DH25" s="429">
        <f>SUMIFS(CERT_PRES!$O:$O,CERT_PRES!$A:$A,$A25)</f>
        <v>652328.67999999993</v>
      </c>
      <c r="DI25" s="429">
        <f>SUMIFS(CERT_PRES!$P:$P,CERT_PRES!$A:$A,$A25)</f>
        <v>652328.67999999993</v>
      </c>
      <c r="DJ25" s="442">
        <f t="shared" si="14"/>
        <v>0</v>
      </c>
      <c r="DK25" s="608">
        <f>IFERROR(VLOOKUP($A25,CERT_PRES!$A$6:$L$2552,12,0),0)</f>
        <v>0</v>
      </c>
      <c r="DL25" s="429" t="str">
        <f t="shared" si="15"/>
        <v>OK</v>
      </c>
      <c r="DM25" s="429" t="str">
        <f t="shared" si="16"/>
        <v>OK</v>
      </c>
      <c r="DN25" s="429">
        <f t="shared" si="21"/>
        <v>652328.67999999993</v>
      </c>
      <c r="DO25" s="429" t="str">
        <f t="shared" si="17"/>
        <v/>
      </c>
      <c r="DP25" s="443">
        <f>IFERROR(VLOOKUP(A25,#REF!,82,0),0)</f>
        <v>0</v>
      </c>
      <c r="DQ25" s="444">
        <f t="shared" si="18"/>
        <v>652328.67999999993</v>
      </c>
      <c r="DR25" s="445">
        <f t="shared" si="19"/>
        <v>486441.80000000005</v>
      </c>
      <c r="DS25" s="484" t="s">
        <v>2567</v>
      </c>
      <c r="DT25" s="326" t="s">
        <v>951</v>
      </c>
    </row>
    <row r="26" spans="1:124" s="39" customFormat="1" ht="12.75" customHeight="1">
      <c r="A26" s="484" t="s">
        <v>2568</v>
      </c>
      <c r="B26" s="486" t="str">
        <f>IF(DT26="","",INDEX(CATALOGO!E:E,MATCH(DT26,CATALOGO!D:D,0)))</f>
        <v>HOSPITAL GENERAL DE CHONE</v>
      </c>
      <c r="C26" s="483" t="s">
        <v>2569</v>
      </c>
      <c r="D26" s="326" t="str">
        <f>IF(B26="","",INDEX(CATALOGO!J:J,MATCH(B26,CATALOGO!E:E,0)))</f>
        <v>1333</v>
      </c>
      <c r="E26" s="329" t="s">
        <v>223</v>
      </c>
      <c r="F26" s="326" t="str">
        <f t="shared" si="0"/>
        <v>000</v>
      </c>
      <c r="G26" s="327" t="s">
        <v>196</v>
      </c>
      <c r="H26" s="328">
        <v>510111</v>
      </c>
      <c r="I26" s="341" t="s">
        <v>1132</v>
      </c>
      <c r="J26" s="327" t="s">
        <v>193</v>
      </c>
      <c r="K26" s="342" t="str">
        <f>IF(J26="","",INDEX(CATALOGO!AW:AW,MATCH(POA_GC_2026!J26,CATALOGO!AV:AV,0)))</f>
        <v>0000</v>
      </c>
      <c r="L26" s="342" t="str">
        <f>IF(J26="","",INDEX(CATALOGO!AY:AY,MATCH(POA_GC_2026!J26,CATALOGO!AV:AV,0)))</f>
        <v>0000</v>
      </c>
      <c r="M26" s="343" t="str">
        <f>IF(DT26="","",INDEX(CATALOGO!L:L,MATCH(DT26,CATALOGO!D:D,0)))</f>
        <v xml:space="preserve">DIRECCIÓN PROVINCIAL DE SALUD DE MANABÍ </v>
      </c>
      <c r="N26" s="343" t="str">
        <f>IF(DT26="","",INDEX(CATALOGO!K:K,MATCH(DT26,CATALOGO!D:D,0)))</f>
        <v>HOSPITAL GENERAL DE CHONE</v>
      </c>
      <c r="O26" s="344" t="str">
        <f>IF(E26="","",INDEX(CATALOGO!O:O,MATCH(POA_GC_2026!E26,CATALOGO!M:M,0)))</f>
        <v>PROVISION Y PRESTACION DE SERVICIOS DE SALUD</v>
      </c>
      <c r="P26" s="345" t="str">
        <f t="shared" si="1"/>
        <v>SIN PROYECTO</v>
      </c>
      <c r="Q26" s="346" t="str">
        <f>IF(CS26="","",INDEX(CATALOGO!T:T,MATCH(POA_GC_2026!CS26,CATALOGO!S:S,0)))</f>
        <v>PRESTACION DE SERVICIOS DE SALUD SEGUNDO NIVEL</v>
      </c>
      <c r="R26" s="351" t="str">
        <f>IF(H26="","",INDEX(CATALOGO!AG:AG,MATCH(POA_GC_2026!H26,CATALOGO!AF:AF,0)))</f>
        <v xml:space="preserve">REMUNERACIONES UNIFICADAS DE PROFESIONALES DE LA SALUD </v>
      </c>
      <c r="S26" s="345" t="str">
        <f t="array" ref="S26">IF(J26="","",INDEX(CATALOGO!AU:AU,MATCH(J26,CATALOGO!AV:AV,0)))</f>
        <v>RECURSOS FISCALES</v>
      </c>
      <c r="T26" s="352" t="str">
        <f>IF(K26="","",INDEX(CATALOGO!AX:AX,MATCH(K26,CATALOGO!AW:AW,0)))</f>
        <v>SIN ORGANISMO</v>
      </c>
      <c r="U26" s="352" t="str">
        <f>IF(L26="","",INDEX(CATALOGO!AZ:AZ,MATCH(POA_GC_2026!L26,CATALOGO!AY:AY,0)))</f>
        <v>SIN CORRELATIVO</v>
      </c>
      <c r="V26" s="353" t="s">
        <v>493</v>
      </c>
      <c r="W26" s="354" t="s">
        <v>2498</v>
      </c>
      <c r="X26" s="354" t="s">
        <v>2500</v>
      </c>
      <c r="Y26" s="355" t="str">
        <f t="array" ref="Y26">IF(H26="","",INDEX(CATALOGO!AK:AK,MATCH(H26,CATALOGO!AF:AF,0)))</f>
        <v>04</v>
      </c>
      <c r="Z26" s="362" t="str">
        <f t="array" ref="Z26">IF(H26="","",INDEX(CATALOGO!AI:AI,MATCH(H26,CATALOGO!AF:AF,0)))</f>
        <v>NA</v>
      </c>
      <c r="AA26" s="362" t="str">
        <f t="array" ref="AA26">IF(H26="","",INDEX(CATALOGO!AJ:AJ,MATCH(H26,CATALOGO!AF:AF,0)))</f>
        <v>NA</v>
      </c>
      <c r="AB26" s="363" t="s">
        <v>194</v>
      </c>
      <c r="AC26" s="490"/>
      <c r="AD26" s="365" t="s">
        <v>197</v>
      </c>
      <c r="AE26" s="366" t="s">
        <v>44</v>
      </c>
      <c r="AF26" s="367">
        <v>46073</v>
      </c>
      <c r="AG26" s="367">
        <v>46073</v>
      </c>
      <c r="AH26" s="367">
        <v>46056</v>
      </c>
      <c r="AI26" s="367">
        <v>46056</v>
      </c>
      <c r="AJ26" s="367">
        <v>46056</v>
      </c>
      <c r="AK26" s="374"/>
      <c r="AL26" s="367">
        <v>46056</v>
      </c>
      <c r="AM26" s="367">
        <v>46078</v>
      </c>
      <c r="AN26" s="366" t="s">
        <v>41</v>
      </c>
      <c r="AO26" s="375">
        <v>269785</v>
      </c>
      <c r="AP26" s="375">
        <v>269785</v>
      </c>
      <c r="AQ26" s="375">
        <v>269785</v>
      </c>
      <c r="AR26" s="375">
        <v>269785</v>
      </c>
      <c r="AS26" s="375">
        <v>269785</v>
      </c>
      <c r="AT26" s="375">
        <v>269785</v>
      </c>
      <c r="AU26" s="375">
        <v>269785</v>
      </c>
      <c r="AV26" s="375">
        <v>269785</v>
      </c>
      <c r="AW26" s="375">
        <v>269785</v>
      </c>
      <c r="AX26" s="375">
        <v>269785</v>
      </c>
      <c r="AY26" s="375">
        <v>269785</v>
      </c>
      <c r="AZ26" s="375">
        <v>220825</v>
      </c>
      <c r="BA26" s="388">
        <f t="shared" si="2"/>
        <v>3188460</v>
      </c>
      <c r="BB26" s="364"/>
      <c r="BC26" s="389">
        <f>SUMIFS(REPROGRAM!X:X,REPROGRAM!B:B,POA_GC_2026!A26)</f>
        <v>63504</v>
      </c>
      <c r="BD26" s="389">
        <f>SUMIFS(REPROGRAM!Z:Z,REPROGRAM!B:B,POA_GC_2026!A26)</f>
        <v>0</v>
      </c>
      <c r="BE26" s="389">
        <f t="shared" si="20"/>
        <v>3251964</v>
      </c>
      <c r="BF26" s="375">
        <v>268373</v>
      </c>
      <c r="BG26" s="394">
        <f>SUMIFS(CERT_PRES!$P:$P,CERT_PRES!$A:$A,$A26,CERT_PRES!$Q:$Q,"ENERO")</f>
        <v>268373</v>
      </c>
      <c r="BH26" s="375">
        <v>268373</v>
      </c>
      <c r="BI26" s="394">
        <f>SUMIFS(CERT_PRES!$P:$P,CERT_PRES!$A:$A,$A26,CERT_PRES!$Q:$Q,"FEBRERO")</f>
        <v>268373</v>
      </c>
      <c r="BJ26" s="375">
        <v>265732</v>
      </c>
      <c r="BK26" s="394">
        <f>SUMIFS(CERT_PRES!$P:$P,CERT_PRES!$A:$A,$A26,CERT_PRES!$Q:$Q,"MARZO")</f>
        <v>265732</v>
      </c>
      <c r="BL26" s="375">
        <v>264056</v>
      </c>
      <c r="BM26" s="394">
        <f>SUMIFS(CERT_PRES!$P:$P,CERT_PRES!$A:$A,$A26,CERT_PRES!$Q:$Q,"ABRIL")</f>
        <v>264056</v>
      </c>
      <c r="BN26" s="375">
        <v>264056</v>
      </c>
      <c r="BO26" s="394">
        <f>SUMIFS(CERT_PRES!$P:$P,CERT_PRES!$A:$A,$A26,CERT_PRES!$Q:$Q,"MAYO")</f>
        <v>264056</v>
      </c>
      <c r="BP26" s="375">
        <v>265732</v>
      </c>
      <c r="BQ26" s="394">
        <f>SUMIFS(CERT_PRES!$P:$P,CERT_PRES!$A:$A,$A26,CERT_PRES!$Q:$Q,"JUNIO")</f>
        <v>265732</v>
      </c>
      <c r="BR26" s="375">
        <v>265732</v>
      </c>
      <c r="BS26" s="394">
        <f>SUMIFS(CERT_PRES!$P:$P,CERT_PRES!$A:$A,$A26,CERT_PRES!$Q:$Q,"JULIO")</f>
        <v>265732</v>
      </c>
      <c r="BT26" s="375">
        <v>269785</v>
      </c>
      <c r="BU26" s="394">
        <f>SUMIFS(CERT_PRES!$P:$P,CERT_PRES!$A:$A,$A26,CERT_PRES!$Q:$Q,"AGOSTO")</f>
        <v>0</v>
      </c>
      <c r="BV26" s="375">
        <v>269785</v>
      </c>
      <c r="BW26" s="394">
        <f>SUMIFS(CERT_PRES!$P:$P,CERT_PRES!$A:$A,$A26,CERT_PRES!$Q:$Q,"SEPTIEMBRE")</f>
        <v>0</v>
      </c>
      <c r="BX26" s="375">
        <v>269785</v>
      </c>
      <c r="BY26" s="394">
        <f>SUMIFS(CERT_PRES!$P:$P,CERT_PRES!$A:$A,$A26,CERT_PRES!$Q:$Q,"OCTUBRE")</f>
        <v>0</v>
      </c>
      <c r="BZ26" s="375">
        <v>269785</v>
      </c>
      <c r="CA26" s="394">
        <f>SUMIFS(CERT_PRES!$P:$P,CERT_PRES!$A:$A,$A26,CERT_PRES!$Q:$Q,"NOVIEMBRE")</f>
        <v>0</v>
      </c>
      <c r="CB26" s="375">
        <v>310770</v>
      </c>
      <c r="CC26" s="388">
        <f>SUMIFS(CERT_PRES!$P:$P,CERT_PRES!$A:$A,$A26,CERT_PRES!$Q:$Q,"DICIEMBRE")</f>
        <v>0</v>
      </c>
      <c r="CD26" s="388">
        <f t="shared" si="4"/>
        <v>3251964</v>
      </c>
      <c r="CE26" s="407" t="str">
        <f t="shared" si="5"/>
        <v>SI</v>
      </c>
      <c r="CF26" s="408" t="str">
        <f t="shared" si="6"/>
        <v>VALIDADO</v>
      </c>
      <c r="CG26" s="409">
        <f>+((SUMIFS(REPROGRAM!$V:$V,REPROGRAM!$B:$B,$A26,REPROGRAM!$AB:$AB,"NO"))-(SUMIFS(REPROGRAM!$W:$W,REPROGRAM!$B:$B,$A26,REPROGRAM!$AB:$AB,"NO")))</f>
        <v>0</v>
      </c>
      <c r="CH26" s="409">
        <f t="shared" si="7"/>
        <v>3251964</v>
      </c>
      <c r="CI26" s="409">
        <f t="shared" si="8"/>
        <v>0</v>
      </c>
      <c r="CJ26" s="410" t="str">
        <f>IF(DT26="","",INDEX(CATALOGO!L:L,MATCH(DT26,CATALOGO!D:D,0)))</f>
        <v xml:space="preserve">DIRECCIÓN PROVINCIAL DE SALUD DE MANABÍ </v>
      </c>
      <c r="CK26" s="410" t="str">
        <f>IF(DT26="","",INDEX(CATALOGO!L:L,MATCH(DT26,CATALOGO!D:D,0)))</f>
        <v xml:space="preserve">DIRECCIÓN PROVINCIAL DE SALUD DE MANABÍ </v>
      </c>
      <c r="CL26" s="352" t="str">
        <f>IF(D26="","",INDEX(CATALOGO!G:G,MATCH(D26,CATALOGO!D:D,0)))</f>
        <v>COORDINACIÓN ZONAL 4</v>
      </c>
      <c r="CM26" s="352" t="str">
        <f>IF(D26="","",INDEX(CATALOGO!H:H,MATCH(D26,CATALOGO!D:D,0)))</f>
        <v>MANABI</v>
      </c>
      <c r="CN26" s="352" t="str">
        <f>IF(D26="","",INDEX(CATALOGO!I:I,MATCH(D26,CATALOGO!D:D,0)))</f>
        <v>CHONE</v>
      </c>
      <c r="CO26" s="411" t="str">
        <f>IF(H26="","",INDEX(CATALOGO!AH:AH,MATCH(H26,CATALOGO!AF:AF,0)))</f>
        <v xml:space="preserve">GASTOS EN PERSONAL </v>
      </c>
      <c r="CP26" s="352" t="str">
        <f t="shared" si="9"/>
        <v>NO APLICA</v>
      </c>
      <c r="CQ26" s="352" t="str">
        <f>IF(E26="","",INDEX(CATALOGO!N:N,MATCH(POA_GC_2026!E26,CATALOGO!M:M,0)))</f>
        <v>PROV</v>
      </c>
      <c r="CR26" s="352" t="str">
        <f t="shared" si="10"/>
        <v>CORRIENTE</v>
      </c>
      <c r="CS26" s="352" t="str">
        <f t="shared" si="11"/>
        <v>90000004</v>
      </c>
      <c r="CT26" s="417" t="str">
        <f>IFERROR(VLOOKUP(E26,CATALOGO!$BB$3:$BC$24,2,0)," ")</f>
        <v>G21</v>
      </c>
      <c r="CU26" s="418" t="str">
        <f>IF(E26="","",INDEX(CATALOGO!AN:AN,MATCH(POA_GC_2026!E26,CATALOGO!AQ:AQ,0)))</f>
        <v>Mejorar las condiciones de vida de la población de forma integral, promoviendo el acceso equitativo a salud, vivienda y bienestar social.</v>
      </c>
      <c r="CV26" s="418" t="str">
        <f>IF(E26="","",INDEX(CATALOGO!AO:AO,MATCH(POA_GC_2026!E26,CATALOGO!AQ:AQ,0)))</f>
        <v>OE5 Incrementar la cobertura de las prestaciones de servicios de salud</v>
      </c>
      <c r="CW26" s="407" t="str">
        <f>IF(CV26="","",INDEX(CATALOGO!AP:AP,MATCH(POA_GC_2026!CV26,CATALOGO!AO:AO,0)))</f>
        <v>OE_5</v>
      </c>
      <c r="CX26" s="419"/>
      <c r="CY26" s="420">
        <f>SUMIFS(CERT_ACT_POA!AM:AM,CERT_ACT_POA!C:C,A26)</f>
        <v>3251964</v>
      </c>
      <c r="CZ26" s="420">
        <f t="shared" si="12"/>
        <v>0</v>
      </c>
      <c r="DA26" s="421">
        <f>SUMIFS(CERT_ACT_POA!$AD:$AD,CERT_ACT_POA!$C:$C,POA_GC_2026!$A26)</f>
        <v>0</v>
      </c>
      <c r="DB26" s="421">
        <f>SUMIFS(CERT_ACT_POA!$AE:$AE,CERT_ACT_POA!$C:$C,POA_GC_2026!$A26)</f>
        <v>0</v>
      </c>
      <c r="DC26" s="421">
        <f>SUMIFS(CERT_ACT_POA!$AF:$AF,CERT_ACT_POA!$C:$C,POA_GC_2026!$A26)</f>
        <v>0</v>
      </c>
      <c r="DD26" s="407" t="str">
        <f t="shared" si="13"/>
        <v>51</v>
      </c>
      <c r="DE26" s="364"/>
      <c r="DF26" s="428"/>
      <c r="DG26" s="429">
        <f>SUMIFS(CERT_PRES!$M:$M,CERT_PRES!$A:$A,$A26)</f>
        <v>0</v>
      </c>
      <c r="DH26" s="429">
        <f>SUMIFS(CERT_PRES!$O:$O,CERT_PRES!$A:$A,$A26)</f>
        <v>1862054</v>
      </c>
      <c r="DI26" s="429">
        <f>SUMIFS(CERT_PRES!$P:$P,CERT_PRES!$A:$A,$A26)</f>
        <v>1862054</v>
      </c>
      <c r="DJ26" s="442">
        <f t="shared" si="14"/>
        <v>0</v>
      </c>
      <c r="DK26" s="608">
        <f>IFERROR(VLOOKUP($A26,CERT_PRES!$A$6:$L$2552,12,0),0)</f>
        <v>0</v>
      </c>
      <c r="DL26" s="429" t="str">
        <f t="shared" si="15"/>
        <v>OK</v>
      </c>
      <c r="DM26" s="429" t="str">
        <f t="shared" si="16"/>
        <v>OK</v>
      </c>
      <c r="DN26" s="429">
        <f t="shared" si="21"/>
        <v>1862054</v>
      </c>
      <c r="DO26" s="429" t="str">
        <f t="shared" si="17"/>
        <v/>
      </c>
      <c r="DP26" s="443">
        <f>IFERROR(VLOOKUP(A26,#REF!,82,0),0)</f>
        <v>0</v>
      </c>
      <c r="DQ26" s="444">
        <f t="shared" si="18"/>
        <v>1862054</v>
      </c>
      <c r="DR26" s="445">
        <f t="shared" si="19"/>
        <v>1389910</v>
      </c>
      <c r="DS26" s="484" t="s">
        <v>2568</v>
      </c>
      <c r="DT26" s="326" t="s">
        <v>951</v>
      </c>
    </row>
    <row r="27" spans="1:124" s="39" customFormat="1" ht="12.75" customHeight="1">
      <c r="A27" s="484" t="s">
        <v>2570</v>
      </c>
      <c r="B27" s="486" t="str">
        <f>IF(DT27="","",INDEX(CATALOGO!E:E,MATCH(DT27,CATALOGO!D:D,0)))</f>
        <v>HOSPITAL GENERAL DE CHONE</v>
      </c>
      <c r="C27" s="483" t="s">
        <v>2424</v>
      </c>
      <c r="D27" s="326" t="str">
        <f>IF(B27="","",INDEX(CATALOGO!J:J,MATCH(B27,CATALOGO!E:E,0)))</f>
        <v>1333</v>
      </c>
      <c r="E27" s="329" t="s">
        <v>223</v>
      </c>
      <c r="F27" s="326" t="str">
        <f t="shared" si="0"/>
        <v>000</v>
      </c>
      <c r="G27" s="327" t="s">
        <v>196</v>
      </c>
      <c r="H27" s="328">
        <v>510203</v>
      </c>
      <c r="I27" s="341" t="s">
        <v>1132</v>
      </c>
      <c r="J27" s="327" t="s">
        <v>193</v>
      </c>
      <c r="K27" s="342" t="str">
        <f>IF(J27="","",INDEX(CATALOGO!AW:AW,MATCH(POA_GC_2026!J27,CATALOGO!AV:AV,0)))</f>
        <v>0000</v>
      </c>
      <c r="L27" s="342" t="str">
        <f>IF(J27="","",INDEX(CATALOGO!AY:AY,MATCH(POA_GC_2026!J27,CATALOGO!AV:AV,0)))</f>
        <v>0000</v>
      </c>
      <c r="M27" s="343" t="str">
        <f>IF(DT27="","",INDEX(CATALOGO!L:L,MATCH(DT27,CATALOGO!D:D,0)))</f>
        <v xml:space="preserve">DIRECCIÓN PROVINCIAL DE SALUD DE MANABÍ </v>
      </c>
      <c r="N27" s="343" t="str">
        <f>IF(DT27="","",INDEX(CATALOGO!K:K,MATCH(DT27,CATALOGO!D:D,0)))</f>
        <v>HOSPITAL GENERAL DE CHONE</v>
      </c>
      <c r="O27" s="344" t="str">
        <f>IF(E27="","",INDEX(CATALOGO!O:O,MATCH(POA_GC_2026!E27,CATALOGO!M:M,0)))</f>
        <v>PROVISION Y PRESTACION DE SERVICIOS DE SALUD</v>
      </c>
      <c r="P27" s="345" t="str">
        <f t="shared" si="1"/>
        <v>SIN PROYECTO</v>
      </c>
      <c r="Q27" s="346" t="str">
        <f>IF(CS27="","",INDEX(CATALOGO!T:T,MATCH(POA_GC_2026!CS27,CATALOGO!S:S,0)))</f>
        <v>PRESTACION DE SERVICIOS DE SALUD SEGUNDO NIVEL</v>
      </c>
      <c r="R27" s="351" t="str">
        <f>IF(H27="","",INDEX(CATALOGO!AG:AG,MATCH(POA_GC_2026!H27,CATALOGO!AF:AF,0)))</f>
        <v>DECIMO TERCER SUELDO</v>
      </c>
      <c r="S27" s="345" t="str">
        <f t="array" ref="S27">IF(J27="","",INDEX(CATALOGO!AU:AU,MATCH(J27,CATALOGO!AV:AV,0)))</f>
        <v>RECURSOS FISCALES</v>
      </c>
      <c r="T27" s="352" t="str">
        <f>IF(K27="","",INDEX(CATALOGO!AX:AX,MATCH(K27,CATALOGO!AW:AW,0)))</f>
        <v>SIN ORGANISMO</v>
      </c>
      <c r="U27" s="352" t="str">
        <f>IF(L27="","",INDEX(CATALOGO!AZ:AZ,MATCH(POA_GC_2026!L27,CATALOGO!AY:AY,0)))</f>
        <v>SIN CORRELATIVO</v>
      </c>
      <c r="V27" s="353" t="s">
        <v>493</v>
      </c>
      <c r="W27" s="354" t="s">
        <v>2498</v>
      </c>
      <c r="X27" s="354" t="s">
        <v>2500</v>
      </c>
      <c r="Y27" s="355" t="str">
        <f t="array" ref="Y27">IF(H27="","",INDEX(CATALOGO!AK:AK,MATCH(H27,CATALOGO!AF:AF,0)))</f>
        <v>04</v>
      </c>
      <c r="Z27" s="362" t="str">
        <f t="array" ref="Z27">IF(H27="","",INDEX(CATALOGO!AI:AI,MATCH(H27,CATALOGO!AF:AF,0)))</f>
        <v>NA</v>
      </c>
      <c r="AA27" s="362" t="str">
        <f t="array" ref="AA27">IF(H27="","",INDEX(CATALOGO!AJ:AJ,MATCH(H27,CATALOGO!AF:AF,0)))</f>
        <v>NA</v>
      </c>
      <c r="AB27" s="363" t="s">
        <v>194</v>
      </c>
      <c r="AC27" s="490"/>
      <c r="AD27" s="365" t="s">
        <v>197</v>
      </c>
      <c r="AE27" s="366" t="s">
        <v>44</v>
      </c>
      <c r="AF27" s="367">
        <v>46073</v>
      </c>
      <c r="AG27" s="367">
        <v>46073</v>
      </c>
      <c r="AH27" s="367">
        <v>46056</v>
      </c>
      <c r="AI27" s="367">
        <v>46056</v>
      </c>
      <c r="AJ27" s="367">
        <v>46056</v>
      </c>
      <c r="AK27" s="374"/>
      <c r="AL27" s="367">
        <v>46056</v>
      </c>
      <c r="AM27" s="367">
        <v>46078</v>
      </c>
      <c r="AN27" s="366" t="s">
        <v>41</v>
      </c>
      <c r="AO27" s="375">
        <v>9000</v>
      </c>
      <c r="AP27" s="375">
        <v>9000</v>
      </c>
      <c r="AQ27" s="375">
        <v>9000</v>
      </c>
      <c r="AR27" s="375">
        <v>9000</v>
      </c>
      <c r="AS27" s="375">
        <v>9000</v>
      </c>
      <c r="AT27" s="375">
        <v>9000</v>
      </c>
      <c r="AU27" s="375">
        <v>9000</v>
      </c>
      <c r="AV27" s="375">
        <v>9000</v>
      </c>
      <c r="AW27" s="375">
        <v>9000</v>
      </c>
      <c r="AX27" s="375">
        <v>9000</v>
      </c>
      <c r="AY27" s="375">
        <v>9000</v>
      </c>
      <c r="AZ27" s="375">
        <v>613460.78</v>
      </c>
      <c r="BA27" s="388">
        <f t="shared" si="2"/>
        <v>712460.78</v>
      </c>
      <c r="BB27" s="364"/>
      <c r="BC27" s="389">
        <f>SUMIFS(REPROGRAM!X:X,REPROGRAM!B:B,POA_GC_2026!A27)</f>
        <v>14452.43</v>
      </c>
      <c r="BD27" s="389">
        <f>SUMIFS(REPROGRAM!Z:Z,REPROGRAM!B:B,POA_GC_2026!A27)</f>
        <v>5908.5</v>
      </c>
      <c r="BE27" s="389">
        <f t="shared" si="20"/>
        <v>721004.71000000008</v>
      </c>
      <c r="BF27" s="375">
        <v>10290.799999999999</v>
      </c>
      <c r="BG27" s="394">
        <f>SUMIFS(CERT_PRES!$P:$P,CERT_PRES!$A:$A,$A27,CERT_PRES!$Q:$Q,"ENERO")</f>
        <v>10290.799999999999</v>
      </c>
      <c r="BH27" s="375">
        <v>10504.29</v>
      </c>
      <c r="BI27" s="394">
        <f>SUMIFS(CERT_PRES!$P:$P,CERT_PRES!$A:$A,$A27,CERT_PRES!$Q:$Q,"FEBRERO")</f>
        <v>10504.29</v>
      </c>
      <c r="BJ27" s="375">
        <v>11118.06</v>
      </c>
      <c r="BK27" s="394">
        <f>SUMIFS(CERT_PRES!$P:$P,CERT_PRES!$A:$A,$A27,CERT_PRES!$Q:$Q,"MARZO")</f>
        <v>11118.06</v>
      </c>
      <c r="BL27" s="375">
        <v>10351.31</v>
      </c>
      <c r="BM27" s="394">
        <f>SUMIFS(CERT_PRES!$P:$P,CERT_PRES!$A:$A,$A27,CERT_PRES!$Q:$Q,"ABRIL")</f>
        <v>10351.31</v>
      </c>
      <c r="BN27" s="375">
        <v>10501.76</v>
      </c>
      <c r="BO27" s="394">
        <f>SUMIFS(CERT_PRES!$P:$P,CERT_PRES!$A:$A,$A27,CERT_PRES!$Q:$Q,"MAYO")</f>
        <v>10501.76</v>
      </c>
      <c r="BP27" s="375">
        <v>10169.44</v>
      </c>
      <c r="BQ27" s="394">
        <f>SUMIFS(CERT_PRES!$P:$P,CERT_PRES!$A:$A,$A27,CERT_PRES!$Q:$Q,"JUNIO")</f>
        <v>10169.44</v>
      </c>
      <c r="BR27" s="375">
        <v>12444.77</v>
      </c>
      <c r="BS27" s="394">
        <f>SUMIFS(CERT_PRES!$P:$P,CERT_PRES!$A:$A,$A27,CERT_PRES!$Q:$Q,"JULIO")</f>
        <v>12444.77</v>
      </c>
      <c r="BT27" s="375">
        <v>9000</v>
      </c>
      <c r="BU27" s="394">
        <f>SUMIFS(CERT_PRES!$P:$P,CERT_PRES!$A:$A,$A27,CERT_PRES!$Q:$Q,"AGOSTO")</f>
        <v>0</v>
      </c>
      <c r="BV27" s="375">
        <v>9000</v>
      </c>
      <c r="BW27" s="394">
        <f>SUMIFS(CERT_PRES!$P:$P,CERT_PRES!$A:$A,$A27,CERT_PRES!$Q:$Q,"SEPTIEMBRE")</f>
        <v>0</v>
      </c>
      <c r="BX27" s="375">
        <v>9000</v>
      </c>
      <c r="BY27" s="394">
        <f>SUMIFS(CERT_PRES!$P:$P,CERT_PRES!$A:$A,$A27,CERT_PRES!$Q:$Q,"OCTUBRE")</f>
        <v>0</v>
      </c>
      <c r="BZ27" s="375">
        <v>9000</v>
      </c>
      <c r="CA27" s="394">
        <f>SUMIFS(CERT_PRES!$P:$P,CERT_PRES!$A:$A,$A27,CERT_PRES!$Q:$Q,"NOVIEMBRE")</f>
        <v>0</v>
      </c>
      <c r="CB27" s="375">
        <v>609624.28</v>
      </c>
      <c r="CC27" s="388">
        <f>SUMIFS(CERT_PRES!$P:$P,CERT_PRES!$A:$A,$A27,CERT_PRES!$Q:$Q,"DICIEMBRE")</f>
        <v>0</v>
      </c>
      <c r="CD27" s="388">
        <f t="shared" si="4"/>
        <v>721004.71000000008</v>
      </c>
      <c r="CE27" s="407" t="str">
        <f t="shared" si="5"/>
        <v>SI</v>
      </c>
      <c r="CF27" s="408" t="str">
        <f t="shared" si="6"/>
        <v>VALIDADO</v>
      </c>
      <c r="CG27" s="409">
        <f>+((SUMIFS(REPROGRAM!$V:$V,REPROGRAM!$B:$B,$A27,REPROGRAM!$AB:$AB,"NO"))-(SUMIFS(REPROGRAM!$W:$W,REPROGRAM!$B:$B,$A27,REPROGRAM!$AB:$AB,"NO")))</f>
        <v>0</v>
      </c>
      <c r="CH27" s="409">
        <f t="shared" si="7"/>
        <v>721004.71</v>
      </c>
      <c r="CI27" s="409">
        <f t="shared" si="8"/>
        <v>0</v>
      </c>
      <c r="CJ27" s="410" t="str">
        <f>IF(DT27="","",INDEX(CATALOGO!L:L,MATCH(DT27,CATALOGO!D:D,0)))</f>
        <v xml:space="preserve">DIRECCIÓN PROVINCIAL DE SALUD DE MANABÍ </v>
      </c>
      <c r="CK27" s="410" t="str">
        <f>IF(DT27="","",INDEX(CATALOGO!L:L,MATCH(DT27,CATALOGO!D:D,0)))</f>
        <v xml:space="preserve">DIRECCIÓN PROVINCIAL DE SALUD DE MANABÍ </v>
      </c>
      <c r="CL27" s="352" t="str">
        <f>IF(D27="","",INDEX(CATALOGO!G:G,MATCH(D27,CATALOGO!D:D,0)))</f>
        <v>COORDINACIÓN ZONAL 4</v>
      </c>
      <c r="CM27" s="352" t="str">
        <f>IF(D27="","",INDEX(CATALOGO!H:H,MATCH(D27,CATALOGO!D:D,0)))</f>
        <v>MANABI</v>
      </c>
      <c r="CN27" s="352" t="str">
        <f>IF(D27="","",INDEX(CATALOGO!I:I,MATCH(D27,CATALOGO!D:D,0)))</f>
        <v>CHONE</v>
      </c>
      <c r="CO27" s="411" t="str">
        <f>IF(H27="","",INDEX(CATALOGO!AH:AH,MATCH(H27,CATALOGO!AF:AF,0)))</f>
        <v xml:space="preserve">GASTOS EN PERSONAL </v>
      </c>
      <c r="CP27" s="352" t="str">
        <f t="shared" si="9"/>
        <v>NO APLICA</v>
      </c>
      <c r="CQ27" s="352" t="str">
        <f>IF(E27="","",INDEX(CATALOGO!N:N,MATCH(POA_GC_2026!E27,CATALOGO!M:M,0)))</f>
        <v>PROV</v>
      </c>
      <c r="CR27" s="352" t="str">
        <f t="shared" si="10"/>
        <v>CORRIENTE</v>
      </c>
      <c r="CS27" s="352" t="str">
        <f t="shared" si="11"/>
        <v>90000004</v>
      </c>
      <c r="CT27" s="417" t="str">
        <f>IFERROR(VLOOKUP(E27,CATALOGO!$BB$3:$BC$24,2,0)," ")</f>
        <v>G21</v>
      </c>
      <c r="CU27" s="418" t="str">
        <f>IF(E27="","",INDEX(CATALOGO!AN:AN,MATCH(POA_GC_2026!E27,CATALOGO!AQ:AQ,0)))</f>
        <v>Mejorar las condiciones de vida de la población de forma integral, promoviendo el acceso equitativo a salud, vivienda y bienestar social.</v>
      </c>
      <c r="CV27" s="418" t="str">
        <f>IF(E27="","",INDEX(CATALOGO!AO:AO,MATCH(POA_GC_2026!E27,CATALOGO!AQ:AQ,0)))</f>
        <v>OE5 Incrementar la cobertura de las prestaciones de servicios de salud</v>
      </c>
      <c r="CW27" s="407" t="str">
        <f>IF(CV27="","",INDEX(CATALOGO!AP:AP,MATCH(POA_GC_2026!CV27,CATALOGO!AO:AO,0)))</f>
        <v>OE_5</v>
      </c>
      <c r="CX27" s="419"/>
      <c r="CY27" s="420">
        <f>SUMIFS(CERT_ACT_POA!AM:AM,CERT_ACT_POA!C:C,A27)</f>
        <v>721004.71</v>
      </c>
      <c r="CZ27" s="420">
        <f t="shared" si="12"/>
        <v>1.1641532182693481E-10</v>
      </c>
      <c r="DA27" s="421">
        <f>SUMIFS(CERT_ACT_POA!$AD:$AD,CERT_ACT_POA!$C:$C,POA_GC_2026!$A27)</f>
        <v>0</v>
      </c>
      <c r="DB27" s="421">
        <f>SUMIFS(CERT_ACT_POA!$AE:$AE,CERT_ACT_POA!$C:$C,POA_GC_2026!$A27)</f>
        <v>0</v>
      </c>
      <c r="DC27" s="421">
        <f>SUMIFS(CERT_ACT_POA!$AF:$AF,CERT_ACT_POA!$C:$C,POA_GC_2026!$A27)</f>
        <v>0</v>
      </c>
      <c r="DD27" s="407" t="str">
        <f t="shared" si="13"/>
        <v>51</v>
      </c>
      <c r="DE27" s="364"/>
      <c r="DF27" s="428"/>
      <c r="DG27" s="429">
        <f>SUMIFS(CERT_PRES!$M:$M,CERT_PRES!$A:$A,$A27)</f>
        <v>0</v>
      </c>
      <c r="DH27" s="429">
        <f>SUMIFS(CERT_PRES!$O:$O,CERT_PRES!$A:$A,$A27)</f>
        <v>75380.430000000008</v>
      </c>
      <c r="DI27" s="429">
        <f>SUMIFS(CERT_PRES!$P:$P,CERT_PRES!$A:$A,$A27)</f>
        <v>75380.430000000008</v>
      </c>
      <c r="DJ27" s="442">
        <f t="shared" si="14"/>
        <v>0</v>
      </c>
      <c r="DK27" s="608">
        <f>IFERROR(VLOOKUP($A27,CERT_PRES!$A$6:$L$2552,12,0),0)</f>
        <v>0</v>
      </c>
      <c r="DL27" s="429" t="str">
        <f t="shared" si="15"/>
        <v>OK</v>
      </c>
      <c r="DM27" s="429" t="str">
        <f t="shared" si="16"/>
        <v>OK</v>
      </c>
      <c r="DN27" s="429">
        <f t="shared" si="21"/>
        <v>75380.430000000008</v>
      </c>
      <c r="DO27" s="429" t="str">
        <f t="shared" si="17"/>
        <v/>
      </c>
      <c r="DP27" s="443">
        <f>IFERROR(VLOOKUP(A27,#REF!,82,0),0)</f>
        <v>0</v>
      </c>
      <c r="DQ27" s="444">
        <f t="shared" si="18"/>
        <v>75380.430000000008</v>
      </c>
      <c r="DR27" s="445">
        <f t="shared" si="19"/>
        <v>645624.27999999991</v>
      </c>
      <c r="DS27" s="484" t="s">
        <v>2570</v>
      </c>
      <c r="DT27" s="326" t="s">
        <v>951</v>
      </c>
    </row>
    <row r="28" spans="1:124" s="39" customFormat="1" ht="12.75" customHeight="1">
      <c r="A28" s="484" t="s">
        <v>2571</v>
      </c>
      <c r="B28" s="486" t="str">
        <f>IF(DT28="","",INDEX(CATALOGO!E:E,MATCH(DT28,CATALOGO!D:D,0)))</f>
        <v>HOSPITAL GENERAL DE CHONE</v>
      </c>
      <c r="C28" s="483" t="s">
        <v>2425</v>
      </c>
      <c r="D28" s="326" t="str">
        <f>IF(B28="","",INDEX(CATALOGO!J:J,MATCH(B28,CATALOGO!E:E,0)))</f>
        <v>1333</v>
      </c>
      <c r="E28" s="329" t="s">
        <v>223</v>
      </c>
      <c r="F28" s="326" t="str">
        <f t="shared" si="0"/>
        <v>000</v>
      </c>
      <c r="G28" s="327" t="s">
        <v>196</v>
      </c>
      <c r="H28" s="328">
        <v>510204</v>
      </c>
      <c r="I28" s="341" t="s">
        <v>1132</v>
      </c>
      <c r="J28" s="327" t="s">
        <v>193</v>
      </c>
      <c r="K28" s="342" t="str">
        <f>IF(J28="","",INDEX(CATALOGO!AW:AW,MATCH(POA_GC_2026!J28,CATALOGO!AV:AV,0)))</f>
        <v>0000</v>
      </c>
      <c r="L28" s="342" t="str">
        <f>IF(J28="","",INDEX(CATALOGO!AY:AY,MATCH(POA_GC_2026!J28,CATALOGO!AV:AV,0)))</f>
        <v>0000</v>
      </c>
      <c r="M28" s="343" t="str">
        <f>IF(DT28="","",INDEX(CATALOGO!L:L,MATCH(DT28,CATALOGO!D:D,0)))</f>
        <v xml:space="preserve">DIRECCIÓN PROVINCIAL DE SALUD DE MANABÍ </v>
      </c>
      <c r="N28" s="343" t="str">
        <f>IF(DT28="","",INDEX(CATALOGO!K:K,MATCH(DT28,CATALOGO!D:D,0)))</f>
        <v>HOSPITAL GENERAL DE CHONE</v>
      </c>
      <c r="O28" s="344" t="str">
        <f>IF(E28="","",INDEX(CATALOGO!O:O,MATCH(POA_GC_2026!E28,CATALOGO!M:M,0)))</f>
        <v>PROVISION Y PRESTACION DE SERVICIOS DE SALUD</v>
      </c>
      <c r="P28" s="345" t="str">
        <f t="shared" ref="P28:P91" si="22">IF(CR28="CORRIENTE","SIN PROYECTO","")</f>
        <v>SIN PROYECTO</v>
      </c>
      <c r="Q28" s="346" t="str">
        <f>IF(CS28="","",INDEX(CATALOGO!T:T,MATCH(POA_GC_2026!CS28,CATALOGO!S:S,0)))</f>
        <v>PRESTACION DE SERVICIOS DE SALUD SEGUNDO NIVEL</v>
      </c>
      <c r="R28" s="351" t="str">
        <f>IF(H28="","",INDEX(CATALOGO!AG:AG,MATCH(POA_GC_2026!H28,CATALOGO!AF:AF,0)))</f>
        <v>DECIMO CUARTO SUELDO</v>
      </c>
      <c r="S28" s="345" t="str">
        <f t="array" ref="S28">IF(J28="","",INDEX(CATALOGO!AU:AU,MATCH(J28,CATALOGO!AV:AV,0)))</f>
        <v>RECURSOS FISCALES</v>
      </c>
      <c r="T28" s="352" t="str">
        <f>IF(K28="","",INDEX(CATALOGO!AX:AX,MATCH(K28,CATALOGO!AW:AW,0)))</f>
        <v>SIN ORGANISMO</v>
      </c>
      <c r="U28" s="352" t="str">
        <f>IF(L28="","",INDEX(CATALOGO!AZ:AZ,MATCH(POA_GC_2026!L28,CATALOGO!AY:AY,0)))</f>
        <v>SIN CORRELATIVO</v>
      </c>
      <c r="V28" s="353" t="s">
        <v>493</v>
      </c>
      <c r="W28" s="354" t="s">
        <v>2498</v>
      </c>
      <c r="X28" s="354" t="s">
        <v>2500</v>
      </c>
      <c r="Y28" s="355" t="str">
        <f t="array" ref="Y28">IF(H28="","",INDEX(CATALOGO!AK:AK,MATCH(H28,CATALOGO!AF:AF,0)))</f>
        <v>04</v>
      </c>
      <c r="Z28" s="362" t="str">
        <f t="array" ref="Z28">IF(H28="","",INDEX(CATALOGO!AI:AI,MATCH(H28,CATALOGO!AF:AF,0)))</f>
        <v>NA</v>
      </c>
      <c r="AA28" s="362" t="str">
        <f t="array" ref="AA28">IF(H28="","",INDEX(CATALOGO!AJ:AJ,MATCH(H28,CATALOGO!AF:AF,0)))</f>
        <v>NA</v>
      </c>
      <c r="AB28" s="363" t="s">
        <v>194</v>
      </c>
      <c r="AC28" s="490"/>
      <c r="AD28" s="365" t="s">
        <v>197</v>
      </c>
      <c r="AE28" s="366" t="s">
        <v>44</v>
      </c>
      <c r="AF28" s="367">
        <v>46073</v>
      </c>
      <c r="AG28" s="367">
        <v>46073</v>
      </c>
      <c r="AH28" s="367">
        <v>46056</v>
      </c>
      <c r="AI28" s="367">
        <v>46056</v>
      </c>
      <c r="AJ28" s="367">
        <v>46056</v>
      </c>
      <c r="AK28" s="374"/>
      <c r="AL28" s="367">
        <v>46056</v>
      </c>
      <c r="AM28" s="367">
        <v>46078</v>
      </c>
      <c r="AN28" s="366" t="s">
        <v>41</v>
      </c>
      <c r="AO28" s="375">
        <v>3200</v>
      </c>
      <c r="AP28" s="375">
        <v>3200</v>
      </c>
      <c r="AQ28" s="375">
        <v>227569.96</v>
      </c>
      <c r="AR28" s="375">
        <v>3200</v>
      </c>
      <c r="AS28" s="375">
        <v>3200</v>
      </c>
      <c r="AT28" s="375">
        <v>3200</v>
      </c>
      <c r="AU28" s="375">
        <v>3200</v>
      </c>
      <c r="AV28" s="375">
        <v>3200</v>
      </c>
      <c r="AW28" s="375">
        <v>3200</v>
      </c>
      <c r="AX28" s="375">
        <v>3200</v>
      </c>
      <c r="AY28" s="375">
        <v>3200</v>
      </c>
      <c r="AZ28" s="375">
        <v>3200</v>
      </c>
      <c r="BA28" s="388">
        <f t="shared" si="2"/>
        <v>262769.95999999996</v>
      </c>
      <c r="BB28" s="364"/>
      <c r="BC28" s="389">
        <f>SUMIFS(REPROGRAM!X:X,REPROGRAM!B:B,POA_GC_2026!A28)</f>
        <v>6105.71</v>
      </c>
      <c r="BD28" s="389">
        <f>SUMIFS(REPROGRAM!Z:Z,REPROGRAM!B:B,POA_GC_2026!A28)</f>
        <v>0</v>
      </c>
      <c r="BE28" s="389">
        <f t="shared" si="20"/>
        <v>268875.67</v>
      </c>
      <c r="BF28" s="375">
        <v>4540.38</v>
      </c>
      <c r="BG28" s="394">
        <f>SUMIFS(CERT_PRES!$P:$P,CERT_PRES!$A:$A,$A28,CERT_PRES!$Q:$Q,"ENERO")</f>
        <v>4540.38</v>
      </c>
      <c r="BH28" s="375">
        <v>4248.0200000000004</v>
      </c>
      <c r="BI28" s="394">
        <f>SUMIFS(CERT_PRES!$P:$P,CERT_PRES!$A:$A,$A28,CERT_PRES!$Q:$Q,"FEBRERO")</f>
        <v>4248.0200000000004</v>
      </c>
      <c r="BJ28" s="375">
        <v>232453.15</v>
      </c>
      <c r="BK28" s="394">
        <f>SUMIFS(CERT_PRES!$P:$P,CERT_PRES!$A:$A,$A28,CERT_PRES!$Q:$Q,"MARZO")</f>
        <v>232453.15</v>
      </c>
      <c r="BL28" s="375">
        <v>3012.75</v>
      </c>
      <c r="BM28" s="394">
        <f>SUMIFS(CERT_PRES!$P:$P,CERT_PRES!$A:$A,$A28,CERT_PRES!$Q:$Q,"ABRIL")</f>
        <v>3012.75</v>
      </c>
      <c r="BN28" s="375">
        <v>3052.92</v>
      </c>
      <c r="BO28" s="394">
        <f>SUMIFS(CERT_PRES!$P:$P,CERT_PRES!$A:$A,$A28,CERT_PRES!$Q:$Q,"MAYO")</f>
        <v>3052.92</v>
      </c>
      <c r="BP28" s="375">
        <v>2972.58</v>
      </c>
      <c r="BQ28" s="394">
        <f>SUMIFS(CERT_PRES!$P:$P,CERT_PRES!$A:$A,$A28,CERT_PRES!$Q:$Q,"JUNIO")</f>
        <v>2972.58</v>
      </c>
      <c r="BR28" s="375">
        <v>3534.96</v>
      </c>
      <c r="BS28" s="394">
        <f>SUMIFS(CERT_PRES!$P:$P,CERT_PRES!$A:$A,$A28,CERT_PRES!$Q:$Q,"JULIO")</f>
        <v>3534.96</v>
      </c>
      <c r="BT28" s="375">
        <v>3200</v>
      </c>
      <c r="BU28" s="394">
        <f>SUMIFS(CERT_PRES!$P:$P,CERT_PRES!$A:$A,$A28,CERT_PRES!$Q:$Q,"AGOSTO")</f>
        <v>0</v>
      </c>
      <c r="BV28" s="375">
        <v>3200</v>
      </c>
      <c r="BW28" s="394">
        <f>SUMIFS(CERT_PRES!$P:$P,CERT_PRES!$A:$A,$A28,CERT_PRES!$Q:$Q,"SEPTIEMBRE")</f>
        <v>0</v>
      </c>
      <c r="BX28" s="375">
        <v>3200</v>
      </c>
      <c r="BY28" s="394">
        <f>SUMIFS(CERT_PRES!$P:$P,CERT_PRES!$A:$A,$A28,CERT_PRES!$Q:$Q,"OCTUBRE")</f>
        <v>0</v>
      </c>
      <c r="BZ28" s="375">
        <v>3200</v>
      </c>
      <c r="CA28" s="394">
        <f>SUMIFS(CERT_PRES!$P:$P,CERT_PRES!$A:$A,$A28,CERT_PRES!$Q:$Q,"NOVIEMBRE")</f>
        <v>0</v>
      </c>
      <c r="CB28" s="375">
        <v>2260.91</v>
      </c>
      <c r="CC28" s="388">
        <f>SUMIFS(CERT_PRES!$P:$P,CERT_PRES!$A:$A,$A28,CERT_PRES!$Q:$Q,"DICIEMBRE")</f>
        <v>0</v>
      </c>
      <c r="CD28" s="388">
        <f t="shared" ref="CD28:CD91" si="23">BF28+BH28+BJ28+BL28+BN28+BP28+BR28+BT28+BV28+BX28+BZ28+CB28</f>
        <v>268875.67</v>
      </c>
      <c r="CE28" s="407" t="str">
        <f t="shared" si="5"/>
        <v>SI</v>
      </c>
      <c r="CF28" s="408" t="str">
        <f t="shared" ref="CF28:CF91" si="24">IF(BE28=CD28,"VALIDADO","REVISAR")</f>
        <v>VALIDADO</v>
      </c>
      <c r="CG28" s="409">
        <f>+((SUMIFS(REPROGRAM!$V:$V,REPROGRAM!$B:$B,$A28,REPROGRAM!$AB:$AB,"NO"))-(SUMIFS(REPROGRAM!$W:$W,REPROGRAM!$B:$B,$A28,REPROGRAM!$AB:$AB,"NO")))</f>
        <v>0</v>
      </c>
      <c r="CH28" s="409">
        <f t="shared" ref="CH28:CH91" si="25">ROUND(BE28-CG28,2)</f>
        <v>268875.67</v>
      </c>
      <c r="CI28" s="409">
        <f t="shared" ref="CI28:CI91" si="26">+BE28-CD28</f>
        <v>0</v>
      </c>
      <c r="CJ28" s="410" t="str">
        <f>IF(DT28="","",INDEX(CATALOGO!L:L,MATCH(DT28,CATALOGO!D:D,0)))</f>
        <v xml:space="preserve">DIRECCIÓN PROVINCIAL DE SALUD DE MANABÍ </v>
      </c>
      <c r="CK28" s="410" t="str">
        <f>IF(DT28="","",INDEX(CATALOGO!L:L,MATCH(DT28,CATALOGO!D:D,0)))</f>
        <v xml:space="preserve">DIRECCIÓN PROVINCIAL DE SALUD DE MANABÍ </v>
      </c>
      <c r="CL28" s="352" t="str">
        <f>IF(D28="","",INDEX(CATALOGO!G:G,MATCH(D28,CATALOGO!D:D,0)))</f>
        <v>COORDINACIÓN ZONAL 4</v>
      </c>
      <c r="CM28" s="352" t="str">
        <f>IF(D28="","",INDEX(CATALOGO!H:H,MATCH(D28,CATALOGO!D:D,0)))</f>
        <v>MANABI</v>
      </c>
      <c r="CN28" s="352" t="str">
        <f>IF(D28="","",INDEX(CATALOGO!I:I,MATCH(D28,CATALOGO!D:D,0)))</f>
        <v>CHONE</v>
      </c>
      <c r="CO28" s="411" t="str">
        <f>IF(H28="","",INDEX(CATALOGO!AH:AH,MATCH(H28,CATALOGO!AF:AF,0)))</f>
        <v xml:space="preserve">GASTOS EN PERSONAL </v>
      </c>
      <c r="CP28" s="352" t="str">
        <f t="shared" si="9"/>
        <v>NO APLICA</v>
      </c>
      <c r="CQ28" s="352" t="str">
        <f>IF(E28="","",INDEX(CATALOGO!N:N,MATCH(POA_GC_2026!E28,CATALOGO!M:M,0)))</f>
        <v>PROV</v>
      </c>
      <c r="CR28" s="352" t="str">
        <f t="shared" si="10"/>
        <v>CORRIENTE</v>
      </c>
      <c r="CS28" s="352" t="str">
        <f t="shared" si="11"/>
        <v>90000004</v>
      </c>
      <c r="CT28" s="417" t="str">
        <f>IFERROR(VLOOKUP(E28,CATALOGO!$BB$3:$BC$24,2,0)," ")</f>
        <v>G21</v>
      </c>
      <c r="CU28" s="418" t="str">
        <f>IF(E28="","",INDEX(CATALOGO!AN:AN,MATCH(POA_GC_2026!E28,CATALOGO!AQ:AQ,0)))</f>
        <v>Mejorar las condiciones de vida de la población de forma integral, promoviendo el acceso equitativo a salud, vivienda y bienestar social.</v>
      </c>
      <c r="CV28" s="418" t="str">
        <f>IF(E28="","",INDEX(CATALOGO!AO:AO,MATCH(POA_GC_2026!E28,CATALOGO!AQ:AQ,0)))</f>
        <v>OE5 Incrementar la cobertura de las prestaciones de servicios de salud</v>
      </c>
      <c r="CW28" s="407" t="str">
        <f>IF(CV28="","",INDEX(CATALOGO!AP:AP,MATCH(POA_GC_2026!CV28,CATALOGO!AO:AO,0)))</f>
        <v>OE_5</v>
      </c>
      <c r="CX28" s="419"/>
      <c r="CY28" s="420">
        <f>SUMIFS(CERT_ACT_POA!AM:AM,CERT_ACT_POA!C:C,A28)</f>
        <v>268875.67</v>
      </c>
      <c r="CZ28" s="420">
        <f t="shared" si="12"/>
        <v>0</v>
      </c>
      <c r="DA28" s="421">
        <f>SUMIFS(CERT_ACT_POA!$AD:$AD,CERT_ACT_POA!$C:$C,POA_GC_2026!$A28)</f>
        <v>0</v>
      </c>
      <c r="DB28" s="421">
        <f>SUMIFS(CERT_ACT_POA!$AE:$AE,CERT_ACT_POA!$C:$C,POA_GC_2026!$A28)</f>
        <v>0</v>
      </c>
      <c r="DC28" s="421">
        <f>SUMIFS(CERT_ACT_POA!$AF:$AF,CERT_ACT_POA!$C:$C,POA_GC_2026!$A28)</f>
        <v>0</v>
      </c>
      <c r="DD28" s="407" t="str">
        <f t="shared" si="13"/>
        <v>51</v>
      </c>
      <c r="DE28" s="364"/>
      <c r="DF28" s="428"/>
      <c r="DG28" s="429">
        <f>SUMIFS(CERT_PRES!$M:$M,CERT_PRES!$A:$A,$A28)</f>
        <v>0</v>
      </c>
      <c r="DH28" s="429">
        <f>SUMIFS(CERT_PRES!$O:$O,CERT_PRES!$A:$A,$A28)</f>
        <v>253814.75999999998</v>
      </c>
      <c r="DI28" s="429">
        <f>SUMIFS(CERT_PRES!$P:$P,CERT_PRES!$A:$A,$A28)</f>
        <v>253814.75999999998</v>
      </c>
      <c r="DJ28" s="442">
        <f t="shared" ref="DJ28:DJ91" si="27">+CG28</f>
        <v>0</v>
      </c>
      <c r="DK28" s="608">
        <f>IFERROR(VLOOKUP($A28,CERT_PRES!$A$6:$L$2552,12,0),0)</f>
        <v>0</v>
      </c>
      <c r="DL28" s="429" t="str">
        <f t="shared" si="15"/>
        <v>OK</v>
      </c>
      <c r="DM28" s="429" t="str">
        <f t="shared" si="16"/>
        <v>OK</v>
      </c>
      <c r="DN28" s="429">
        <f t="shared" si="21"/>
        <v>253814.75999999998</v>
      </c>
      <c r="DO28" s="429" t="str">
        <f t="shared" ref="DO28:DO91" si="28">IF(CF28="SI",IF(DJ28&gt;DO28,"ANTICIPADO",IF(AND(DJ28&gt;0,DJ28&lt;DO28),"ATRASADO",IF(AND(DJ28&gt;0,DJ28=DO28),"CUMPLIDO",IF(AND(DJ28=0,DO28&gt;0),"NO CUMPLIDO","")))),"")</f>
        <v/>
      </c>
      <c r="DP28" s="443">
        <f>IFERROR(VLOOKUP(A28,#REF!,82,0),0)</f>
        <v>0</v>
      </c>
      <c r="DQ28" s="444">
        <f t="shared" ref="DQ28:DQ91" si="29">+DG28+DH28</f>
        <v>253814.75999999998</v>
      </c>
      <c r="DR28" s="445">
        <f t="shared" ref="DR28:DR91" si="30">+CH28-DQ28</f>
        <v>15060.910000000003</v>
      </c>
      <c r="DS28" s="484" t="s">
        <v>2571</v>
      </c>
      <c r="DT28" s="326" t="s">
        <v>951</v>
      </c>
    </row>
    <row r="29" spans="1:124" s="39" customFormat="1" ht="12.75" customHeight="1">
      <c r="A29" s="484" t="s">
        <v>2572</v>
      </c>
      <c r="B29" s="486" t="str">
        <f>IF(DT29="","",INDEX(CATALOGO!E:E,MATCH(DT29,CATALOGO!D:D,0)))</f>
        <v>HOSPITAL GENERAL DE CHONE</v>
      </c>
      <c r="C29" s="483" t="s">
        <v>2426</v>
      </c>
      <c r="D29" s="326" t="str">
        <f>IF(B29="","",INDEX(CATALOGO!J:J,MATCH(B29,CATALOGO!E:E,0)))</f>
        <v>1333</v>
      </c>
      <c r="E29" s="329" t="s">
        <v>223</v>
      </c>
      <c r="F29" s="326" t="str">
        <f t="shared" si="0"/>
        <v>000</v>
      </c>
      <c r="G29" s="327" t="s">
        <v>196</v>
      </c>
      <c r="H29" s="328">
        <v>510304</v>
      </c>
      <c r="I29" s="341" t="s">
        <v>1132</v>
      </c>
      <c r="J29" s="327" t="s">
        <v>193</v>
      </c>
      <c r="K29" s="342" t="str">
        <f>IF(J29="","",INDEX(CATALOGO!AW:AW,MATCH(POA_GC_2026!J29,CATALOGO!AV:AV,0)))</f>
        <v>0000</v>
      </c>
      <c r="L29" s="342" t="str">
        <f>IF(J29="","",INDEX(CATALOGO!AY:AY,MATCH(POA_GC_2026!J29,CATALOGO!AV:AV,0)))</f>
        <v>0000</v>
      </c>
      <c r="M29" s="343" t="str">
        <f>IF(DT29="","",INDEX(CATALOGO!L:L,MATCH(DT29,CATALOGO!D:D,0)))</f>
        <v xml:space="preserve">DIRECCIÓN PROVINCIAL DE SALUD DE MANABÍ </v>
      </c>
      <c r="N29" s="343" t="str">
        <f>IF(DT29="","",INDEX(CATALOGO!K:K,MATCH(DT29,CATALOGO!D:D,0)))</f>
        <v>HOSPITAL GENERAL DE CHONE</v>
      </c>
      <c r="O29" s="344" t="str">
        <f>IF(E29="","",INDEX(CATALOGO!O:O,MATCH(POA_GC_2026!E29,CATALOGO!M:M,0)))</f>
        <v>PROVISION Y PRESTACION DE SERVICIOS DE SALUD</v>
      </c>
      <c r="P29" s="345" t="str">
        <f t="shared" si="22"/>
        <v>SIN PROYECTO</v>
      </c>
      <c r="Q29" s="346" t="str">
        <f>IF(CS29="","",INDEX(CATALOGO!T:T,MATCH(POA_GC_2026!CS29,CATALOGO!S:S,0)))</f>
        <v>PRESTACION DE SERVICIOS DE SALUD SEGUNDO NIVEL</v>
      </c>
      <c r="R29" s="351" t="str">
        <f>IF(H29="","",INDEX(CATALOGO!AG:AG,MATCH(POA_GC_2026!H29,CATALOGO!AF:AF,0)))</f>
        <v>COMPENSACION POR TRANSPORTE</v>
      </c>
      <c r="S29" s="345" t="str">
        <f t="array" ref="S29">IF(J29="","",INDEX(CATALOGO!AU:AU,MATCH(J29,CATALOGO!AV:AV,0)))</f>
        <v>RECURSOS FISCALES</v>
      </c>
      <c r="T29" s="352" t="str">
        <f>IF(K29="","",INDEX(CATALOGO!AX:AX,MATCH(K29,CATALOGO!AW:AW,0)))</f>
        <v>SIN ORGANISMO</v>
      </c>
      <c r="U29" s="352" t="str">
        <f>IF(L29="","",INDEX(CATALOGO!AZ:AZ,MATCH(POA_GC_2026!L29,CATALOGO!AY:AY,0)))</f>
        <v>SIN CORRELATIVO</v>
      </c>
      <c r="V29" s="353" t="s">
        <v>493</v>
      </c>
      <c r="W29" s="354" t="s">
        <v>2498</v>
      </c>
      <c r="X29" s="354" t="s">
        <v>2500</v>
      </c>
      <c r="Y29" s="355" t="str">
        <f t="array" ref="Y29">IF(H29="","",INDEX(CATALOGO!AK:AK,MATCH(H29,CATALOGO!AF:AF,0)))</f>
        <v>04</v>
      </c>
      <c r="Z29" s="362" t="str">
        <f t="array" ref="Z29">IF(H29="","",INDEX(CATALOGO!AI:AI,MATCH(H29,CATALOGO!AF:AF,0)))</f>
        <v>NA</v>
      </c>
      <c r="AA29" s="362" t="str">
        <f t="array" ref="AA29">IF(H29="","",INDEX(CATALOGO!AJ:AJ,MATCH(H29,CATALOGO!AF:AF,0)))</f>
        <v>NA</v>
      </c>
      <c r="AB29" s="363" t="s">
        <v>194</v>
      </c>
      <c r="AC29" s="490"/>
      <c r="AD29" s="365" t="s">
        <v>197</v>
      </c>
      <c r="AE29" s="366" t="s">
        <v>44</v>
      </c>
      <c r="AF29" s="367">
        <v>46073</v>
      </c>
      <c r="AG29" s="367">
        <v>46073</v>
      </c>
      <c r="AH29" s="367">
        <v>46056</v>
      </c>
      <c r="AI29" s="367">
        <v>46056</v>
      </c>
      <c r="AJ29" s="367">
        <v>46056</v>
      </c>
      <c r="AK29" s="374"/>
      <c r="AL29" s="367">
        <v>46056</v>
      </c>
      <c r="AM29" s="367">
        <v>46078</v>
      </c>
      <c r="AN29" s="366" t="s">
        <v>41</v>
      </c>
      <c r="AO29" s="375">
        <v>1024</v>
      </c>
      <c r="AP29" s="375">
        <v>1024</v>
      </c>
      <c r="AQ29" s="375">
        <v>1024</v>
      </c>
      <c r="AR29" s="375">
        <v>1024</v>
      </c>
      <c r="AS29" s="375">
        <v>1024</v>
      </c>
      <c r="AT29" s="375">
        <v>1024</v>
      </c>
      <c r="AU29" s="375">
        <v>1024</v>
      </c>
      <c r="AV29" s="375">
        <v>1024</v>
      </c>
      <c r="AW29" s="375">
        <v>1024</v>
      </c>
      <c r="AX29" s="375">
        <v>1024</v>
      </c>
      <c r="AY29" s="375">
        <v>1024</v>
      </c>
      <c r="AZ29" s="375">
        <v>101.33</v>
      </c>
      <c r="BA29" s="388">
        <f t="shared" si="2"/>
        <v>11365.33</v>
      </c>
      <c r="BB29" s="364"/>
      <c r="BC29" s="389">
        <f>SUMIFS(REPROGRAM!X:X,REPROGRAM!B:B,POA_GC_2026!A29)</f>
        <v>0</v>
      </c>
      <c r="BD29" s="389">
        <f>SUMIFS(REPROGRAM!Z:Z,REPROGRAM!B:B,POA_GC_2026!A29)</f>
        <v>0</v>
      </c>
      <c r="BE29" s="389">
        <f t="shared" si="20"/>
        <v>11365.33</v>
      </c>
      <c r="BF29" s="375">
        <v>840.5</v>
      </c>
      <c r="BG29" s="394">
        <f>SUMIFS(CERT_PRES!$P:$P,CERT_PRES!$A:$A,$A29,CERT_PRES!$Q:$Q,"ENERO")</f>
        <v>840.5</v>
      </c>
      <c r="BH29" s="375">
        <v>911</v>
      </c>
      <c r="BI29" s="394">
        <f>SUMIFS(CERT_PRES!$P:$P,CERT_PRES!$A:$A,$A29,CERT_PRES!$Q:$Q,"FEBRERO")</f>
        <v>911</v>
      </c>
      <c r="BJ29" s="375">
        <v>822.5</v>
      </c>
      <c r="BK29" s="394">
        <f>SUMIFS(CERT_PRES!$P:$P,CERT_PRES!$A:$A,$A29,CERT_PRES!$Q:$Q,"MARZO")</f>
        <v>822.5</v>
      </c>
      <c r="BL29" s="375">
        <v>848</v>
      </c>
      <c r="BM29" s="394">
        <f>SUMIFS(CERT_PRES!$P:$P,CERT_PRES!$A:$A,$A29,CERT_PRES!$Q:$Q,"ABRIL")</f>
        <v>848</v>
      </c>
      <c r="BN29" s="375">
        <v>852.5</v>
      </c>
      <c r="BO29" s="394">
        <f>SUMIFS(CERT_PRES!$P:$P,CERT_PRES!$A:$A,$A29,CERT_PRES!$Q:$Q,"MAYO")</f>
        <v>852.5</v>
      </c>
      <c r="BP29" s="375">
        <v>875</v>
      </c>
      <c r="BQ29" s="394">
        <f>SUMIFS(CERT_PRES!$P:$P,CERT_PRES!$A:$A,$A29,CERT_PRES!$Q:$Q,"JUNIO")</f>
        <v>875</v>
      </c>
      <c r="BR29" s="375">
        <v>856</v>
      </c>
      <c r="BS29" s="394">
        <f>SUMIFS(CERT_PRES!$P:$P,CERT_PRES!$A:$A,$A29,CERT_PRES!$Q:$Q,"JULIO")</f>
        <v>856</v>
      </c>
      <c r="BT29" s="375">
        <v>1024</v>
      </c>
      <c r="BU29" s="394">
        <f>SUMIFS(CERT_PRES!$P:$P,CERT_PRES!$A:$A,$A29,CERT_PRES!$Q:$Q,"AGOSTO")</f>
        <v>0</v>
      </c>
      <c r="BV29" s="375">
        <v>1024</v>
      </c>
      <c r="BW29" s="394">
        <f>SUMIFS(CERT_PRES!$P:$P,CERT_PRES!$A:$A,$A29,CERT_PRES!$Q:$Q,"SEPTIEMBRE")</f>
        <v>0</v>
      </c>
      <c r="BX29" s="375">
        <v>1024</v>
      </c>
      <c r="BY29" s="394">
        <f>SUMIFS(CERT_PRES!$P:$P,CERT_PRES!$A:$A,$A29,CERT_PRES!$Q:$Q,"OCTUBRE")</f>
        <v>0</v>
      </c>
      <c r="BZ29" s="375">
        <v>1024</v>
      </c>
      <c r="CA29" s="394">
        <f>SUMIFS(CERT_PRES!$P:$P,CERT_PRES!$A:$A,$A29,CERT_PRES!$Q:$Q,"NOVIEMBRE")</f>
        <v>0</v>
      </c>
      <c r="CB29" s="375">
        <v>1263.83</v>
      </c>
      <c r="CC29" s="388">
        <f>SUMIFS(CERT_PRES!$P:$P,CERT_PRES!$A:$A,$A29,CERT_PRES!$Q:$Q,"DICIEMBRE")</f>
        <v>0</v>
      </c>
      <c r="CD29" s="388">
        <f t="shared" si="23"/>
        <v>11365.33</v>
      </c>
      <c r="CE29" s="407" t="str">
        <f t="shared" si="5"/>
        <v>SI</v>
      </c>
      <c r="CF29" s="408" t="str">
        <f t="shared" si="24"/>
        <v>VALIDADO</v>
      </c>
      <c r="CG29" s="409">
        <f>+((SUMIFS(REPROGRAM!$V:$V,REPROGRAM!$B:$B,$A29,REPROGRAM!$AB:$AB,"NO"))-(SUMIFS(REPROGRAM!$W:$W,REPROGRAM!$B:$B,$A29,REPROGRAM!$AB:$AB,"NO")))</f>
        <v>0</v>
      </c>
      <c r="CH29" s="409">
        <f t="shared" si="25"/>
        <v>11365.33</v>
      </c>
      <c r="CI29" s="409">
        <f t="shared" si="26"/>
        <v>0</v>
      </c>
      <c r="CJ29" s="410" t="str">
        <f>IF(DT29="","",INDEX(CATALOGO!L:L,MATCH(DT29,CATALOGO!D:D,0)))</f>
        <v xml:space="preserve">DIRECCIÓN PROVINCIAL DE SALUD DE MANABÍ </v>
      </c>
      <c r="CK29" s="410" t="str">
        <f>IF(DT29="","",INDEX(CATALOGO!L:L,MATCH(DT29,CATALOGO!D:D,0)))</f>
        <v xml:space="preserve">DIRECCIÓN PROVINCIAL DE SALUD DE MANABÍ </v>
      </c>
      <c r="CL29" s="352" t="str">
        <f>IF(D29="","",INDEX(CATALOGO!G:G,MATCH(D29,CATALOGO!D:D,0)))</f>
        <v>COORDINACIÓN ZONAL 4</v>
      </c>
      <c r="CM29" s="352" t="str">
        <f>IF(D29="","",INDEX(CATALOGO!H:H,MATCH(D29,CATALOGO!D:D,0)))</f>
        <v>MANABI</v>
      </c>
      <c r="CN29" s="352" t="str">
        <f>IF(D29="","",INDEX(CATALOGO!I:I,MATCH(D29,CATALOGO!D:D,0)))</f>
        <v>CHONE</v>
      </c>
      <c r="CO29" s="411" t="str">
        <f>IF(H29="","",INDEX(CATALOGO!AH:AH,MATCH(H29,CATALOGO!AF:AF,0)))</f>
        <v xml:space="preserve">GASTOS EN PERSONAL </v>
      </c>
      <c r="CP29" s="352" t="str">
        <f t="shared" si="9"/>
        <v>NO APLICA</v>
      </c>
      <c r="CQ29" s="352" t="str">
        <f>IF(E29="","",INDEX(CATALOGO!N:N,MATCH(POA_GC_2026!E29,CATALOGO!M:M,0)))</f>
        <v>PROV</v>
      </c>
      <c r="CR29" s="352" t="str">
        <f t="shared" si="10"/>
        <v>CORRIENTE</v>
      </c>
      <c r="CS29" s="352" t="str">
        <f t="shared" si="11"/>
        <v>90000004</v>
      </c>
      <c r="CT29" s="417" t="str">
        <f>IFERROR(VLOOKUP(E29,CATALOGO!$BB$3:$BC$24,2,0)," ")</f>
        <v>G21</v>
      </c>
      <c r="CU29" s="418" t="str">
        <f>IF(E29="","",INDEX(CATALOGO!AN:AN,MATCH(POA_GC_2026!E29,CATALOGO!AQ:AQ,0)))</f>
        <v>Mejorar las condiciones de vida de la población de forma integral, promoviendo el acceso equitativo a salud, vivienda y bienestar social.</v>
      </c>
      <c r="CV29" s="418" t="str">
        <f>IF(E29="","",INDEX(CATALOGO!AO:AO,MATCH(POA_GC_2026!E29,CATALOGO!AQ:AQ,0)))</f>
        <v>OE5 Incrementar la cobertura de las prestaciones de servicios de salud</v>
      </c>
      <c r="CW29" s="407" t="str">
        <f>IF(CV29="","",INDEX(CATALOGO!AP:AP,MATCH(POA_GC_2026!CV29,CATALOGO!AO:AO,0)))</f>
        <v>OE_5</v>
      </c>
      <c r="CX29" s="419"/>
      <c r="CY29" s="420">
        <f>SUMIFS(CERT_ACT_POA!AM:AM,CERT_ACT_POA!C:C,A29)</f>
        <v>11365.33</v>
      </c>
      <c r="CZ29" s="420">
        <f t="shared" si="12"/>
        <v>0</v>
      </c>
      <c r="DA29" s="421">
        <f>SUMIFS(CERT_ACT_POA!$AD:$AD,CERT_ACT_POA!$C:$C,POA_GC_2026!$A29)</f>
        <v>0</v>
      </c>
      <c r="DB29" s="421">
        <f>SUMIFS(CERT_ACT_POA!$AE:$AE,CERT_ACT_POA!$C:$C,POA_GC_2026!$A29)</f>
        <v>0</v>
      </c>
      <c r="DC29" s="421">
        <f>SUMIFS(CERT_ACT_POA!$AF:$AF,CERT_ACT_POA!$C:$C,POA_GC_2026!$A29)</f>
        <v>0</v>
      </c>
      <c r="DD29" s="407" t="str">
        <f t="shared" si="13"/>
        <v>51</v>
      </c>
      <c r="DE29" s="364"/>
      <c r="DF29" s="428"/>
      <c r="DG29" s="429">
        <f>SUMIFS(CERT_PRES!$M:$M,CERT_PRES!$A:$A,$A29)</f>
        <v>0</v>
      </c>
      <c r="DH29" s="429">
        <f>SUMIFS(CERT_PRES!$O:$O,CERT_PRES!$A:$A,$A29)</f>
        <v>6005.5</v>
      </c>
      <c r="DI29" s="429">
        <f>SUMIFS(CERT_PRES!$P:$P,CERT_PRES!$A:$A,$A29)</f>
        <v>6005.5</v>
      </c>
      <c r="DJ29" s="442">
        <f t="shared" si="27"/>
        <v>0</v>
      </c>
      <c r="DK29" s="608">
        <f>IFERROR(VLOOKUP($A29,CERT_PRES!$A$6:$L$2552,12,0),0)</f>
        <v>0</v>
      </c>
      <c r="DL29" s="429" t="str">
        <f t="shared" si="15"/>
        <v>OK</v>
      </c>
      <c r="DM29" s="429" t="str">
        <f t="shared" si="16"/>
        <v>OK</v>
      </c>
      <c r="DN29" s="429">
        <f t="shared" si="21"/>
        <v>6005.5</v>
      </c>
      <c r="DO29" s="429" t="str">
        <f t="shared" si="28"/>
        <v/>
      </c>
      <c r="DP29" s="443">
        <f>IFERROR(VLOOKUP(A29,#REF!,82,0),0)</f>
        <v>0</v>
      </c>
      <c r="DQ29" s="444">
        <f t="shared" si="29"/>
        <v>6005.5</v>
      </c>
      <c r="DR29" s="445">
        <f t="shared" si="30"/>
        <v>5359.83</v>
      </c>
      <c r="DS29" s="484" t="s">
        <v>2572</v>
      </c>
      <c r="DT29" s="326" t="s">
        <v>951</v>
      </c>
    </row>
    <row r="30" spans="1:124" s="39" customFormat="1" ht="12.75" customHeight="1">
      <c r="A30" s="484" t="s">
        <v>2573</v>
      </c>
      <c r="B30" s="486" t="str">
        <f>IF(DT30="","",INDEX(CATALOGO!E:E,MATCH(DT30,CATALOGO!D:D,0)))</f>
        <v>HOSPITAL GENERAL DE CHONE</v>
      </c>
      <c r="C30" s="483" t="s">
        <v>2574</v>
      </c>
      <c r="D30" s="326" t="str">
        <f>IF(B30="","",INDEX(CATALOGO!J:J,MATCH(B30,CATALOGO!E:E,0)))</f>
        <v>1333</v>
      </c>
      <c r="E30" s="329" t="s">
        <v>223</v>
      </c>
      <c r="F30" s="326" t="str">
        <f t="shared" si="0"/>
        <v>000</v>
      </c>
      <c r="G30" s="327" t="s">
        <v>196</v>
      </c>
      <c r="H30" s="328">
        <v>510306</v>
      </c>
      <c r="I30" s="341" t="s">
        <v>1132</v>
      </c>
      <c r="J30" s="327" t="s">
        <v>193</v>
      </c>
      <c r="K30" s="342" t="str">
        <f>IF(J30="","",INDEX(CATALOGO!AW:AW,MATCH(POA_GC_2026!J30,CATALOGO!AV:AV,0)))</f>
        <v>0000</v>
      </c>
      <c r="L30" s="342" t="str">
        <f>IF(J30="","",INDEX(CATALOGO!AY:AY,MATCH(POA_GC_2026!J30,CATALOGO!AV:AV,0)))</f>
        <v>0000</v>
      </c>
      <c r="M30" s="343" t="str">
        <f>IF(DT30="","",INDEX(CATALOGO!L:L,MATCH(DT30,CATALOGO!D:D,0)))</f>
        <v xml:space="preserve">DIRECCIÓN PROVINCIAL DE SALUD DE MANABÍ </v>
      </c>
      <c r="N30" s="343" t="str">
        <f>IF(DT30="","",INDEX(CATALOGO!K:K,MATCH(DT30,CATALOGO!D:D,0)))</f>
        <v>HOSPITAL GENERAL DE CHONE</v>
      </c>
      <c r="O30" s="344" t="str">
        <f>IF(E30="","",INDEX(CATALOGO!O:O,MATCH(POA_GC_2026!E30,CATALOGO!M:M,0)))</f>
        <v>PROVISION Y PRESTACION DE SERVICIOS DE SALUD</v>
      </c>
      <c r="P30" s="345" t="str">
        <f t="shared" si="22"/>
        <v>SIN PROYECTO</v>
      </c>
      <c r="Q30" s="346" t="str">
        <f>IF(CS30="","",INDEX(CATALOGO!T:T,MATCH(POA_GC_2026!CS30,CATALOGO!S:S,0)))</f>
        <v>PRESTACION DE SERVICIOS DE SALUD SEGUNDO NIVEL</v>
      </c>
      <c r="R30" s="351" t="str">
        <f>IF(H30="","",INDEX(CATALOGO!AG:AG,MATCH(POA_GC_2026!H30,CATALOGO!AF:AF,0)))</f>
        <v>ALIMENTACION</v>
      </c>
      <c r="S30" s="345" t="str">
        <f t="array" ref="S30">IF(J30="","",INDEX(CATALOGO!AU:AU,MATCH(J30,CATALOGO!AV:AV,0)))</f>
        <v>RECURSOS FISCALES</v>
      </c>
      <c r="T30" s="352" t="str">
        <f>IF(K30="","",INDEX(CATALOGO!AX:AX,MATCH(K30,CATALOGO!AW:AW,0)))</f>
        <v>SIN ORGANISMO</v>
      </c>
      <c r="U30" s="352" t="str">
        <f>IF(L30="","",INDEX(CATALOGO!AZ:AZ,MATCH(POA_GC_2026!L30,CATALOGO!AY:AY,0)))</f>
        <v>SIN CORRELATIVO</v>
      </c>
      <c r="V30" s="353" t="s">
        <v>493</v>
      </c>
      <c r="W30" s="354" t="s">
        <v>2498</v>
      </c>
      <c r="X30" s="354" t="s">
        <v>2500</v>
      </c>
      <c r="Y30" s="355" t="str">
        <f t="array" ref="Y30">IF(H30="","",INDEX(CATALOGO!AK:AK,MATCH(H30,CATALOGO!AF:AF,0)))</f>
        <v>04</v>
      </c>
      <c r="Z30" s="362" t="str">
        <f t="array" ref="Z30">IF(H30="","",INDEX(CATALOGO!AI:AI,MATCH(H30,CATALOGO!AF:AF,0)))</f>
        <v>NA</v>
      </c>
      <c r="AA30" s="362" t="str">
        <f t="array" ref="AA30">IF(H30="","",INDEX(CATALOGO!AJ:AJ,MATCH(H30,CATALOGO!AF:AF,0)))</f>
        <v>NA</v>
      </c>
      <c r="AB30" s="363" t="s">
        <v>194</v>
      </c>
      <c r="AC30" s="490"/>
      <c r="AD30" s="365" t="s">
        <v>197</v>
      </c>
      <c r="AE30" s="366" t="s">
        <v>44</v>
      </c>
      <c r="AF30" s="367">
        <v>46073</v>
      </c>
      <c r="AG30" s="367">
        <v>46073</v>
      </c>
      <c r="AH30" s="367">
        <v>46056</v>
      </c>
      <c r="AI30" s="367">
        <v>46056</v>
      </c>
      <c r="AJ30" s="367">
        <v>46056</v>
      </c>
      <c r="AK30" s="374"/>
      <c r="AL30" s="367">
        <v>46056</v>
      </c>
      <c r="AM30" s="367">
        <v>46078</v>
      </c>
      <c r="AN30" s="366" t="s">
        <v>41</v>
      </c>
      <c r="AO30" s="375">
        <v>8171</v>
      </c>
      <c r="AP30" s="375">
        <v>8171</v>
      </c>
      <c r="AQ30" s="375">
        <v>8171</v>
      </c>
      <c r="AR30" s="375">
        <v>8171</v>
      </c>
      <c r="AS30" s="375">
        <v>8171</v>
      </c>
      <c r="AT30" s="375">
        <v>8171</v>
      </c>
      <c r="AU30" s="375">
        <v>8171</v>
      </c>
      <c r="AV30" s="375">
        <v>8171</v>
      </c>
      <c r="AW30" s="375">
        <v>8171</v>
      </c>
      <c r="AX30" s="375">
        <v>8171</v>
      </c>
      <c r="AY30" s="375">
        <v>8171</v>
      </c>
      <c r="AZ30" s="375">
        <v>967</v>
      </c>
      <c r="BA30" s="388">
        <f t="shared" si="2"/>
        <v>90848</v>
      </c>
      <c r="BB30" s="364"/>
      <c r="BC30" s="389">
        <f>SUMIFS(REPROGRAM!X:X,REPROGRAM!B:B,POA_GC_2026!A30)</f>
        <v>0</v>
      </c>
      <c r="BD30" s="389">
        <f>SUMIFS(REPROGRAM!Z:Z,REPROGRAM!B:B,POA_GC_2026!A30)</f>
        <v>0</v>
      </c>
      <c r="BE30" s="389">
        <f t="shared" si="20"/>
        <v>90848</v>
      </c>
      <c r="BF30" s="375">
        <v>6720</v>
      </c>
      <c r="BG30" s="394">
        <f>SUMIFS(CERT_PRES!$P:$P,CERT_PRES!$A:$A,$A30,CERT_PRES!$Q:$Q,"ENERO")</f>
        <v>6720</v>
      </c>
      <c r="BH30" s="375">
        <v>7292</v>
      </c>
      <c r="BI30" s="394">
        <f>SUMIFS(CERT_PRES!$P:$P,CERT_PRES!$A:$A,$A30,CERT_PRES!$Q:$Q,"FEBRERO")</f>
        <v>7292</v>
      </c>
      <c r="BJ30" s="375">
        <v>6580</v>
      </c>
      <c r="BK30" s="394">
        <f>SUMIFS(CERT_PRES!$P:$P,CERT_PRES!$A:$A,$A30,CERT_PRES!$Q:$Q,"MARZO")</f>
        <v>6580</v>
      </c>
      <c r="BL30" s="375">
        <v>6784</v>
      </c>
      <c r="BM30" s="394">
        <f>SUMIFS(CERT_PRES!$P:$P,CERT_PRES!$A:$A,$A30,CERT_PRES!$Q:$Q,"ABRIL")</f>
        <v>6784</v>
      </c>
      <c r="BN30" s="375">
        <v>6820</v>
      </c>
      <c r="BO30" s="394">
        <f>SUMIFS(CERT_PRES!$P:$P,CERT_PRES!$A:$A,$A30,CERT_PRES!$Q:$Q,"MAYO")</f>
        <v>6820</v>
      </c>
      <c r="BP30" s="375">
        <v>7000</v>
      </c>
      <c r="BQ30" s="394">
        <f>SUMIFS(CERT_PRES!$P:$P,CERT_PRES!$A:$A,$A30,CERT_PRES!$Q:$Q,"JUNIO")</f>
        <v>7000</v>
      </c>
      <c r="BR30" s="375">
        <v>6848</v>
      </c>
      <c r="BS30" s="394">
        <f>SUMIFS(CERT_PRES!$P:$P,CERT_PRES!$A:$A,$A30,CERT_PRES!$Q:$Q,"JULIO")</f>
        <v>6848</v>
      </c>
      <c r="BT30" s="375">
        <v>8171</v>
      </c>
      <c r="BU30" s="394">
        <f>SUMIFS(CERT_PRES!$P:$P,CERT_PRES!$A:$A,$A30,CERT_PRES!$Q:$Q,"AGOSTO")</f>
        <v>0</v>
      </c>
      <c r="BV30" s="375">
        <v>8171</v>
      </c>
      <c r="BW30" s="394">
        <f>SUMIFS(CERT_PRES!$P:$P,CERT_PRES!$A:$A,$A30,CERT_PRES!$Q:$Q,"SEPTIEMBRE")</f>
        <v>0</v>
      </c>
      <c r="BX30" s="375">
        <v>8171</v>
      </c>
      <c r="BY30" s="394">
        <f>SUMIFS(CERT_PRES!$P:$P,CERT_PRES!$A:$A,$A30,CERT_PRES!$Q:$Q,"OCTUBRE")</f>
        <v>0</v>
      </c>
      <c r="BZ30" s="375">
        <v>8171</v>
      </c>
      <c r="CA30" s="394">
        <f>SUMIFS(CERT_PRES!$P:$P,CERT_PRES!$A:$A,$A30,CERT_PRES!$Q:$Q,"NOVIEMBRE")</f>
        <v>0</v>
      </c>
      <c r="CB30" s="375">
        <v>10120</v>
      </c>
      <c r="CC30" s="388">
        <f>SUMIFS(CERT_PRES!$P:$P,CERT_PRES!$A:$A,$A30,CERT_PRES!$Q:$Q,"DICIEMBRE")</f>
        <v>0</v>
      </c>
      <c r="CD30" s="388">
        <f t="shared" si="23"/>
        <v>90848</v>
      </c>
      <c r="CE30" s="407" t="str">
        <f t="shared" si="5"/>
        <v>SI</v>
      </c>
      <c r="CF30" s="408" t="str">
        <f t="shared" si="24"/>
        <v>VALIDADO</v>
      </c>
      <c r="CG30" s="409">
        <f>+((SUMIFS(REPROGRAM!$V:$V,REPROGRAM!$B:$B,$A30,REPROGRAM!$AB:$AB,"NO"))-(SUMIFS(REPROGRAM!$W:$W,REPROGRAM!$B:$B,$A30,REPROGRAM!$AB:$AB,"NO")))</f>
        <v>0</v>
      </c>
      <c r="CH30" s="409">
        <f t="shared" si="25"/>
        <v>90848</v>
      </c>
      <c r="CI30" s="409">
        <f t="shared" si="26"/>
        <v>0</v>
      </c>
      <c r="CJ30" s="410" t="str">
        <f>IF(DT30="","",INDEX(CATALOGO!L:L,MATCH(DT30,CATALOGO!D:D,0)))</f>
        <v xml:space="preserve">DIRECCIÓN PROVINCIAL DE SALUD DE MANABÍ </v>
      </c>
      <c r="CK30" s="410" t="str">
        <f>IF(DT30="","",INDEX(CATALOGO!L:L,MATCH(DT30,CATALOGO!D:D,0)))</f>
        <v xml:space="preserve">DIRECCIÓN PROVINCIAL DE SALUD DE MANABÍ </v>
      </c>
      <c r="CL30" s="352" t="str">
        <f>IF(D30="","",INDEX(CATALOGO!G:G,MATCH(D30,CATALOGO!D:D,0)))</f>
        <v>COORDINACIÓN ZONAL 4</v>
      </c>
      <c r="CM30" s="352" t="str">
        <f>IF(D30="","",INDEX(CATALOGO!H:H,MATCH(D30,CATALOGO!D:D,0)))</f>
        <v>MANABI</v>
      </c>
      <c r="CN30" s="352" t="str">
        <f>IF(D30="","",INDEX(CATALOGO!I:I,MATCH(D30,CATALOGO!D:D,0)))</f>
        <v>CHONE</v>
      </c>
      <c r="CO30" s="411" t="str">
        <f>IF(H30="","",INDEX(CATALOGO!AH:AH,MATCH(H30,CATALOGO!AF:AF,0)))</f>
        <v xml:space="preserve">GASTOS EN PERSONAL </v>
      </c>
      <c r="CP30" s="352" t="str">
        <f t="shared" si="9"/>
        <v>NO APLICA</v>
      </c>
      <c r="CQ30" s="352" t="str">
        <f>IF(E30="","",INDEX(CATALOGO!N:N,MATCH(POA_GC_2026!E30,CATALOGO!M:M,0)))</f>
        <v>PROV</v>
      </c>
      <c r="CR30" s="352" t="str">
        <f t="shared" si="10"/>
        <v>CORRIENTE</v>
      </c>
      <c r="CS30" s="352" t="str">
        <f t="shared" si="11"/>
        <v>90000004</v>
      </c>
      <c r="CT30" s="417" t="str">
        <f>IFERROR(VLOOKUP(E30,CATALOGO!$BB$3:$BC$24,2,0)," ")</f>
        <v>G21</v>
      </c>
      <c r="CU30" s="418" t="str">
        <f>IF(E30="","",INDEX(CATALOGO!AN:AN,MATCH(POA_GC_2026!E30,CATALOGO!AQ:AQ,0)))</f>
        <v>Mejorar las condiciones de vida de la población de forma integral, promoviendo el acceso equitativo a salud, vivienda y bienestar social.</v>
      </c>
      <c r="CV30" s="418" t="str">
        <f>IF(E30="","",INDEX(CATALOGO!AO:AO,MATCH(POA_GC_2026!E30,CATALOGO!AQ:AQ,0)))</f>
        <v>OE5 Incrementar la cobertura de las prestaciones de servicios de salud</v>
      </c>
      <c r="CW30" s="407" t="str">
        <f>IF(CV30="","",INDEX(CATALOGO!AP:AP,MATCH(POA_GC_2026!CV30,CATALOGO!AO:AO,0)))</f>
        <v>OE_5</v>
      </c>
      <c r="CX30" s="419"/>
      <c r="CY30" s="420">
        <f>SUMIFS(CERT_ACT_POA!AM:AM,CERT_ACT_POA!C:C,A30)</f>
        <v>90848</v>
      </c>
      <c r="CZ30" s="420">
        <f t="shared" si="12"/>
        <v>0</v>
      </c>
      <c r="DA30" s="421">
        <f>SUMIFS(CERT_ACT_POA!$AD:$AD,CERT_ACT_POA!$C:$C,POA_GC_2026!$A30)</f>
        <v>0</v>
      </c>
      <c r="DB30" s="421">
        <f>SUMIFS(CERT_ACT_POA!$AE:$AE,CERT_ACT_POA!$C:$C,POA_GC_2026!$A30)</f>
        <v>0</v>
      </c>
      <c r="DC30" s="421">
        <f>SUMIFS(CERT_ACT_POA!$AF:$AF,CERT_ACT_POA!$C:$C,POA_GC_2026!$A30)</f>
        <v>0</v>
      </c>
      <c r="DD30" s="407" t="str">
        <f t="shared" si="13"/>
        <v>51</v>
      </c>
      <c r="DE30" s="364"/>
      <c r="DF30" s="428"/>
      <c r="DG30" s="429">
        <f>SUMIFS(CERT_PRES!$M:$M,CERT_PRES!$A:$A,$A30)</f>
        <v>0</v>
      </c>
      <c r="DH30" s="429">
        <f>SUMIFS(CERT_PRES!$O:$O,CERT_PRES!$A:$A,$A30)</f>
        <v>48044</v>
      </c>
      <c r="DI30" s="429">
        <f>SUMIFS(CERT_PRES!$P:$P,CERT_PRES!$A:$A,$A30)</f>
        <v>48044</v>
      </c>
      <c r="DJ30" s="442">
        <f t="shared" si="27"/>
        <v>0</v>
      </c>
      <c r="DK30" s="608">
        <f>IFERROR(VLOOKUP($A30,CERT_PRES!$A$6:$L$2552,12,0),0)</f>
        <v>0</v>
      </c>
      <c r="DL30" s="429" t="str">
        <f t="shared" si="15"/>
        <v>OK</v>
      </c>
      <c r="DM30" s="429" t="str">
        <f t="shared" si="16"/>
        <v>OK</v>
      </c>
      <c r="DN30" s="429">
        <f t="shared" si="21"/>
        <v>48044</v>
      </c>
      <c r="DO30" s="429" t="str">
        <f t="shared" si="28"/>
        <v/>
      </c>
      <c r="DP30" s="443">
        <f>IFERROR(VLOOKUP(A30,#REF!,82,0),0)</f>
        <v>0</v>
      </c>
      <c r="DQ30" s="444">
        <f t="shared" si="29"/>
        <v>48044</v>
      </c>
      <c r="DR30" s="445">
        <f t="shared" si="30"/>
        <v>42804</v>
      </c>
      <c r="DS30" s="484" t="s">
        <v>2573</v>
      </c>
      <c r="DT30" s="326" t="s">
        <v>951</v>
      </c>
    </row>
    <row r="31" spans="1:124" s="39" customFormat="1" ht="12.75" customHeight="1">
      <c r="A31" s="484" t="s">
        <v>2575</v>
      </c>
      <c r="B31" s="486" t="str">
        <f>IF(DT31="","",INDEX(CATALOGO!E:E,MATCH(DT31,CATALOGO!D:D,0)))</f>
        <v>HOSPITAL GENERAL DE CHONE</v>
      </c>
      <c r="C31" s="483" t="s">
        <v>2576</v>
      </c>
      <c r="D31" s="326" t="str">
        <f>IF(B31="","",INDEX(CATALOGO!J:J,MATCH(B31,CATALOGO!E:E,0)))</f>
        <v>1333</v>
      </c>
      <c r="E31" s="329" t="s">
        <v>223</v>
      </c>
      <c r="F31" s="326" t="str">
        <f t="shared" si="0"/>
        <v>000</v>
      </c>
      <c r="G31" s="327" t="s">
        <v>196</v>
      </c>
      <c r="H31" s="328">
        <v>510401</v>
      </c>
      <c r="I31" s="341" t="s">
        <v>1132</v>
      </c>
      <c r="J31" s="327" t="s">
        <v>193</v>
      </c>
      <c r="K31" s="342" t="str">
        <f>IF(J31="","",INDEX(CATALOGO!AW:AW,MATCH(POA_GC_2026!J31,CATALOGO!AV:AV,0)))</f>
        <v>0000</v>
      </c>
      <c r="L31" s="342" t="str">
        <f>IF(J31="","",INDEX(CATALOGO!AY:AY,MATCH(POA_GC_2026!J31,CATALOGO!AV:AV,0)))</f>
        <v>0000</v>
      </c>
      <c r="M31" s="343" t="str">
        <f>IF(DT31="","",INDEX(CATALOGO!L:L,MATCH(DT31,CATALOGO!D:D,0)))</f>
        <v xml:space="preserve">DIRECCIÓN PROVINCIAL DE SALUD DE MANABÍ </v>
      </c>
      <c r="N31" s="343" t="str">
        <f>IF(DT31="","",INDEX(CATALOGO!K:K,MATCH(DT31,CATALOGO!D:D,0)))</f>
        <v>HOSPITAL GENERAL DE CHONE</v>
      </c>
      <c r="O31" s="344" t="str">
        <f>IF(E31="","",INDEX(CATALOGO!O:O,MATCH(POA_GC_2026!E31,CATALOGO!M:M,0)))</f>
        <v>PROVISION Y PRESTACION DE SERVICIOS DE SALUD</v>
      </c>
      <c r="P31" s="345" t="str">
        <f t="shared" si="22"/>
        <v>SIN PROYECTO</v>
      </c>
      <c r="Q31" s="346" t="str">
        <f>IF(CS31="","",INDEX(CATALOGO!T:T,MATCH(POA_GC_2026!CS31,CATALOGO!S:S,0)))</f>
        <v>PRESTACION DE SERVICIOS DE SALUD SEGUNDO NIVEL</v>
      </c>
      <c r="R31" s="351" t="str">
        <f>IF(H31="","",INDEX(CATALOGO!AG:AG,MATCH(POA_GC_2026!H31,CATALOGO!AF:AF,0)))</f>
        <v>POR CARGAS FAMILIARES</v>
      </c>
      <c r="S31" s="345" t="str">
        <f t="array" ref="S31">IF(J31="","",INDEX(CATALOGO!AU:AU,MATCH(J31,CATALOGO!AV:AV,0)))</f>
        <v>RECURSOS FISCALES</v>
      </c>
      <c r="T31" s="352" t="str">
        <f>IF(K31="","",INDEX(CATALOGO!AX:AX,MATCH(K31,CATALOGO!AW:AW,0)))</f>
        <v>SIN ORGANISMO</v>
      </c>
      <c r="U31" s="352" t="str">
        <f>IF(L31="","",INDEX(CATALOGO!AZ:AZ,MATCH(POA_GC_2026!L31,CATALOGO!AY:AY,0)))</f>
        <v>SIN CORRELATIVO</v>
      </c>
      <c r="V31" s="353" t="s">
        <v>493</v>
      </c>
      <c r="W31" s="354" t="s">
        <v>2498</v>
      </c>
      <c r="X31" s="354" t="s">
        <v>2500</v>
      </c>
      <c r="Y31" s="355" t="str">
        <f t="array" ref="Y31">IF(H31="","",INDEX(CATALOGO!AK:AK,MATCH(H31,CATALOGO!AF:AF,0)))</f>
        <v>04</v>
      </c>
      <c r="Z31" s="362" t="str">
        <f t="array" ref="Z31">IF(H31="","",INDEX(CATALOGO!AI:AI,MATCH(H31,CATALOGO!AF:AF,0)))</f>
        <v>NA</v>
      </c>
      <c r="AA31" s="362" t="str">
        <f t="array" ref="AA31">IF(H31="","",INDEX(CATALOGO!AJ:AJ,MATCH(H31,CATALOGO!AF:AF,0)))</f>
        <v>NA</v>
      </c>
      <c r="AB31" s="363" t="s">
        <v>194</v>
      </c>
      <c r="AC31" s="490"/>
      <c r="AD31" s="365" t="s">
        <v>197</v>
      </c>
      <c r="AE31" s="366" t="s">
        <v>44</v>
      </c>
      <c r="AF31" s="367">
        <v>46073</v>
      </c>
      <c r="AG31" s="367">
        <v>46073</v>
      </c>
      <c r="AH31" s="367">
        <v>46056</v>
      </c>
      <c r="AI31" s="367">
        <v>46056</v>
      </c>
      <c r="AJ31" s="367">
        <v>46056</v>
      </c>
      <c r="AK31" s="374"/>
      <c r="AL31" s="367">
        <v>46056</v>
      </c>
      <c r="AM31" s="367">
        <v>46078</v>
      </c>
      <c r="AN31" s="366" t="s">
        <v>41</v>
      </c>
      <c r="AO31" s="375">
        <v>420</v>
      </c>
      <c r="AP31" s="375">
        <v>420</v>
      </c>
      <c r="AQ31" s="375">
        <v>420</v>
      </c>
      <c r="AR31" s="375">
        <v>420</v>
      </c>
      <c r="AS31" s="375">
        <v>420</v>
      </c>
      <c r="AT31" s="375">
        <v>420</v>
      </c>
      <c r="AU31" s="375">
        <v>420</v>
      </c>
      <c r="AV31" s="375">
        <v>420</v>
      </c>
      <c r="AW31" s="375">
        <v>420</v>
      </c>
      <c r="AX31" s="375">
        <v>420</v>
      </c>
      <c r="AY31" s="375">
        <v>420</v>
      </c>
      <c r="AZ31" s="375">
        <v>526.66999999999996</v>
      </c>
      <c r="BA31" s="388">
        <f t="shared" si="2"/>
        <v>5146.67</v>
      </c>
      <c r="BB31" s="364"/>
      <c r="BC31" s="389">
        <f>SUMIFS(REPROGRAM!X:X,REPROGRAM!B:B,POA_GC_2026!A31)</f>
        <v>0</v>
      </c>
      <c r="BD31" s="389">
        <f>SUMIFS(REPROGRAM!Z:Z,REPROGRAM!B:B,POA_GC_2026!A31)</f>
        <v>0</v>
      </c>
      <c r="BE31" s="389">
        <f t="shared" si="20"/>
        <v>5146.67</v>
      </c>
      <c r="BF31" s="375">
        <v>416</v>
      </c>
      <c r="BG31" s="394">
        <f>SUMIFS(CERT_PRES!$P:$P,CERT_PRES!$A:$A,$A31,CERT_PRES!$Q:$Q,"ENERO")</f>
        <v>416</v>
      </c>
      <c r="BH31" s="375">
        <v>416</v>
      </c>
      <c r="BI31" s="394">
        <f>SUMIFS(CERT_PRES!$P:$P,CERT_PRES!$A:$A,$A31,CERT_PRES!$Q:$Q,"FEBRERO")</f>
        <v>416</v>
      </c>
      <c r="BJ31" s="375">
        <v>420</v>
      </c>
      <c r="BK31" s="394">
        <f>SUMIFS(CERT_PRES!$P:$P,CERT_PRES!$A:$A,$A31,CERT_PRES!$Q:$Q,"MARZO")</f>
        <v>420</v>
      </c>
      <c r="BL31" s="375">
        <v>416</v>
      </c>
      <c r="BM31" s="394">
        <f>SUMIFS(CERT_PRES!$P:$P,CERT_PRES!$A:$A,$A31,CERT_PRES!$Q:$Q,"ABRIL")</f>
        <v>416</v>
      </c>
      <c r="BN31" s="375">
        <v>416</v>
      </c>
      <c r="BO31" s="394">
        <f>SUMIFS(CERT_PRES!$P:$P,CERT_PRES!$A:$A,$A31,CERT_PRES!$Q:$Q,"MAYO")</f>
        <v>416</v>
      </c>
      <c r="BP31" s="375">
        <v>416</v>
      </c>
      <c r="BQ31" s="394">
        <f>SUMIFS(CERT_PRES!$P:$P,CERT_PRES!$A:$A,$A31,CERT_PRES!$Q:$Q,"JUNIO")</f>
        <v>416</v>
      </c>
      <c r="BR31" s="375">
        <v>416</v>
      </c>
      <c r="BS31" s="394">
        <f>SUMIFS(CERT_PRES!$P:$P,CERT_PRES!$A:$A,$A31,CERT_PRES!$Q:$Q,"JULIO")</f>
        <v>416</v>
      </c>
      <c r="BT31" s="375">
        <v>420</v>
      </c>
      <c r="BU31" s="394">
        <f>SUMIFS(CERT_PRES!$P:$P,CERT_PRES!$A:$A,$A31,CERT_PRES!$Q:$Q,"AGOSTO")</f>
        <v>0</v>
      </c>
      <c r="BV31" s="375">
        <v>420</v>
      </c>
      <c r="BW31" s="394">
        <f>SUMIFS(CERT_PRES!$P:$P,CERT_PRES!$A:$A,$A31,CERT_PRES!$Q:$Q,"SEPTIEMBRE")</f>
        <v>0</v>
      </c>
      <c r="BX31" s="375">
        <v>420</v>
      </c>
      <c r="BY31" s="394">
        <f>SUMIFS(CERT_PRES!$P:$P,CERT_PRES!$A:$A,$A31,CERT_PRES!$Q:$Q,"OCTUBRE")</f>
        <v>0</v>
      </c>
      <c r="BZ31" s="375">
        <v>420</v>
      </c>
      <c r="CA31" s="394">
        <f>SUMIFS(CERT_PRES!$P:$P,CERT_PRES!$A:$A,$A31,CERT_PRES!$Q:$Q,"NOVIEMBRE")</f>
        <v>0</v>
      </c>
      <c r="CB31" s="375">
        <v>550.66999999999996</v>
      </c>
      <c r="CC31" s="388">
        <f>SUMIFS(CERT_PRES!$P:$P,CERT_PRES!$A:$A,$A31,CERT_PRES!$Q:$Q,"DICIEMBRE")</f>
        <v>0</v>
      </c>
      <c r="CD31" s="388">
        <f t="shared" si="23"/>
        <v>5146.67</v>
      </c>
      <c r="CE31" s="407" t="str">
        <f t="shared" si="5"/>
        <v>SI</v>
      </c>
      <c r="CF31" s="408" t="str">
        <f t="shared" si="24"/>
        <v>VALIDADO</v>
      </c>
      <c r="CG31" s="409">
        <f>+((SUMIFS(REPROGRAM!$V:$V,REPROGRAM!$B:$B,$A31,REPROGRAM!$AB:$AB,"NO"))-(SUMIFS(REPROGRAM!$W:$W,REPROGRAM!$B:$B,$A31,REPROGRAM!$AB:$AB,"NO")))</f>
        <v>0</v>
      </c>
      <c r="CH31" s="409">
        <f t="shared" si="25"/>
        <v>5146.67</v>
      </c>
      <c r="CI31" s="409">
        <f t="shared" si="26"/>
        <v>0</v>
      </c>
      <c r="CJ31" s="410" t="str">
        <f>IF(DT31="","",INDEX(CATALOGO!L:L,MATCH(DT31,CATALOGO!D:D,0)))</f>
        <v xml:space="preserve">DIRECCIÓN PROVINCIAL DE SALUD DE MANABÍ </v>
      </c>
      <c r="CK31" s="410" t="str">
        <f>IF(DT31="","",INDEX(CATALOGO!L:L,MATCH(DT31,CATALOGO!D:D,0)))</f>
        <v xml:space="preserve">DIRECCIÓN PROVINCIAL DE SALUD DE MANABÍ </v>
      </c>
      <c r="CL31" s="352" t="str">
        <f>IF(D31="","",INDEX(CATALOGO!G:G,MATCH(D31,CATALOGO!D:D,0)))</f>
        <v>COORDINACIÓN ZONAL 4</v>
      </c>
      <c r="CM31" s="352" t="str">
        <f>IF(D31="","",INDEX(CATALOGO!H:H,MATCH(D31,CATALOGO!D:D,0)))</f>
        <v>MANABI</v>
      </c>
      <c r="CN31" s="352" t="str">
        <f>IF(D31="","",INDEX(CATALOGO!I:I,MATCH(D31,CATALOGO!D:D,0)))</f>
        <v>CHONE</v>
      </c>
      <c r="CO31" s="411" t="str">
        <f>IF(H31="","",INDEX(CATALOGO!AH:AH,MATCH(H31,CATALOGO!AF:AF,0)))</f>
        <v xml:space="preserve">GASTOS EN PERSONAL </v>
      </c>
      <c r="CP31" s="352" t="str">
        <f t="shared" si="9"/>
        <v>NO APLICA</v>
      </c>
      <c r="CQ31" s="352" t="str">
        <f>IF(E31="","",INDEX(CATALOGO!N:N,MATCH(POA_GC_2026!E31,CATALOGO!M:M,0)))</f>
        <v>PROV</v>
      </c>
      <c r="CR31" s="352" t="str">
        <f t="shared" si="10"/>
        <v>CORRIENTE</v>
      </c>
      <c r="CS31" s="352" t="str">
        <f t="shared" si="11"/>
        <v>90000004</v>
      </c>
      <c r="CT31" s="417" t="str">
        <f>IFERROR(VLOOKUP(E31,CATALOGO!$BB$3:$BC$24,2,0)," ")</f>
        <v>G21</v>
      </c>
      <c r="CU31" s="418" t="str">
        <f>IF(E31="","",INDEX(CATALOGO!AN:AN,MATCH(POA_GC_2026!E31,CATALOGO!AQ:AQ,0)))</f>
        <v>Mejorar las condiciones de vida de la población de forma integral, promoviendo el acceso equitativo a salud, vivienda y bienestar social.</v>
      </c>
      <c r="CV31" s="418" t="str">
        <f>IF(E31="","",INDEX(CATALOGO!AO:AO,MATCH(POA_GC_2026!E31,CATALOGO!AQ:AQ,0)))</f>
        <v>OE5 Incrementar la cobertura de las prestaciones de servicios de salud</v>
      </c>
      <c r="CW31" s="407" t="str">
        <f>IF(CV31="","",INDEX(CATALOGO!AP:AP,MATCH(POA_GC_2026!CV31,CATALOGO!AO:AO,0)))</f>
        <v>OE_5</v>
      </c>
      <c r="CX31" s="419"/>
      <c r="CY31" s="420">
        <f>SUMIFS(CERT_ACT_POA!AM:AM,CERT_ACT_POA!C:C,A31)</f>
        <v>5146.67</v>
      </c>
      <c r="CZ31" s="420">
        <f t="shared" si="12"/>
        <v>0</v>
      </c>
      <c r="DA31" s="421">
        <f>SUMIFS(CERT_ACT_POA!$AD:$AD,CERT_ACT_POA!$C:$C,POA_GC_2026!$A31)</f>
        <v>0</v>
      </c>
      <c r="DB31" s="421">
        <f>SUMIFS(CERT_ACT_POA!$AE:$AE,CERT_ACT_POA!$C:$C,POA_GC_2026!$A31)</f>
        <v>0</v>
      </c>
      <c r="DC31" s="421">
        <f>SUMIFS(CERT_ACT_POA!$AF:$AF,CERT_ACT_POA!$C:$C,POA_GC_2026!$A31)</f>
        <v>0</v>
      </c>
      <c r="DD31" s="407" t="str">
        <f t="shared" si="13"/>
        <v>51</v>
      </c>
      <c r="DE31" s="364"/>
      <c r="DF31" s="428"/>
      <c r="DG31" s="429">
        <f>SUMIFS(CERT_PRES!$M:$M,CERT_PRES!$A:$A,$A31)</f>
        <v>0</v>
      </c>
      <c r="DH31" s="429">
        <f>SUMIFS(CERT_PRES!$O:$O,CERT_PRES!$A:$A,$A31)</f>
        <v>2916</v>
      </c>
      <c r="DI31" s="429">
        <f>SUMIFS(CERT_PRES!$P:$P,CERT_PRES!$A:$A,$A31)</f>
        <v>2916</v>
      </c>
      <c r="DJ31" s="442">
        <f t="shared" si="27"/>
        <v>0</v>
      </c>
      <c r="DK31" s="608">
        <f>IFERROR(VLOOKUP($A31,CERT_PRES!$A$6:$L$2552,12,0),0)</f>
        <v>0</v>
      </c>
      <c r="DL31" s="429" t="str">
        <f t="shared" si="15"/>
        <v>OK</v>
      </c>
      <c r="DM31" s="429" t="str">
        <f t="shared" si="16"/>
        <v>OK</v>
      </c>
      <c r="DN31" s="429">
        <f t="shared" si="21"/>
        <v>2916</v>
      </c>
      <c r="DO31" s="429" t="str">
        <f t="shared" si="28"/>
        <v/>
      </c>
      <c r="DP31" s="443">
        <f>IFERROR(VLOOKUP(A31,#REF!,82,0),0)</f>
        <v>0</v>
      </c>
      <c r="DQ31" s="444">
        <f t="shared" si="29"/>
        <v>2916</v>
      </c>
      <c r="DR31" s="445">
        <f t="shared" si="30"/>
        <v>2230.67</v>
      </c>
      <c r="DS31" s="484" t="s">
        <v>2575</v>
      </c>
      <c r="DT31" s="326" t="s">
        <v>951</v>
      </c>
    </row>
    <row r="32" spans="1:124" s="39" customFormat="1" ht="12.75" customHeight="1">
      <c r="A32" s="484" t="s">
        <v>2577</v>
      </c>
      <c r="B32" s="486" t="str">
        <f>IF(DT32="","",INDEX(CATALOGO!E:E,MATCH(DT32,CATALOGO!D:D,0)))</f>
        <v>HOSPITAL GENERAL DE CHONE</v>
      </c>
      <c r="C32" s="483" t="s">
        <v>2578</v>
      </c>
      <c r="D32" s="326" t="str">
        <f>IF(B32="","",INDEX(CATALOGO!J:J,MATCH(B32,CATALOGO!E:E,0)))</f>
        <v>1333</v>
      </c>
      <c r="E32" s="329" t="s">
        <v>223</v>
      </c>
      <c r="F32" s="326" t="str">
        <f t="shared" si="0"/>
        <v>000</v>
      </c>
      <c r="G32" s="327" t="s">
        <v>196</v>
      </c>
      <c r="H32" s="328">
        <v>510408</v>
      </c>
      <c r="I32" s="341" t="s">
        <v>1132</v>
      </c>
      <c r="J32" s="327" t="s">
        <v>193</v>
      </c>
      <c r="K32" s="342" t="str">
        <f>IF(J32="","",INDEX(CATALOGO!AW:AW,MATCH(POA_GC_2026!J32,CATALOGO!AV:AV,0)))</f>
        <v>0000</v>
      </c>
      <c r="L32" s="342" t="str">
        <f>IF(J32="","",INDEX(CATALOGO!AY:AY,MATCH(POA_GC_2026!J32,CATALOGO!AV:AV,0)))</f>
        <v>0000</v>
      </c>
      <c r="M32" s="343" t="str">
        <f>IF(DT32="","",INDEX(CATALOGO!L:L,MATCH(DT32,CATALOGO!D:D,0)))</f>
        <v xml:space="preserve">DIRECCIÓN PROVINCIAL DE SALUD DE MANABÍ </v>
      </c>
      <c r="N32" s="343" t="str">
        <f>IF(DT32="","",INDEX(CATALOGO!K:K,MATCH(DT32,CATALOGO!D:D,0)))</f>
        <v>HOSPITAL GENERAL DE CHONE</v>
      </c>
      <c r="O32" s="344" t="str">
        <f>IF(E32="","",INDEX(CATALOGO!O:O,MATCH(POA_GC_2026!E32,CATALOGO!M:M,0)))</f>
        <v>PROVISION Y PRESTACION DE SERVICIOS DE SALUD</v>
      </c>
      <c r="P32" s="345" t="str">
        <f t="shared" si="22"/>
        <v>SIN PROYECTO</v>
      </c>
      <c r="Q32" s="346" t="str">
        <f>IF(CS32="","",INDEX(CATALOGO!T:T,MATCH(POA_GC_2026!CS32,CATALOGO!S:S,0)))</f>
        <v>PRESTACION DE SERVICIOS DE SALUD SEGUNDO NIVEL</v>
      </c>
      <c r="R32" s="351" t="str">
        <f>IF(H32="","",INDEX(CATALOGO!AG:AG,MATCH(POA_GC_2026!H32,CATALOGO!AF:AF,0)))</f>
        <v>SUBSIDIO DE ANTIGÜEDAD</v>
      </c>
      <c r="S32" s="345" t="str">
        <f t="array" ref="S32">IF(J32="","",INDEX(CATALOGO!AU:AU,MATCH(J32,CATALOGO!AV:AV,0)))</f>
        <v>RECURSOS FISCALES</v>
      </c>
      <c r="T32" s="352" t="str">
        <f>IF(K32="","",INDEX(CATALOGO!AX:AX,MATCH(K32,CATALOGO!AW:AW,0)))</f>
        <v>SIN ORGANISMO</v>
      </c>
      <c r="U32" s="352" t="str">
        <f>IF(L32="","",INDEX(CATALOGO!AZ:AZ,MATCH(POA_GC_2026!L32,CATALOGO!AY:AY,0)))</f>
        <v>SIN CORRELATIVO</v>
      </c>
      <c r="V32" s="353" t="s">
        <v>493</v>
      </c>
      <c r="W32" s="354" t="s">
        <v>2498</v>
      </c>
      <c r="X32" s="354" t="s">
        <v>2500</v>
      </c>
      <c r="Y32" s="355" t="str">
        <f t="array" ref="Y32">IF(H32="","",INDEX(CATALOGO!AK:AK,MATCH(H32,CATALOGO!AF:AF,0)))</f>
        <v>04</v>
      </c>
      <c r="Z32" s="362" t="str">
        <f t="array" ref="Z32">IF(H32="","",INDEX(CATALOGO!AI:AI,MATCH(H32,CATALOGO!AF:AF,0)))</f>
        <v>NA</v>
      </c>
      <c r="AA32" s="362" t="str">
        <f t="array" ref="AA32">IF(H32="","",INDEX(CATALOGO!AJ:AJ,MATCH(H32,CATALOGO!AF:AF,0)))</f>
        <v>NA</v>
      </c>
      <c r="AB32" s="363" t="s">
        <v>194</v>
      </c>
      <c r="AC32" s="490"/>
      <c r="AD32" s="365" t="s">
        <v>197</v>
      </c>
      <c r="AE32" s="366" t="s">
        <v>44</v>
      </c>
      <c r="AF32" s="367">
        <v>46073</v>
      </c>
      <c r="AG32" s="367">
        <v>46073</v>
      </c>
      <c r="AH32" s="367">
        <v>46056</v>
      </c>
      <c r="AI32" s="367">
        <v>46056</v>
      </c>
      <c r="AJ32" s="367">
        <v>46056</v>
      </c>
      <c r="AK32" s="374"/>
      <c r="AL32" s="367">
        <v>46056</v>
      </c>
      <c r="AM32" s="367">
        <v>46078</v>
      </c>
      <c r="AN32" s="366" t="s">
        <v>41</v>
      </c>
      <c r="AO32" s="375">
        <v>2075.4</v>
      </c>
      <c r="AP32" s="375">
        <v>2075.4</v>
      </c>
      <c r="AQ32" s="375">
        <v>2075.4</v>
      </c>
      <c r="AR32" s="375">
        <v>2075.4</v>
      </c>
      <c r="AS32" s="375">
        <v>2075.4</v>
      </c>
      <c r="AT32" s="375">
        <v>2075.4</v>
      </c>
      <c r="AU32" s="375">
        <v>2075.4</v>
      </c>
      <c r="AV32" s="375">
        <v>2075.4</v>
      </c>
      <c r="AW32" s="375">
        <v>2075.4</v>
      </c>
      <c r="AX32" s="375">
        <v>2075.4</v>
      </c>
      <c r="AY32" s="375">
        <v>2075.4</v>
      </c>
      <c r="AZ32" s="375">
        <v>2327.8000000000002</v>
      </c>
      <c r="BA32" s="388">
        <f t="shared" si="2"/>
        <v>25157.200000000004</v>
      </c>
      <c r="BB32" s="364"/>
      <c r="BC32" s="389">
        <f>SUMIFS(REPROGRAM!X:X,REPROGRAM!B:B,POA_GC_2026!A32)</f>
        <v>0</v>
      </c>
      <c r="BD32" s="389">
        <f>SUMIFS(REPROGRAM!Z:Z,REPROGRAM!B:B,POA_GC_2026!A32)</f>
        <v>0</v>
      </c>
      <c r="BE32" s="389">
        <f t="shared" si="20"/>
        <v>25157.200000000004</v>
      </c>
      <c r="BF32" s="375">
        <v>2130.6999999999998</v>
      </c>
      <c r="BG32" s="394">
        <f>SUMIFS(CERT_PRES!$P:$P,CERT_PRES!$A:$A,$A32,CERT_PRES!$Q:$Q,"ENERO")</f>
        <v>2130.6999999999998</v>
      </c>
      <c r="BH32" s="375">
        <v>2112.96</v>
      </c>
      <c r="BI32" s="394">
        <f>SUMIFS(CERT_PRES!$P:$P,CERT_PRES!$A:$A,$A32,CERT_PRES!$Q:$Q,"FEBRERO")</f>
        <v>2112.96</v>
      </c>
      <c r="BJ32" s="375">
        <v>2550.8200000000002</v>
      </c>
      <c r="BK32" s="394">
        <f>SUMIFS(CERT_PRES!$P:$P,CERT_PRES!$A:$A,$A32,CERT_PRES!$Q:$Q,"MARZO")</f>
        <v>2550.8200000000002</v>
      </c>
      <c r="BL32" s="375">
        <v>2120.79</v>
      </c>
      <c r="BM32" s="394">
        <f>SUMIFS(CERT_PRES!$P:$P,CERT_PRES!$A:$A,$A32,CERT_PRES!$Q:$Q,"ABRIL")</f>
        <v>2120.79</v>
      </c>
      <c r="BN32" s="375">
        <v>2133.63</v>
      </c>
      <c r="BO32" s="394">
        <f>SUMIFS(CERT_PRES!$P:$P,CERT_PRES!$A:$A,$A32,CERT_PRES!$Q:$Q,"MAYO")</f>
        <v>2133.63</v>
      </c>
      <c r="BP32" s="375">
        <v>2143.98</v>
      </c>
      <c r="BQ32" s="394">
        <f>SUMIFS(CERT_PRES!$P:$P,CERT_PRES!$A:$A,$A32,CERT_PRES!$Q:$Q,"JUNIO")</f>
        <v>2143.98</v>
      </c>
      <c r="BR32" s="375">
        <v>2124.1799999999998</v>
      </c>
      <c r="BS32" s="394">
        <f>SUMIFS(CERT_PRES!$P:$P,CERT_PRES!$A:$A,$A32,CERT_PRES!$Q:$Q,"JULIO")</f>
        <v>2124.1799999999998</v>
      </c>
      <c r="BT32" s="375">
        <v>2075.4</v>
      </c>
      <c r="BU32" s="394">
        <f>SUMIFS(CERT_PRES!$P:$P,CERT_PRES!$A:$A,$A32,CERT_PRES!$Q:$Q,"AGOSTO")</f>
        <v>0</v>
      </c>
      <c r="BV32" s="375">
        <v>2075.4</v>
      </c>
      <c r="BW32" s="394">
        <f>SUMIFS(CERT_PRES!$P:$P,CERT_PRES!$A:$A,$A32,CERT_PRES!$Q:$Q,"SEPTIEMBRE")</f>
        <v>0</v>
      </c>
      <c r="BX32" s="375">
        <v>2075.4</v>
      </c>
      <c r="BY32" s="394">
        <f>SUMIFS(CERT_PRES!$P:$P,CERT_PRES!$A:$A,$A32,CERT_PRES!$Q:$Q,"OCTUBRE")</f>
        <v>0</v>
      </c>
      <c r="BZ32" s="375">
        <v>2075.4</v>
      </c>
      <c r="CA32" s="394">
        <f>SUMIFS(CERT_PRES!$P:$P,CERT_PRES!$A:$A,$A32,CERT_PRES!$Q:$Q,"NOVIEMBRE")</f>
        <v>0</v>
      </c>
      <c r="CB32" s="375">
        <v>1538.54</v>
      </c>
      <c r="CC32" s="388">
        <f>SUMIFS(CERT_PRES!$P:$P,CERT_PRES!$A:$A,$A32,CERT_PRES!$Q:$Q,"DICIEMBRE")</f>
        <v>0</v>
      </c>
      <c r="CD32" s="388">
        <f t="shared" si="23"/>
        <v>25157.200000000008</v>
      </c>
      <c r="CE32" s="407" t="str">
        <f t="shared" si="5"/>
        <v>SI</v>
      </c>
      <c r="CF32" s="408" t="str">
        <f t="shared" si="24"/>
        <v>VALIDADO</v>
      </c>
      <c r="CG32" s="409">
        <f>+((SUMIFS(REPROGRAM!$V:$V,REPROGRAM!$B:$B,$A32,REPROGRAM!$AB:$AB,"NO"))-(SUMIFS(REPROGRAM!$W:$W,REPROGRAM!$B:$B,$A32,REPROGRAM!$AB:$AB,"NO")))</f>
        <v>0</v>
      </c>
      <c r="CH32" s="409">
        <f t="shared" si="25"/>
        <v>25157.200000000001</v>
      </c>
      <c r="CI32" s="409">
        <f t="shared" si="26"/>
        <v>0</v>
      </c>
      <c r="CJ32" s="410" t="str">
        <f>IF(DT32="","",INDEX(CATALOGO!L:L,MATCH(DT32,CATALOGO!D:D,0)))</f>
        <v xml:space="preserve">DIRECCIÓN PROVINCIAL DE SALUD DE MANABÍ </v>
      </c>
      <c r="CK32" s="410" t="str">
        <f>IF(DT32="","",INDEX(CATALOGO!L:L,MATCH(DT32,CATALOGO!D:D,0)))</f>
        <v xml:space="preserve">DIRECCIÓN PROVINCIAL DE SALUD DE MANABÍ </v>
      </c>
      <c r="CL32" s="352" t="str">
        <f>IF(D32="","",INDEX(CATALOGO!G:G,MATCH(D32,CATALOGO!D:D,0)))</f>
        <v>COORDINACIÓN ZONAL 4</v>
      </c>
      <c r="CM32" s="352" t="str">
        <f>IF(D32="","",INDEX(CATALOGO!H:H,MATCH(D32,CATALOGO!D:D,0)))</f>
        <v>MANABI</v>
      </c>
      <c r="CN32" s="352" t="str">
        <f>IF(D32="","",INDEX(CATALOGO!I:I,MATCH(D32,CATALOGO!D:D,0)))</f>
        <v>CHONE</v>
      </c>
      <c r="CO32" s="411" t="str">
        <f>IF(H32="","",INDEX(CATALOGO!AH:AH,MATCH(H32,CATALOGO!AF:AF,0)))</f>
        <v xml:space="preserve">GASTOS EN PERSONAL </v>
      </c>
      <c r="CP32" s="352" t="str">
        <f t="shared" si="9"/>
        <v>NO APLICA</v>
      </c>
      <c r="CQ32" s="352" t="str">
        <f>IF(E32="","",INDEX(CATALOGO!N:N,MATCH(POA_GC_2026!E32,CATALOGO!M:M,0)))</f>
        <v>PROV</v>
      </c>
      <c r="CR32" s="352" t="str">
        <f t="shared" si="10"/>
        <v>CORRIENTE</v>
      </c>
      <c r="CS32" s="352" t="str">
        <f t="shared" si="11"/>
        <v>90000004</v>
      </c>
      <c r="CT32" s="417" t="str">
        <f>IFERROR(VLOOKUP(E32,CATALOGO!$BB$3:$BC$24,2,0)," ")</f>
        <v>G21</v>
      </c>
      <c r="CU32" s="418" t="str">
        <f>IF(E32="","",INDEX(CATALOGO!AN:AN,MATCH(POA_GC_2026!E32,CATALOGO!AQ:AQ,0)))</f>
        <v>Mejorar las condiciones de vida de la población de forma integral, promoviendo el acceso equitativo a salud, vivienda y bienestar social.</v>
      </c>
      <c r="CV32" s="418" t="str">
        <f>IF(E32="","",INDEX(CATALOGO!AO:AO,MATCH(POA_GC_2026!E32,CATALOGO!AQ:AQ,0)))</f>
        <v>OE5 Incrementar la cobertura de las prestaciones de servicios de salud</v>
      </c>
      <c r="CW32" s="407" t="str">
        <f>IF(CV32="","",INDEX(CATALOGO!AP:AP,MATCH(POA_GC_2026!CV32,CATALOGO!AO:AO,0)))</f>
        <v>OE_5</v>
      </c>
      <c r="CX32" s="419"/>
      <c r="CY32" s="420">
        <f>SUMIFS(CERT_ACT_POA!AM:AM,CERT_ACT_POA!C:C,A32)</f>
        <v>25157.200000000001</v>
      </c>
      <c r="CZ32" s="420">
        <f t="shared" si="12"/>
        <v>3.637978807091713E-12</v>
      </c>
      <c r="DA32" s="421">
        <f>SUMIFS(CERT_ACT_POA!$AD:$AD,CERT_ACT_POA!$C:$C,POA_GC_2026!$A32)</f>
        <v>0</v>
      </c>
      <c r="DB32" s="421">
        <f>SUMIFS(CERT_ACT_POA!$AE:$AE,CERT_ACT_POA!$C:$C,POA_GC_2026!$A32)</f>
        <v>0</v>
      </c>
      <c r="DC32" s="421">
        <f>SUMIFS(CERT_ACT_POA!$AF:$AF,CERT_ACT_POA!$C:$C,POA_GC_2026!$A32)</f>
        <v>0</v>
      </c>
      <c r="DD32" s="407" t="str">
        <f t="shared" si="13"/>
        <v>51</v>
      </c>
      <c r="DE32" s="364"/>
      <c r="DF32" s="428"/>
      <c r="DG32" s="429">
        <f>SUMIFS(CERT_PRES!$M:$M,CERT_PRES!$A:$A,$A32)</f>
        <v>0</v>
      </c>
      <c r="DH32" s="429">
        <f>SUMIFS(CERT_PRES!$O:$O,CERT_PRES!$A:$A,$A32)</f>
        <v>15317.060000000001</v>
      </c>
      <c r="DI32" s="429">
        <f>SUMIFS(CERT_PRES!$P:$P,CERT_PRES!$A:$A,$A32)</f>
        <v>15317.060000000001</v>
      </c>
      <c r="DJ32" s="442">
        <f t="shared" si="27"/>
        <v>0</v>
      </c>
      <c r="DK32" s="608">
        <f>IFERROR(VLOOKUP($A32,CERT_PRES!$A$6:$L$2552,12,0),0)</f>
        <v>0</v>
      </c>
      <c r="DL32" s="429" t="str">
        <f t="shared" si="15"/>
        <v>OK</v>
      </c>
      <c r="DM32" s="429" t="str">
        <f t="shared" si="16"/>
        <v>OK</v>
      </c>
      <c r="DN32" s="429">
        <f t="shared" si="21"/>
        <v>15317.060000000001</v>
      </c>
      <c r="DO32" s="429" t="str">
        <f t="shared" si="28"/>
        <v/>
      </c>
      <c r="DP32" s="443">
        <f>IFERROR(VLOOKUP(A32,#REF!,82,0),0)</f>
        <v>0</v>
      </c>
      <c r="DQ32" s="444">
        <f t="shared" si="29"/>
        <v>15317.060000000001</v>
      </c>
      <c r="DR32" s="445">
        <f t="shared" si="30"/>
        <v>9840.14</v>
      </c>
      <c r="DS32" s="484" t="s">
        <v>2577</v>
      </c>
      <c r="DT32" s="326" t="s">
        <v>951</v>
      </c>
    </row>
    <row r="33" spans="1:124" s="39" customFormat="1" ht="12.75" customHeight="1">
      <c r="A33" s="484" t="s">
        <v>2579</v>
      </c>
      <c r="B33" s="486" t="str">
        <f>IF(DT33="","",INDEX(CATALOGO!E:E,MATCH(DT33,CATALOGO!D:D,0)))</f>
        <v>HOSPITAL GENERAL DE CHONE</v>
      </c>
      <c r="C33" s="483" t="s">
        <v>2580</v>
      </c>
      <c r="D33" s="326" t="str">
        <f>IF(B33="","",INDEX(CATALOGO!J:J,MATCH(B33,CATALOGO!E:E,0)))</f>
        <v>1333</v>
      </c>
      <c r="E33" s="329" t="s">
        <v>223</v>
      </c>
      <c r="F33" s="326" t="str">
        <f t="shared" si="0"/>
        <v>000</v>
      </c>
      <c r="G33" s="327" t="s">
        <v>196</v>
      </c>
      <c r="H33" s="328">
        <v>510409</v>
      </c>
      <c r="I33" s="341" t="s">
        <v>1132</v>
      </c>
      <c r="J33" s="327" t="s">
        <v>193</v>
      </c>
      <c r="K33" s="342" t="str">
        <f>IF(J33="","",INDEX(CATALOGO!AW:AW,MATCH(POA_GC_2026!J33,CATALOGO!AV:AV,0)))</f>
        <v>0000</v>
      </c>
      <c r="L33" s="342" t="str">
        <f>IF(J33="","",INDEX(CATALOGO!AY:AY,MATCH(POA_GC_2026!J33,CATALOGO!AV:AV,0)))</f>
        <v>0000</v>
      </c>
      <c r="M33" s="343" t="str">
        <f>IF(DT33="","",INDEX(CATALOGO!L:L,MATCH(DT33,CATALOGO!D:D,0)))</f>
        <v xml:space="preserve">DIRECCIÓN PROVINCIAL DE SALUD DE MANABÍ </v>
      </c>
      <c r="N33" s="343" t="str">
        <f>IF(DT33="","",INDEX(CATALOGO!K:K,MATCH(DT33,CATALOGO!D:D,0)))</f>
        <v>HOSPITAL GENERAL DE CHONE</v>
      </c>
      <c r="O33" s="344" t="str">
        <f>IF(E33="","",INDEX(CATALOGO!O:O,MATCH(POA_GC_2026!E33,CATALOGO!M:M,0)))</f>
        <v>PROVISION Y PRESTACION DE SERVICIOS DE SALUD</v>
      </c>
      <c r="P33" s="345" t="str">
        <f t="shared" si="22"/>
        <v>SIN PROYECTO</v>
      </c>
      <c r="Q33" s="346" t="str">
        <f>IF(CS33="","",INDEX(CATALOGO!T:T,MATCH(POA_GC_2026!CS33,CATALOGO!S:S,0)))</f>
        <v>PRESTACION DE SERVICIOS DE SALUD SEGUNDO NIVEL</v>
      </c>
      <c r="R33" s="351" t="str">
        <f>IF(H33="","",INDEX(CATALOGO!AG:AG,MATCH(POA_GC_2026!H33,CATALOGO!AF:AF,0)))</f>
        <v>BENEFICIOS SOCIALES</v>
      </c>
      <c r="S33" s="345" t="str">
        <f t="array" ref="S33">IF(J33="","",INDEX(CATALOGO!AU:AU,MATCH(J33,CATALOGO!AV:AV,0)))</f>
        <v>RECURSOS FISCALES</v>
      </c>
      <c r="T33" s="352" t="str">
        <f>IF(K33="","",INDEX(CATALOGO!AX:AX,MATCH(K33,CATALOGO!AW:AW,0)))</f>
        <v>SIN ORGANISMO</v>
      </c>
      <c r="U33" s="352" t="str">
        <f>IF(L33="","",INDEX(CATALOGO!AZ:AZ,MATCH(POA_GC_2026!L33,CATALOGO!AY:AY,0)))</f>
        <v>SIN CORRELATIVO</v>
      </c>
      <c r="V33" s="353" t="s">
        <v>493</v>
      </c>
      <c r="W33" s="354" t="s">
        <v>2498</v>
      </c>
      <c r="X33" s="354" t="s">
        <v>2500</v>
      </c>
      <c r="Y33" s="355" t="str">
        <f t="array" ref="Y33">IF(H33="","",INDEX(CATALOGO!AK:AK,MATCH(H33,CATALOGO!AF:AF,0)))</f>
        <v>04</v>
      </c>
      <c r="Z33" s="362" t="str">
        <f t="array" ref="Z33">IF(H33="","",INDEX(CATALOGO!AI:AI,MATCH(H33,CATALOGO!AF:AF,0)))</f>
        <v>NA</v>
      </c>
      <c r="AA33" s="362" t="str">
        <f t="array" ref="AA33">IF(H33="","",INDEX(CATALOGO!AJ:AJ,MATCH(H33,CATALOGO!AF:AF,0)))</f>
        <v>NA</v>
      </c>
      <c r="AB33" s="363" t="s">
        <v>194</v>
      </c>
      <c r="AC33" s="490"/>
      <c r="AD33" s="365" t="s">
        <v>197</v>
      </c>
      <c r="AE33" s="366" t="s">
        <v>44</v>
      </c>
      <c r="AF33" s="367">
        <v>46073</v>
      </c>
      <c r="AG33" s="367">
        <v>46073</v>
      </c>
      <c r="AH33" s="367">
        <v>46056</v>
      </c>
      <c r="AI33" s="367">
        <v>46056</v>
      </c>
      <c r="AJ33" s="367">
        <v>46056</v>
      </c>
      <c r="AK33" s="374"/>
      <c r="AL33" s="367">
        <v>46056</v>
      </c>
      <c r="AM33" s="367">
        <v>46078</v>
      </c>
      <c r="AN33" s="366" t="s">
        <v>41</v>
      </c>
      <c r="AO33" s="375">
        <v>0</v>
      </c>
      <c r="AP33" s="375">
        <v>0</v>
      </c>
      <c r="AQ33" s="375">
        <v>0</v>
      </c>
      <c r="AR33" s="375">
        <v>0</v>
      </c>
      <c r="AS33" s="375">
        <v>0</v>
      </c>
      <c r="AT33" s="375">
        <v>0</v>
      </c>
      <c r="AU33" s="375">
        <v>0</v>
      </c>
      <c r="AV33" s="375">
        <v>0</v>
      </c>
      <c r="AW33" s="375">
        <v>0</v>
      </c>
      <c r="AX33" s="375">
        <v>0</v>
      </c>
      <c r="AY33" s="375">
        <v>0</v>
      </c>
      <c r="AZ33" s="375">
        <v>0</v>
      </c>
      <c r="BA33" s="388">
        <f t="shared" si="2"/>
        <v>0</v>
      </c>
      <c r="BB33" s="364"/>
      <c r="BC33" s="389">
        <f>SUMIFS(REPROGRAM!X:X,REPROGRAM!B:B,POA_GC_2026!A33)</f>
        <v>20280</v>
      </c>
      <c r="BD33" s="389">
        <f>SUMIFS(REPROGRAM!Z:Z,REPROGRAM!B:B,POA_GC_2026!A33)</f>
        <v>0</v>
      </c>
      <c r="BE33" s="389">
        <f t="shared" si="20"/>
        <v>20280</v>
      </c>
      <c r="BF33" s="375">
        <v>0</v>
      </c>
      <c r="BG33" s="394">
        <f>SUMIFS(CERT_PRES!$P:$P,CERT_PRES!$A:$A,$A33,CERT_PRES!$Q:$Q,"ENERO")</f>
        <v>0</v>
      </c>
      <c r="BH33" s="375">
        <v>0</v>
      </c>
      <c r="BI33" s="394">
        <f>SUMIFS(CERT_PRES!$P:$P,CERT_PRES!$A:$A,$A33,CERT_PRES!$Q:$Q,"FEBRERO")</f>
        <v>0</v>
      </c>
      <c r="BJ33" s="375">
        <v>0</v>
      </c>
      <c r="BK33" s="394">
        <f>SUMIFS(CERT_PRES!$P:$P,CERT_PRES!$A:$A,$A33,CERT_PRES!$Q:$Q,"MARZO")</f>
        <v>0</v>
      </c>
      <c r="BL33" s="375">
        <v>0</v>
      </c>
      <c r="BM33" s="394">
        <f>SUMIFS(CERT_PRES!$P:$P,CERT_PRES!$A:$A,$A33,CERT_PRES!$Q:$Q,"ABRIL")</f>
        <v>0</v>
      </c>
      <c r="BN33" s="375">
        <v>20280</v>
      </c>
      <c r="BO33" s="394">
        <f>SUMIFS(CERT_PRES!$P:$P,CERT_PRES!$A:$A,$A33,CERT_PRES!$Q:$Q,"MAYO")</f>
        <v>20280</v>
      </c>
      <c r="BP33" s="375">
        <v>0</v>
      </c>
      <c r="BQ33" s="394">
        <f>SUMIFS(CERT_PRES!$P:$P,CERT_PRES!$A:$A,$A33,CERT_PRES!$Q:$Q,"JUNIO")</f>
        <v>0</v>
      </c>
      <c r="BR33" s="375">
        <v>0</v>
      </c>
      <c r="BS33" s="394">
        <f>SUMIFS(CERT_PRES!$P:$P,CERT_PRES!$A:$A,$A33,CERT_PRES!$Q:$Q,"JULIO")</f>
        <v>0</v>
      </c>
      <c r="BT33" s="375">
        <v>0</v>
      </c>
      <c r="BU33" s="394">
        <f>SUMIFS(CERT_PRES!$P:$P,CERT_PRES!$A:$A,$A33,CERT_PRES!$Q:$Q,"AGOSTO")</f>
        <v>0</v>
      </c>
      <c r="BV33" s="375">
        <v>0</v>
      </c>
      <c r="BW33" s="394">
        <f>SUMIFS(CERT_PRES!$P:$P,CERT_PRES!$A:$A,$A33,CERT_PRES!$Q:$Q,"SEPTIEMBRE")</f>
        <v>0</v>
      </c>
      <c r="BX33" s="375">
        <v>0</v>
      </c>
      <c r="BY33" s="394">
        <f>SUMIFS(CERT_PRES!$P:$P,CERT_PRES!$A:$A,$A33,CERT_PRES!$Q:$Q,"OCTUBRE")</f>
        <v>0</v>
      </c>
      <c r="BZ33" s="375">
        <v>0</v>
      </c>
      <c r="CA33" s="394">
        <f>SUMIFS(CERT_PRES!$P:$P,CERT_PRES!$A:$A,$A33,CERT_PRES!$Q:$Q,"NOVIEMBRE")</f>
        <v>0</v>
      </c>
      <c r="CB33" s="375">
        <v>0</v>
      </c>
      <c r="CC33" s="388">
        <f>SUMIFS(CERT_PRES!$P:$P,CERT_PRES!$A:$A,$A33,CERT_PRES!$Q:$Q,"DICIEMBRE")</f>
        <v>0</v>
      </c>
      <c r="CD33" s="388">
        <f t="shared" si="23"/>
        <v>20280</v>
      </c>
      <c r="CE33" s="407" t="str">
        <f t="shared" si="5"/>
        <v>SI</v>
      </c>
      <c r="CF33" s="408" t="str">
        <f t="shared" si="24"/>
        <v>VALIDADO</v>
      </c>
      <c r="CG33" s="409">
        <f>+((SUMIFS(REPROGRAM!$V:$V,REPROGRAM!$B:$B,$A33,REPROGRAM!$AB:$AB,"NO"))-(SUMIFS(REPROGRAM!$W:$W,REPROGRAM!$B:$B,$A33,REPROGRAM!$AB:$AB,"NO")))</f>
        <v>0</v>
      </c>
      <c r="CH33" s="409">
        <f t="shared" si="25"/>
        <v>20280</v>
      </c>
      <c r="CI33" s="409">
        <f t="shared" si="26"/>
        <v>0</v>
      </c>
      <c r="CJ33" s="410" t="str">
        <f>IF(DT33="","",INDEX(CATALOGO!L:L,MATCH(DT33,CATALOGO!D:D,0)))</f>
        <v xml:space="preserve">DIRECCIÓN PROVINCIAL DE SALUD DE MANABÍ </v>
      </c>
      <c r="CK33" s="410" t="str">
        <f>IF(DT33="","",INDEX(CATALOGO!L:L,MATCH(DT33,CATALOGO!D:D,0)))</f>
        <v xml:space="preserve">DIRECCIÓN PROVINCIAL DE SALUD DE MANABÍ </v>
      </c>
      <c r="CL33" s="352" t="str">
        <f>IF(D33="","",INDEX(CATALOGO!G:G,MATCH(D33,CATALOGO!D:D,0)))</f>
        <v>COORDINACIÓN ZONAL 4</v>
      </c>
      <c r="CM33" s="352" t="str">
        <f>IF(D33="","",INDEX(CATALOGO!H:H,MATCH(D33,CATALOGO!D:D,0)))</f>
        <v>MANABI</v>
      </c>
      <c r="CN33" s="352" t="str">
        <f>IF(D33="","",INDEX(CATALOGO!I:I,MATCH(D33,CATALOGO!D:D,0)))</f>
        <v>CHONE</v>
      </c>
      <c r="CO33" s="411" t="str">
        <f>IF(H33="","",INDEX(CATALOGO!AH:AH,MATCH(H33,CATALOGO!AF:AF,0)))</f>
        <v xml:space="preserve">GASTOS EN PERSONAL </v>
      </c>
      <c r="CP33" s="352" t="str">
        <f t="shared" si="9"/>
        <v>NO APLICA</v>
      </c>
      <c r="CQ33" s="352" t="str">
        <f>IF(E33="","",INDEX(CATALOGO!N:N,MATCH(POA_GC_2026!E33,CATALOGO!M:M,0)))</f>
        <v>PROV</v>
      </c>
      <c r="CR33" s="352" t="str">
        <f t="shared" si="10"/>
        <v>CORRIENTE</v>
      </c>
      <c r="CS33" s="352" t="str">
        <f t="shared" si="11"/>
        <v>90000004</v>
      </c>
      <c r="CT33" s="417" t="str">
        <f>IFERROR(VLOOKUP(E33,CATALOGO!$BB$3:$BC$24,2,0)," ")</f>
        <v>G21</v>
      </c>
      <c r="CU33" s="418" t="str">
        <f>IF(E33="","",INDEX(CATALOGO!AN:AN,MATCH(POA_GC_2026!E33,CATALOGO!AQ:AQ,0)))</f>
        <v>Mejorar las condiciones de vida de la población de forma integral, promoviendo el acceso equitativo a salud, vivienda y bienestar social.</v>
      </c>
      <c r="CV33" s="418" t="str">
        <f>IF(E33="","",INDEX(CATALOGO!AO:AO,MATCH(POA_GC_2026!E33,CATALOGO!AQ:AQ,0)))</f>
        <v>OE5 Incrementar la cobertura de las prestaciones de servicios de salud</v>
      </c>
      <c r="CW33" s="407" t="str">
        <f>IF(CV33="","",INDEX(CATALOGO!AP:AP,MATCH(POA_GC_2026!CV33,CATALOGO!AO:AO,0)))</f>
        <v>OE_5</v>
      </c>
      <c r="CX33" s="419"/>
      <c r="CY33" s="420">
        <f>SUMIFS(CERT_ACT_POA!AM:AM,CERT_ACT_POA!C:C,A33)</f>
        <v>20280</v>
      </c>
      <c r="CZ33" s="420">
        <f t="shared" si="12"/>
        <v>0</v>
      </c>
      <c r="DA33" s="421">
        <f>SUMIFS(CERT_ACT_POA!$AD:$AD,CERT_ACT_POA!$C:$C,POA_GC_2026!$A33)</f>
        <v>0</v>
      </c>
      <c r="DB33" s="421">
        <f>SUMIFS(CERT_ACT_POA!$AE:$AE,CERT_ACT_POA!$C:$C,POA_GC_2026!$A33)</f>
        <v>0</v>
      </c>
      <c r="DC33" s="421">
        <f>SUMIFS(CERT_ACT_POA!$AF:$AF,CERT_ACT_POA!$C:$C,POA_GC_2026!$A33)</f>
        <v>0</v>
      </c>
      <c r="DD33" s="407" t="str">
        <f t="shared" si="13"/>
        <v>51</v>
      </c>
      <c r="DE33" s="364"/>
      <c r="DF33" s="428"/>
      <c r="DG33" s="429">
        <f>SUMIFS(CERT_PRES!$M:$M,CERT_PRES!$A:$A,$A33)</f>
        <v>0</v>
      </c>
      <c r="DH33" s="429">
        <f>SUMIFS(CERT_PRES!$O:$O,CERT_PRES!$A:$A,$A33)</f>
        <v>20280</v>
      </c>
      <c r="DI33" s="429">
        <f>SUMIFS(CERT_PRES!$P:$P,CERT_PRES!$A:$A,$A33)</f>
        <v>20280</v>
      </c>
      <c r="DJ33" s="442">
        <f t="shared" si="27"/>
        <v>0</v>
      </c>
      <c r="DK33" s="608">
        <f>IFERROR(VLOOKUP($A33,CERT_PRES!$A$6:$L$2552,12,0),0)</f>
        <v>0</v>
      </c>
      <c r="DL33" s="429" t="str">
        <f t="shared" si="15"/>
        <v>OK</v>
      </c>
      <c r="DM33" s="429" t="str">
        <f t="shared" si="16"/>
        <v>OK</v>
      </c>
      <c r="DN33" s="429">
        <f t="shared" si="21"/>
        <v>20280</v>
      </c>
      <c r="DO33" s="429" t="str">
        <f t="shared" si="28"/>
        <v/>
      </c>
      <c r="DP33" s="443">
        <f>IFERROR(VLOOKUP(A33,#REF!,82,0),0)</f>
        <v>0</v>
      </c>
      <c r="DQ33" s="444">
        <f t="shared" si="29"/>
        <v>20280</v>
      </c>
      <c r="DR33" s="445">
        <f t="shared" si="30"/>
        <v>0</v>
      </c>
      <c r="DS33" s="484" t="s">
        <v>2579</v>
      </c>
      <c r="DT33" s="326" t="s">
        <v>951</v>
      </c>
    </row>
    <row r="34" spans="1:124" s="39" customFormat="1" ht="12.75" customHeight="1">
      <c r="A34" s="484" t="s">
        <v>2581</v>
      </c>
      <c r="B34" s="486" t="str">
        <f>IF(DT34="","",INDEX(CATALOGO!E:E,MATCH(DT34,CATALOGO!D:D,0)))</f>
        <v>HOSPITAL GENERAL DE CHONE</v>
      </c>
      <c r="C34" s="483" t="s">
        <v>2427</v>
      </c>
      <c r="D34" s="326" t="str">
        <f>IF(B34="","",INDEX(CATALOGO!J:J,MATCH(B34,CATALOGO!E:E,0)))</f>
        <v>1333</v>
      </c>
      <c r="E34" s="329" t="s">
        <v>223</v>
      </c>
      <c r="F34" s="326" t="str">
        <f t="shared" si="0"/>
        <v>000</v>
      </c>
      <c r="G34" s="327" t="s">
        <v>196</v>
      </c>
      <c r="H34" s="328">
        <v>510509</v>
      </c>
      <c r="I34" s="341" t="s">
        <v>1132</v>
      </c>
      <c r="J34" s="327" t="s">
        <v>193</v>
      </c>
      <c r="K34" s="342" t="str">
        <f>IF(J34="","",INDEX(CATALOGO!AW:AW,MATCH(POA_GC_2026!J34,CATALOGO!AV:AV,0)))</f>
        <v>0000</v>
      </c>
      <c r="L34" s="342" t="str">
        <f>IF(J34="","",INDEX(CATALOGO!AY:AY,MATCH(POA_GC_2026!J34,CATALOGO!AV:AV,0)))</f>
        <v>0000</v>
      </c>
      <c r="M34" s="343" t="str">
        <f>IF(DT34="","",INDEX(CATALOGO!L:L,MATCH(DT34,CATALOGO!D:D,0)))</f>
        <v xml:space="preserve">DIRECCIÓN PROVINCIAL DE SALUD DE MANABÍ </v>
      </c>
      <c r="N34" s="343" t="str">
        <f>IF(DT34="","",INDEX(CATALOGO!K:K,MATCH(DT34,CATALOGO!D:D,0)))</f>
        <v>HOSPITAL GENERAL DE CHONE</v>
      </c>
      <c r="O34" s="344" t="str">
        <f>IF(E34="","",INDEX(CATALOGO!O:O,MATCH(POA_GC_2026!E34,CATALOGO!M:M,0)))</f>
        <v>PROVISION Y PRESTACION DE SERVICIOS DE SALUD</v>
      </c>
      <c r="P34" s="345" t="str">
        <f t="shared" si="22"/>
        <v>SIN PROYECTO</v>
      </c>
      <c r="Q34" s="346" t="str">
        <f>IF(CS34="","",INDEX(CATALOGO!T:T,MATCH(POA_GC_2026!CS34,CATALOGO!S:S,0)))</f>
        <v>PRESTACION DE SERVICIOS DE SALUD SEGUNDO NIVEL</v>
      </c>
      <c r="R34" s="351" t="str">
        <f>IF(H34="","",INDEX(CATALOGO!AG:AG,MATCH(POA_GC_2026!H34,CATALOGO!AF:AF,0)))</f>
        <v>HORAS EXTRAORDINARIAS Y SUPLEMENTARIAS</v>
      </c>
      <c r="S34" s="345" t="str">
        <f t="array" ref="S34">IF(J34="","",INDEX(CATALOGO!AU:AU,MATCH(J34,CATALOGO!AV:AV,0)))</f>
        <v>RECURSOS FISCALES</v>
      </c>
      <c r="T34" s="352" t="str">
        <f>IF(K34="","",INDEX(CATALOGO!AX:AX,MATCH(K34,CATALOGO!AW:AW,0)))</f>
        <v>SIN ORGANISMO</v>
      </c>
      <c r="U34" s="352" t="str">
        <f>IF(L34="","",INDEX(CATALOGO!AZ:AZ,MATCH(POA_GC_2026!L34,CATALOGO!AY:AY,0)))</f>
        <v>SIN CORRELATIVO</v>
      </c>
      <c r="V34" s="353" t="s">
        <v>493</v>
      </c>
      <c r="W34" s="354" t="s">
        <v>2498</v>
      </c>
      <c r="X34" s="354" t="s">
        <v>2500</v>
      </c>
      <c r="Y34" s="355" t="str">
        <f t="array" ref="Y34">IF(H34="","",INDEX(CATALOGO!AK:AK,MATCH(H34,CATALOGO!AF:AF,0)))</f>
        <v>04</v>
      </c>
      <c r="Z34" s="362" t="str">
        <f t="array" ref="Z34">IF(H34="","",INDEX(CATALOGO!AI:AI,MATCH(H34,CATALOGO!AF:AF,0)))</f>
        <v>NA</v>
      </c>
      <c r="AA34" s="362" t="str">
        <f t="array" ref="AA34">IF(H34="","",INDEX(CATALOGO!AJ:AJ,MATCH(H34,CATALOGO!AF:AF,0)))</f>
        <v>NA</v>
      </c>
      <c r="AB34" s="363" t="s">
        <v>194</v>
      </c>
      <c r="AC34" s="490"/>
      <c r="AD34" s="365" t="s">
        <v>197</v>
      </c>
      <c r="AE34" s="366" t="s">
        <v>44</v>
      </c>
      <c r="AF34" s="367">
        <v>46073</v>
      </c>
      <c r="AG34" s="367">
        <v>46073</v>
      </c>
      <c r="AH34" s="367">
        <v>46056</v>
      </c>
      <c r="AI34" s="367">
        <v>46056</v>
      </c>
      <c r="AJ34" s="367">
        <v>46056</v>
      </c>
      <c r="AK34" s="374"/>
      <c r="AL34" s="367">
        <v>46056</v>
      </c>
      <c r="AM34" s="367">
        <v>46078</v>
      </c>
      <c r="AN34" s="366" t="s">
        <v>41</v>
      </c>
      <c r="AO34" s="375">
        <v>16645</v>
      </c>
      <c r="AP34" s="375">
        <v>16645</v>
      </c>
      <c r="AQ34" s="375">
        <v>16645</v>
      </c>
      <c r="AR34" s="375">
        <v>16645</v>
      </c>
      <c r="AS34" s="375">
        <v>16645</v>
      </c>
      <c r="AT34" s="375">
        <v>16645</v>
      </c>
      <c r="AU34" s="375">
        <v>16645</v>
      </c>
      <c r="AV34" s="375">
        <v>16645</v>
      </c>
      <c r="AW34" s="375">
        <v>16645</v>
      </c>
      <c r="AX34" s="375">
        <v>12000</v>
      </c>
      <c r="AY34" s="375">
        <v>12000</v>
      </c>
      <c r="AZ34" s="375">
        <v>1408.44</v>
      </c>
      <c r="BA34" s="388">
        <f t="shared" si="2"/>
        <v>175213.44</v>
      </c>
      <c r="BB34" s="364"/>
      <c r="BC34" s="389">
        <f>SUMIFS(REPROGRAM!X:X,REPROGRAM!B:B,POA_GC_2026!A34)</f>
        <v>0</v>
      </c>
      <c r="BD34" s="389">
        <f>SUMIFS(REPROGRAM!Z:Z,REPROGRAM!B:B,POA_GC_2026!A34)</f>
        <v>0</v>
      </c>
      <c r="BE34" s="389">
        <f t="shared" si="20"/>
        <v>175213.44</v>
      </c>
      <c r="BF34" s="375">
        <v>14672.17</v>
      </c>
      <c r="BG34" s="394">
        <f>SUMIFS(CERT_PRES!$P:$P,CERT_PRES!$A:$A,$A34,CERT_PRES!$Q:$Q,"ENERO")</f>
        <v>14672.17</v>
      </c>
      <c r="BH34" s="375">
        <v>16280.01</v>
      </c>
      <c r="BI34" s="394">
        <f>SUMIFS(CERT_PRES!$P:$P,CERT_PRES!$A:$A,$A34,CERT_PRES!$Q:$Q,"FEBRERO")</f>
        <v>16280.01</v>
      </c>
      <c r="BJ34" s="375">
        <v>16941.75</v>
      </c>
      <c r="BK34" s="394">
        <f>SUMIFS(CERT_PRES!$P:$P,CERT_PRES!$A:$A,$A34,CERT_PRES!$Q:$Q,"MARZO")</f>
        <v>16941.75</v>
      </c>
      <c r="BL34" s="375">
        <v>17634.05</v>
      </c>
      <c r="BM34" s="394">
        <f>SUMIFS(CERT_PRES!$P:$P,CERT_PRES!$A:$A,$A34,CERT_PRES!$Q:$Q,"ABRIL")</f>
        <v>17634.05</v>
      </c>
      <c r="BN34" s="375">
        <v>15903.51</v>
      </c>
      <c r="BO34" s="394">
        <f>SUMIFS(CERT_PRES!$P:$P,CERT_PRES!$A:$A,$A34,CERT_PRES!$Q:$Q,"MAYO")</f>
        <v>15903.51</v>
      </c>
      <c r="BP34" s="375">
        <v>18355.91</v>
      </c>
      <c r="BQ34" s="394">
        <f>SUMIFS(CERT_PRES!$P:$P,CERT_PRES!$A:$A,$A34,CERT_PRES!$Q:$Q,"JUNIO")</f>
        <v>18355.91</v>
      </c>
      <c r="BR34" s="375">
        <v>16249.02</v>
      </c>
      <c r="BS34" s="394">
        <f>SUMIFS(CERT_PRES!$P:$P,CERT_PRES!$A:$A,$A34,CERT_PRES!$Q:$Q,"JULIO")</f>
        <v>16249.02</v>
      </c>
      <c r="BT34" s="375">
        <v>16645</v>
      </c>
      <c r="BU34" s="394">
        <f>SUMIFS(CERT_PRES!$P:$P,CERT_PRES!$A:$A,$A34,CERT_PRES!$Q:$Q,"AGOSTO")</f>
        <v>0</v>
      </c>
      <c r="BV34" s="375">
        <v>16645</v>
      </c>
      <c r="BW34" s="394">
        <f>SUMIFS(CERT_PRES!$P:$P,CERT_PRES!$A:$A,$A34,CERT_PRES!$Q:$Q,"SEPTIEMBRE")</f>
        <v>0</v>
      </c>
      <c r="BX34" s="375">
        <v>12000</v>
      </c>
      <c r="BY34" s="394">
        <f>SUMIFS(CERT_PRES!$P:$P,CERT_PRES!$A:$A,$A34,CERT_PRES!$Q:$Q,"OCTUBRE")</f>
        <v>0</v>
      </c>
      <c r="BZ34" s="375">
        <v>12000</v>
      </c>
      <c r="CA34" s="394">
        <f>SUMIFS(CERT_PRES!$P:$P,CERT_PRES!$A:$A,$A34,CERT_PRES!$Q:$Q,"NOVIEMBRE")</f>
        <v>0</v>
      </c>
      <c r="CB34" s="375">
        <v>1887.02</v>
      </c>
      <c r="CC34" s="388">
        <f>SUMIFS(CERT_PRES!$P:$P,CERT_PRES!$A:$A,$A34,CERT_PRES!$Q:$Q,"DICIEMBRE")</f>
        <v>0</v>
      </c>
      <c r="CD34" s="388">
        <f t="shared" si="23"/>
        <v>175213.43999999997</v>
      </c>
      <c r="CE34" s="407" t="str">
        <f t="shared" si="5"/>
        <v>SI</v>
      </c>
      <c r="CF34" s="408" t="str">
        <f t="shared" si="24"/>
        <v>VALIDADO</v>
      </c>
      <c r="CG34" s="409">
        <f>+((SUMIFS(REPROGRAM!$V:$V,REPROGRAM!$B:$B,$A34,REPROGRAM!$AB:$AB,"NO"))-(SUMIFS(REPROGRAM!$W:$W,REPROGRAM!$B:$B,$A34,REPROGRAM!$AB:$AB,"NO")))</f>
        <v>0</v>
      </c>
      <c r="CH34" s="409">
        <f t="shared" si="25"/>
        <v>175213.44</v>
      </c>
      <c r="CI34" s="409">
        <f t="shared" si="26"/>
        <v>0</v>
      </c>
      <c r="CJ34" s="410" t="str">
        <f>IF(DT34="","",INDEX(CATALOGO!L:L,MATCH(DT34,CATALOGO!D:D,0)))</f>
        <v xml:space="preserve">DIRECCIÓN PROVINCIAL DE SALUD DE MANABÍ </v>
      </c>
      <c r="CK34" s="410" t="str">
        <f>IF(DT34="","",INDEX(CATALOGO!L:L,MATCH(DT34,CATALOGO!D:D,0)))</f>
        <v xml:space="preserve">DIRECCIÓN PROVINCIAL DE SALUD DE MANABÍ </v>
      </c>
      <c r="CL34" s="352" t="str">
        <f>IF(D34="","",INDEX(CATALOGO!G:G,MATCH(D34,CATALOGO!D:D,0)))</f>
        <v>COORDINACIÓN ZONAL 4</v>
      </c>
      <c r="CM34" s="352" t="str">
        <f>IF(D34="","",INDEX(CATALOGO!H:H,MATCH(D34,CATALOGO!D:D,0)))</f>
        <v>MANABI</v>
      </c>
      <c r="CN34" s="352" t="str">
        <f>IF(D34="","",INDEX(CATALOGO!I:I,MATCH(D34,CATALOGO!D:D,0)))</f>
        <v>CHONE</v>
      </c>
      <c r="CO34" s="411" t="str">
        <f>IF(H34="","",INDEX(CATALOGO!AH:AH,MATCH(H34,CATALOGO!AF:AF,0)))</f>
        <v xml:space="preserve">GASTOS EN PERSONAL </v>
      </c>
      <c r="CP34" s="352" t="str">
        <f t="shared" si="9"/>
        <v>NO APLICA</v>
      </c>
      <c r="CQ34" s="352" t="str">
        <f>IF(E34="","",INDEX(CATALOGO!N:N,MATCH(POA_GC_2026!E34,CATALOGO!M:M,0)))</f>
        <v>PROV</v>
      </c>
      <c r="CR34" s="352" t="str">
        <f t="shared" si="10"/>
        <v>CORRIENTE</v>
      </c>
      <c r="CS34" s="352" t="str">
        <f t="shared" si="11"/>
        <v>90000004</v>
      </c>
      <c r="CT34" s="417" t="str">
        <f>IFERROR(VLOOKUP(E34,CATALOGO!$BB$3:$BC$24,2,0)," ")</f>
        <v>G21</v>
      </c>
      <c r="CU34" s="418" t="str">
        <f>IF(E34="","",INDEX(CATALOGO!AN:AN,MATCH(POA_GC_2026!E34,CATALOGO!AQ:AQ,0)))</f>
        <v>Mejorar las condiciones de vida de la población de forma integral, promoviendo el acceso equitativo a salud, vivienda y bienestar social.</v>
      </c>
      <c r="CV34" s="418" t="str">
        <f>IF(E34="","",INDEX(CATALOGO!AO:AO,MATCH(POA_GC_2026!E34,CATALOGO!AQ:AQ,0)))</f>
        <v>OE5 Incrementar la cobertura de las prestaciones de servicios de salud</v>
      </c>
      <c r="CW34" s="407" t="str">
        <f>IF(CV34="","",INDEX(CATALOGO!AP:AP,MATCH(POA_GC_2026!CV34,CATALOGO!AO:AO,0)))</f>
        <v>OE_5</v>
      </c>
      <c r="CX34" s="419"/>
      <c r="CY34" s="420">
        <f>SUMIFS(CERT_ACT_POA!AM:AM,CERT_ACT_POA!C:C,A34)</f>
        <v>175213.44</v>
      </c>
      <c r="CZ34" s="420">
        <f t="shared" si="12"/>
        <v>0</v>
      </c>
      <c r="DA34" s="421">
        <f>SUMIFS(CERT_ACT_POA!$AD:$AD,CERT_ACT_POA!$C:$C,POA_GC_2026!$A34)</f>
        <v>0</v>
      </c>
      <c r="DB34" s="421">
        <f>SUMIFS(CERT_ACT_POA!$AE:$AE,CERT_ACT_POA!$C:$C,POA_GC_2026!$A34)</f>
        <v>0</v>
      </c>
      <c r="DC34" s="421">
        <f>SUMIFS(CERT_ACT_POA!$AF:$AF,CERT_ACT_POA!$C:$C,POA_GC_2026!$A34)</f>
        <v>0</v>
      </c>
      <c r="DD34" s="407" t="str">
        <f t="shared" si="13"/>
        <v>51</v>
      </c>
      <c r="DE34" s="364"/>
      <c r="DF34" s="428"/>
      <c r="DG34" s="429">
        <f>SUMIFS(CERT_PRES!$M:$M,CERT_PRES!$A:$A,$A34)</f>
        <v>0</v>
      </c>
      <c r="DH34" s="429">
        <f>SUMIFS(CERT_PRES!$O:$O,CERT_PRES!$A:$A,$A34)</f>
        <v>116036.42</v>
      </c>
      <c r="DI34" s="429">
        <f>SUMIFS(CERT_PRES!$P:$P,CERT_PRES!$A:$A,$A34)</f>
        <v>116036.42</v>
      </c>
      <c r="DJ34" s="442">
        <f t="shared" si="27"/>
        <v>0</v>
      </c>
      <c r="DK34" s="608">
        <f>IFERROR(VLOOKUP($A34,CERT_PRES!$A$6:$L$2552,12,0),0)</f>
        <v>0</v>
      </c>
      <c r="DL34" s="429" t="str">
        <f t="shared" si="15"/>
        <v>OK</v>
      </c>
      <c r="DM34" s="429" t="str">
        <f t="shared" si="16"/>
        <v>OK</v>
      </c>
      <c r="DN34" s="429">
        <f t="shared" si="21"/>
        <v>116036.42</v>
      </c>
      <c r="DO34" s="429" t="str">
        <f t="shared" si="28"/>
        <v/>
      </c>
      <c r="DP34" s="443">
        <f>IFERROR(VLOOKUP(A34,#REF!,82,0),0)</f>
        <v>0</v>
      </c>
      <c r="DQ34" s="444">
        <f t="shared" si="29"/>
        <v>116036.42</v>
      </c>
      <c r="DR34" s="445">
        <f t="shared" si="30"/>
        <v>59177.020000000004</v>
      </c>
      <c r="DS34" s="484" t="s">
        <v>2581</v>
      </c>
      <c r="DT34" s="326" t="s">
        <v>951</v>
      </c>
    </row>
    <row r="35" spans="1:124" s="39" customFormat="1" ht="12.75" customHeight="1">
      <c r="A35" s="484" t="s">
        <v>2582</v>
      </c>
      <c r="B35" s="486" t="str">
        <f>IF(DT35="","",INDEX(CATALOGO!E:E,MATCH(DT35,CATALOGO!D:D,0)))</f>
        <v>HOSPITAL GENERAL DE CHONE</v>
      </c>
      <c r="C35" s="483" t="s">
        <v>2428</v>
      </c>
      <c r="D35" s="326" t="str">
        <f>IF(B35="","",INDEX(CATALOGO!J:J,MATCH(B35,CATALOGO!E:E,0)))</f>
        <v>1333</v>
      </c>
      <c r="E35" s="329" t="s">
        <v>223</v>
      </c>
      <c r="F35" s="326" t="str">
        <f t="shared" si="0"/>
        <v>000</v>
      </c>
      <c r="G35" s="327" t="s">
        <v>196</v>
      </c>
      <c r="H35" s="328">
        <v>510510</v>
      </c>
      <c r="I35" s="341" t="s">
        <v>1132</v>
      </c>
      <c r="J35" s="327" t="s">
        <v>193</v>
      </c>
      <c r="K35" s="342" t="str">
        <f>IF(J35="","",INDEX(CATALOGO!AW:AW,MATCH(POA_GC_2026!J35,CATALOGO!AV:AV,0)))</f>
        <v>0000</v>
      </c>
      <c r="L35" s="342" t="str">
        <f>IF(J35="","",INDEX(CATALOGO!AY:AY,MATCH(POA_GC_2026!J35,CATALOGO!AV:AV,0)))</f>
        <v>0000</v>
      </c>
      <c r="M35" s="343" t="str">
        <f>IF(DT35="","",INDEX(CATALOGO!L:L,MATCH(DT35,CATALOGO!D:D,0)))</f>
        <v xml:space="preserve">DIRECCIÓN PROVINCIAL DE SALUD DE MANABÍ </v>
      </c>
      <c r="N35" s="343" t="str">
        <f>IF(DT35="","",INDEX(CATALOGO!K:K,MATCH(DT35,CATALOGO!D:D,0)))</f>
        <v>HOSPITAL GENERAL DE CHONE</v>
      </c>
      <c r="O35" s="344" t="str">
        <f>IF(E35="","",INDEX(CATALOGO!O:O,MATCH(POA_GC_2026!E35,CATALOGO!M:M,0)))</f>
        <v>PROVISION Y PRESTACION DE SERVICIOS DE SALUD</v>
      </c>
      <c r="P35" s="345" t="str">
        <f t="shared" si="22"/>
        <v>SIN PROYECTO</v>
      </c>
      <c r="Q35" s="346" t="str">
        <f>IF(CS35="","",INDEX(CATALOGO!T:T,MATCH(POA_GC_2026!CS35,CATALOGO!S:S,0)))</f>
        <v>PRESTACION DE SERVICIOS DE SALUD SEGUNDO NIVEL</v>
      </c>
      <c r="R35" s="351" t="str">
        <f>IF(H35="","",INDEX(CATALOGO!AG:AG,MATCH(POA_GC_2026!H35,CATALOGO!AF:AF,0)))</f>
        <v>SERVICIOS PERSONALES POR CONTRATO</v>
      </c>
      <c r="S35" s="345" t="str">
        <f t="array" ref="S35">IF(J35="","",INDEX(CATALOGO!AU:AU,MATCH(J35,CATALOGO!AV:AV,0)))</f>
        <v>RECURSOS FISCALES</v>
      </c>
      <c r="T35" s="352" t="str">
        <f>IF(K35="","",INDEX(CATALOGO!AX:AX,MATCH(K35,CATALOGO!AW:AW,0)))</f>
        <v>SIN ORGANISMO</v>
      </c>
      <c r="U35" s="352" t="str">
        <f>IF(L35="","",INDEX(CATALOGO!AZ:AZ,MATCH(POA_GC_2026!L35,CATALOGO!AY:AY,0)))</f>
        <v>SIN CORRELATIVO</v>
      </c>
      <c r="V35" s="353" t="s">
        <v>493</v>
      </c>
      <c r="W35" s="354" t="s">
        <v>2498</v>
      </c>
      <c r="X35" s="354" t="s">
        <v>2553</v>
      </c>
      <c r="Y35" s="355" t="str">
        <f t="array" ref="Y35">IF(H35="","",INDEX(CATALOGO!AK:AK,MATCH(H35,CATALOGO!AF:AF,0)))</f>
        <v>04</v>
      </c>
      <c r="Z35" s="362" t="str">
        <f t="array" ref="Z35">IF(H35="","",INDEX(CATALOGO!AI:AI,MATCH(H35,CATALOGO!AF:AF,0)))</f>
        <v>NA</v>
      </c>
      <c r="AA35" s="362" t="str">
        <f t="array" ref="AA35">IF(H35="","",INDEX(CATALOGO!AJ:AJ,MATCH(H35,CATALOGO!AF:AF,0)))</f>
        <v>NA</v>
      </c>
      <c r="AB35" s="363" t="s">
        <v>194</v>
      </c>
      <c r="AC35" s="490"/>
      <c r="AD35" s="365" t="s">
        <v>197</v>
      </c>
      <c r="AE35" s="366" t="s">
        <v>44</v>
      </c>
      <c r="AF35" s="367">
        <v>46073</v>
      </c>
      <c r="AG35" s="367">
        <v>46073</v>
      </c>
      <c r="AH35" s="367">
        <v>46056</v>
      </c>
      <c r="AI35" s="367">
        <v>46056</v>
      </c>
      <c r="AJ35" s="367">
        <v>46056</v>
      </c>
      <c r="AK35" s="374"/>
      <c r="AL35" s="367">
        <v>46056</v>
      </c>
      <c r="AM35" s="367">
        <v>46078</v>
      </c>
      <c r="AN35" s="366" t="s">
        <v>41</v>
      </c>
      <c r="AO35" s="375">
        <v>11776</v>
      </c>
      <c r="AP35" s="375">
        <v>11776</v>
      </c>
      <c r="AQ35" s="375">
        <v>11776</v>
      </c>
      <c r="AR35" s="375">
        <v>11776</v>
      </c>
      <c r="AS35" s="375">
        <v>11776</v>
      </c>
      <c r="AT35" s="375">
        <v>11776</v>
      </c>
      <c r="AU35" s="375">
        <v>11776</v>
      </c>
      <c r="AV35" s="375">
        <v>11776</v>
      </c>
      <c r="AW35" s="375">
        <v>11776</v>
      </c>
      <c r="AX35" s="375">
        <v>11776</v>
      </c>
      <c r="AY35" s="375">
        <v>11776</v>
      </c>
      <c r="AZ35" s="375">
        <v>11776</v>
      </c>
      <c r="BA35" s="388">
        <f t="shared" si="2"/>
        <v>141312</v>
      </c>
      <c r="BB35" s="364"/>
      <c r="BC35" s="389">
        <f>SUMIFS(REPROGRAM!X:X,REPROGRAM!B:B,POA_GC_2026!A35)</f>
        <v>0</v>
      </c>
      <c r="BD35" s="389">
        <f>SUMIFS(REPROGRAM!Z:Z,REPROGRAM!B:B,POA_GC_2026!A35)</f>
        <v>0</v>
      </c>
      <c r="BE35" s="389">
        <f t="shared" si="20"/>
        <v>141312</v>
      </c>
      <c r="BF35" s="375">
        <v>10690</v>
      </c>
      <c r="BG35" s="394">
        <f>SUMIFS(CERT_PRES!$P:$P,CERT_PRES!$A:$A,$A35,CERT_PRES!$Q:$Q,"ENERO")</f>
        <v>10690</v>
      </c>
      <c r="BH35" s="375">
        <v>10690</v>
      </c>
      <c r="BI35" s="394">
        <f>SUMIFS(CERT_PRES!$P:$P,CERT_PRES!$A:$A,$A35,CERT_PRES!$Q:$Q,"FEBRERO")</f>
        <v>10690</v>
      </c>
      <c r="BJ35" s="375">
        <v>10690</v>
      </c>
      <c r="BK35" s="394">
        <f>SUMIFS(CERT_PRES!$P:$P,CERT_PRES!$A:$A,$A35,CERT_PRES!$Q:$Q,"MARZO")</f>
        <v>10690</v>
      </c>
      <c r="BL35" s="375">
        <v>10690</v>
      </c>
      <c r="BM35" s="394">
        <f>SUMIFS(CERT_PRES!$P:$P,CERT_PRES!$A:$A,$A35,CERT_PRES!$Q:$Q,"ABRIL")</f>
        <v>10690</v>
      </c>
      <c r="BN35" s="375">
        <v>10690</v>
      </c>
      <c r="BO35" s="394">
        <f>SUMIFS(CERT_PRES!$P:$P,CERT_PRES!$A:$A,$A35,CERT_PRES!$Q:$Q,"MAYO")</f>
        <v>10690</v>
      </c>
      <c r="BP35" s="375">
        <v>11993.2</v>
      </c>
      <c r="BQ35" s="394">
        <f>SUMIFS(CERT_PRES!$P:$P,CERT_PRES!$A:$A,$A35,CERT_PRES!$Q:$Q,"JUNIO")</f>
        <v>11993.2</v>
      </c>
      <c r="BR35" s="375">
        <v>11776</v>
      </c>
      <c r="BS35" s="394">
        <f>SUMIFS(CERT_PRES!$P:$P,CERT_PRES!$A:$A,$A35,CERT_PRES!$Q:$Q,"JULIO")</f>
        <v>11776</v>
      </c>
      <c r="BT35" s="375">
        <v>11776</v>
      </c>
      <c r="BU35" s="394">
        <f>SUMIFS(CERT_PRES!$P:$P,CERT_PRES!$A:$A,$A35,CERT_PRES!$Q:$Q,"AGOSTO")</f>
        <v>0</v>
      </c>
      <c r="BV35" s="375">
        <v>11776</v>
      </c>
      <c r="BW35" s="394">
        <f>SUMIFS(CERT_PRES!$P:$P,CERT_PRES!$A:$A,$A35,CERT_PRES!$Q:$Q,"SEPTIEMBRE")</f>
        <v>0</v>
      </c>
      <c r="BX35" s="375">
        <v>11776</v>
      </c>
      <c r="BY35" s="394">
        <f>SUMIFS(CERT_PRES!$P:$P,CERT_PRES!$A:$A,$A35,CERT_PRES!$Q:$Q,"OCTUBRE")</f>
        <v>0</v>
      </c>
      <c r="BZ35" s="375">
        <v>11776</v>
      </c>
      <c r="CA35" s="394">
        <f>SUMIFS(CERT_PRES!$P:$P,CERT_PRES!$A:$A,$A35,CERT_PRES!$Q:$Q,"NOVIEMBRE")</f>
        <v>0</v>
      </c>
      <c r="CB35" s="375">
        <v>16988.8</v>
      </c>
      <c r="CC35" s="388">
        <f>SUMIFS(CERT_PRES!$P:$P,CERT_PRES!$A:$A,$A35,CERT_PRES!$Q:$Q,"DICIEMBRE")</f>
        <v>0</v>
      </c>
      <c r="CD35" s="388">
        <f t="shared" si="23"/>
        <v>141312</v>
      </c>
      <c r="CE35" s="407" t="str">
        <f t="shared" si="5"/>
        <v>SI</v>
      </c>
      <c r="CF35" s="408" t="str">
        <f t="shared" si="24"/>
        <v>VALIDADO</v>
      </c>
      <c r="CG35" s="409">
        <f>+((SUMIFS(REPROGRAM!$V:$V,REPROGRAM!$B:$B,$A35,REPROGRAM!$AB:$AB,"NO"))-(SUMIFS(REPROGRAM!$W:$W,REPROGRAM!$B:$B,$A35,REPROGRAM!$AB:$AB,"NO")))</f>
        <v>0</v>
      </c>
      <c r="CH35" s="409">
        <f t="shared" si="25"/>
        <v>141312</v>
      </c>
      <c r="CI35" s="409">
        <f t="shared" si="26"/>
        <v>0</v>
      </c>
      <c r="CJ35" s="410" t="str">
        <f>IF(DT35="","",INDEX(CATALOGO!L:L,MATCH(DT35,CATALOGO!D:D,0)))</f>
        <v xml:space="preserve">DIRECCIÓN PROVINCIAL DE SALUD DE MANABÍ </v>
      </c>
      <c r="CK35" s="410" t="str">
        <f>IF(DT35="","",INDEX(CATALOGO!L:L,MATCH(DT35,CATALOGO!D:D,0)))</f>
        <v xml:space="preserve">DIRECCIÓN PROVINCIAL DE SALUD DE MANABÍ </v>
      </c>
      <c r="CL35" s="352" t="str">
        <f>IF(D35="","",INDEX(CATALOGO!G:G,MATCH(D35,CATALOGO!D:D,0)))</f>
        <v>COORDINACIÓN ZONAL 4</v>
      </c>
      <c r="CM35" s="352" t="str">
        <f>IF(D35="","",INDEX(CATALOGO!H:H,MATCH(D35,CATALOGO!D:D,0)))</f>
        <v>MANABI</v>
      </c>
      <c r="CN35" s="352" t="str">
        <f>IF(D35="","",INDEX(CATALOGO!I:I,MATCH(D35,CATALOGO!D:D,0)))</f>
        <v>CHONE</v>
      </c>
      <c r="CO35" s="411" t="str">
        <f>IF(H35="","",INDEX(CATALOGO!AH:AH,MATCH(H35,CATALOGO!AF:AF,0)))</f>
        <v xml:space="preserve">GASTOS EN PERSONAL </v>
      </c>
      <c r="CP35" s="352" t="str">
        <f t="shared" si="9"/>
        <v>NO APLICA</v>
      </c>
      <c r="CQ35" s="352" t="str">
        <f>IF(E35="","",INDEX(CATALOGO!N:N,MATCH(POA_GC_2026!E35,CATALOGO!M:M,0)))</f>
        <v>PROV</v>
      </c>
      <c r="CR35" s="352" t="str">
        <f t="shared" si="10"/>
        <v>CORRIENTE</v>
      </c>
      <c r="CS35" s="352" t="str">
        <f t="shared" si="11"/>
        <v>90000004</v>
      </c>
      <c r="CT35" s="417" t="str">
        <f>IFERROR(VLOOKUP(E35,CATALOGO!$BB$3:$BC$24,2,0)," ")</f>
        <v>G21</v>
      </c>
      <c r="CU35" s="418" t="str">
        <f>IF(E35="","",INDEX(CATALOGO!AN:AN,MATCH(POA_GC_2026!E35,CATALOGO!AQ:AQ,0)))</f>
        <v>Mejorar las condiciones de vida de la población de forma integral, promoviendo el acceso equitativo a salud, vivienda y bienestar social.</v>
      </c>
      <c r="CV35" s="418" t="str">
        <f>IF(E35="","",INDEX(CATALOGO!AO:AO,MATCH(POA_GC_2026!E35,CATALOGO!AQ:AQ,0)))</f>
        <v>OE5 Incrementar la cobertura de las prestaciones de servicios de salud</v>
      </c>
      <c r="CW35" s="407" t="str">
        <f>IF(CV35="","",INDEX(CATALOGO!AP:AP,MATCH(POA_GC_2026!CV35,CATALOGO!AO:AO,0)))</f>
        <v>OE_5</v>
      </c>
      <c r="CX35" s="419"/>
      <c r="CY35" s="420">
        <f>SUMIFS(CERT_ACT_POA!AM:AM,CERT_ACT_POA!C:C,A35)</f>
        <v>141312</v>
      </c>
      <c r="CZ35" s="420">
        <f t="shared" si="12"/>
        <v>0</v>
      </c>
      <c r="DA35" s="421">
        <f>SUMIFS(CERT_ACT_POA!$AD:$AD,CERT_ACT_POA!$C:$C,POA_GC_2026!$A35)</f>
        <v>0</v>
      </c>
      <c r="DB35" s="421">
        <f>SUMIFS(CERT_ACT_POA!$AE:$AE,CERT_ACT_POA!$C:$C,POA_GC_2026!$A35)</f>
        <v>0</v>
      </c>
      <c r="DC35" s="421">
        <f>SUMIFS(CERT_ACT_POA!$AF:$AF,CERT_ACT_POA!$C:$C,POA_GC_2026!$A35)</f>
        <v>0</v>
      </c>
      <c r="DD35" s="407" t="str">
        <f t="shared" si="13"/>
        <v>51</v>
      </c>
      <c r="DE35" s="364"/>
      <c r="DF35" s="428"/>
      <c r="DG35" s="429">
        <f>SUMIFS(CERT_PRES!$M:$M,CERT_PRES!$A:$A,$A35)</f>
        <v>0</v>
      </c>
      <c r="DH35" s="429">
        <f>SUMIFS(CERT_PRES!$O:$O,CERT_PRES!$A:$A,$A35)</f>
        <v>77219.199999999997</v>
      </c>
      <c r="DI35" s="429">
        <f>SUMIFS(CERT_PRES!$P:$P,CERT_PRES!$A:$A,$A35)</f>
        <v>77219.199999999997</v>
      </c>
      <c r="DJ35" s="442">
        <f t="shared" si="27"/>
        <v>0</v>
      </c>
      <c r="DK35" s="608">
        <f>IFERROR(VLOOKUP($A35,CERT_PRES!$A$6:$L$2552,12,0),0)</f>
        <v>0</v>
      </c>
      <c r="DL35" s="429" t="str">
        <f t="shared" si="15"/>
        <v>OK</v>
      </c>
      <c r="DM35" s="429" t="str">
        <f t="shared" si="16"/>
        <v>OK</v>
      </c>
      <c r="DN35" s="429">
        <f t="shared" si="21"/>
        <v>77219.199999999997</v>
      </c>
      <c r="DO35" s="429" t="str">
        <f t="shared" si="28"/>
        <v/>
      </c>
      <c r="DP35" s="443">
        <f>IFERROR(VLOOKUP(A35,#REF!,82,0),0)</f>
        <v>0</v>
      </c>
      <c r="DQ35" s="444">
        <f t="shared" si="29"/>
        <v>77219.199999999997</v>
      </c>
      <c r="DR35" s="445">
        <f t="shared" si="30"/>
        <v>64092.800000000003</v>
      </c>
      <c r="DS35" s="484" t="s">
        <v>2582</v>
      </c>
      <c r="DT35" s="326" t="s">
        <v>951</v>
      </c>
    </row>
    <row r="36" spans="1:124" s="39" customFormat="1" ht="12.75" customHeight="1">
      <c r="A36" s="484" t="s">
        <v>2583</v>
      </c>
      <c r="B36" s="486" t="str">
        <f>IF(DT36="","",INDEX(CATALOGO!E:E,MATCH(DT36,CATALOGO!D:D,0)))</f>
        <v>HOSPITAL GENERAL DE CHONE</v>
      </c>
      <c r="C36" s="483" t="s">
        <v>2584</v>
      </c>
      <c r="D36" s="326" t="str">
        <f>IF(B36="","",INDEX(CATALOGO!J:J,MATCH(B36,CATALOGO!E:E,0)))</f>
        <v>1333</v>
      </c>
      <c r="E36" s="329" t="s">
        <v>223</v>
      </c>
      <c r="F36" s="326" t="str">
        <f t="shared" si="0"/>
        <v>000</v>
      </c>
      <c r="G36" s="327" t="s">
        <v>196</v>
      </c>
      <c r="H36" s="328">
        <v>510512</v>
      </c>
      <c r="I36" s="341" t="s">
        <v>1132</v>
      </c>
      <c r="J36" s="327" t="s">
        <v>193</v>
      </c>
      <c r="K36" s="342" t="str">
        <f>IF(J36="","",INDEX(CATALOGO!AW:AW,MATCH(POA_GC_2026!J36,CATALOGO!AV:AV,0)))</f>
        <v>0000</v>
      </c>
      <c r="L36" s="342" t="str">
        <f>IF(J36="","",INDEX(CATALOGO!AY:AY,MATCH(POA_GC_2026!J36,CATALOGO!AV:AV,0)))</f>
        <v>0000</v>
      </c>
      <c r="M36" s="343" t="str">
        <f>IF(DT36="","",INDEX(CATALOGO!L:L,MATCH(DT36,CATALOGO!D:D,0)))</f>
        <v xml:space="preserve">DIRECCIÓN PROVINCIAL DE SALUD DE MANABÍ </v>
      </c>
      <c r="N36" s="343" t="str">
        <f>IF(DT36="","",INDEX(CATALOGO!K:K,MATCH(DT36,CATALOGO!D:D,0)))</f>
        <v>HOSPITAL GENERAL DE CHONE</v>
      </c>
      <c r="O36" s="344" t="str">
        <f>IF(E36="","",INDEX(CATALOGO!O:O,MATCH(POA_GC_2026!E36,CATALOGO!M:M,0)))</f>
        <v>PROVISION Y PRESTACION DE SERVICIOS DE SALUD</v>
      </c>
      <c r="P36" s="345" t="str">
        <f t="shared" si="22"/>
        <v>SIN PROYECTO</v>
      </c>
      <c r="Q36" s="346" t="str">
        <f>IF(CS36="","",INDEX(CATALOGO!T:T,MATCH(POA_GC_2026!CS36,CATALOGO!S:S,0)))</f>
        <v>PRESTACION DE SERVICIOS DE SALUD SEGUNDO NIVEL</v>
      </c>
      <c r="R36" s="351" t="str">
        <f>IF(H36="","",INDEX(CATALOGO!AG:AG,MATCH(POA_GC_2026!H36,CATALOGO!AF:AF,0)))</f>
        <v>SUBROGACION</v>
      </c>
      <c r="S36" s="345" t="str">
        <f t="array" ref="S36">IF(J36="","",INDEX(CATALOGO!AU:AU,MATCH(J36,CATALOGO!AV:AV,0)))</f>
        <v>RECURSOS FISCALES</v>
      </c>
      <c r="T36" s="352" t="str">
        <f>IF(K36="","",INDEX(CATALOGO!AX:AX,MATCH(K36,CATALOGO!AW:AW,0)))</f>
        <v>SIN ORGANISMO</v>
      </c>
      <c r="U36" s="352" t="str">
        <f>IF(L36="","",INDEX(CATALOGO!AZ:AZ,MATCH(POA_GC_2026!L36,CATALOGO!AY:AY,0)))</f>
        <v>SIN CORRELATIVO</v>
      </c>
      <c r="V36" s="353" t="s">
        <v>493</v>
      </c>
      <c r="W36" s="354" t="s">
        <v>2585</v>
      </c>
      <c r="X36" s="354" t="s">
        <v>2499</v>
      </c>
      <c r="Y36" s="355" t="str">
        <f t="array" ref="Y36">IF(H36="","",INDEX(CATALOGO!AK:AK,MATCH(H36,CATALOGO!AF:AF,0)))</f>
        <v>04</v>
      </c>
      <c r="Z36" s="362" t="str">
        <f t="array" ref="Z36">IF(H36="","",INDEX(CATALOGO!AI:AI,MATCH(H36,CATALOGO!AF:AF,0)))</f>
        <v>NA</v>
      </c>
      <c r="AA36" s="362" t="str">
        <f t="array" ref="AA36">IF(H36="","",INDEX(CATALOGO!AJ:AJ,MATCH(H36,CATALOGO!AF:AF,0)))</f>
        <v>NA</v>
      </c>
      <c r="AB36" s="363" t="s">
        <v>194</v>
      </c>
      <c r="AC36" s="490"/>
      <c r="AD36" s="365" t="s">
        <v>197</v>
      </c>
      <c r="AE36" s="366" t="s">
        <v>44</v>
      </c>
      <c r="AF36" s="367">
        <v>46073</v>
      </c>
      <c r="AG36" s="367">
        <v>46073</v>
      </c>
      <c r="AH36" s="367">
        <v>46056</v>
      </c>
      <c r="AI36" s="367">
        <v>46056</v>
      </c>
      <c r="AJ36" s="367">
        <v>46056</v>
      </c>
      <c r="AK36" s="374"/>
      <c r="AL36" s="367">
        <v>46056</v>
      </c>
      <c r="AM36" s="367">
        <v>46078</v>
      </c>
      <c r="AN36" s="366" t="s">
        <v>41</v>
      </c>
      <c r="AO36" s="375">
        <v>0</v>
      </c>
      <c r="AP36" s="375">
        <v>0</v>
      </c>
      <c r="AQ36" s="375">
        <v>0</v>
      </c>
      <c r="AR36" s="375">
        <v>158.1</v>
      </c>
      <c r="AS36" s="375">
        <v>0</v>
      </c>
      <c r="AT36" s="375">
        <v>0</v>
      </c>
      <c r="AU36" s="375">
        <v>0</v>
      </c>
      <c r="AV36" s="375">
        <v>0</v>
      </c>
      <c r="AW36" s="375">
        <v>0</v>
      </c>
      <c r="AX36" s="375">
        <v>0</v>
      </c>
      <c r="AY36" s="375">
        <v>0</v>
      </c>
      <c r="AZ36" s="375">
        <v>0</v>
      </c>
      <c r="BA36" s="388">
        <f t="shared" si="2"/>
        <v>158.1</v>
      </c>
      <c r="BB36" s="364"/>
      <c r="BC36" s="389">
        <f>SUMIFS(REPROGRAM!X:X,REPROGRAM!B:B,POA_GC_2026!A36)</f>
        <v>0</v>
      </c>
      <c r="BD36" s="389">
        <f>SUMIFS(REPROGRAM!Z:Z,REPROGRAM!B:B,POA_GC_2026!A36)</f>
        <v>0</v>
      </c>
      <c r="BE36" s="389">
        <f t="shared" si="20"/>
        <v>158.1</v>
      </c>
      <c r="BF36" s="375">
        <v>0</v>
      </c>
      <c r="BG36" s="394">
        <f>SUMIFS(CERT_PRES!$P:$P,CERT_PRES!$A:$A,$A36,CERT_PRES!$Q:$Q,"ENERO")</f>
        <v>0</v>
      </c>
      <c r="BH36" s="375">
        <v>0</v>
      </c>
      <c r="BI36" s="394">
        <f>SUMIFS(CERT_PRES!$P:$P,CERT_PRES!$A:$A,$A36,CERT_PRES!$Q:$Q,"FEBRERO")</f>
        <v>0</v>
      </c>
      <c r="BJ36" s="375">
        <v>0</v>
      </c>
      <c r="BK36" s="394">
        <f>SUMIFS(CERT_PRES!$P:$P,CERT_PRES!$A:$A,$A36,CERT_PRES!$Q:$Q,"MARZO")</f>
        <v>0</v>
      </c>
      <c r="BL36" s="375">
        <v>0</v>
      </c>
      <c r="BM36" s="394">
        <f>SUMIFS(CERT_PRES!$P:$P,CERT_PRES!$A:$A,$A36,CERT_PRES!$Q:$Q,"ABRIL")</f>
        <v>0</v>
      </c>
      <c r="BN36" s="375">
        <v>0</v>
      </c>
      <c r="BO36" s="394">
        <f>SUMIFS(CERT_PRES!$P:$P,CERT_PRES!$A:$A,$A36,CERT_PRES!$Q:$Q,"MAYO")</f>
        <v>0</v>
      </c>
      <c r="BP36" s="375">
        <v>0</v>
      </c>
      <c r="BQ36" s="394">
        <f>SUMIFS(CERT_PRES!$P:$P,CERT_PRES!$A:$A,$A36,CERT_PRES!$Q:$Q,"JUNIO")</f>
        <v>0</v>
      </c>
      <c r="BR36" s="375">
        <v>0</v>
      </c>
      <c r="BS36" s="394">
        <f>SUMIFS(CERT_PRES!$P:$P,CERT_PRES!$A:$A,$A36,CERT_PRES!$Q:$Q,"JULIO")</f>
        <v>0</v>
      </c>
      <c r="BT36" s="375">
        <v>158.1</v>
      </c>
      <c r="BU36" s="394">
        <f>SUMIFS(CERT_PRES!$P:$P,CERT_PRES!$A:$A,$A36,CERT_PRES!$Q:$Q,"AGOSTO")</f>
        <v>0</v>
      </c>
      <c r="BV36" s="375">
        <v>0</v>
      </c>
      <c r="BW36" s="394">
        <f>SUMIFS(CERT_PRES!$P:$P,CERT_PRES!$A:$A,$A36,CERT_PRES!$Q:$Q,"SEPTIEMBRE")</f>
        <v>0</v>
      </c>
      <c r="BX36" s="375">
        <v>0</v>
      </c>
      <c r="BY36" s="394">
        <f>SUMIFS(CERT_PRES!$P:$P,CERT_PRES!$A:$A,$A36,CERT_PRES!$Q:$Q,"OCTUBRE")</f>
        <v>0</v>
      </c>
      <c r="BZ36" s="375">
        <v>0</v>
      </c>
      <c r="CA36" s="394">
        <f>SUMIFS(CERT_PRES!$P:$P,CERT_PRES!$A:$A,$A36,CERT_PRES!$Q:$Q,"NOVIEMBRE")</f>
        <v>0</v>
      </c>
      <c r="CB36" s="375">
        <v>0</v>
      </c>
      <c r="CC36" s="388">
        <f>SUMIFS(CERT_PRES!$P:$P,CERT_PRES!$A:$A,$A36,CERT_PRES!$Q:$Q,"DICIEMBRE")</f>
        <v>0</v>
      </c>
      <c r="CD36" s="388">
        <f t="shared" si="23"/>
        <v>158.1</v>
      </c>
      <c r="CE36" s="407" t="str">
        <f t="shared" si="5"/>
        <v>SI</v>
      </c>
      <c r="CF36" s="408" t="str">
        <f t="shared" si="24"/>
        <v>VALIDADO</v>
      </c>
      <c r="CG36" s="409">
        <f>+((SUMIFS(REPROGRAM!$V:$V,REPROGRAM!$B:$B,$A36,REPROGRAM!$AB:$AB,"NO"))-(SUMIFS(REPROGRAM!$W:$W,REPROGRAM!$B:$B,$A36,REPROGRAM!$AB:$AB,"NO")))</f>
        <v>0</v>
      </c>
      <c r="CH36" s="409">
        <f t="shared" si="25"/>
        <v>158.1</v>
      </c>
      <c r="CI36" s="409">
        <f t="shared" si="26"/>
        <v>0</v>
      </c>
      <c r="CJ36" s="410" t="str">
        <f>IF(DT36="","",INDEX(CATALOGO!L:L,MATCH(DT36,CATALOGO!D:D,0)))</f>
        <v xml:space="preserve">DIRECCIÓN PROVINCIAL DE SALUD DE MANABÍ </v>
      </c>
      <c r="CK36" s="410" t="str">
        <f>IF(DT36="","",INDEX(CATALOGO!L:L,MATCH(DT36,CATALOGO!D:D,0)))</f>
        <v xml:space="preserve">DIRECCIÓN PROVINCIAL DE SALUD DE MANABÍ </v>
      </c>
      <c r="CL36" s="352" t="str">
        <f>IF(D36="","",INDEX(CATALOGO!G:G,MATCH(D36,CATALOGO!D:D,0)))</f>
        <v>COORDINACIÓN ZONAL 4</v>
      </c>
      <c r="CM36" s="352" t="str">
        <f>IF(D36="","",INDEX(CATALOGO!H:H,MATCH(D36,CATALOGO!D:D,0)))</f>
        <v>MANABI</v>
      </c>
      <c r="CN36" s="352" t="str">
        <f>IF(D36="","",INDEX(CATALOGO!I:I,MATCH(D36,CATALOGO!D:D,0)))</f>
        <v>CHONE</v>
      </c>
      <c r="CO36" s="411" t="str">
        <f>IF(H36="","",INDEX(CATALOGO!AH:AH,MATCH(H36,CATALOGO!AF:AF,0)))</f>
        <v xml:space="preserve">GASTOS EN PERSONAL </v>
      </c>
      <c r="CP36" s="352" t="str">
        <f t="shared" si="9"/>
        <v>NO APLICA</v>
      </c>
      <c r="CQ36" s="352" t="str">
        <f>IF(E36="","",INDEX(CATALOGO!N:N,MATCH(POA_GC_2026!E36,CATALOGO!M:M,0)))</f>
        <v>PROV</v>
      </c>
      <c r="CR36" s="352" t="str">
        <f t="shared" si="10"/>
        <v>CORRIENTE</v>
      </c>
      <c r="CS36" s="352" t="str">
        <f t="shared" si="11"/>
        <v>90000004</v>
      </c>
      <c r="CT36" s="417" t="str">
        <f>IFERROR(VLOOKUP(E36,CATALOGO!$BB$3:$BC$24,2,0)," ")</f>
        <v>G21</v>
      </c>
      <c r="CU36" s="418" t="str">
        <f>IF(E36="","",INDEX(CATALOGO!AN:AN,MATCH(POA_GC_2026!E36,CATALOGO!AQ:AQ,0)))</f>
        <v>Mejorar las condiciones de vida de la población de forma integral, promoviendo el acceso equitativo a salud, vivienda y bienestar social.</v>
      </c>
      <c r="CV36" s="418" t="str">
        <f>IF(E36="","",INDEX(CATALOGO!AO:AO,MATCH(POA_GC_2026!E36,CATALOGO!AQ:AQ,0)))</f>
        <v>OE5 Incrementar la cobertura de las prestaciones de servicios de salud</v>
      </c>
      <c r="CW36" s="407" t="str">
        <f>IF(CV36="","",INDEX(CATALOGO!AP:AP,MATCH(POA_GC_2026!CV36,CATALOGO!AO:AO,0)))</f>
        <v>OE_5</v>
      </c>
      <c r="CX36" s="419"/>
      <c r="CY36" s="420">
        <f>SUMIFS(CERT_ACT_POA!AM:AM,CERT_ACT_POA!C:C,A36)</f>
        <v>158.1</v>
      </c>
      <c r="CZ36" s="420">
        <f t="shared" si="12"/>
        <v>0</v>
      </c>
      <c r="DA36" s="421">
        <f>SUMIFS(CERT_ACT_POA!$AD:$AD,CERT_ACT_POA!$C:$C,POA_GC_2026!$A36)</f>
        <v>0</v>
      </c>
      <c r="DB36" s="421">
        <f>SUMIFS(CERT_ACT_POA!$AE:$AE,CERT_ACT_POA!$C:$C,POA_GC_2026!$A36)</f>
        <v>0</v>
      </c>
      <c r="DC36" s="421">
        <f>SUMIFS(CERT_ACT_POA!$AF:$AF,CERT_ACT_POA!$C:$C,POA_GC_2026!$A36)</f>
        <v>0</v>
      </c>
      <c r="DD36" s="407" t="str">
        <f t="shared" si="13"/>
        <v>51</v>
      </c>
      <c r="DE36" s="364"/>
      <c r="DF36" s="428"/>
      <c r="DG36" s="429">
        <f>SUMIFS(CERT_PRES!$M:$M,CERT_PRES!$A:$A,$A36)</f>
        <v>0</v>
      </c>
      <c r="DH36" s="429">
        <f>SUMIFS(CERT_PRES!$O:$O,CERT_PRES!$A:$A,$A36)</f>
        <v>0</v>
      </c>
      <c r="DI36" s="429">
        <f>SUMIFS(CERT_PRES!$P:$P,CERT_PRES!$A:$A,$A36)</f>
        <v>0</v>
      </c>
      <c r="DJ36" s="442">
        <f t="shared" si="27"/>
        <v>0</v>
      </c>
      <c r="DK36" s="608">
        <f>IFERROR(VLOOKUP($A36,CERT_PRES!$A$6:$L$2552,12,0),0)</f>
        <v>0</v>
      </c>
      <c r="DL36" s="429" t="str">
        <f t="shared" si="15"/>
        <v>OK</v>
      </c>
      <c r="DM36" s="429" t="str">
        <f t="shared" si="16"/>
        <v>OK</v>
      </c>
      <c r="DN36" s="429">
        <f t="shared" si="21"/>
        <v>0</v>
      </c>
      <c r="DO36" s="429" t="str">
        <f t="shared" si="28"/>
        <v/>
      </c>
      <c r="DP36" s="443">
        <f>IFERROR(VLOOKUP(A36,#REF!,82,0),0)</f>
        <v>0</v>
      </c>
      <c r="DQ36" s="444">
        <f t="shared" si="29"/>
        <v>0</v>
      </c>
      <c r="DR36" s="445">
        <f t="shared" si="30"/>
        <v>158.1</v>
      </c>
      <c r="DS36" s="484" t="s">
        <v>2583</v>
      </c>
      <c r="DT36" s="326" t="s">
        <v>951</v>
      </c>
    </row>
    <row r="37" spans="1:124" s="39" customFormat="1" ht="12.75" customHeight="1">
      <c r="A37" s="484" t="s">
        <v>2586</v>
      </c>
      <c r="B37" s="486" t="str">
        <f>IF(DT37="","",INDEX(CATALOGO!E:E,MATCH(DT37,CATALOGO!D:D,0)))</f>
        <v>HOSPITAL GENERAL DE CHONE</v>
      </c>
      <c r="C37" s="483" t="s">
        <v>2552</v>
      </c>
      <c r="D37" s="326" t="str">
        <f>IF(B37="","",INDEX(CATALOGO!J:J,MATCH(B37,CATALOGO!E:E,0)))</f>
        <v>1333</v>
      </c>
      <c r="E37" s="329" t="s">
        <v>223</v>
      </c>
      <c r="F37" s="326" t="str">
        <f t="shared" si="0"/>
        <v>000</v>
      </c>
      <c r="G37" s="327" t="s">
        <v>196</v>
      </c>
      <c r="H37" s="328">
        <v>510517</v>
      </c>
      <c r="I37" s="341" t="s">
        <v>1132</v>
      </c>
      <c r="J37" s="327" t="s">
        <v>193</v>
      </c>
      <c r="K37" s="342" t="str">
        <f>IF(J37="","",INDEX(CATALOGO!AW:AW,MATCH(POA_GC_2026!J37,CATALOGO!AV:AV,0)))</f>
        <v>0000</v>
      </c>
      <c r="L37" s="342" t="str">
        <f>IF(J37="","",INDEX(CATALOGO!AY:AY,MATCH(POA_GC_2026!J37,CATALOGO!AV:AV,0)))</f>
        <v>0000</v>
      </c>
      <c r="M37" s="343" t="str">
        <f>IF(DT37="","",INDEX(CATALOGO!L:L,MATCH(DT37,CATALOGO!D:D,0)))</f>
        <v xml:space="preserve">DIRECCIÓN PROVINCIAL DE SALUD DE MANABÍ </v>
      </c>
      <c r="N37" s="343" t="str">
        <f>IF(DT37="","",INDEX(CATALOGO!K:K,MATCH(DT37,CATALOGO!D:D,0)))</f>
        <v>HOSPITAL GENERAL DE CHONE</v>
      </c>
      <c r="O37" s="344" t="str">
        <f>IF(E37="","",INDEX(CATALOGO!O:O,MATCH(POA_GC_2026!E37,CATALOGO!M:M,0)))</f>
        <v>PROVISION Y PRESTACION DE SERVICIOS DE SALUD</v>
      </c>
      <c r="P37" s="345" t="str">
        <f t="shared" si="22"/>
        <v>SIN PROYECTO</v>
      </c>
      <c r="Q37" s="346" t="str">
        <f>IF(CS37="","",INDEX(CATALOGO!T:T,MATCH(POA_GC_2026!CS37,CATALOGO!S:S,0)))</f>
        <v>PRESTACION DE SERVICIOS DE SALUD SEGUNDO NIVEL</v>
      </c>
      <c r="R37" s="351" t="str">
        <f>IF(H37="","",INDEX(CATALOGO!AG:AG,MATCH(POA_GC_2026!H37,CATALOGO!AF:AF,0)))</f>
        <v>SERVICIOS PERSONALES POR CONTRATO DE PROFESIONALES DE LA SALUD</v>
      </c>
      <c r="S37" s="345" t="str">
        <f t="array" ref="S37">IF(J37="","",INDEX(CATALOGO!AU:AU,MATCH(J37,CATALOGO!AV:AV,0)))</f>
        <v>RECURSOS FISCALES</v>
      </c>
      <c r="T37" s="352" t="str">
        <f>IF(K37="","",INDEX(CATALOGO!AX:AX,MATCH(K37,CATALOGO!AW:AW,0)))</f>
        <v>SIN ORGANISMO</v>
      </c>
      <c r="U37" s="352" t="str">
        <f>IF(L37="","",INDEX(CATALOGO!AZ:AZ,MATCH(POA_GC_2026!L37,CATALOGO!AY:AY,0)))</f>
        <v>SIN CORRELATIVO</v>
      </c>
      <c r="V37" s="353" t="s">
        <v>493</v>
      </c>
      <c r="W37" s="354" t="s">
        <v>2498</v>
      </c>
      <c r="X37" s="354" t="s">
        <v>2553</v>
      </c>
      <c r="Y37" s="355" t="str">
        <f t="array" ref="Y37">IF(H37="","",INDEX(CATALOGO!AK:AK,MATCH(H37,CATALOGO!AF:AF,0)))</f>
        <v>04</v>
      </c>
      <c r="Z37" s="362" t="str">
        <f t="array" ref="Z37">IF(H37="","",INDEX(CATALOGO!AI:AI,MATCH(H37,CATALOGO!AF:AF,0)))</f>
        <v>NA</v>
      </c>
      <c r="AA37" s="362" t="str">
        <f t="array" ref="AA37">IF(H37="","",INDEX(CATALOGO!AJ:AJ,MATCH(H37,CATALOGO!AF:AF,0)))</f>
        <v>NA</v>
      </c>
      <c r="AB37" s="363" t="s">
        <v>194</v>
      </c>
      <c r="AC37" s="490"/>
      <c r="AD37" s="365" t="s">
        <v>197</v>
      </c>
      <c r="AE37" s="366" t="s">
        <v>44</v>
      </c>
      <c r="AF37" s="367">
        <v>46073</v>
      </c>
      <c r="AG37" s="367">
        <v>46073</v>
      </c>
      <c r="AH37" s="367">
        <v>46056</v>
      </c>
      <c r="AI37" s="367">
        <v>46056</v>
      </c>
      <c r="AJ37" s="367">
        <v>46056</v>
      </c>
      <c r="AK37" s="374"/>
      <c r="AL37" s="367">
        <v>46056</v>
      </c>
      <c r="AM37" s="367">
        <v>46078</v>
      </c>
      <c r="AN37" s="366" t="s">
        <v>41</v>
      </c>
      <c r="AO37" s="375">
        <v>296030</v>
      </c>
      <c r="AP37" s="375">
        <v>296030</v>
      </c>
      <c r="AQ37" s="375">
        <v>296030</v>
      </c>
      <c r="AR37" s="375">
        <v>296030</v>
      </c>
      <c r="AS37" s="375">
        <v>296030</v>
      </c>
      <c r="AT37" s="375">
        <v>296030</v>
      </c>
      <c r="AU37" s="375">
        <v>296030</v>
      </c>
      <c r="AV37" s="375">
        <v>296030</v>
      </c>
      <c r="AW37" s="375">
        <v>296030</v>
      </c>
      <c r="AX37" s="375">
        <v>296030</v>
      </c>
      <c r="AY37" s="375">
        <v>296030</v>
      </c>
      <c r="AZ37" s="375">
        <v>300300.62</v>
      </c>
      <c r="BA37" s="388">
        <f t="shared" si="2"/>
        <v>3556630.62</v>
      </c>
      <c r="BB37" s="364"/>
      <c r="BC37" s="389">
        <f>SUMIFS(REPROGRAM!X:X,REPROGRAM!B:B,POA_GC_2026!A37)</f>
        <v>15846</v>
      </c>
      <c r="BD37" s="389">
        <f>SUMIFS(REPROGRAM!Z:Z,REPROGRAM!B:B,POA_GC_2026!A37)</f>
        <v>4270.62</v>
      </c>
      <c r="BE37" s="389">
        <f t="shared" si="20"/>
        <v>3568206</v>
      </c>
      <c r="BF37" s="375">
        <v>297706</v>
      </c>
      <c r="BG37" s="394">
        <f>SUMIFS(CERT_PRES!$P:$P,CERT_PRES!$A:$A,$A37,CERT_PRES!$Q:$Q,"ENERO")</f>
        <v>297706</v>
      </c>
      <c r="BH37" s="375">
        <v>294818</v>
      </c>
      <c r="BI37" s="394">
        <f>SUMIFS(CERT_PRES!$P:$P,CERT_PRES!$A:$A,$A37,CERT_PRES!$Q:$Q,"FEBRERO")</f>
        <v>294818</v>
      </c>
      <c r="BJ37" s="375">
        <v>296964.57</v>
      </c>
      <c r="BK37" s="394">
        <f>SUMIFS(CERT_PRES!$P:$P,CERT_PRES!$A:$A,$A37,CERT_PRES!$Q:$Q,"MARZO")</f>
        <v>296964.57</v>
      </c>
      <c r="BL37" s="375">
        <v>296805</v>
      </c>
      <c r="BM37" s="394">
        <f>SUMIFS(CERT_PRES!$P:$P,CERT_PRES!$A:$A,$A37,CERT_PRES!$Q:$Q,"ABRIL")</f>
        <v>296805</v>
      </c>
      <c r="BN37" s="375">
        <v>297706</v>
      </c>
      <c r="BO37" s="394">
        <f>SUMIFS(CERT_PRES!$P:$P,CERT_PRES!$A:$A,$A37,CERT_PRES!$Q:$Q,"MAYO")</f>
        <v>297706</v>
      </c>
      <c r="BP37" s="375">
        <v>293893.40000000002</v>
      </c>
      <c r="BQ37" s="394">
        <f>SUMIFS(CERT_PRES!$P:$P,CERT_PRES!$A:$A,$A37,CERT_PRES!$Q:$Q,"JUNIO")</f>
        <v>293893.40000000002</v>
      </c>
      <c r="BR37" s="375">
        <v>295065</v>
      </c>
      <c r="BS37" s="394">
        <f>SUMIFS(CERT_PRES!$P:$P,CERT_PRES!$A:$A,$A37,CERT_PRES!$Q:$Q,"JULIO")</f>
        <v>295065</v>
      </c>
      <c r="BT37" s="375">
        <v>296030</v>
      </c>
      <c r="BU37" s="394">
        <f>SUMIFS(CERT_PRES!$P:$P,CERT_PRES!$A:$A,$A37,CERT_PRES!$Q:$Q,"AGOSTO")</f>
        <v>0</v>
      </c>
      <c r="BV37" s="375">
        <v>296030</v>
      </c>
      <c r="BW37" s="394">
        <f>SUMIFS(CERT_PRES!$P:$P,CERT_PRES!$A:$A,$A37,CERT_PRES!$Q:$Q,"SEPTIEMBRE")</f>
        <v>0</v>
      </c>
      <c r="BX37" s="375">
        <v>296030</v>
      </c>
      <c r="BY37" s="394">
        <f>SUMIFS(CERT_PRES!$P:$P,CERT_PRES!$A:$A,$A37,CERT_PRES!$Q:$Q,"OCTUBRE")</f>
        <v>0</v>
      </c>
      <c r="BZ37" s="375">
        <v>296030</v>
      </c>
      <c r="CA37" s="394">
        <f>SUMIFS(CERT_PRES!$P:$P,CERT_PRES!$A:$A,$A37,CERT_PRES!$Q:$Q,"NOVIEMBRE")</f>
        <v>0</v>
      </c>
      <c r="CB37" s="375">
        <v>311128.03000000003</v>
      </c>
      <c r="CC37" s="388">
        <f>SUMIFS(CERT_PRES!$P:$P,CERT_PRES!$A:$A,$A37,CERT_PRES!$Q:$Q,"DICIEMBRE")</f>
        <v>0</v>
      </c>
      <c r="CD37" s="388">
        <f t="shared" si="23"/>
        <v>3568206</v>
      </c>
      <c r="CE37" s="407" t="str">
        <f t="shared" si="5"/>
        <v>SI</v>
      </c>
      <c r="CF37" s="408" t="str">
        <f t="shared" si="24"/>
        <v>VALIDADO</v>
      </c>
      <c r="CG37" s="409">
        <f>+((SUMIFS(REPROGRAM!$V:$V,REPROGRAM!$B:$B,$A37,REPROGRAM!$AB:$AB,"NO"))-(SUMIFS(REPROGRAM!$W:$W,REPROGRAM!$B:$B,$A37,REPROGRAM!$AB:$AB,"NO")))</f>
        <v>0</v>
      </c>
      <c r="CH37" s="409">
        <f t="shared" si="25"/>
        <v>3568206</v>
      </c>
      <c r="CI37" s="409">
        <f t="shared" si="26"/>
        <v>0</v>
      </c>
      <c r="CJ37" s="410" t="str">
        <f>IF(DT37="","",INDEX(CATALOGO!L:L,MATCH(DT37,CATALOGO!D:D,0)))</f>
        <v xml:space="preserve">DIRECCIÓN PROVINCIAL DE SALUD DE MANABÍ </v>
      </c>
      <c r="CK37" s="410" t="str">
        <f>IF(DT37="","",INDEX(CATALOGO!L:L,MATCH(DT37,CATALOGO!D:D,0)))</f>
        <v xml:space="preserve">DIRECCIÓN PROVINCIAL DE SALUD DE MANABÍ </v>
      </c>
      <c r="CL37" s="352" t="str">
        <f>IF(D37="","",INDEX(CATALOGO!G:G,MATCH(D37,CATALOGO!D:D,0)))</f>
        <v>COORDINACIÓN ZONAL 4</v>
      </c>
      <c r="CM37" s="352" t="str">
        <f>IF(D37="","",INDEX(CATALOGO!H:H,MATCH(D37,CATALOGO!D:D,0)))</f>
        <v>MANABI</v>
      </c>
      <c r="CN37" s="352" t="str">
        <f>IF(D37="","",INDEX(CATALOGO!I:I,MATCH(D37,CATALOGO!D:D,0)))</f>
        <v>CHONE</v>
      </c>
      <c r="CO37" s="411" t="str">
        <f>IF(H37="","",INDEX(CATALOGO!AH:AH,MATCH(H37,CATALOGO!AF:AF,0)))</f>
        <v xml:space="preserve">GASTOS EN PERSONAL </v>
      </c>
      <c r="CP37" s="352" t="str">
        <f t="shared" si="9"/>
        <v>NO APLICA</v>
      </c>
      <c r="CQ37" s="352" t="str">
        <f>IF(E37="","",INDEX(CATALOGO!N:N,MATCH(POA_GC_2026!E37,CATALOGO!M:M,0)))</f>
        <v>PROV</v>
      </c>
      <c r="CR37" s="352" t="str">
        <f t="shared" si="10"/>
        <v>CORRIENTE</v>
      </c>
      <c r="CS37" s="352" t="str">
        <f t="shared" si="11"/>
        <v>90000004</v>
      </c>
      <c r="CT37" s="417" t="str">
        <f>IFERROR(VLOOKUP(E37,CATALOGO!$BB$3:$BC$24,2,0)," ")</f>
        <v>G21</v>
      </c>
      <c r="CU37" s="418" t="str">
        <f>IF(E37="","",INDEX(CATALOGO!AN:AN,MATCH(POA_GC_2026!E37,CATALOGO!AQ:AQ,0)))</f>
        <v>Mejorar las condiciones de vida de la población de forma integral, promoviendo el acceso equitativo a salud, vivienda y bienestar social.</v>
      </c>
      <c r="CV37" s="418" t="str">
        <f>IF(E37="","",INDEX(CATALOGO!AO:AO,MATCH(POA_GC_2026!E37,CATALOGO!AQ:AQ,0)))</f>
        <v>OE5 Incrementar la cobertura de las prestaciones de servicios de salud</v>
      </c>
      <c r="CW37" s="407" t="str">
        <f>IF(CV37="","",INDEX(CATALOGO!AP:AP,MATCH(POA_GC_2026!CV37,CATALOGO!AO:AO,0)))</f>
        <v>OE_5</v>
      </c>
      <c r="CX37" s="419"/>
      <c r="CY37" s="420">
        <f>SUMIFS(CERT_ACT_POA!AM:AM,CERT_ACT_POA!C:C,A37)</f>
        <v>3568206</v>
      </c>
      <c r="CZ37" s="420">
        <f t="shared" si="12"/>
        <v>0</v>
      </c>
      <c r="DA37" s="421">
        <f>SUMIFS(CERT_ACT_POA!$AD:$AD,CERT_ACT_POA!$C:$C,POA_GC_2026!$A37)</f>
        <v>0</v>
      </c>
      <c r="DB37" s="421">
        <f>SUMIFS(CERT_ACT_POA!$AE:$AE,CERT_ACT_POA!$C:$C,POA_GC_2026!$A37)</f>
        <v>0</v>
      </c>
      <c r="DC37" s="421">
        <f>SUMIFS(CERT_ACT_POA!$AF:$AF,CERT_ACT_POA!$C:$C,POA_GC_2026!$A37)</f>
        <v>0</v>
      </c>
      <c r="DD37" s="407" t="str">
        <f t="shared" si="13"/>
        <v>51</v>
      </c>
      <c r="DE37" s="364"/>
      <c r="DF37" s="428"/>
      <c r="DG37" s="429">
        <f>SUMIFS(CERT_PRES!$M:$M,CERT_PRES!$A:$A,$A37)</f>
        <v>0</v>
      </c>
      <c r="DH37" s="429">
        <f>SUMIFS(CERT_PRES!$O:$O,CERT_PRES!$A:$A,$A37)</f>
        <v>2072957.9700000002</v>
      </c>
      <c r="DI37" s="429">
        <f>SUMIFS(CERT_PRES!$P:$P,CERT_PRES!$A:$A,$A37)</f>
        <v>2072957.9700000002</v>
      </c>
      <c r="DJ37" s="442">
        <f t="shared" si="27"/>
        <v>0</v>
      </c>
      <c r="DK37" s="608">
        <f>IFERROR(VLOOKUP($A37,CERT_PRES!$A$6:$L$2552,12,0),0)</f>
        <v>0</v>
      </c>
      <c r="DL37" s="429" t="str">
        <f t="shared" si="15"/>
        <v>OK</v>
      </c>
      <c r="DM37" s="429" t="str">
        <f t="shared" si="16"/>
        <v>OK</v>
      </c>
      <c r="DN37" s="429">
        <f t="shared" si="21"/>
        <v>2072957.9700000002</v>
      </c>
      <c r="DO37" s="429" t="str">
        <f t="shared" si="28"/>
        <v/>
      </c>
      <c r="DP37" s="443">
        <f>IFERROR(VLOOKUP(A37,#REF!,82,0),0)</f>
        <v>0</v>
      </c>
      <c r="DQ37" s="444">
        <f t="shared" si="29"/>
        <v>2072957.9700000002</v>
      </c>
      <c r="DR37" s="445">
        <f t="shared" si="30"/>
        <v>1495248.0299999998</v>
      </c>
      <c r="DS37" s="484" t="s">
        <v>2586</v>
      </c>
      <c r="DT37" s="326" t="s">
        <v>951</v>
      </c>
    </row>
    <row r="38" spans="1:124" s="39" customFormat="1" ht="12.75" customHeight="1">
      <c r="A38" s="484" t="s">
        <v>2587</v>
      </c>
      <c r="B38" s="486" t="str">
        <f>IF(DT38="","",INDEX(CATALOGO!E:E,MATCH(DT38,CATALOGO!D:D,0)))</f>
        <v>HOSPITAL GENERAL DE CHONE</v>
      </c>
      <c r="C38" s="483" t="s">
        <v>2429</v>
      </c>
      <c r="D38" s="326" t="str">
        <f>IF(B38="","",INDEX(CATALOGO!J:J,MATCH(B38,CATALOGO!E:E,0)))</f>
        <v>1333</v>
      </c>
      <c r="E38" s="329" t="s">
        <v>223</v>
      </c>
      <c r="F38" s="326" t="str">
        <f t="shared" si="0"/>
        <v>000</v>
      </c>
      <c r="G38" s="327" t="s">
        <v>196</v>
      </c>
      <c r="H38" s="328">
        <v>510601</v>
      </c>
      <c r="I38" s="341" t="s">
        <v>1132</v>
      </c>
      <c r="J38" s="327" t="s">
        <v>193</v>
      </c>
      <c r="K38" s="342" t="str">
        <f>IF(J38="","",INDEX(CATALOGO!AW:AW,MATCH(POA_GC_2026!J38,CATALOGO!AV:AV,0)))</f>
        <v>0000</v>
      </c>
      <c r="L38" s="342" t="str">
        <f>IF(J38="","",INDEX(CATALOGO!AY:AY,MATCH(POA_GC_2026!J38,CATALOGO!AV:AV,0)))</f>
        <v>0000</v>
      </c>
      <c r="M38" s="343" t="str">
        <f>IF(DT38="","",INDEX(CATALOGO!L:L,MATCH(DT38,CATALOGO!D:D,0)))</f>
        <v xml:space="preserve">DIRECCIÓN PROVINCIAL DE SALUD DE MANABÍ </v>
      </c>
      <c r="N38" s="343" t="str">
        <f>IF(DT38="","",INDEX(CATALOGO!K:K,MATCH(DT38,CATALOGO!D:D,0)))</f>
        <v>HOSPITAL GENERAL DE CHONE</v>
      </c>
      <c r="O38" s="344" t="str">
        <f>IF(E38="","",INDEX(CATALOGO!O:O,MATCH(POA_GC_2026!E38,CATALOGO!M:M,0)))</f>
        <v>PROVISION Y PRESTACION DE SERVICIOS DE SALUD</v>
      </c>
      <c r="P38" s="345" t="str">
        <f t="shared" si="22"/>
        <v>SIN PROYECTO</v>
      </c>
      <c r="Q38" s="346" t="str">
        <f>IF(CS38="","",INDEX(CATALOGO!T:T,MATCH(POA_GC_2026!CS38,CATALOGO!S:S,0)))</f>
        <v>PRESTACION DE SERVICIOS DE SALUD SEGUNDO NIVEL</v>
      </c>
      <c r="R38" s="351" t="str">
        <f>IF(H38="","",INDEX(CATALOGO!AG:AG,MATCH(POA_GC_2026!H38,CATALOGO!AF:AF,0)))</f>
        <v>APORTE PATRONAL</v>
      </c>
      <c r="S38" s="345" t="str">
        <f t="array" ref="S38">IF(J38="","",INDEX(CATALOGO!AU:AU,MATCH(J38,CATALOGO!AV:AV,0)))</f>
        <v>RECURSOS FISCALES</v>
      </c>
      <c r="T38" s="352" t="str">
        <f>IF(K38="","",INDEX(CATALOGO!AX:AX,MATCH(K38,CATALOGO!AW:AW,0)))</f>
        <v>SIN ORGANISMO</v>
      </c>
      <c r="U38" s="352" t="str">
        <f>IF(L38="","",INDEX(CATALOGO!AZ:AZ,MATCH(POA_GC_2026!L38,CATALOGO!AY:AY,0)))</f>
        <v>SIN CORRELATIVO</v>
      </c>
      <c r="V38" s="353" t="s">
        <v>493</v>
      </c>
      <c r="W38" s="354" t="s">
        <v>2488</v>
      </c>
      <c r="X38" s="354" t="s">
        <v>2500</v>
      </c>
      <c r="Y38" s="355" t="str">
        <f t="array" ref="Y38">IF(H38="","",INDEX(CATALOGO!AK:AK,MATCH(H38,CATALOGO!AF:AF,0)))</f>
        <v>04</v>
      </c>
      <c r="Z38" s="362" t="str">
        <f t="array" ref="Z38">IF(H38="","",INDEX(CATALOGO!AI:AI,MATCH(H38,CATALOGO!AF:AF,0)))</f>
        <v>NA</v>
      </c>
      <c r="AA38" s="362" t="str">
        <f t="array" ref="AA38">IF(H38="","",INDEX(CATALOGO!AJ:AJ,MATCH(H38,CATALOGO!AF:AF,0)))</f>
        <v>NA</v>
      </c>
      <c r="AB38" s="363" t="s">
        <v>194</v>
      </c>
      <c r="AC38" s="490"/>
      <c r="AD38" s="365" t="s">
        <v>197</v>
      </c>
      <c r="AE38" s="366" t="s">
        <v>44</v>
      </c>
      <c r="AF38" s="367">
        <v>46073</v>
      </c>
      <c r="AG38" s="367">
        <v>46073</v>
      </c>
      <c r="AH38" s="367">
        <v>46056</v>
      </c>
      <c r="AI38" s="367">
        <v>46056</v>
      </c>
      <c r="AJ38" s="367">
        <v>46056</v>
      </c>
      <c r="AK38" s="374"/>
      <c r="AL38" s="367">
        <v>46056</v>
      </c>
      <c r="AM38" s="367">
        <v>46078</v>
      </c>
      <c r="AN38" s="366" t="s">
        <v>41</v>
      </c>
      <c r="AO38" s="375">
        <v>73571.09</v>
      </c>
      <c r="AP38" s="375">
        <v>73571.09</v>
      </c>
      <c r="AQ38" s="375">
        <v>73571.09</v>
      </c>
      <c r="AR38" s="375">
        <v>73571.09</v>
      </c>
      <c r="AS38" s="375">
        <v>73571.09</v>
      </c>
      <c r="AT38" s="375">
        <v>73571.09</v>
      </c>
      <c r="AU38" s="375">
        <v>73571.09</v>
      </c>
      <c r="AV38" s="375">
        <v>73571.09</v>
      </c>
      <c r="AW38" s="375">
        <v>73571.09</v>
      </c>
      <c r="AX38" s="375">
        <v>73571.09</v>
      </c>
      <c r="AY38" s="375">
        <v>73571.09</v>
      </c>
      <c r="AZ38" s="375">
        <v>49069.06</v>
      </c>
      <c r="BA38" s="388">
        <f t="shared" si="2"/>
        <v>858351.04999999981</v>
      </c>
      <c r="BB38" s="364"/>
      <c r="BC38" s="389">
        <f>SUMIFS(REPROGRAM!X:X,REPROGRAM!B:B,POA_GC_2026!A38)</f>
        <v>11883.71</v>
      </c>
      <c r="BD38" s="389">
        <f>SUMIFS(REPROGRAM!Z:Z,REPROGRAM!B:B,POA_GC_2026!A38)</f>
        <v>526.32000000000005</v>
      </c>
      <c r="BE38" s="389">
        <f t="shared" si="20"/>
        <v>869708.43999999983</v>
      </c>
      <c r="BF38" s="375">
        <v>73851.179999999993</v>
      </c>
      <c r="BG38" s="394">
        <f>SUMIFS(CERT_PRES!$P:$P,CERT_PRES!$A:$A,$A38,CERT_PRES!$Q:$Q,"ENERO")</f>
        <v>73851.179999999993</v>
      </c>
      <c r="BH38" s="375">
        <v>73748.960000000006</v>
      </c>
      <c r="BI38" s="394">
        <f>SUMIFS(CERT_PRES!$P:$P,CERT_PRES!$A:$A,$A38,CERT_PRES!$Q:$Q,"FEBRERO")</f>
        <v>73748.960000000006</v>
      </c>
      <c r="BJ38" s="375">
        <v>73788.86</v>
      </c>
      <c r="BK38" s="394">
        <f>SUMIFS(CERT_PRES!$P:$P,CERT_PRES!$A:$A,$A38,CERT_PRES!$Q:$Q,"MARZO")</f>
        <v>73788.86</v>
      </c>
      <c r="BL38" s="375">
        <v>73194.210000000006</v>
      </c>
      <c r="BM38" s="394">
        <f>SUMIFS(CERT_PRES!$P:$P,CERT_PRES!$A:$A,$A38,CERT_PRES!$Q:$Q,"ABRIL")</f>
        <v>73194.210000000006</v>
      </c>
      <c r="BN38" s="375">
        <v>73594.039999999994</v>
      </c>
      <c r="BO38" s="394">
        <f>SUMIFS(CERT_PRES!$P:$P,CERT_PRES!$A:$A,$A38,CERT_PRES!$Q:$Q,"MAYO")</f>
        <v>73594.039999999994</v>
      </c>
      <c r="BP38" s="375">
        <v>73232.100000000006</v>
      </c>
      <c r="BQ38" s="394">
        <f>SUMIFS(CERT_PRES!$P:$P,CERT_PRES!$A:$A,$A38,CERT_PRES!$Q:$Q,"JUNIO")</f>
        <v>73232.100000000006</v>
      </c>
      <c r="BR38" s="375">
        <v>72907.94</v>
      </c>
      <c r="BS38" s="394">
        <f>SUMIFS(CERT_PRES!$P:$P,CERT_PRES!$A:$A,$A38,CERT_PRES!$Q:$Q,"JULIO")</f>
        <v>72907.94</v>
      </c>
      <c r="BT38" s="375">
        <v>73571.09</v>
      </c>
      <c r="BU38" s="394">
        <f>SUMIFS(CERT_PRES!$P:$P,CERT_PRES!$A:$A,$A38,CERT_PRES!$Q:$Q,"AGOSTO")</f>
        <v>0</v>
      </c>
      <c r="BV38" s="375">
        <v>73571.09</v>
      </c>
      <c r="BW38" s="394">
        <f>SUMIFS(CERT_PRES!$P:$P,CERT_PRES!$A:$A,$A38,CERT_PRES!$Q:$Q,"SEPTIEMBRE")</f>
        <v>0</v>
      </c>
      <c r="BX38" s="375">
        <v>73571.09</v>
      </c>
      <c r="BY38" s="394">
        <f>SUMIFS(CERT_PRES!$P:$P,CERT_PRES!$A:$A,$A38,CERT_PRES!$Q:$Q,"OCTUBRE")</f>
        <v>0</v>
      </c>
      <c r="BZ38" s="375">
        <v>73571.09</v>
      </c>
      <c r="CA38" s="394">
        <f>SUMIFS(CERT_PRES!$P:$P,CERT_PRES!$A:$A,$A38,CERT_PRES!$Q:$Q,"NOVIEMBRE")</f>
        <v>0</v>
      </c>
      <c r="CB38" s="375">
        <v>61106.79</v>
      </c>
      <c r="CC38" s="388">
        <f>SUMIFS(CERT_PRES!$P:$P,CERT_PRES!$A:$A,$A38,CERT_PRES!$Q:$Q,"DICIEMBRE")</f>
        <v>0</v>
      </c>
      <c r="CD38" s="388">
        <f t="shared" si="23"/>
        <v>869708.44</v>
      </c>
      <c r="CE38" s="407" t="str">
        <f t="shared" si="5"/>
        <v>SI</v>
      </c>
      <c r="CF38" s="408" t="str">
        <f t="shared" si="24"/>
        <v>VALIDADO</v>
      </c>
      <c r="CG38" s="409">
        <f>+((SUMIFS(REPROGRAM!$V:$V,REPROGRAM!$B:$B,$A38,REPROGRAM!$AB:$AB,"NO"))-(SUMIFS(REPROGRAM!$W:$W,REPROGRAM!$B:$B,$A38,REPROGRAM!$AB:$AB,"NO")))</f>
        <v>0</v>
      </c>
      <c r="CH38" s="409">
        <f t="shared" si="25"/>
        <v>869708.44</v>
      </c>
      <c r="CI38" s="409">
        <f t="shared" si="26"/>
        <v>0</v>
      </c>
      <c r="CJ38" s="410" t="str">
        <f>IF(DT38="","",INDEX(CATALOGO!L:L,MATCH(DT38,CATALOGO!D:D,0)))</f>
        <v xml:space="preserve">DIRECCIÓN PROVINCIAL DE SALUD DE MANABÍ </v>
      </c>
      <c r="CK38" s="410" t="str">
        <f>IF(DT38="","",INDEX(CATALOGO!L:L,MATCH(DT38,CATALOGO!D:D,0)))</f>
        <v xml:space="preserve">DIRECCIÓN PROVINCIAL DE SALUD DE MANABÍ </v>
      </c>
      <c r="CL38" s="352" t="str">
        <f>IF(D38="","",INDEX(CATALOGO!G:G,MATCH(D38,CATALOGO!D:D,0)))</f>
        <v>COORDINACIÓN ZONAL 4</v>
      </c>
      <c r="CM38" s="352" t="str">
        <f>IF(D38="","",INDEX(CATALOGO!H:H,MATCH(D38,CATALOGO!D:D,0)))</f>
        <v>MANABI</v>
      </c>
      <c r="CN38" s="352" t="str">
        <f>IF(D38="","",INDEX(CATALOGO!I:I,MATCH(D38,CATALOGO!D:D,0)))</f>
        <v>CHONE</v>
      </c>
      <c r="CO38" s="411" t="str">
        <f>IF(H38="","",INDEX(CATALOGO!AH:AH,MATCH(H38,CATALOGO!AF:AF,0)))</f>
        <v xml:space="preserve">GASTOS EN PERSONAL </v>
      </c>
      <c r="CP38" s="352" t="str">
        <f t="shared" si="9"/>
        <v>NO APLICA</v>
      </c>
      <c r="CQ38" s="352" t="str">
        <f>IF(E38="","",INDEX(CATALOGO!N:N,MATCH(POA_GC_2026!E38,CATALOGO!M:M,0)))</f>
        <v>PROV</v>
      </c>
      <c r="CR38" s="352" t="str">
        <f t="shared" si="10"/>
        <v>CORRIENTE</v>
      </c>
      <c r="CS38" s="352" t="str">
        <f t="shared" si="11"/>
        <v>90000004</v>
      </c>
      <c r="CT38" s="417" t="str">
        <f>IFERROR(VLOOKUP(E38,CATALOGO!$BB$3:$BC$24,2,0)," ")</f>
        <v>G21</v>
      </c>
      <c r="CU38" s="418" t="str">
        <f>IF(E38="","",INDEX(CATALOGO!AN:AN,MATCH(POA_GC_2026!E38,CATALOGO!AQ:AQ,0)))</f>
        <v>Mejorar las condiciones de vida de la población de forma integral, promoviendo el acceso equitativo a salud, vivienda y bienestar social.</v>
      </c>
      <c r="CV38" s="418" t="str">
        <f>IF(E38="","",INDEX(CATALOGO!AO:AO,MATCH(POA_GC_2026!E38,CATALOGO!AQ:AQ,0)))</f>
        <v>OE5 Incrementar la cobertura de las prestaciones de servicios de salud</v>
      </c>
      <c r="CW38" s="407" t="str">
        <f>IF(CV38="","",INDEX(CATALOGO!AP:AP,MATCH(POA_GC_2026!CV38,CATALOGO!AO:AO,0)))</f>
        <v>OE_5</v>
      </c>
      <c r="CX38" s="419"/>
      <c r="CY38" s="420">
        <f>SUMIFS(CERT_ACT_POA!AM:AM,CERT_ACT_POA!C:C,A38)</f>
        <v>869708.44</v>
      </c>
      <c r="CZ38" s="420">
        <f t="shared" si="12"/>
        <v>-1.1641532182693481E-10</v>
      </c>
      <c r="DA38" s="421">
        <f>SUMIFS(CERT_ACT_POA!$AD:$AD,CERT_ACT_POA!$C:$C,POA_GC_2026!$A38)</f>
        <v>0</v>
      </c>
      <c r="DB38" s="421">
        <f>SUMIFS(CERT_ACT_POA!$AE:$AE,CERT_ACT_POA!$C:$C,POA_GC_2026!$A38)</f>
        <v>0</v>
      </c>
      <c r="DC38" s="421">
        <f>SUMIFS(CERT_ACT_POA!$AF:$AF,CERT_ACT_POA!$C:$C,POA_GC_2026!$A38)</f>
        <v>0</v>
      </c>
      <c r="DD38" s="407" t="str">
        <f t="shared" si="13"/>
        <v>51</v>
      </c>
      <c r="DE38" s="364"/>
      <c r="DF38" s="428"/>
      <c r="DG38" s="429">
        <f>SUMIFS(CERT_PRES!$M:$M,CERT_PRES!$A:$A,$A38)</f>
        <v>0</v>
      </c>
      <c r="DH38" s="429">
        <f>SUMIFS(CERT_PRES!$O:$O,CERT_PRES!$A:$A,$A38)</f>
        <v>514317.29</v>
      </c>
      <c r="DI38" s="429">
        <f>SUMIFS(CERT_PRES!$P:$P,CERT_PRES!$A:$A,$A38)</f>
        <v>514317.29</v>
      </c>
      <c r="DJ38" s="442">
        <f t="shared" si="27"/>
        <v>0</v>
      </c>
      <c r="DK38" s="608">
        <f>IFERROR(VLOOKUP($A38,CERT_PRES!$A$6:$L$2552,12,0),0)</f>
        <v>0</v>
      </c>
      <c r="DL38" s="429" t="str">
        <f t="shared" si="15"/>
        <v>OK</v>
      </c>
      <c r="DM38" s="429" t="str">
        <f t="shared" si="16"/>
        <v>OK</v>
      </c>
      <c r="DN38" s="429">
        <f t="shared" si="21"/>
        <v>514317.29</v>
      </c>
      <c r="DO38" s="429" t="str">
        <f t="shared" si="28"/>
        <v/>
      </c>
      <c r="DP38" s="443">
        <f>IFERROR(VLOOKUP(A38,#REF!,82,0),0)</f>
        <v>0</v>
      </c>
      <c r="DQ38" s="444">
        <f t="shared" si="29"/>
        <v>514317.29</v>
      </c>
      <c r="DR38" s="445">
        <f t="shared" si="30"/>
        <v>355391.14999999997</v>
      </c>
      <c r="DS38" s="484" t="s">
        <v>2587</v>
      </c>
      <c r="DT38" s="326" t="s">
        <v>951</v>
      </c>
    </row>
    <row r="39" spans="1:124" s="39" customFormat="1" ht="12.75" customHeight="1">
      <c r="A39" s="484" t="s">
        <v>2588</v>
      </c>
      <c r="B39" s="486" t="str">
        <f>IF(DT39="","",INDEX(CATALOGO!E:E,MATCH(DT39,CATALOGO!D:D,0)))</f>
        <v>HOSPITAL GENERAL DE CHONE</v>
      </c>
      <c r="C39" s="483" t="s">
        <v>2430</v>
      </c>
      <c r="D39" s="326" t="str">
        <f>IF(B39="","",INDEX(CATALOGO!J:J,MATCH(B39,CATALOGO!E:E,0)))</f>
        <v>1333</v>
      </c>
      <c r="E39" s="329" t="s">
        <v>223</v>
      </c>
      <c r="F39" s="326" t="str">
        <f t="shared" si="0"/>
        <v>000</v>
      </c>
      <c r="G39" s="327" t="s">
        <v>196</v>
      </c>
      <c r="H39" s="328">
        <v>510602</v>
      </c>
      <c r="I39" s="341" t="s">
        <v>1132</v>
      </c>
      <c r="J39" s="327" t="s">
        <v>193</v>
      </c>
      <c r="K39" s="342" t="str">
        <f>IF(J39="","",INDEX(CATALOGO!AW:AW,MATCH(POA_GC_2026!J39,CATALOGO!AV:AV,0)))</f>
        <v>0000</v>
      </c>
      <c r="L39" s="342" t="str">
        <f>IF(J39="","",INDEX(CATALOGO!AY:AY,MATCH(POA_GC_2026!J39,CATALOGO!AV:AV,0)))</f>
        <v>0000</v>
      </c>
      <c r="M39" s="343" t="str">
        <f>IF(DT39="","",INDEX(CATALOGO!L:L,MATCH(DT39,CATALOGO!D:D,0)))</f>
        <v xml:space="preserve">DIRECCIÓN PROVINCIAL DE SALUD DE MANABÍ </v>
      </c>
      <c r="N39" s="343" t="str">
        <f>IF(DT39="","",INDEX(CATALOGO!K:K,MATCH(DT39,CATALOGO!D:D,0)))</f>
        <v>HOSPITAL GENERAL DE CHONE</v>
      </c>
      <c r="O39" s="344" t="str">
        <f>IF(E39="","",INDEX(CATALOGO!O:O,MATCH(POA_GC_2026!E39,CATALOGO!M:M,0)))</f>
        <v>PROVISION Y PRESTACION DE SERVICIOS DE SALUD</v>
      </c>
      <c r="P39" s="345" t="str">
        <f t="shared" si="22"/>
        <v>SIN PROYECTO</v>
      </c>
      <c r="Q39" s="346" t="str">
        <f>IF(CS39="","",INDEX(CATALOGO!T:T,MATCH(POA_GC_2026!CS39,CATALOGO!S:S,0)))</f>
        <v>PRESTACION DE SERVICIOS DE SALUD SEGUNDO NIVEL</v>
      </c>
      <c r="R39" s="351" t="str">
        <f>IF(H39="","",INDEX(CATALOGO!AG:AG,MATCH(POA_GC_2026!H39,CATALOGO!AF:AF,0)))</f>
        <v>FONDO DE RESERVA</v>
      </c>
      <c r="S39" s="345" t="str">
        <f t="array" ref="S39">IF(J39="","",INDEX(CATALOGO!AU:AU,MATCH(J39,CATALOGO!AV:AV,0)))</f>
        <v>RECURSOS FISCALES</v>
      </c>
      <c r="T39" s="352" t="str">
        <f>IF(K39="","",INDEX(CATALOGO!AX:AX,MATCH(K39,CATALOGO!AW:AW,0)))</f>
        <v>SIN ORGANISMO</v>
      </c>
      <c r="U39" s="352" t="str">
        <f>IF(L39="","",INDEX(CATALOGO!AZ:AZ,MATCH(POA_GC_2026!L39,CATALOGO!AY:AY,0)))</f>
        <v>SIN CORRELATIVO</v>
      </c>
      <c r="V39" s="353" t="s">
        <v>493</v>
      </c>
      <c r="W39" s="354" t="s">
        <v>2488</v>
      </c>
      <c r="X39" s="354" t="s">
        <v>2500</v>
      </c>
      <c r="Y39" s="355" t="str">
        <f t="array" ref="Y39">IF(H39="","",INDEX(CATALOGO!AK:AK,MATCH(H39,CATALOGO!AF:AF,0)))</f>
        <v>04</v>
      </c>
      <c r="Z39" s="362" t="str">
        <f t="array" ref="Z39">IF(H39="","",INDEX(CATALOGO!AI:AI,MATCH(H39,CATALOGO!AF:AF,0)))</f>
        <v>NA</v>
      </c>
      <c r="AA39" s="362" t="str">
        <f t="array" ref="AA39">IF(H39="","",INDEX(CATALOGO!AJ:AJ,MATCH(H39,CATALOGO!AF:AF,0)))</f>
        <v>NA</v>
      </c>
      <c r="AB39" s="363" t="s">
        <v>194</v>
      </c>
      <c r="AC39" s="490"/>
      <c r="AD39" s="365" t="s">
        <v>197</v>
      </c>
      <c r="AE39" s="366" t="s">
        <v>44</v>
      </c>
      <c r="AF39" s="367">
        <v>46073</v>
      </c>
      <c r="AG39" s="367">
        <v>46073</v>
      </c>
      <c r="AH39" s="367">
        <v>46056</v>
      </c>
      <c r="AI39" s="367">
        <v>46056</v>
      </c>
      <c r="AJ39" s="367">
        <v>46056</v>
      </c>
      <c r="AK39" s="374"/>
      <c r="AL39" s="367">
        <v>46056</v>
      </c>
      <c r="AM39" s="367">
        <v>46078</v>
      </c>
      <c r="AN39" s="366" t="s">
        <v>41</v>
      </c>
      <c r="AO39" s="375">
        <v>61164.6</v>
      </c>
      <c r="AP39" s="375">
        <v>61164.6</v>
      </c>
      <c r="AQ39" s="375">
        <v>61164.6</v>
      </c>
      <c r="AR39" s="375">
        <v>61164.6</v>
      </c>
      <c r="AS39" s="375">
        <v>61164.6</v>
      </c>
      <c r="AT39" s="375">
        <v>61164.6</v>
      </c>
      <c r="AU39" s="375">
        <v>61164.6</v>
      </c>
      <c r="AV39" s="375">
        <v>61164.6</v>
      </c>
      <c r="AW39" s="375">
        <v>61164.6</v>
      </c>
      <c r="AX39" s="375">
        <v>61164.6</v>
      </c>
      <c r="AY39" s="375">
        <v>61164.6</v>
      </c>
      <c r="AZ39" s="375">
        <v>44131.25</v>
      </c>
      <c r="BA39" s="388">
        <f t="shared" si="2"/>
        <v>716941.84999999986</v>
      </c>
      <c r="BB39" s="364"/>
      <c r="BC39" s="389">
        <f>SUMIFS(REPROGRAM!X:X,REPROGRAM!B:B,POA_GC_2026!A39)</f>
        <v>8214.51</v>
      </c>
      <c r="BD39" s="389">
        <f>SUMIFS(REPROGRAM!Z:Z,REPROGRAM!B:B,POA_GC_2026!A39)</f>
        <v>674.5</v>
      </c>
      <c r="BE39" s="389">
        <f t="shared" si="20"/>
        <v>724481.85999999987</v>
      </c>
      <c r="BF39" s="375">
        <v>0</v>
      </c>
      <c r="BG39" s="394">
        <f>SUMIFS(CERT_PRES!$P:$P,CERT_PRES!$A:$A,$A39,CERT_PRES!$Q:$Q,"ENERO")</f>
        <v>0</v>
      </c>
      <c r="BH39" s="375">
        <v>122703.87</v>
      </c>
      <c r="BI39" s="394">
        <f>SUMIFS(CERT_PRES!$P:$P,CERT_PRES!$A:$A,$A39,CERT_PRES!$Q:$Q,"FEBRERO")</f>
        <v>122703.87</v>
      </c>
      <c r="BJ39" s="375">
        <v>1569.53</v>
      </c>
      <c r="BK39" s="394">
        <f>SUMIFS(CERT_PRES!$P:$P,CERT_PRES!$A:$A,$A39,CERT_PRES!$Q:$Q,"MARZO")</f>
        <v>1569.53</v>
      </c>
      <c r="BL39" s="375">
        <v>60992.65</v>
      </c>
      <c r="BM39" s="394">
        <f>SUMIFS(CERT_PRES!$P:$P,CERT_PRES!$A:$A,$A39,CERT_PRES!$Q:$Q,"ABRIL")</f>
        <v>60992.65</v>
      </c>
      <c r="BN39" s="375">
        <v>60521.29</v>
      </c>
      <c r="BO39" s="394">
        <f>SUMIFS(CERT_PRES!$P:$P,CERT_PRES!$A:$A,$A39,CERT_PRES!$Q:$Q,"MAYO")</f>
        <v>60521.29</v>
      </c>
      <c r="BP39" s="375">
        <v>60369.54</v>
      </c>
      <c r="BQ39" s="394">
        <f>SUMIFS(CERT_PRES!$P:$P,CERT_PRES!$A:$A,$A39,CERT_PRES!$Q:$Q,"JUNIO")</f>
        <v>60369.54</v>
      </c>
      <c r="BR39" s="375">
        <v>60797.22</v>
      </c>
      <c r="BS39" s="394">
        <f>SUMIFS(CERT_PRES!$P:$P,CERT_PRES!$A:$A,$A39,CERT_PRES!$Q:$Q,"JULIO")</f>
        <v>60797.22</v>
      </c>
      <c r="BT39" s="375">
        <v>61164.6</v>
      </c>
      <c r="BU39" s="394">
        <f>SUMIFS(CERT_PRES!$P:$P,CERT_PRES!$A:$A,$A39,CERT_PRES!$Q:$Q,"AGOSTO")</f>
        <v>0</v>
      </c>
      <c r="BV39" s="375">
        <v>61164.6</v>
      </c>
      <c r="BW39" s="394">
        <f>SUMIFS(CERT_PRES!$P:$P,CERT_PRES!$A:$A,$A39,CERT_PRES!$Q:$Q,"SEPTIEMBRE")</f>
        <v>0</v>
      </c>
      <c r="BX39" s="375">
        <v>61164.6</v>
      </c>
      <c r="BY39" s="394">
        <f>SUMIFS(CERT_PRES!$P:$P,CERT_PRES!$A:$A,$A39,CERT_PRES!$Q:$Q,"OCTUBRE")</f>
        <v>0</v>
      </c>
      <c r="BZ39" s="375">
        <v>61164.6</v>
      </c>
      <c r="CA39" s="394">
        <f>SUMIFS(CERT_PRES!$P:$P,CERT_PRES!$A:$A,$A39,CERT_PRES!$Q:$Q,"NOVIEMBRE")</f>
        <v>0</v>
      </c>
      <c r="CB39" s="375">
        <v>112869.36</v>
      </c>
      <c r="CC39" s="388">
        <f>SUMIFS(CERT_PRES!$P:$P,CERT_PRES!$A:$A,$A39,CERT_PRES!$Q:$Q,"DICIEMBRE")</f>
        <v>0</v>
      </c>
      <c r="CD39" s="388">
        <f t="shared" si="23"/>
        <v>724481.85999999987</v>
      </c>
      <c r="CE39" s="407" t="str">
        <f t="shared" si="5"/>
        <v>SI</v>
      </c>
      <c r="CF39" s="408" t="str">
        <f t="shared" si="24"/>
        <v>VALIDADO</v>
      </c>
      <c r="CG39" s="409">
        <f>+((SUMIFS(REPROGRAM!$V:$V,REPROGRAM!$B:$B,$A39,REPROGRAM!$AB:$AB,"NO"))-(SUMIFS(REPROGRAM!$W:$W,REPROGRAM!$B:$B,$A39,REPROGRAM!$AB:$AB,"NO")))</f>
        <v>0</v>
      </c>
      <c r="CH39" s="409">
        <f t="shared" si="25"/>
        <v>724481.86</v>
      </c>
      <c r="CI39" s="409">
        <f t="shared" si="26"/>
        <v>0</v>
      </c>
      <c r="CJ39" s="410" t="str">
        <f>IF(DT39="","",INDEX(CATALOGO!L:L,MATCH(DT39,CATALOGO!D:D,0)))</f>
        <v xml:space="preserve">DIRECCIÓN PROVINCIAL DE SALUD DE MANABÍ </v>
      </c>
      <c r="CK39" s="410" t="str">
        <f>IF(DT39="","",INDEX(CATALOGO!L:L,MATCH(DT39,CATALOGO!D:D,0)))</f>
        <v xml:space="preserve">DIRECCIÓN PROVINCIAL DE SALUD DE MANABÍ </v>
      </c>
      <c r="CL39" s="352" t="str">
        <f>IF(D39="","",INDEX(CATALOGO!G:G,MATCH(D39,CATALOGO!D:D,0)))</f>
        <v>COORDINACIÓN ZONAL 4</v>
      </c>
      <c r="CM39" s="352" t="str">
        <f>IF(D39="","",INDEX(CATALOGO!H:H,MATCH(D39,CATALOGO!D:D,0)))</f>
        <v>MANABI</v>
      </c>
      <c r="CN39" s="352" t="str">
        <f>IF(D39="","",INDEX(CATALOGO!I:I,MATCH(D39,CATALOGO!D:D,0)))</f>
        <v>CHONE</v>
      </c>
      <c r="CO39" s="411" t="str">
        <f>IF(H39="","",INDEX(CATALOGO!AH:AH,MATCH(H39,CATALOGO!AF:AF,0)))</f>
        <v xml:space="preserve">GASTOS EN PERSONAL </v>
      </c>
      <c r="CP39" s="352" t="str">
        <f t="shared" si="9"/>
        <v>NO APLICA</v>
      </c>
      <c r="CQ39" s="352" t="str">
        <f>IF(E39="","",INDEX(CATALOGO!N:N,MATCH(POA_GC_2026!E39,CATALOGO!M:M,0)))</f>
        <v>PROV</v>
      </c>
      <c r="CR39" s="352" t="str">
        <f t="shared" si="10"/>
        <v>CORRIENTE</v>
      </c>
      <c r="CS39" s="352" t="str">
        <f t="shared" si="11"/>
        <v>90000004</v>
      </c>
      <c r="CT39" s="417" t="str">
        <f>IFERROR(VLOOKUP(E39,CATALOGO!$BB$3:$BC$24,2,0)," ")</f>
        <v>G21</v>
      </c>
      <c r="CU39" s="418" t="str">
        <f>IF(E39="","",INDEX(CATALOGO!AN:AN,MATCH(POA_GC_2026!E39,CATALOGO!AQ:AQ,0)))</f>
        <v>Mejorar las condiciones de vida de la población de forma integral, promoviendo el acceso equitativo a salud, vivienda y bienestar social.</v>
      </c>
      <c r="CV39" s="418" t="str">
        <f>IF(E39="","",INDEX(CATALOGO!AO:AO,MATCH(POA_GC_2026!E39,CATALOGO!AQ:AQ,0)))</f>
        <v>OE5 Incrementar la cobertura de las prestaciones de servicios de salud</v>
      </c>
      <c r="CW39" s="407" t="str">
        <f>IF(CV39="","",INDEX(CATALOGO!AP:AP,MATCH(POA_GC_2026!CV39,CATALOGO!AO:AO,0)))</f>
        <v>OE_5</v>
      </c>
      <c r="CX39" s="419"/>
      <c r="CY39" s="420">
        <f>SUMIFS(CERT_ACT_POA!AM:AM,CERT_ACT_POA!C:C,A39)</f>
        <v>724481.86</v>
      </c>
      <c r="CZ39" s="420">
        <f t="shared" si="12"/>
        <v>-1.1641532182693481E-10</v>
      </c>
      <c r="DA39" s="421">
        <f>SUMIFS(CERT_ACT_POA!$AD:$AD,CERT_ACT_POA!$C:$C,POA_GC_2026!$A39)</f>
        <v>0</v>
      </c>
      <c r="DB39" s="421">
        <f>SUMIFS(CERT_ACT_POA!$AE:$AE,CERT_ACT_POA!$C:$C,POA_GC_2026!$A39)</f>
        <v>0</v>
      </c>
      <c r="DC39" s="421">
        <f>SUMIFS(CERT_ACT_POA!$AF:$AF,CERT_ACT_POA!$C:$C,POA_GC_2026!$A39)</f>
        <v>0</v>
      </c>
      <c r="DD39" s="407" t="str">
        <f t="shared" si="13"/>
        <v>51</v>
      </c>
      <c r="DE39" s="364"/>
      <c r="DF39" s="428"/>
      <c r="DG39" s="429">
        <f>SUMIFS(CERT_PRES!$M:$M,CERT_PRES!$A:$A,$A39)</f>
        <v>0</v>
      </c>
      <c r="DH39" s="429">
        <f>SUMIFS(CERT_PRES!$O:$O,CERT_PRES!$A:$A,$A39)</f>
        <v>366954.1</v>
      </c>
      <c r="DI39" s="429">
        <f>SUMIFS(CERT_PRES!$P:$P,CERT_PRES!$A:$A,$A39)</f>
        <v>366954.1</v>
      </c>
      <c r="DJ39" s="442">
        <f t="shared" si="27"/>
        <v>0</v>
      </c>
      <c r="DK39" s="608">
        <f>IFERROR(VLOOKUP($A39,CERT_PRES!$A$6:$L$2552,12,0),0)</f>
        <v>0</v>
      </c>
      <c r="DL39" s="429" t="str">
        <f t="shared" si="15"/>
        <v>OK</v>
      </c>
      <c r="DM39" s="429" t="str">
        <f t="shared" si="16"/>
        <v>OK</v>
      </c>
      <c r="DN39" s="429">
        <f t="shared" si="21"/>
        <v>366954.1</v>
      </c>
      <c r="DO39" s="429" t="str">
        <f t="shared" si="28"/>
        <v/>
      </c>
      <c r="DP39" s="443">
        <f>IFERROR(VLOOKUP(A39,#REF!,82,0),0)</f>
        <v>0</v>
      </c>
      <c r="DQ39" s="444">
        <f t="shared" si="29"/>
        <v>366954.1</v>
      </c>
      <c r="DR39" s="445">
        <f t="shared" si="30"/>
        <v>357527.76</v>
      </c>
      <c r="DS39" s="484" t="s">
        <v>2588</v>
      </c>
      <c r="DT39" s="326" t="s">
        <v>951</v>
      </c>
    </row>
    <row r="40" spans="1:124" s="39" customFormat="1" ht="12.75" customHeight="1">
      <c r="A40" s="484" t="s">
        <v>2589</v>
      </c>
      <c r="B40" s="486" t="str">
        <f>IF(DT40="","",INDEX(CATALOGO!E:E,MATCH(DT40,CATALOGO!D:D,0)))</f>
        <v>HOSPITAL GENERAL DE CHONE</v>
      </c>
      <c r="C40" s="483" t="s">
        <v>2590</v>
      </c>
      <c r="D40" s="326" t="str">
        <f>IF(B40="","",INDEX(CATALOGO!J:J,MATCH(B40,CATALOGO!E:E,0)))</f>
        <v>1333</v>
      </c>
      <c r="E40" s="329" t="s">
        <v>223</v>
      </c>
      <c r="F40" s="326" t="str">
        <f t="shared" si="0"/>
        <v>000</v>
      </c>
      <c r="G40" s="327" t="s">
        <v>196</v>
      </c>
      <c r="H40" s="328">
        <v>510707</v>
      </c>
      <c r="I40" s="341" t="s">
        <v>1132</v>
      </c>
      <c r="J40" s="327" t="s">
        <v>193</v>
      </c>
      <c r="K40" s="342" t="str">
        <f>IF(J40="","",INDEX(CATALOGO!AW:AW,MATCH(POA_GC_2026!J40,CATALOGO!AV:AV,0)))</f>
        <v>0000</v>
      </c>
      <c r="L40" s="342" t="str">
        <f>IF(J40="","",INDEX(CATALOGO!AY:AY,MATCH(POA_GC_2026!J40,CATALOGO!AV:AV,0)))</f>
        <v>0000</v>
      </c>
      <c r="M40" s="343" t="str">
        <f>IF(DT40="","",INDEX(CATALOGO!L:L,MATCH(DT40,CATALOGO!D:D,0)))</f>
        <v xml:space="preserve">DIRECCIÓN PROVINCIAL DE SALUD DE MANABÍ </v>
      </c>
      <c r="N40" s="343" t="str">
        <f>IF(DT40="","",INDEX(CATALOGO!K:K,MATCH(DT40,CATALOGO!D:D,0)))</f>
        <v>HOSPITAL GENERAL DE CHONE</v>
      </c>
      <c r="O40" s="344" t="str">
        <f>IF(E40="","",INDEX(CATALOGO!O:O,MATCH(POA_GC_2026!E40,CATALOGO!M:M,0)))</f>
        <v>PROVISION Y PRESTACION DE SERVICIOS DE SALUD</v>
      </c>
      <c r="P40" s="345" t="str">
        <f t="shared" si="22"/>
        <v>SIN PROYECTO</v>
      </c>
      <c r="Q40" s="346" t="str">
        <f>IF(CS40="","",INDEX(CATALOGO!T:T,MATCH(POA_GC_2026!CS40,CATALOGO!S:S,0)))</f>
        <v>PRESTACION DE SERVICIOS DE SALUD SEGUNDO NIVEL</v>
      </c>
      <c r="R40" s="351" t="str">
        <f>IF(H40="","",INDEX(CATALOGO!AG:AG,MATCH(POA_GC_2026!H40,CATALOGO!AF:AF,0)))</f>
        <v>COMPENSACION POR VACACIONES NO GOZADAS POR CESACIO</v>
      </c>
      <c r="S40" s="345" t="str">
        <f t="array" ref="S40">IF(J40="","",INDEX(CATALOGO!AU:AU,MATCH(J40,CATALOGO!AV:AV,0)))</f>
        <v>RECURSOS FISCALES</v>
      </c>
      <c r="T40" s="352" t="str">
        <f>IF(K40="","",INDEX(CATALOGO!AX:AX,MATCH(K40,CATALOGO!AW:AW,0)))</f>
        <v>SIN ORGANISMO</v>
      </c>
      <c r="U40" s="352" t="str">
        <f>IF(L40="","",INDEX(CATALOGO!AZ:AZ,MATCH(POA_GC_2026!L40,CATALOGO!AY:AY,0)))</f>
        <v>SIN CORRELATIVO</v>
      </c>
      <c r="V40" s="353" t="s">
        <v>493</v>
      </c>
      <c r="W40" s="354" t="s">
        <v>2488</v>
      </c>
      <c r="X40" s="354" t="s">
        <v>2500</v>
      </c>
      <c r="Y40" s="355" t="str">
        <f t="array" ref="Y40">IF(H40="","",INDEX(CATALOGO!AK:AK,MATCH(H40,CATALOGO!AF:AF,0)))</f>
        <v>04</v>
      </c>
      <c r="Z40" s="362" t="str">
        <f t="array" ref="Z40">IF(H40="","",INDEX(CATALOGO!AI:AI,MATCH(H40,CATALOGO!AF:AF,0)))</f>
        <v>NA</v>
      </c>
      <c r="AA40" s="362" t="str">
        <f t="array" ref="AA40">IF(H40="","",INDEX(CATALOGO!AJ:AJ,MATCH(H40,CATALOGO!AF:AF,0)))</f>
        <v>NA</v>
      </c>
      <c r="AB40" s="363" t="s">
        <v>194</v>
      </c>
      <c r="AC40" s="490"/>
      <c r="AD40" s="365" t="s">
        <v>197</v>
      </c>
      <c r="AE40" s="366" t="s">
        <v>44</v>
      </c>
      <c r="AF40" s="367">
        <v>46073</v>
      </c>
      <c r="AG40" s="367">
        <v>46073</v>
      </c>
      <c r="AH40" s="367">
        <v>46056</v>
      </c>
      <c r="AI40" s="367">
        <v>46056</v>
      </c>
      <c r="AJ40" s="367">
        <v>46056</v>
      </c>
      <c r="AK40" s="374"/>
      <c r="AL40" s="367">
        <v>46056</v>
      </c>
      <c r="AM40" s="367">
        <v>46078</v>
      </c>
      <c r="AN40" s="366" t="s">
        <v>41</v>
      </c>
      <c r="AO40" s="375">
        <v>0</v>
      </c>
      <c r="AP40" s="375">
        <v>0</v>
      </c>
      <c r="AQ40" s="375">
        <v>0</v>
      </c>
      <c r="AR40" s="375">
        <v>0</v>
      </c>
      <c r="AS40" s="375">
        <v>0</v>
      </c>
      <c r="AT40" s="375">
        <v>0</v>
      </c>
      <c r="AU40" s="375">
        <v>0</v>
      </c>
      <c r="AV40" s="375">
        <v>0</v>
      </c>
      <c r="AW40" s="375">
        <v>0</v>
      </c>
      <c r="AX40" s="375">
        <v>0</v>
      </c>
      <c r="AY40" s="375">
        <v>0</v>
      </c>
      <c r="AZ40" s="375">
        <v>0</v>
      </c>
      <c r="BA40" s="388">
        <f t="shared" si="2"/>
        <v>0</v>
      </c>
      <c r="BB40" s="364"/>
      <c r="BC40" s="389">
        <f>SUMIFS(REPROGRAM!X:X,REPROGRAM!B:B,POA_GC_2026!A40)</f>
        <v>0</v>
      </c>
      <c r="BD40" s="389">
        <f>SUMIFS(REPROGRAM!Z:Z,REPROGRAM!B:B,POA_GC_2026!A40)</f>
        <v>0</v>
      </c>
      <c r="BE40" s="389">
        <f t="shared" si="20"/>
        <v>0</v>
      </c>
      <c r="BF40" s="375">
        <v>0</v>
      </c>
      <c r="BG40" s="394">
        <f>SUMIFS(CERT_PRES!$P:$P,CERT_PRES!$A:$A,$A40,CERT_PRES!$Q:$Q,"ENERO")</f>
        <v>0</v>
      </c>
      <c r="BH40" s="375">
        <v>0</v>
      </c>
      <c r="BI40" s="394">
        <f>SUMIFS(CERT_PRES!$P:$P,CERT_PRES!$A:$A,$A40,CERT_PRES!$Q:$Q,"FEBRERO")</f>
        <v>0</v>
      </c>
      <c r="BJ40" s="375">
        <v>0</v>
      </c>
      <c r="BK40" s="394">
        <f>SUMIFS(CERT_PRES!$P:$P,CERT_PRES!$A:$A,$A40,CERT_PRES!$Q:$Q,"MARZO")</f>
        <v>0</v>
      </c>
      <c r="BL40" s="375">
        <v>0</v>
      </c>
      <c r="BM40" s="394">
        <f>SUMIFS(CERT_PRES!$P:$P,CERT_PRES!$A:$A,$A40,CERT_PRES!$Q:$Q,"ABRIL")</f>
        <v>0</v>
      </c>
      <c r="BN40" s="375">
        <v>0</v>
      </c>
      <c r="BO40" s="394">
        <f>SUMIFS(CERT_PRES!$P:$P,CERT_PRES!$A:$A,$A40,CERT_PRES!$Q:$Q,"MAYO")</f>
        <v>0</v>
      </c>
      <c r="BP40" s="375">
        <v>0</v>
      </c>
      <c r="BQ40" s="394">
        <f>SUMIFS(CERT_PRES!$P:$P,CERT_PRES!$A:$A,$A40,CERT_PRES!$Q:$Q,"JUNIO")</f>
        <v>0</v>
      </c>
      <c r="BR40" s="375">
        <v>0</v>
      </c>
      <c r="BS40" s="394">
        <f>SUMIFS(CERT_PRES!$P:$P,CERT_PRES!$A:$A,$A40,CERT_PRES!$Q:$Q,"JULIO")</f>
        <v>0</v>
      </c>
      <c r="BT40" s="375">
        <v>0</v>
      </c>
      <c r="BU40" s="394">
        <f>SUMIFS(CERT_PRES!$P:$P,CERT_PRES!$A:$A,$A40,CERT_PRES!$Q:$Q,"AGOSTO")</f>
        <v>0</v>
      </c>
      <c r="BV40" s="375">
        <v>0</v>
      </c>
      <c r="BW40" s="394">
        <f>SUMIFS(CERT_PRES!$P:$P,CERT_PRES!$A:$A,$A40,CERT_PRES!$Q:$Q,"SEPTIEMBRE")</f>
        <v>0</v>
      </c>
      <c r="BX40" s="375">
        <v>0</v>
      </c>
      <c r="BY40" s="394">
        <f>SUMIFS(CERT_PRES!$P:$P,CERT_PRES!$A:$A,$A40,CERT_PRES!$Q:$Q,"OCTUBRE")</f>
        <v>0</v>
      </c>
      <c r="BZ40" s="375">
        <v>0</v>
      </c>
      <c r="CA40" s="394">
        <f>SUMIFS(CERT_PRES!$P:$P,CERT_PRES!$A:$A,$A40,CERT_PRES!$Q:$Q,"NOVIEMBRE")</f>
        <v>0</v>
      </c>
      <c r="CB40" s="375">
        <v>0</v>
      </c>
      <c r="CC40" s="388">
        <f>SUMIFS(CERT_PRES!$P:$P,CERT_PRES!$A:$A,$A40,CERT_PRES!$Q:$Q,"DICIEMBRE")</f>
        <v>0</v>
      </c>
      <c r="CD40" s="388">
        <f t="shared" si="23"/>
        <v>0</v>
      </c>
      <c r="CE40" s="407" t="str">
        <f t="shared" ref="CE40:CE103" si="31">IF(OR(J40="003"),"SIN_LIQUIDEZ",IF(CH40&gt;0,"SI","NO"))</f>
        <v>NO</v>
      </c>
      <c r="CF40" s="408" t="str">
        <f t="shared" si="24"/>
        <v>VALIDADO</v>
      </c>
      <c r="CG40" s="409">
        <f>+((SUMIFS(REPROGRAM!$V:$V,REPROGRAM!$B:$B,$A40,REPROGRAM!$AB:$AB,"NO"))-(SUMIFS(REPROGRAM!$W:$W,REPROGRAM!$B:$B,$A40,REPROGRAM!$AB:$AB,"NO")))</f>
        <v>0</v>
      </c>
      <c r="CH40" s="409">
        <f t="shared" si="25"/>
        <v>0</v>
      </c>
      <c r="CI40" s="409">
        <f t="shared" si="26"/>
        <v>0</v>
      </c>
      <c r="CJ40" s="410" t="str">
        <f>IF(DT40="","",INDEX(CATALOGO!L:L,MATCH(DT40,CATALOGO!D:D,0)))</f>
        <v xml:space="preserve">DIRECCIÓN PROVINCIAL DE SALUD DE MANABÍ </v>
      </c>
      <c r="CK40" s="410" t="str">
        <f>IF(DT40="","",INDEX(CATALOGO!L:L,MATCH(DT40,CATALOGO!D:D,0)))</f>
        <v xml:space="preserve">DIRECCIÓN PROVINCIAL DE SALUD DE MANABÍ </v>
      </c>
      <c r="CL40" s="352" t="str">
        <f>IF(D40="","",INDEX(CATALOGO!G:G,MATCH(D40,CATALOGO!D:D,0)))</f>
        <v>COORDINACIÓN ZONAL 4</v>
      </c>
      <c r="CM40" s="352" t="str">
        <f>IF(D40="","",INDEX(CATALOGO!H:H,MATCH(D40,CATALOGO!D:D,0)))</f>
        <v>MANABI</v>
      </c>
      <c r="CN40" s="352" t="str">
        <f>IF(D40="","",INDEX(CATALOGO!I:I,MATCH(D40,CATALOGO!D:D,0)))</f>
        <v>CHONE</v>
      </c>
      <c r="CO40" s="411" t="str">
        <f>IF(H40="","",INDEX(CATALOGO!AH:AH,MATCH(H40,CATALOGO!AF:AF,0)))</f>
        <v xml:space="preserve">GASTOS EN PERSONAL </v>
      </c>
      <c r="CP40" s="352" t="str">
        <f t="shared" si="9"/>
        <v>NO APLICA</v>
      </c>
      <c r="CQ40" s="352" t="str">
        <f>IF(E40="","",INDEX(CATALOGO!N:N,MATCH(POA_GC_2026!E40,CATALOGO!M:M,0)))</f>
        <v>PROV</v>
      </c>
      <c r="CR40" s="352" t="str">
        <f t="shared" si="10"/>
        <v>CORRIENTE</v>
      </c>
      <c r="CS40" s="352" t="str">
        <f t="shared" si="11"/>
        <v>90000004</v>
      </c>
      <c r="CT40" s="417" t="str">
        <f>IFERROR(VLOOKUP(E40,CATALOGO!$BB$3:$BC$24,2,0)," ")</f>
        <v>G21</v>
      </c>
      <c r="CU40" s="418" t="str">
        <f>IF(E40="","",INDEX(CATALOGO!AN:AN,MATCH(POA_GC_2026!E40,CATALOGO!AQ:AQ,0)))</f>
        <v>Mejorar las condiciones de vida de la población de forma integral, promoviendo el acceso equitativo a salud, vivienda y bienestar social.</v>
      </c>
      <c r="CV40" s="418" t="str">
        <f>IF(E40="","",INDEX(CATALOGO!AO:AO,MATCH(POA_GC_2026!E40,CATALOGO!AQ:AQ,0)))</f>
        <v>OE5 Incrementar la cobertura de las prestaciones de servicios de salud</v>
      </c>
      <c r="CW40" s="407" t="str">
        <f>IF(CV40="","",INDEX(CATALOGO!AP:AP,MATCH(POA_GC_2026!CV40,CATALOGO!AO:AO,0)))</f>
        <v>OE_5</v>
      </c>
      <c r="CX40" s="419"/>
      <c r="CY40" s="420">
        <f>SUMIFS(CERT_ACT_POA!AM:AM,CERT_ACT_POA!C:C,A40)</f>
        <v>0</v>
      </c>
      <c r="CZ40" s="420">
        <f t="shared" si="12"/>
        <v>0</v>
      </c>
      <c r="DA40" s="421">
        <f>SUMIFS(CERT_ACT_POA!$AD:$AD,CERT_ACT_POA!$C:$C,POA_GC_2026!$A40)</f>
        <v>0</v>
      </c>
      <c r="DB40" s="421">
        <f>SUMIFS(CERT_ACT_POA!$AE:$AE,CERT_ACT_POA!$C:$C,POA_GC_2026!$A40)</f>
        <v>0</v>
      </c>
      <c r="DC40" s="421">
        <f>SUMIFS(CERT_ACT_POA!$AF:$AF,CERT_ACT_POA!$C:$C,POA_GC_2026!$A40)</f>
        <v>0</v>
      </c>
      <c r="DD40" s="407" t="str">
        <f t="shared" si="13"/>
        <v>51</v>
      </c>
      <c r="DE40" s="364"/>
      <c r="DF40" s="428"/>
      <c r="DG40" s="429">
        <f>SUMIFS(CERT_PRES!$M:$M,CERT_PRES!$A:$A,$A40)</f>
        <v>0</v>
      </c>
      <c r="DH40" s="429">
        <f>SUMIFS(CERT_PRES!$O:$O,CERT_PRES!$A:$A,$A40)</f>
        <v>0</v>
      </c>
      <c r="DI40" s="429">
        <f>SUMIFS(CERT_PRES!$P:$P,CERT_PRES!$A:$A,$A40)</f>
        <v>0</v>
      </c>
      <c r="DJ40" s="442">
        <f t="shared" si="27"/>
        <v>0</v>
      </c>
      <c r="DK40" s="608">
        <f>IFERROR(VLOOKUP($A40,CERT_PRES!$A$6:$L$2552,12,0),0)</f>
        <v>0</v>
      </c>
      <c r="DL40" s="429" t="str">
        <f t="shared" si="15"/>
        <v>OK</v>
      </c>
      <c r="DM40" s="429" t="str">
        <f t="shared" si="16"/>
        <v>OK</v>
      </c>
      <c r="DN40" s="429" t="str">
        <f t="shared" si="21"/>
        <v/>
      </c>
      <c r="DO40" s="429" t="str">
        <f t="shared" si="28"/>
        <v/>
      </c>
      <c r="DP40" s="443">
        <f>IFERROR(VLOOKUP(A40,#REF!,82,0),0)</f>
        <v>0</v>
      </c>
      <c r="DQ40" s="444">
        <f t="shared" si="29"/>
        <v>0</v>
      </c>
      <c r="DR40" s="445">
        <f t="shared" si="30"/>
        <v>0</v>
      </c>
      <c r="DS40" s="484" t="s">
        <v>2589</v>
      </c>
      <c r="DT40" s="326" t="s">
        <v>951</v>
      </c>
    </row>
    <row r="41" spans="1:124" s="39" customFormat="1" ht="12.75" customHeight="1">
      <c r="A41" s="484" t="s">
        <v>2591</v>
      </c>
      <c r="B41" s="486" t="str">
        <f>IF(DT41="","",INDEX(CATALOGO!E:E,MATCH(DT41,CATALOGO!D:D,0)))</f>
        <v>HOSPITAL GENERAL DE CHONE</v>
      </c>
      <c r="C41" s="483" t="s">
        <v>2592</v>
      </c>
      <c r="D41" s="326" t="str">
        <f>IF(B41="","",INDEX(CATALOGO!J:J,MATCH(B41,CATALOGO!E:E,0)))</f>
        <v>1333</v>
      </c>
      <c r="E41" s="329" t="s">
        <v>223</v>
      </c>
      <c r="F41" s="326" t="str">
        <f t="shared" ref="F41:F104" si="32">IF(E41="","","000")</f>
        <v>000</v>
      </c>
      <c r="G41" s="327" t="s">
        <v>196</v>
      </c>
      <c r="H41" s="328">
        <v>530101</v>
      </c>
      <c r="I41" s="341" t="s">
        <v>1151</v>
      </c>
      <c r="J41" s="327" t="s">
        <v>193</v>
      </c>
      <c r="K41" s="342" t="str">
        <f>IF(J41="","",INDEX(CATALOGO!AW:AW,MATCH(POA_GC_2026!J41,CATALOGO!AV:AV,0)))</f>
        <v>0000</v>
      </c>
      <c r="L41" s="342" t="str">
        <f>IF(J41="","",INDEX(CATALOGO!AY:AY,MATCH(POA_GC_2026!J41,CATALOGO!AV:AV,0)))</f>
        <v>0000</v>
      </c>
      <c r="M41" s="343" t="str">
        <f>IF(DT41="","",INDEX(CATALOGO!L:L,MATCH(DT41,CATALOGO!D:D,0)))</f>
        <v xml:space="preserve">DIRECCIÓN PROVINCIAL DE SALUD DE MANABÍ </v>
      </c>
      <c r="N41" s="343" t="str">
        <f>IF(DT41="","",INDEX(CATALOGO!K:K,MATCH(DT41,CATALOGO!D:D,0)))</f>
        <v>HOSPITAL GENERAL DE CHONE</v>
      </c>
      <c r="O41" s="344" t="str">
        <f>IF(E41="","",INDEX(CATALOGO!O:O,MATCH(POA_GC_2026!E41,CATALOGO!M:M,0)))</f>
        <v>PROVISION Y PRESTACION DE SERVICIOS DE SALUD</v>
      </c>
      <c r="P41" s="345" t="str">
        <f t="shared" si="22"/>
        <v>SIN PROYECTO</v>
      </c>
      <c r="Q41" s="346" t="str">
        <f>IF(CS41="","",INDEX(CATALOGO!T:T,MATCH(POA_GC_2026!CS41,CATALOGO!S:S,0)))</f>
        <v>PRESTACION DE SERVICIOS DE SALUD SEGUNDO NIVEL</v>
      </c>
      <c r="R41" s="351" t="str">
        <f>IF(H41="","",INDEX(CATALOGO!AG:AG,MATCH(POA_GC_2026!H41,CATALOGO!AF:AF,0)))</f>
        <v>AGUA POTABLE</v>
      </c>
      <c r="S41" s="345" t="str">
        <f t="array" ref="S41">IF(J41="","",INDEX(CATALOGO!AU:AU,MATCH(J41,CATALOGO!AV:AV,0)))</f>
        <v>RECURSOS FISCALES</v>
      </c>
      <c r="T41" s="352" t="str">
        <f>IF(K41="","",INDEX(CATALOGO!AX:AX,MATCH(K41,CATALOGO!AW:AW,0)))</f>
        <v>SIN ORGANISMO</v>
      </c>
      <c r="U41" s="352" t="str">
        <f>IF(L41="","",INDEX(CATALOGO!AZ:AZ,MATCH(POA_GC_2026!L41,CATALOGO!AY:AY,0)))</f>
        <v>SIN CORRELATIVO</v>
      </c>
      <c r="V41" s="353" t="s">
        <v>493</v>
      </c>
      <c r="W41" s="354" t="s">
        <v>2488</v>
      </c>
      <c r="X41" s="354" t="s">
        <v>2489</v>
      </c>
      <c r="Y41" s="355" t="str">
        <f t="array" ref="Y41">IF(H41="","",INDEX(CATALOGO!AK:AK,MATCH(H41,CATALOGO!AF:AF,0)))</f>
        <v>06</v>
      </c>
      <c r="Z41" s="362" t="str">
        <f t="array" ref="Z41">IF(H41="","",INDEX(CATALOGO!AI:AI,MATCH(H41,CATALOGO!AF:AF,0)))</f>
        <v>NA</v>
      </c>
      <c r="AA41" s="362" t="str">
        <f t="array" ref="AA41">IF(H41="","",INDEX(CATALOGO!AJ:AJ,MATCH(H41,CATALOGO!AF:AF,0)))</f>
        <v>NA</v>
      </c>
      <c r="AB41" s="363" t="s">
        <v>194</v>
      </c>
      <c r="AC41" s="490"/>
      <c r="AD41" s="365" t="s">
        <v>197</v>
      </c>
      <c r="AE41" s="366" t="s">
        <v>44</v>
      </c>
      <c r="AF41" s="367">
        <v>46073</v>
      </c>
      <c r="AG41" s="367">
        <v>46073</v>
      </c>
      <c r="AH41" s="367">
        <v>46056</v>
      </c>
      <c r="AI41" s="367">
        <v>46056</v>
      </c>
      <c r="AJ41" s="367">
        <v>46056</v>
      </c>
      <c r="AK41" s="374"/>
      <c r="AL41" s="367">
        <v>46056</v>
      </c>
      <c r="AM41" s="367">
        <v>46078</v>
      </c>
      <c r="AN41" s="366" t="s">
        <v>41</v>
      </c>
      <c r="AO41" s="375">
        <v>22683.33</v>
      </c>
      <c r="AP41" s="375">
        <v>3000</v>
      </c>
      <c r="AQ41" s="375">
        <v>3000</v>
      </c>
      <c r="AR41" s="375">
        <v>3000</v>
      </c>
      <c r="AS41" s="375">
        <v>3000</v>
      </c>
      <c r="AT41" s="375">
        <v>3000</v>
      </c>
      <c r="AU41" s="375">
        <v>3000</v>
      </c>
      <c r="AV41" s="375">
        <v>3000</v>
      </c>
      <c r="AW41" s="375">
        <v>3000</v>
      </c>
      <c r="AX41" s="375">
        <v>3000</v>
      </c>
      <c r="AY41" s="375">
        <v>3000</v>
      </c>
      <c r="AZ41" s="375">
        <v>3000</v>
      </c>
      <c r="BA41" s="388">
        <f t="shared" ref="BA41:BA104" si="33">AO41+AP41+AQ41+AR41+AS41+AT41+AU41+AV41+AW41+AX41+AY41+AZ41</f>
        <v>55683.33</v>
      </c>
      <c r="BB41" s="364"/>
      <c r="BC41" s="389">
        <f>SUMIFS(REPROGRAM!X:X,REPROGRAM!B:B,POA_GC_2026!A41)</f>
        <v>5328.13</v>
      </c>
      <c r="BD41" s="389">
        <f>SUMIFS(REPROGRAM!Z:Z,REPROGRAM!B:B,POA_GC_2026!A41)</f>
        <v>55683.33</v>
      </c>
      <c r="BE41" s="389">
        <f t="shared" si="20"/>
        <v>5328.1299999999974</v>
      </c>
      <c r="BF41" s="375">
        <v>0</v>
      </c>
      <c r="BG41" s="394">
        <f>SUMIFS(CERT_PRES!$P:$P,CERT_PRES!$A:$A,$A41,CERT_PRES!$Q:$Q,"ENERO")</f>
        <v>0</v>
      </c>
      <c r="BH41" s="375">
        <v>0</v>
      </c>
      <c r="BI41" s="394">
        <f>SUMIFS(CERT_PRES!$P:$P,CERT_PRES!$A:$A,$A41,CERT_PRES!$Q:$Q,"FEBRERO")</f>
        <v>0</v>
      </c>
      <c r="BJ41" s="375">
        <v>0</v>
      </c>
      <c r="BK41" s="394">
        <f>SUMIFS(CERT_PRES!$P:$P,CERT_PRES!$A:$A,$A41,CERT_PRES!$Q:$Q,"MARZO")</f>
        <v>0</v>
      </c>
      <c r="BL41" s="375">
        <v>0</v>
      </c>
      <c r="BM41" s="394">
        <f>SUMIFS(CERT_PRES!$P:$P,CERT_PRES!$A:$A,$A41,CERT_PRES!$Q:$Q,"ABRIL")</f>
        <v>0</v>
      </c>
      <c r="BN41" s="375">
        <v>3885.5</v>
      </c>
      <c r="BO41" s="394">
        <f>SUMIFS(CERT_PRES!$P:$P,CERT_PRES!$A:$A,$A41,CERT_PRES!$Q:$Q,"MAYO")</f>
        <v>3885.5</v>
      </c>
      <c r="BP41" s="375">
        <v>0</v>
      </c>
      <c r="BQ41" s="394">
        <f>SUMIFS(CERT_PRES!$P:$P,CERT_PRES!$A:$A,$A41,CERT_PRES!$Q:$Q,"JUNIO")</f>
        <v>0</v>
      </c>
      <c r="BR41" s="375">
        <v>0</v>
      </c>
      <c r="BS41" s="394">
        <f>SUMIFS(CERT_PRES!$P:$P,CERT_PRES!$A:$A,$A41,CERT_PRES!$Q:$Q,"JULIO")</f>
        <v>0</v>
      </c>
      <c r="BT41" s="375">
        <v>0</v>
      </c>
      <c r="BU41" s="394">
        <f>SUMIFS(CERT_PRES!$P:$P,CERT_PRES!$A:$A,$A41,CERT_PRES!$Q:$Q,"AGOSTO")</f>
        <v>0</v>
      </c>
      <c r="BV41" s="375">
        <v>1442.63</v>
      </c>
      <c r="BW41" s="394">
        <f>SUMIFS(CERT_PRES!$P:$P,CERT_PRES!$A:$A,$A41,CERT_PRES!$Q:$Q,"SEPTIEMBRE")</f>
        <v>0</v>
      </c>
      <c r="BX41" s="375">
        <v>0</v>
      </c>
      <c r="BY41" s="394">
        <f>SUMIFS(CERT_PRES!$P:$P,CERT_PRES!$A:$A,$A41,CERT_PRES!$Q:$Q,"OCTUBRE")</f>
        <v>0</v>
      </c>
      <c r="BZ41" s="375">
        <v>0</v>
      </c>
      <c r="CA41" s="394">
        <f>SUMIFS(CERT_PRES!$P:$P,CERT_PRES!$A:$A,$A41,CERT_PRES!$Q:$Q,"NOVIEMBRE")</f>
        <v>0</v>
      </c>
      <c r="CB41" s="375">
        <v>0</v>
      </c>
      <c r="CC41" s="388">
        <f>SUMIFS(CERT_PRES!$P:$P,CERT_PRES!$A:$A,$A41,CERT_PRES!$Q:$Q,"DICIEMBRE")</f>
        <v>0</v>
      </c>
      <c r="CD41" s="388">
        <f t="shared" si="23"/>
        <v>5328.13</v>
      </c>
      <c r="CE41" s="407" t="str">
        <f t="shared" si="31"/>
        <v>SI</v>
      </c>
      <c r="CF41" s="408" t="str">
        <f t="shared" si="24"/>
        <v>VALIDADO</v>
      </c>
      <c r="CG41" s="409">
        <f>+((SUMIFS(REPROGRAM!$V:$V,REPROGRAM!$B:$B,$A41,REPROGRAM!$AB:$AB,"NO"))-(SUMIFS(REPROGRAM!$W:$W,REPROGRAM!$B:$B,$A41,REPROGRAM!$AB:$AB,"NO")))</f>
        <v>0</v>
      </c>
      <c r="CH41" s="409">
        <f t="shared" si="25"/>
        <v>5328.13</v>
      </c>
      <c r="CI41" s="409">
        <f t="shared" si="26"/>
        <v>0</v>
      </c>
      <c r="CJ41" s="410" t="str">
        <f>IF(DT41="","",INDEX(CATALOGO!L:L,MATCH(DT41,CATALOGO!D:D,0)))</f>
        <v xml:space="preserve">DIRECCIÓN PROVINCIAL DE SALUD DE MANABÍ </v>
      </c>
      <c r="CK41" s="410" t="str">
        <f>IF(DT41="","",INDEX(CATALOGO!L:L,MATCH(DT41,CATALOGO!D:D,0)))</f>
        <v xml:space="preserve">DIRECCIÓN PROVINCIAL DE SALUD DE MANABÍ </v>
      </c>
      <c r="CL41" s="352" t="str">
        <f>IF(D41="","",INDEX(CATALOGO!G:G,MATCH(D41,CATALOGO!D:D,0)))</f>
        <v>COORDINACIÓN ZONAL 4</v>
      </c>
      <c r="CM41" s="352" t="str">
        <f>IF(D41="","",INDEX(CATALOGO!H:H,MATCH(D41,CATALOGO!D:D,0)))</f>
        <v>MANABI</v>
      </c>
      <c r="CN41" s="352" t="str">
        <f>IF(D41="","",INDEX(CATALOGO!I:I,MATCH(D41,CATALOGO!D:D,0)))</f>
        <v>CHONE</v>
      </c>
      <c r="CO41" s="411" t="str">
        <f>IF(H41="","",INDEX(CATALOGO!AH:AH,MATCH(H41,CATALOGO!AF:AF,0)))</f>
        <v>SERVICIOS BASICOS</v>
      </c>
      <c r="CP41" s="352" t="str">
        <f t="shared" si="9"/>
        <v>NO APLICA</v>
      </c>
      <c r="CQ41" s="352" t="str">
        <f>IF(E41="","",INDEX(CATALOGO!N:N,MATCH(POA_GC_2026!E41,CATALOGO!M:M,0)))</f>
        <v>PROV</v>
      </c>
      <c r="CR41" s="352" t="str">
        <f t="shared" si="10"/>
        <v>CORRIENTE</v>
      </c>
      <c r="CS41" s="352" t="str">
        <f t="shared" si="11"/>
        <v>90000004</v>
      </c>
      <c r="CT41" s="417" t="str">
        <f>IFERROR(VLOOKUP(E41,CATALOGO!$BB$3:$BC$24,2,0)," ")</f>
        <v>G21</v>
      </c>
      <c r="CU41" s="418" t="str">
        <f>IF(E41="","",INDEX(CATALOGO!AN:AN,MATCH(POA_GC_2026!E41,CATALOGO!AQ:AQ,0)))</f>
        <v>Mejorar las condiciones de vida de la población de forma integral, promoviendo el acceso equitativo a salud, vivienda y bienestar social.</v>
      </c>
      <c r="CV41" s="418" t="str">
        <f>IF(E41="","",INDEX(CATALOGO!AO:AO,MATCH(POA_GC_2026!E41,CATALOGO!AQ:AQ,0)))</f>
        <v>OE5 Incrementar la cobertura de las prestaciones de servicios de salud</v>
      </c>
      <c r="CW41" s="407" t="str">
        <f>IF(CV41="","",INDEX(CATALOGO!AP:AP,MATCH(POA_GC_2026!CV41,CATALOGO!AO:AO,0)))</f>
        <v>OE_5</v>
      </c>
      <c r="CX41" s="419"/>
      <c r="CY41" s="420">
        <f>SUMIFS(CERT_ACT_POA!AM:AM,CERT_ACT_POA!C:C,A41)</f>
        <v>5328.13</v>
      </c>
      <c r="CZ41" s="420">
        <f t="shared" si="12"/>
        <v>-2.7284841053187847E-12</v>
      </c>
      <c r="DA41" s="421">
        <f>SUMIFS(CERT_ACT_POA!$AD:$AD,CERT_ACT_POA!$C:$C,POA_GC_2026!$A41)</f>
        <v>0</v>
      </c>
      <c r="DB41" s="421">
        <f>SUMIFS(CERT_ACT_POA!$AE:$AE,CERT_ACT_POA!$C:$C,POA_GC_2026!$A41)</f>
        <v>0</v>
      </c>
      <c r="DC41" s="421">
        <f>SUMIFS(CERT_ACT_POA!$AF:$AF,CERT_ACT_POA!$C:$C,POA_GC_2026!$A41)</f>
        <v>0</v>
      </c>
      <c r="DD41" s="407" t="str">
        <f t="shared" si="13"/>
        <v>53</v>
      </c>
      <c r="DE41" s="364"/>
      <c r="DF41" s="428"/>
      <c r="DG41" s="429">
        <f>SUMIFS(CERT_PRES!$M:$M,CERT_PRES!$A:$A,$A41)</f>
        <v>0</v>
      </c>
      <c r="DH41" s="429">
        <f>SUMIFS(CERT_PRES!$O:$O,CERT_PRES!$A:$A,$A41)</f>
        <v>5328.13</v>
      </c>
      <c r="DI41" s="429">
        <f>SUMIFS(CERT_PRES!$P:$P,CERT_PRES!$A:$A,$A41)</f>
        <v>3885.5</v>
      </c>
      <c r="DJ41" s="442">
        <f t="shared" si="27"/>
        <v>0</v>
      </c>
      <c r="DK41" s="608">
        <f>IFERROR(VLOOKUP($A41,CERT_PRES!$A$6:$L$2552,12,0),0)</f>
        <v>48</v>
      </c>
      <c r="DL41" s="429" t="str">
        <f t="shared" si="15"/>
        <v>OK</v>
      </c>
      <c r="DM41" s="429" t="str">
        <f t="shared" si="16"/>
        <v>OK</v>
      </c>
      <c r="DN41" s="429">
        <f t="shared" si="21"/>
        <v>3885.5</v>
      </c>
      <c r="DO41" s="429" t="str">
        <f t="shared" si="28"/>
        <v/>
      </c>
      <c r="DP41" s="443">
        <f>IFERROR(VLOOKUP(A41,#REF!,82,0),0)</f>
        <v>0</v>
      </c>
      <c r="DQ41" s="444">
        <f t="shared" si="29"/>
        <v>5328.13</v>
      </c>
      <c r="DR41" s="445">
        <f t="shared" si="30"/>
        <v>0</v>
      </c>
      <c r="DS41" s="484" t="s">
        <v>2591</v>
      </c>
      <c r="DT41" s="326" t="s">
        <v>951</v>
      </c>
    </row>
    <row r="42" spans="1:124" s="39" customFormat="1" ht="12.75" customHeight="1">
      <c r="A42" s="484" t="s">
        <v>2593</v>
      </c>
      <c r="B42" s="486" t="str">
        <f>IF(DT42="","",INDEX(CATALOGO!E:E,MATCH(DT42,CATALOGO!D:D,0)))</f>
        <v>HOSPITAL GENERAL DE CHONE</v>
      </c>
      <c r="C42" s="483" t="s">
        <v>2594</v>
      </c>
      <c r="D42" s="326" t="str">
        <f>IF(B42="","",INDEX(CATALOGO!J:J,MATCH(B42,CATALOGO!E:E,0)))</f>
        <v>1333</v>
      </c>
      <c r="E42" s="329" t="s">
        <v>223</v>
      </c>
      <c r="F42" s="326" t="str">
        <f t="shared" si="32"/>
        <v>000</v>
      </c>
      <c r="G42" s="327" t="s">
        <v>196</v>
      </c>
      <c r="H42" s="328">
        <v>530104</v>
      </c>
      <c r="I42" s="341" t="s">
        <v>1151</v>
      </c>
      <c r="J42" s="327" t="s">
        <v>193</v>
      </c>
      <c r="K42" s="342" t="str">
        <f>IF(J42="","",INDEX(CATALOGO!AW:AW,MATCH(POA_GC_2026!J42,CATALOGO!AV:AV,0)))</f>
        <v>0000</v>
      </c>
      <c r="L42" s="342" t="str">
        <f>IF(J42="","",INDEX(CATALOGO!AY:AY,MATCH(POA_GC_2026!J42,CATALOGO!AV:AV,0)))</f>
        <v>0000</v>
      </c>
      <c r="M42" s="343" t="str">
        <f>IF(DT42="","",INDEX(CATALOGO!L:L,MATCH(DT42,CATALOGO!D:D,0)))</f>
        <v xml:space="preserve">DIRECCIÓN PROVINCIAL DE SALUD DE MANABÍ </v>
      </c>
      <c r="N42" s="343" t="str">
        <f>IF(DT42="","",INDEX(CATALOGO!K:K,MATCH(DT42,CATALOGO!D:D,0)))</f>
        <v>HOSPITAL GENERAL DE CHONE</v>
      </c>
      <c r="O42" s="344" t="str">
        <f>IF(E42="","",INDEX(CATALOGO!O:O,MATCH(POA_GC_2026!E42,CATALOGO!M:M,0)))</f>
        <v>PROVISION Y PRESTACION DE SERVICIOS DE SALUD</v>
      </c>
      <c r="P42" s="345" t="str">
        <f t="shared" si="22"/>
        <v>SIN PROYECTO</v>
      </c>
      <c r="Q42" s="346" t="str">
        <f>IF(CS42="","",INDEX(CATALOGO!T:T,MATCH(POA_GC_2026!CS42,CATALOGO!S:S,0)))</f>
        <v>PRESTACION DE SERVICIOS DE SALUD SEGUNDO NIVEL</v>
      </c>
      <c r="R42" s="351" t="str">
        <f>IF(H42="","",INDEX(CATALOGO!AG:AG,MATCH(POA_GC_2026!H42,CATALOGO!AF:AF,0)))</f>
        <v>ENERGIA ELECTRICA</v>
      </c>
      <c r="S42" s="345" t="str">
        <f t="array" ref="S42">IF(J42="","",INDEX(CATALOGO!AU:AU,MATCH(J42,CATALOGO!AV:AV,0)))</f>
        <v>RECURSOS FISCALES</v>
      </c>
      <c r="T42" s="352" t="str">
        <f>IF(K42="","",INDEX(CATALOGO!AX:AX,MATCH(K42,CATALOGO!AW:AW,0)))</f>
        <v>SIN ORGANISMO</v>
      </c>
      <c r="U42" s="352" t="str">
        <f>IF(L42="","",INDEX(CATALOGO!AZ:AZ,MATCH(POA_GC_2026!L42,CATALOGO!AY:AY,0)))</f>
        <v>SIN CORRELATIVO</v>
      </c>
      <c r="V42" s="353" t="s">
        <v>493</v>
      </c>
      <c r="W42" s="354" t="s">
        <v>2488</v>
      </c>
      <c r="X42" s="354" t="s">
        <v>2489</v>
      </c>
      <c r="Y42" s="355" t="str">
        <f t="array" ref="Y42">IF(H42="","",INDEX(CATALOGO!AK:AK,MATCH(H42,CATALOGO!AF:AF,0)))</f>
        <v>06</v>
      </c>
      <c r="Z42" s="362" t="str">
        <f t="array" ref="Z42">IF(H42="","",INDEX(CATALOGO!AI:AI,MATCH(H42,CATALOGO!AF:AF,0)))</f>
        <v>NA</v>
      </c>
      <c r="AA42" s="362" t="str">
        <f t="array" ref="AA42">IF(H42="","",INDEX(CATALOGO!AJ:AJ,MATCH(H42,CATALOGO!AF:AF,0)))</f>
        <v>NA</v>
      </c>
      <c r="AB42" s="363" t="s">
        <v>194</v>
      </c>
      <c r="AC42" s="490"/>
      <c r="AD42" s="365" t="s">
        <v>197</v>
      </c>
      <c r="AE42" s="366" t="s">
        <v>44</v>
      </c>
      <c r="AF42" s="367">
        <v>46073</v>
      </c>
      <c r="AG42" s="367">
        <v>46073</v>
      </c>
      <c r="AH42" s="367">
        <v>46056</v>
      </c>
      <c r="AI42" s="367">
        <v>46056</v>
      </c>
      <c r="AJ42" s="367">
        <v>46056</v>
      </c>
      <c r="AK42" s="374"/>
      <c r="AL42" s="367">
        <v>46056</v>
      </c>
      <c r="AM42" s="367">
        <v>46078</v>
      </c>
      <c r="AN42" s="366" t="s">
        <v>41</v>
      </c>
      <c r="AO42" s="375">
        <v>0</v>
      </c>
      <c r="AP42" s="375">
        <v>0</v>
      </c>
      <c r="AQ42" s="375">
        <v>0</v>
      </c>
      <c r="AR42" s="375">
        <v>0</v>
      </c>
      <c r="AS42" s="375">
        <v>0</v>
      </c>
      <c r="AT42" s="375">
        <v>0</v>
      </c>
      <c r="AU42" s="375">
        <v>0</v>
      </c>
      <c r="AV42" s="375">
        <v>0</v>
      </c>
      <c r="AW42" s="375">
        <v>0</v>
      </c>
      <c r="AX42" s="375">
        <v>0</v>
      </c>
      <c r="AY42" s="375">
        <v>0</v>
      </c>
      <c r="AZ42" s="375">
        <v>618000</v>
      </c>
      <c r="BA42" s="388">
        <f t="shared" si="33"/>
        <v>618000</v>
      </c>
      <c r="BB42" s="364"/>
      <c r="BC42" s="389">
        <f>SUMIFS(REPROGRAM!X:X,REPROGRAM!B:B,POA_GC_2026!A42)</f>
        <v>0</v>
      </c>
      <c r="BD42" s="389">
        <f>SUMIFS(REPROGRAM!Z:Z,REPROGRAM!B:B,POA_GC_2026!A42)</f>
        <v>618000</v>
      </c>
      <c r="BE42" s="389">
        <f t="shared" si="20"/>
        <v>0</v>
      </c>
      <c r="BF42" s="375">
        <v>0</v>
      </c>
      <c r="BG42" s="394">
        <f>SUMIFS(CERT_PRES!$P:$P,CERT_PRES!$A:$A,$A42,CERT_PRES!$Q:$Q,"ENERO")</f>
        <v>0</v>
      </c>
      <c r="BH42" s="375">
        <v>0</v>
      </c>
      <c r="BI42" s="394">
        <f>SUMIFS(CERT_PRES!$P:$P,CERT_PRES!$A:$A,$A42,CERT_PRES!$Q:$Q,"FEBRERO")</f>
        <v>0</v>
      </c>
      <c r="BJ42" s="375">
        <v>0</v>
      </c>
      <c r="BK42" s="394">
        <f>SUMIFS(CERT_PRES!$P:$P,CERT_PRES!$A:$A,$A42,CERT_PRES!$Q:$Q,"MARZO")</f>
        <v>0</v>
      </c>
      <c r="BL42" s="375">
        <v>0</v>
      </c>
      <c r="BM42" s="394">
        <f>SUMIFS(CERT_PRES!$P:$P,CERT_PRES!$A:$A,$A42,CERT_PRES!$Q:$Q,"ABRIL")</f>
        <v>0</v>
      </c>
      <c r="BN42" s="375">
        <v>0</v>
      </c>
      <c r="BO42" s="394">
        <f>SUMIFS(CERT_PRES!$P:$P,CERT_PRES!$A:$A,$A42,CERT_PRES!$Q:$Q,"MAYO")</f>
        <v>0</v>
      </c>
      <c r="BP42" s="375">
        <v>0</v>
      </c>
      <c r="BQ42" s="394">
        <f>SUMIFS(CERT_PRES!$P:$P,CERT_PRES!$A:$A,$A42,CERT_PRES!$Q:$Q,"JUNIO")</f>
        <v>0</v>
      </c>
      <c r="BR42" s="375">
        <v>0</v>
      </c>
      <c r="BS42" s="394">
        <f>SUMIFS(CERT_PRES!$P:$P,CERT_PRES!$A:$A,$A42,CERT_PRES!$Q:$Q,"JULIO")</f>
        <v>0</v>
      </c>
      <c r="BT42" s="375">
        <v>0</v>
      </c>
      <c r="BU42" s="394">
        <f>SUMIFS(CERT_PRES!$P:$P,CERT_PRES!$A:$A,$A42,CERT_PRES!$Q:$Q,"AGOSTO")</f>
        <v>0</v>
      </c>
      <c r="BV42" s="375">
        <v>0</v>
      </c>
      <c r="BW42" s="394">
        <f>SUMIFS(CERT_PRES!$P:$P,CERT_PRES!$A:$A,$A42,CERT_PRES!$Q:$Q,"SEPTIEMBRE")</f>
        <v>0</v>
      </c>
      <c r="BX42" s="375">
        <v>0</v>
      </c>
      <c r="BY42" s="394">
        <f>SUMIFS(CERT_PRES!$P:$P,CERT_PRES!$A:$A,$A42,CERT_PRES!$Q:$Q,"OCTUBRE")</f>
        <v>0</v>
      </c>
      <c r="BZ42" s="375">
        <v>0</v>
      </c>
      <c r="CA42" s="394">
        <f>SUMIFS(CERT_PRES!$P:$P,CERT_PRES!$A:$A,$A42,CERT_PRES!$Q:$Q,"NOVIEMBRE")</f>
        <v>0</v>
      </c>
      <c r="CB42" s="375">
        <v>0</v>
      </c>
      <c r="CC42" s="388">
        <f>SUMIFS(CERT_PRES!$P:$P,CERT_PRES!$A:$A,$A42,CERT_PRES!$Q:$Q,"DICIEMBRE")</f>
        <v>0</v>
      </c>
      <c r="CD42" s="388">
        <f t="shared" si="23"/>
        <v>0</v>
      </c>
      <c r="CE42" s="407" t="str">
        <f t="shared" si="31"/>
        <v>NO</v>
      </c>
      <c r="CF42" s="408" t="str">
        <f t="shared" si="24"/>
        <v>VALIDADO</v>
      </c>
      <c r="CG42" s="409">
        <f>+((SUMIFS(REPROGRAM!$V:$V,REPROGRAM!$B:$B,$A42,REPROGRAM!$AB:$AB,"NO"))-(SUMIFS(REPROGRAM!$W:$W,REPROGRAM!$B:$B,$A42,REPROGRAM!$AB:$AB,"NO")))</f>
        <v>0</v>
      </c>
      <c r="CH42" s="409">
        <f t="shared" si="25"/>
        <v>0</v>
      </c>
      <c r="CI42" s="409">
        <f t="shared" si="26"/>
        <v>0</v>
      </c>
      <c r="CJ42" s="410" t="str">
        <f>IF(DT42="","",INDEX(CATALOGO!L:L,MATCH(DT42,CATALOGO!D:D,0)))</f>
        <v xml:space="preserve">DIRECCIÓN PROVINCIAL DE SALUD DE MANABÍ </v>
      </c>
      <c r="CK42" s="410" t="str">
        <f>IF(DT42="","",INDEX(CATALOGO!L:L,MATCH(DT42,CATALOGO!D:D,0)))</f>
        <v xml:space="preserve">DIRECCIÓN PROVINCIAL DE SALUD DE MANABÍ </v>
      </c>
      <c r="CL42" s="352" t="str">
        <f>IF(D42="","",INDEX(CATALOGO!G:G,MATCH(D42,CATALOGO!D:D,0)))</f>
        <v>COORDINACIÓN ZONAL 4</v>
      </c>
      <c r="CM42" s="352" t="str">
        <f>IF(D42="","",INDEX(CATALOGO!H:H,MATCH(D42,CATALOGO!D:D,0)))</f>
        <v>MANABI</v>
      </c>
      <c r="CN42" s="352" t="str">
        <f>IF(D42="","",INDEX(CATALOGO!I:I,MATCH(D42,CATALOGO!D:D,0)))</f>
        <v>CHONE</v>
      </c>
      <c r="CO42" s="411" t="str">
        <f>IF(H42="","",INDEX(CATALOGO!AH:AH,MATCH(H42,CATALOGO!AF:AF,0)))</f>
        <v>SERVICIOS BASICOS</v>
      </c>
      <c r="CP42" s="352" t="str">
        <f t="shared" si="9"/>
        <v>NO APLICA</v>
      </c>
      <c r="CQ42" s="352" t="str">
        <f>IF(E42="","",INDEX(CATALOGO!N:N,MATCH(POA_GC_2026!E42,CATALOGO!M:M,0)))</f>
        <v>PROV</v>
      </c>
      <c r="CR42" s="352" t="str">
        <f t="shared" si="10"/>
        <v>CORRIENTE</v>
      </c>
      <c r="CS42" s="352" t="str">
        <f t="shared" si="11"/>
        <v>90000004</v>
      </c>
      <c r="CT42" s="417" t="str">
        <f>IFERROR(VLOOKUP(E42,CATALOGO!$BB$3:$BC$24,2,0)," ")</f>
        <v>G21</v>
      </c>
      <c r="CU42" s="418" t="str">
        <f>IF(E42="","",INDEX(CATALOGO!AN:AN,MATCH(POA_GC_2026!E42,CATALOGO!AQ:AQ,0)))</f>
        <v>Mejorar las condiciones de vida de la población de forma integral, promoviendo el acceso equitativo a salud, vivienda y bienestar social.</v>
      </c>
      <c r="CV42" s="418" t="str">
        <f>IF(E42="","",INDEX(CATALOGO!AO:AO,MATCH(POA_GC_2026!E42,CATALOGO!AQ:AQ,0)))</f>
        <v>OE5 Incrementar la cobertura de las prestaciones de servicios de salud</v>
      </c>
      <c r="CW42" s="407" t="str">
        <f>IF(CV42="","",INDEX(CATALOGO!AP:AP,MATCH(POA_GC_2026!CV42,CATALOGO!AO:AO,0)))</f>
        <v>OE_5</v>
      </c>
      <c r="CX42" s="419"/>
      <c r="CY42" s="420">
        <f>SUMIFS(CERT_ACT_POA!AM:AM,CERT_ACT_POA!C:C,A42)</f>
        <v>0</v>
      </c>
      <c r="CZ42" s="420">
        <f t="shared" si="12"/>
        <v>0</v>
      </c>
      <c r="DA42" s="421">
        <f>SUMIFS(CERT_ACT_POA!$AD:$AD,CERT_ACT_POA!$C:$C,POA_GC_2026!$A42)</f>
        <v>0</v>
      </c>
      <c r="DB42" s="421">
        <f>SUMIFS(CERT_ACT_POA!$AE:$AE,CERT_ACT_POA!$C:$C,POA_GC_2026!$A42)</f>
        <v>0</v>
      </c>
      <c r="DC42" s="421">
        <f>SUMIFS(CERT_ACT_POA!$AF:$AF,CERT_ACT_POA!$C:$C,POA_GC_2026!$A42)</f>
        <v>0</v>
      </c>
      <c r="DD42" s="407" t="str">
        <f t="shared" si="13"/>
        <v>53</v>
      </c>
      <c r="DE42" s="364"/>
      <c r="DF42" s="428"/>
      <c r="DG42" s="429">
        <f>SUMIFS(CERT_PRES!$M:$M,CERT_PRES!$A:$A,$A42)</f>
        <v>0</v>
      </c>
      <c r="DH42" s="429">
        <f>SUMIFS(CERT_PRES!$O:$O,CERT_PRES!$A:$A,$A42)</f>
        <v>0</v>
      </c>
      <c r="DI42" s="429">
        <f>SUMIFS(CERT_PRES!$P:$P,CERT_PRES!$A:$A,$A42)</f>
        <v>0</v>
      </c>
      <c r="DJ42" s="442">
        <f t="shared" si="27"/>
        <v>0</v>
      </c>
      <c r="DK42" s="608">
        <f>IFERROR(VLOOKUP($A42,CERT_PRES!$A$6:$L$2552,12,0),0)</f>
        <v>0</v>
      </c>
      <c r="DL42" s="429" t="str">
        <f t="shared" si="15"/>
        <v>OK</v>
      </c>
      <c r="DM42" s="429" t="str">
        <f t="shared" si="16"/>
        <v>OK</v>
      </c>
      <c r="DN42" s="429" t="str">
        <f t="shared" si="21"/>
        <v/>
      </c>
      <c r="DO42" s="429" t="str">
        <f t="shared" si="28"/>
        <v/>
      </c>
      <c r="DP42" s="443">
        <f>IFERROR(VLOOKUP(A42,#REF!,82,0),0)</f>
        <v>0</v>
      </c>
      <c r="DQ42" s="444">
        <f t="shared" si="29"/>
        <v>0</v>
      </c>
      <c r="DR42" s="445">
        <f t="shared" si="30"/>
        <v>0</v>
      </c>
      <c r="DS42" s="484" t="s">
        <v>2593</v>
      </c>
      <c r="DT42" s="326" t="s">
        <v>951</v>
      </c>
    </row>
    <row r="43" spans="1:124" s="39" customFormat="1" ht="12.75" customHeight="1">
      <c r="A43" s="484" t="s">
        <v>2595</v>
      </c>
      <c r="B43" s="486" t="str">
        <f>IF(DT43="","",INDEX(CATALOGO!E:E,MATCH(DT43,CATALOGO!D:D,0)))</f>
        <v>HOSPITAL GENERAL DE CHONE</v>
      </c>
      <c r="C43" s="483" t="s">
        <v>2421</v>
      </c>
      <c r="D43" s="326" t="str">
        <f>IF(B43="","",INDEX(CATALOGO!J:J,MATCH(B43,CATALOGO!E:E,0)))</f>
        <v>1333</v>
      </c>
      <c r="E43" s="329" t="s">
        <v>223</v>
      </c>
      <c r="F43" s="326" t="str">
        <f t="shared" si="32"/>
        <v>000</v>
      </c>
      <c r="G43" s="327" t="s">
        <v>196</v>
      </c>
      <c r="H43" s="328">
        <v>530105</v>
      </c>
      <c r="I43" s="341" t="s">
        <v>1151</v>
      </c>
      <c r="J43" s="327" t="s">
        <v>193</v>
      </c>
      <c r="K43" s="342" t="str">
        <f>IF(J43="","",INDEX(CATALOGO!AW:AW,MATCH(POA_GC_2026!J43,CATALOGO!AV:AV,0)))</f>
        <v>0000</v>
      </c>
      <c r="L43" s="342" t="str">
        <f>IF(J43="","",INDEX(CATALOGO!AY:AY,MATCH(POA_GC_2026!J43,CATALOGO!AV:AV,0)))</f>
        <v>0000</v>
      </c>
      <c r="M43" s="343" t="str">
        <f>IF(DT43="","",INDEX(CATALOGO!L:L,MATCH(DT43,CATALOGO!D:D,0)))</f>
        <v xml:space="preserve">DIRECCIÓN PROVINCIAL DE SALUD DE MANABÍ </v>
      </c>
      <c r="N43" s="343" t="str">
        <f>IF(DT43="","",INDEX(CATALOGO!K:K,MATCH(DT43,CATALOGO!D:D,0)))</f>
        <v>HOSPITAL GENERAL DE CHONE</v>
      </c>
      <c r="O43" s="344" t="str">
        <f>IF(E43="","",INDEX(CATALOGO!O:O,MATCH(POA_GC_2026!E43,CATALOGO!M:M,0)))</f>
        <v>PROVISION Y PRESTACION DE SERVICIOS DE SALUD</v>
      </c>
      <c r="P43" s="345" t="str">
        <f t="shared" si="22"/>
        <v>SIN PROYECTO</v>
      </c>
      <c r="Q43" s="346" t="str">
        <f>IF(CS43="","",INDEX(CATALOGO!T:T,MATCH(POA_GC_2026!CS43,CATALOGO!S:S,0)))</f>
        <v>PRESTACION DE SERVICIOS DE SALUD SEGUNDO NIVEL</v>
      </c>
      <c r="R43" s="351" t="str">
        <f>IF(H43="","",INDEX(CATALOGO!AG:AG,MATCH(POA_GC_2026!H43,CATALOGO!AF:AF,0)))</f>
        <v>TELECOMUNICACIONES</v>
      </c>
      <c r="S43" s="345" t="str">
        <f t="array" ref="S43">IF(J43="","",INDEX(CATALOGO!AU:AU,MATCH(J43,CATALOGO!AV:AV,0)))</f>
        <v>RECURSOS FISCALES</v>
      </c>
      <c r="T43" s="352" t="str">
        <f>IF(K43="","",INDEX(CATALOGO!AX:AX,MATCH(K43,CATALOGO!AW:AW,0)))</f>
        <v>SIN ORGANISMO</v>
      </c>
      <c r="U43" s="352" t="str">
        <f>IF(L43="","",INDEX(CATALOGO!AZ:AZ,MATCH(POA_GC_2026!L43,CATALOGO!AY:AY,0)))</f>
        <v>SIN CORRELATIVO</v>
      </c>
      <c r="V43" s="353" t="s">
        <v>493</v>
      </c>
      <c r="W43" s="354" t="s">
        <v>2488</v>
      </c>
      <c r="X43" s="354" t="s">
        <v>2489</v>
      </c>
      <c r="Y43" s="355" t="str">
        <f t="array" ref="Y43">IF(H43="","",INDEX(CATALOGO!AK:AK,MATCH(H43,CATALOGO!AF:AF,0)))</f>
        <v>06</v>
      </c>
      <c r="Z43" s="362" t="str">
        <f t="array" ref="Z43">IF(H43="","",INDEX(CATALOGO!AI:AI,MATCH(H43,CATALOGO!AF:AF,0)))</f>
        <v>NA</v>
      </c>
      <c r="AA43" s="362" t="str">
        <f t="array" ref="AA43">IF(H43="","",INDEX(CATALOGO!AJ:AJ,MATCH(H43,CATALOGO!AF:AF,0)))</f>
        <v>NA</v>
      </c>
      <c r="AB43" s="363" t="s">
        <v>194</v>
      </c>
      <c r="AC43" s="490"/>
      <c r="AD43" s="365" t="s">
        <v>197</v>
      </c>
      <c r="AE43" s="366" t="s">
        <v>44</v>
      </c>
      <c r="AF43" s="367">
        <v>46045</v>
      </c>
      <c r="AG43" s="367">
        <v>46045</v>
      </c>
      <c r="AH43" s="367"/>
      <c r="AI43" s="367"/>
      <c r="AJ43" s="367"/>
      <c r="AK43" s="374"/>
      <c r="AL43" s="367">
        <v>46058</v>
      </c>
      <c r="AM43" s="367">
        <v>46356</v>
      </c>
      <c r="AN43" s="366" t="s">
        <v>41</v>
      </c>
      <c r="AO43" s="375">
        <v>4487.4399999999996</v>
      </c>
      <c r="AP43" s="375">
        <v>4487.4399999999996</v>
      </c>
      <c r="AQ43" s="375">
        <v>4487.4399999999996</v>
      </c>
      <c r="AR43" s="375">
        <v>4487.4399999999996</v>
      </c>
      <c r="AS43" s="375">
        <v>4487.4399999999996</v>
      </c>
      <c r="AT43" s="375">
        <v>4487.4399999999996</v>
      </c>
      <c r="AU43" s="375">
        <v>4487.4399999999996</v>
      </c>
      <c r="AV43" s="375">
        <v>4487.4399999999996</v>
      </c>
      <c r="AW43" s="375">
        <v>4487.4399999999996</v>
      </c>
      <c r="AX43" s="375">
        <v>4487.4399999999996</v>
      </c>
      <c r="AY43" s="375">
        <v>4487.4399999999996</v>
      </c>
      <c r="AZ43" s="375">
        <v>4545.24</v>
      </c>
      <c r="BA43" s="388">
        <f t="shared" si="33"/>
        <v>53907.08</v>
      </c>
      <c r="BB43" s="364"/>
      <c r="BC43" s="389">
        <f>SUMIFS(REPROGRAM!X:X,REPROGRAM!B:B,POA_GC_2026!A43)</f>
        <v>0</v>
      </c>
      <c r="BD43" s="389">
        <f>SUMIFS(REPROGRAM!Z:Z,REPROGRAM!B:B,POA_GC_2026!A43)</f>
        <v>45507.08</v>
      </c>
      <c r="BE43" s="389">
        <f t="shared" si="20"/>
        <v>8400</v>
      </c>
      <c r="BF43" s="375">
        <v>0</v>
      </c>
      <c r="BG43" s="394">
        <f>SUMIFS(CERT_PRES!$P:$P,CERT_PRES!$A:$A,$A43,CERT_PRES!$Q:$Q,"ENERO")</f>
        <v>0</v>
      </c>
      <c r="BH43" s="375">
        <v>1231.81</v>
      </c>
      <c r="BI43" s="394">
        <f>SUMIFS(CERT_PRES!$P:$P,CERT_PRES!$A:$A,$A43,CERT_PRES!$Q:$Q,"FEBRERO")</f>
        <v>1231.81</v>
      </c>
      <c r="BJ43" s="375">
        <v>620.14</v>
      </c>
      <c r="BK43" s="394">
        <f>SUMIFS(CERT_PRES!$P:$P,CERT_PRES!$A:$A,$A43,CERT_PRES!$Q:$Q,"MARZO")</f>
        <v>620.14</v>
      </c>
      <c r="BL43" s="375">
        <v>938.89</v>
      </c>
      <c r="BM43" s="394">
        <f>SUMIFS(CERT_PRES!$P:$P,CERT_PRES!$A:$A,$A43,CERT_PRES!$Q:$Q,"ABRIL")</f>
        <v>938.89</v>
      </c>
      <c r="BN43" s="375">
        <v>746.31</v>
      </c>
      <c r="BO43" s="394">
        <f>SUMIFS(CERT_PRES!$P:$P,CERT_PRES!$A:$A,$A43,CERT_PRES!$Q:$Q,"MAYO")</f>
        <v>746.31</v>
      </c>
      <c r="BP43" s="375">
        <v>743.25</v>
      </c>
      <c r="BQ43" s="394">
        <f>SUMIFS(CERT_PRES!$P:$P,CERT_PRES!$A:$A,$A43,CERT_PRES!$Q:$Q,"JUNIO")</f>
        <v>743.25</v>
      </c>
      <c r="BR43" s="375">
        <v>736.91</v>
      </c>
      <c r="BS43" s="394">
        <f>SUMIFS(CERT_PRES!$P:$P,CERT_PRES!$A:$A,$A43,CERT_PRES!$Q:$Q,"JULIO")</f>
        <v>736.91</v>
      </c>
      <c r="BT43" s="375">
        <v>700</v>
      </c>
      <c r="BU43" s="394">
        <f>SUMIFS(CERT_PRES!$P:$P,CERT_PRES!$A:$A,$A43,CERT_PRES!$Q:$Q,"AGOSTO")</f>
        <v>0</v>
      </c>
      <c r="BV43" s="375">
        <v>700</v>
      </c>
      <c r="BW43" s="394">
        <f>SUMIFS(CERT_PRES!$P:$P,CERT_PRES!$A:$A,$A43,CERT_PRES!$Q:$Q,"SEPTIEMBRE")</f>
        <v>0</v>
      </c>
      <c r="BX43" s="375">
        <v>700</v>
      </c>
      <c r="BY43" s="394">
        <f>SUMIFS(CERT_PRES!$P:$P,CERT_PRES!$A:$A,$A43,CERT_PRES!$Q:$Q,"OCTUBRE")</f>
        <v>0</v>
      </c>
      <c r="BZ43" s="375">
        <v>700</v>
      </c>
      <c r="CA43" s="394">
        <f>SUMIFS(CERT_PRES!$P:$P,CERT_PRES!$A:$A,$A43,CERT_PRES!$Q:$Q,"NOVIEMBRE")</f>
        <v>0</v>
      </c>
      <c r="CB43" s="375">
        <v>582.69000000000005</v>
      </c>
      <c r="CC43" s="388">
        <f>SUMIFS(CERT_PRES!$P:$P,CERT_PRES!$A:$A,$A43,CERT_PRES!$Q:$Q,"DICIEMBRE")</f>
        <v>0</v>
      </c>
      <c r="CD43" s="388">
        <f t="shared" si="23"/>
        <v>8400</v>
      </c>
      <c r="CE43" s="407" t="str">
        <f t="shared" si="31"/>
        <v>SI</v>
      </c>
      <c r="CF43" s="408" t="str">
        <f t="shared" si="24"/>
        <v>VALIDADO</v>
      </c>
      <c r="CG43" s="409">
        <f>+((SUMIFS(REPROGRAM!$V:$V,REPROGRAM!$B:$B,$A43,REPROGRAM!$AB:$AB,"NO"))-(SUMIFS(REPROGRAM!$W:$W,REPROGRAM!$B:$B,$A43,REPROGRAM!$AB:$AB,"NO")))</f>
        <v>0</v>
      </c>
      <c r="CH43" s="409">
        <f t="shared" si="25"/>
        <v>8400</v>
      </c>
      <c r="CI43" s="409">
        <f t="shared" si="26"/>
        <v>0</v>
      </c>
      <c r="CJ43" s="410" t="str">
        <f>IF(DT43="","",INDEX(CATALOGO!L:L,MATCH(DT43,CATALOGO!D:D,0)))</f>
        <v xml:space="preserve">DIRECCIÓN PROVINCIAL DE SALUD DE MANABÍ </v>
      </c>
      <c r="CK43" s="410" t="str">
        <f>IF(DT43="","",INDEX(CATALOGO!L:L,MATCH(DT43,CATALOGO!D:D,0)))</f>
        <v xml:space="preserve">DIRECCIÓN PROVINCIAL DE SALUD DE MANABÍ </v>
      </c>
      <c r="CL43" s="352" t="str">
        <f>IF(D43="","",INDEX(CATALOGO!G:G,MATCH(D43,CATALOGO!D:D,0)))</f>
        <v>COORDINACIÓN ZONAL 4</v>
      </c>
      <c r="CM43" s="352" t="str">
        <f>IF(D43="","",INDEX(CATALOGO!H:H,MATCH(D43,CATALOGO!D:D,0)))</f>
        <v>MANABI</v>
      </c>
      <c r="CN43" s="352" t="str">
        <f>IF(D43="","",INDEX(CATALOGO!I:I,MATCH(D43,CATALOGO!D:D,0)))</f>
        <v>CHONE</v>
      </c>
      <c r="CO43" s="411" t="str">
        <f>IF(H43="","",INDEX(CATALOGO!AH:AH,MATCH(H43,CATALOGO!AF:AF,0)))</f>
        <v>SERVICIOS BASICOS</v>
      </c>
      <c r="CP43" s="352" t="str">
        <f t="shared" si="9"/>
        <v>NO APLICA</v>
      </c>
      <c r="CQ43" s="352" t="str">
        <f>IF(E43="","",INDEX(CATALOGO!N:N,MATCH(POA_GC_2026!E43,CATALOGO!M:M,0)))</f>
        <v>PROV</v>
      </c>
      <c r="CR43" s="352" t="str">
        <f t="shared" si="10"/>
        <v>CORRIENTE</v>
      </c>
      <c r="CS43" s="352" t="str">
        <f t="shared" si="11"/>
        <v>90000004</v>
      </c>
      <c r="CT43" s="417" t="str">
        <f>IFERROR(VLOOKUP(E43,CATALOGO!$BB$3:$BC$24,2,0)," ")</f>
        <v>G21</v>
      </c>
      <c r="CU43" s="418" t="str">
        <f>IF(E43="","",INDEX(CATALOGO!AN:AN,MATCH(POA_GC_2026!E43,CATALOGO!AQ:AQ,0)))</f>
        <v>Mejorar las condiciones de vida de la población de forma integral, promoviendo el acceso equitativo a salud, vivienda y bienestar social.</v>
      </c>
      <c r="CV43" s="418" t="str">
        <f>IF(E43="","",INDEX(CATALOGO!AO:AO,MATCH(POA_GC_2026!E43,CATALOGO!AQ:AQ,0)))</f>
        <v>OE5 Incrementar la cobertura de las prestaciones de servicios de salud</v>
      </c>
      <c r="CW43" s="407" t="str">
        <f>IF(CV43="","",INDEX(CATALOGO!AP:AP,MATCH(POA_GC_2026!CV43,CATALOGO!AO:AO,0)))</f>
        <v>OE_5</v>
      </c>
      <c r="CX43" s="419"/>
      <c r="CY43" s="420">
        <f>SUMIFS(CERT_ACT_POA!AM:AM,CERT_ACT_POA!C:C,A43)</f>
        <v>8400</v>
      </c>
      <c r="CZ43" s="420">
        <f t="shared" si="12"/>
        <v>0</v>
      </c>
      <c r="DA43" s="421">
        <f>SUMIFS(CERT_ACT_POA!$AD:$AD,CERT_ACT_POA!$C:$C,POA_GC_2026!$A43)</f>
        <v>0</v>
      </c>
      <c r="DB43" s="421">
        <f>SUMIFS(CERT_ACT_POA!$AE:$AE,CERT_ACT_POA!$C:$C,POA_GC_2026!$A43)</f>
        <v>0</v>
      </c>
      <c r="DC43" s="421">
        <f>SUMIFS(CERT_ACT_POA!$AF:$AF,CERT_ACT_POA!$C:$C,POA_GC_2026!$A43)</f>
        <v>0</v>
      </c>
      <c r="DD43" s="407" t="str">
        <f t="shared" si="13"/>
        <v>53</v>
      </c>
      <c r="DE43" s="364"/>
      <c r="DF43" s="428"/>
      <c r="DG43" s="429">
        <f>SUMIFS(CERT_PRES!$M:$M,CERT_PRES!$A:$A,$A43)</f>
        <v>0</v>
      </c>
      <c r="DH43" s="429">
        <f>SUMIFS(CERT_PRES!$O:$O,CERT_PRES!$A:$A,$A43)</f>
        <v>8400</v>
      </c>
      <c r="DI43" s="429">
        <f>SUMIFS(CERT_PRES!$P:$P,CERT_PRES!$A:$A,$A43)</f>
        <v>5017.3099999999995</v>
      </c>
      <c r="DJ43" s="442">
        <f t="shared" si="27"/>
        <v>0</v>
      </c>
      <c r="DK43" s="608">
        <f>IFERROR(VLOOKUP($A43,CERT_PRES!$A$6:$L$2552,12,0),0)</f>
        <v>1</v>
      </c>
      <c r="DL43" s="429" t="str">
        <f t="shared" si="15"/>
        <v>OK</v>
      </c>
      <c r="DM43" s="429" t="str">
        <f t="shared" si="16"/>
        <v>OK</v>
      </c>
      <c r="DN43" s="429">
        <f t="shared" si="21"/>
        <v>5017.3099999999995</v>
      </c>
      <c r="DO43" s="429" t="str">
        <f t="shared" si="28"/>
        <v/>
      </c>
      <c r="DP43" s="443">
        <f>IFERROR(VLOOKUP(A43,#REF!,82,0),0)</f>
        <v>0</v>
      </c>
      <c r="DQ43" s="444">
        <f t="shared" si="29"/>
        <v>8400</v>
      </c>
      <c r="DR43" s="445">
        <f t="shared" si="30"/>
        <v>0</v>
      </c>
      <c r="DS43" s="484" t="s">
        <v>2595</v>
      </c>
      <c r="DT43" s="326" t="s">
        <v>951</v>
      </c>
    </row>
    <row r="44" spans="1:124" s="39" customFormat="1" ht="12.75" customHeight="1">
      <c r="A44" s="484" t="s">
        <v>2596</v>
      </c>
      <c r="B44" s="486" t="str">
        <f>IF(DT44="","",INDEX(CATALOGO!E:E,MATCH(DT44,CATALOGO!D:D,0)))</f>
        <v>HOSPITAL GENERAL DE CHONE</v>
      </c>
      <c r="C44" s="483" t="s">
        <v>2597</v>
      </c>
      <c r="D44" s="326" t="str">
        <f>IF(B44="","",INDEX(CATALOGO!J:J,MATCH(B44,CATALOGO!E:E,0)))</f>
        <v>1333</v>
      </c>
      <c r="E44" s="329" t="s">
        <v>223</v>
      </c>
      <c r="F44" s="326" t="str">
        <f t="shared" si="32"/>
        <v>000</v>
      </c>
      <c r="G44" s="327" t="s">
        <v>196</v>
      </c>
      <c r="H44" s="328">
        <v>530105</v>
      </c>
      <c r="I44" s="341" t="s">
        <v>1151</v>
      </c>
      <c r="J44" s="327" t="s">
        <v>193</v>
      </c>
      <c r="K44" s="342" t="str">
        <f>IF(J44="","",INDEX(CATALOGO!AW:AW,MATCH(POA_GC_2026!J44,CATALOGO!AV:AV,0)))</f>
        <v>0000</v>
      </c>
      <c r="L44" s="342" t="str">
        <f>IF(J44="","",INDEX(CATALOGO!AY:AY,MATCH(POA_GC_2026!J44,CATALOGO!AV:AV,0)))</f>
        <v>0000</v>
      </c>
      <c r="M44" s="343" t="str">
        <f>IF(DT44="","",INDEX(CATALOGO!L:L,MATCH(DT44,CATALOGO!D:D,0)))</f>
        <v xml:space="preserve">DIRECCIÓN PROVINCIAL DE SALUD DE MANABÍ </v>
      </c>
      <c r="N44" s="343" t="str">
        <f>IF(DT44="","",INDEX(CATALOGO!K:K,MATCH(DT44,CATALOGO!D:D,0)))</f>
        <v>HOSPITAL GENERAL DE CHONE</v>
      </c>
      <c r="O44" s="344" t="str">
        <f>IF(E44="","",INDEX(CATALOGO!O:O,MATCH(POA_GC_2026!E44,CATALOGO!M:M,0)))</f>
        <v>PROVISION Y PRESTACION DE SERVICIOS DE SALUD</v>
      </c>
      <c r="P44" s="345" t="str">
        <f t="shared" si="22"/>
        <v>SIN PROYECTO</v>
      </c>
      <c r="Q44" s="346" t="str">
        <f>IF(CS44="","",INDEX(CATALOGO!T:T,MATCH(POA_GC_2026!CS44,CATALOGO!S:S,0)))</f>
        <v>PRESTACION DE SERVICIOS DE SALUD SEGUNDO NIVEL</v>
      </c>
      <c r="R44" s="351" t="str">
        <f>IF(H44="","",INDEX(CATALOGO!AG:AG,MATCH(POA_GC_2026!H44,CATALOGO!AF:AF,0)))</f>
        <v>TELECOMUNICACIONES</v>
      </c>
      <c r="S44" s="345" t="str">
        <f t="array" ref="S44">IF(J44="","",INDEX(CATALOGO!AU:AU,MATCH(J44,CATALOGO!AV:AV,0)))</f>
        <v>RECURSOS FISCALES</v>
      </c>
      <c r="T44" s="352" t="str">
        <f>IF(K44="","",INDEX(CATALOGO!AX:AX,MATCH(K44,CATALOGO!AW:AW,0)))</f>
        <v>SIN ORGANISMO</v>
      </c>
      <c r="U44" s="352" t="str">
        <f>IF(L44="","",INDEX(CATALOGO!AZ:AZ,MATCH(POA_GC_2026!L44,CATALOGO!AY:AY,0)))</f>
        <v>SIN CORRELATIVO</v>
      </c>
      <c r="V44" s="353" t="s">
        <v>493</v>
      </c>
      <c r="W44" s="354" t="s">
        <v>2488</v>
      </c>
      <c r="X44" s="354" t="s">
        <v>2489</v>
      </c>
      <c r="Y44" s="355" t="str">
        <f t="array" ref="Y44">IF(H44="","",INDEX(CATALOGO!AK:AK,MATCH(H44,CATALOGO!AF:AF,0)))</f>
        <v>06</v>
      </c>
      <c r="Z44" s="362" t="str">
        <f t="array" ref="Z44">IF(H44="","",INDEX(CATALOGO!AI:AI,MATCH(H44,CATALOGO!AF:AF,0)))</f>
        <v>NA</v>
      </c>
      <c r="AA44" s="362" t="str">
        <f t="array" ref="AA44">IF(H44="","",INDEX(CATALOGO!AJ:AJ,MATCH(H44,CATALOGO!AF:AF,0)))</f>
        <v>NA</v>
      </c>
      <c r="AB44" s="363" t="s">
        <v>194</v>
      </c>
      <c r="AC44" s="490" t="s">
        <v>2598</v>
      </c>
      <c r="AD44" s="365" t="s">
        <v>206</v>
      </c>
      <c r="AE44" s="366" t="s">
        <v>41</v>
      </c>
      <c r="AF44" s="367">
        <v>46045</v>
      </c>
      <c r="AG44" s="367">
        <v>46045</v>
      </c>
      <c r="AH44" s="367"/>
      <c r="AI44" s="367"/>
      <c r="AJ44" s="367"/>
      <c r="AK44" s="374"/>
      <c r="AL44" s="367">
        <v>46058</v>
      </c>
      <c r="AM44" s="367">
        <v>46356</v>
      </c>
      <c r="AN44" s="366" t="s">
        <v>41</v>
      </c>
      <c r="AO44" s="375">
        <v>0</v>
      </c>
      <c r="AP44" s="375">
        <v>600</v>
      </c>
      <c r="AQ44" s="375">
        <v>0</v>
      </c>
      <c r="AR44" s="375">
        <v>0</v>
      </c>
      <c r="AS44" s="375">
        <v>0</v>
      </c>
      <c r="AT44" s="375">
        <v>0</v>
      </c>
      <c r="AU44" s="375">
        <v>0</v>
      </c>
      <c r="AV44" s="375">
        <v>0</v>
      </c>
      <c r="AW44" s="375">
        <v>0</v>
      </c>
      <c r="AX44" s="375">
        <v>0</v>
      </c>
      <c r="AY44" s="375">
        <v>0</v>
      </c>
      <c r="AZ44" s="375">
        <v>0</v>
      </c>
      <c r="BA44" s="388">
        <f t="shared" si="33"/>
        <v>600</v>
      </c>
      <c r="BB44" s="364"/>
      <c r="BC44" s="389">
        <f>SUMIFS(REPROGRAM!X:X,REPROGRAM!B:B,POA_GC_2026!A44)</f>
        <v>0</v>
      </c>
      <c r="BD44" s="389">
        <f>SUMIFS(REPROGRAM!Z:Z,REPROGRAM!B:B,POA_GC_2026!A44)</f>
        <v>54.05</v>
      </c>
      <c r="BE44" s="389">
        <f t="shared" si="20"/>
        <v>545.95000000000005</v>
      </c>
      <c r="BF44" s="375">
        <v>0</v>
      </c>
      <c r="BG44" s="394">
        <f>SUMIFS(CERT_PRES!$P:$P,CERT_PRES!$A:$A,$A44,CERT_PRES!$Q:$Q,"ENERO")</f>
        <v>0</v>
      </c>
      <c r="BH44" s="375">
        <v>545.95000000000005</v>
      </c>
      <c r="BI44" s="394">
        <f>SUMIFS(CERT_PRES!$P:$P,CERT_PRES!$A:$A,$A44,CERT_PRES!$Q:$Q,"FEBRERO")</f>
        <v>545.95000000000005</v>
      </c>
      <c r="BJ44" s="375">
        <v>0</v>
      </c>
      <c r="BK44" s="394">
        <f>SUMIFS(CERT_PRES!$P:$P,CERT_PRES!$A:$A,$A44,CERT_PRES!$Q:$Q,"MARZO")</f>
        <v>0</v>
      </c>
      <c r="BL44" s="375">
        <v>0</v>
      </c>
      <c r="BM44" s="394">
        <f>SUMIFS(CERT_PRES!$P:$P,CERT_PRES!$A:$A,$A44,CERT_PRES!$Q:$Q,"ABRIL")</f>
        <v>0</v>
      </c>
      <c r="BN44" s="375">
        <v>0</v>
      </c>
      <c r="BO44" s="394">
        <f>SUMIFS(CERT_PRES!$P:$P,CERT_PRES!$A:$A,$A44,CERT_PRES!$Q:$Q,"MAYO")</f>
        <v>0</v>
      </c>
      <c r="BP44" s="375">
        <v>0</v>
      </c>
      <c r="BQ44" s="394">
        <f>SUMIFS(CERT_PRES!$P:$P,CERT_PRES!$A:$A,$A44,CERT_PRES!$Q:$Q,"JUNIO")</f>
        <v>0</v>
      </c>
      <c r="BR44" s="375">
        <v>0</v>
      </c>
      <c r="BS44" s="394">
        <f>SUMIFS(CERT_PRES!$P:$P,CERT_PRES!$A:$A,$A44,CERT_PRES!$Q:$Q,"JULIO")</f>
        <v>0</v>
      </c>
      <c r="BT44" s="375">
        <v>0</v>
      </c>
      <c r="BU44" s="394">
        <f>SUMIFS(CERT_PRES!$P:$P,CERT_PRES!$A:$A,$A44,CERT_PRES!$Q:$Q,"AGOSTO")</f>
        <v>0</v>
      </c>
      <c r="BV44" s="375">
        <v>0</v>
      </c>
      <c r="BW44" s="394">
        <f>SUMIFS(CERT_PRES!$P:$P,CERT_PRES!$A:$A,$A44,CERT_PRES!$Q:$Q,"SEPTIEMBRE")</f>
        <v>0</v>
      </c>
      <c r="BX44" s="375">
        <v>0</v>
      </c>
      <c r="BY44" s="394">
        <f>SUMIFS(CERT_PRES!$P:$P,CERT_PRES!$A:$A,$A44,CERT_PRES!$Q:$Q,"OCTUBRE")</f>
        <v>0</v>
      </c>
      <c r="BZ44" s="375">
        <v>0</v>
      </c>
      <c r="CA44" s="394">
        <f>SUMIFS(CERT_PRES!$P:$P,CERT_PRES!$A:$A,$A44,CERT_PRES!$Q:$Q,"NOVIEMBRE")</f>
        <v>0</v>
      </c>
      <c r="CB44" s="375">
        <v>0</v>
      </c>
      <c r="CC44" s="388">
        <f>SUMIFS(CERT_PRES!$P:$P,CERT_PRES!$A:$A,$A44,CERT_PRES!$Q:$Q,"DICIEMBRE")</f>
        <v>0</v>
      </c>
      <c r="CD44" s="388">
        <f t="shared" si="23"/>
        <v>545.95000000000005</v>
      </c>
      <c r="CE44" s="407" t="str">
        <f t="shared" si="31"/>
        <v>SI</v>
      </c>
      <c r="CF44" s="408" t="str">
        <f t="shared" si="24"/>
        <v>VALIDADO</v>
      </c>
      <c r="CG44" s="409">
        <f>+((SUMIFS(REPROGRAM!$V:$V,REPROGRAM!$B:$B,$A44,REPROGRAM!$AB:$AB,"NO"))-(SUMIFS(REPROGRAM!$W:$W,REPROGRAM!$B:$B,$A44,REPROGRAM!$AB:$AB,"NO")))</f>
        <v>0</v>
      </c>
      <c r="CH44" s="409">
        <f t="shared" si="25"/>
        <v>545.95000000000005</v>
      </c>
      <c r="CI44" s="409">
        <f t="shared" si="26"/>
        <v>0</v>
      </c>
      <c r="CJ44" s="410" t="str">
        <f>IF(DT44="","",INDEX(CATALOGO!L:L,MATCH(DT44,CATALOGO!D:D,0)))</f>
        <v xml:space="preserve">DIRECCIÓN PROVINCIAL DE SALUD DE MANABÍ </v>
      </c>
      <c r="CK44" s="410" t="str">
        <f>IF(DT44="","",INDEX(CATALOGO!L:L,MATCH(DT44,CATALOGO!D:D,0)))</f>
        <v xml:space="preserve">DIRECCIÓN PROVINCIAL DE SALUD DE MANABÍ </v>
      </c>
      <c r="CL44" s="352" t="str">
        <f>IF(D44="","",INDEX(CATALOGO!G:G,MATCH(D44,CATALOGO!D:D,0)))</f>
        <v>COORDINACIÓN ZONAL 4</v>
      </c>
      <c r="CM44" s="352" t="str">
        <f>IF(D44="","",INDEX(CATALOGO!H:H,MATCH(D44,CATALOGO!D:D,0)))</f>
        <v>MANABI</v>
      </c>
      <c r="CN44" s="352" t="str">
        <f>IF(D44="","",INDEX(CATALOGO!I:I,MATCH(D44,CATALOGO!D:D,0)))</f>
        <v>CHONE</v>
      </c>
      <c r="CO44" s="411" t="str">
        <f>IF(H44="","",INDEX(CATALOGO!AH:AH,MATCH(H44,CATALOGO!AF:AF,0)))</f>
        <v>SERVICIOS BASICOS</v>
      </c>
      <c r="CP44" s="352" t="str">
        <f t="shared" si="9"/>
        <v>NO APLICA</v>
      </c>
      <c r="CQ44" s="352" t="str">
        <f>IF(E44="","",INDEX(CATALOGO!N:N,MATCH(POA_GC_2026!E44,CATALOGO!M:M,0)))</f>
        <v>PROV</v>
      </c>
      <c r="CR44" s="352" t="str">
        <f t="shared" si="10"/>
        <v>CORRIENTE</v>
      </c>
      <c r="CS44" s="352" t="str">
        <f t="shared" si="11"/>
        <v>90000004</v>
      </c>
      <c r="CT44" s="417" t="str">
        <f>IFERROR(VLOOKUP(E44,CATALOGO!$BB$3:$BC$24,2,0)," ")</f>
        <v>G21</v>
      </c>
      <c r="CU44" s="418" t="str">
        <f>IF(E44="","",INDEX(CATALOGO!AN:AN,MATCH(POA_GC_2026!E44,CATALOGO!AQ:AQ,0)))</f>
        <v>Mejorar las condiciones de vida de la población de forma integral, promoviendo el acceso equitativo a salud, vivienda y bienestar social.</v>
      </c>
      <c r="CV44" s="418" t="str">
        <f>IF(E44="","",INDEX(CATALOGO!AO:AO,MATCH(POA_GC_2026!E44,CATALOGO!AQ:AQ,0)))</f>
        <v>OE5 Incrementar la cobertura de las prestaciones de servicios de salud</v>
      </c>
      <c r="CW44" s="407" t="str">
        <f>IF(CV44="","",INDEX(CATALOGO!AP:AP,MATCH(POA_GC_2026!CV44,CATALOGO!AO:AO,0)))</f>
        <v>OE_5</v>
      </c>
      <c r="CX44" s="419"/>
      <c r="CY44" s="420">
        <f>SUMIFS(CERT_ACT_POA!AM:AM,CERT_ACT_POA!C:C,A44)</f>
        <v>545.95000000000005</v>
      </c>
      <c r="CZ44" s="420">
        <f t="shared" si="12"/>
        <v>0</v>
      </c>
      <c r="DA44" s="421">
        <f>SUMIFS(CERT_ACT_POA!$AD:$AD,CERT_ACT_POA!$C:$C,POA_GC_2026!$A44)</f>
        <v>0</v>
      </c>
      <c r="DB44" s="421">
        <f>SUMIFS(CERT_ACT_POA!$AE:$AE,CERT_ACT_POA!$C:$C,POA_GC_2026!$A44)</f>
        <v>0</v>
      </c>
      <c r="DC44" s="421">
        <f>SUMIFS(CERT_ACT_POA!$AF:$AF,CERT_ACT_POA!$C:$C,POA_GC_2026!$A44)</f>
        <v>0</v>
      </c>
      <c r="DD44" s="407" t="str">
        <f t="shared" si="13"/>
        <v>53</v>
      </c>
      <c r="DE44" s="364"/>
      <c r="DF44" s="428"/>
      <c r="DG44" s="429">
        <f>SUMIFS(CERT_PRES!$M:$M,CERT_PRES!$A:$A,$A44)</f>
        <v>0</v>
      </c>
      <c r="DH44" s="429">
        <f>SUMIFS(CERT_PRES!$O:$O,CERT_PRES!$A:$A,$A44)</f>
        <v>545.95000000000005</v>
      </c>
      <c r="DI44" s="429">
        <f>SUMIFS(CERT_PRES!$P:$P,CERT_PRES!$A:$A,$A44)</f>
        <v>545.95000000000005</v>
      </c>
      <c r="DJ44" s="442">
        <f t="shared" si="27"/>
        <v>0</v>
      </c>
      <c r="DK44" s="608">
        <f>IFERROR(VLOOKUP($A44,CERT_PRES!$A$6:$L$2552,12,0),0)</f>
        <v>18</v>
      </c>
      <c r="DL44" s="429" t="str">
        <f t="shared" si="15"/>
        <v>OK</v>
      </c>
      <c r="DM44" s="429" t="str">
        <f t="shared" si="16"/>
        <v>OK</v>
      </c>
      <c r="DN44" s="429">
        <f t="shared" si="21"/>
        <v>545.95000000000005</v>
      </c>
      <c r="DO44" s="429" t="str">
        <f t="shared" si="28"/>
        <v/>
      </c>
      <c r="DP44" s="443">
        <f>IFERROR(VLOOKUP(A44,#REF!,82,0),0)</f>
        <v>0</v>
      </c>
      <c r="DQ44" s="444">
        <f t="shared" si="29"/>
        <v>545.95000000000005</v>
      </c>
      <c r="DR44" s="445">
        <f t="shared" si="30"/>
        <v>0</v>
      </c>
      <c r="DS44" s="484" t="s">
        <v>2596</v>
      </c>
      <c r="DT44" s="326" t="s">
        <v>951</v>
      </c>
    </row>
    <row r="45" spans="1:124" s="39" customFormat="1" ht="12.75" customHeight="1">
      <c r="A45" s="484" t="s">
        <v>2599</v>
      </c>
      <c r="B45" s="486" t="str">
        <f>IF(DT45="","",INDEX(CATALOGO!E:E,MATCH(DT45,CATALOGO!D:D,0)))</f>
        <v>HOSPITAL GENERAL DE CHONE</v>
      </c>
      <c r="C45" s="483" t="s">
        <v>2600</v>
      </c>
      <c r="D45" s="326" t="str">
        <f>IF(B45="","",INDEX(CATALOGO!J:J,MATCH(B45,CATALOGO!E:E,0)))</f>
        <v>1333</v>
      </c>
      <c r="E45" s="329" t="s">
        <v>223</v>
      </c>
      <c r="F45" s="326" t="str">
        <f t="shared" si="32"/>
        <v>000</v>
      </c>
      <c r="G45" s="327" t="s">
        <v>196</v>
      </c>
      <c r="H45" s="328">
        <v>530204</v>
      </c>
      <c r="I45" s="341" t="s">
        <v>1151</v>
      </c>
      <c r="J45" s="327" t="s">
        <v>193</v>
      </c>
      <c r="K45" s="342" t="str">
        <f>IF(J45="","",INDEX(CATALOGO!AW:AW,MATCH(POA_GC_2026!J45,CATALOGO!AV:AV,0)))</f>
        <v>0000</v>
      </c>
      <c r="L45" s="342" t="str">
        <f>IF(J45="","",INDEX(CATALOGO!AY:AY,MATCH(POA_GC_2026!J45,CATALOGO!AV:AV,0)))</f>
        <v>0000</v>
      </c>
      <c r="M45" s="343" t="str">
        <f>IF(DT45="","",INDEX(CATALOGO!L:L,MATCH(DT45,CATALOGO!D:D,0)))</f>
        <v xml:space="preserve">DIRECCIÓN PROVINCIAL DE SALUD DE MANABÍ </v>
      </c>
      <c r="N45" s="343" t="str">
        <f>IF(DT45="","",INDEX(CATALOGO!K:K,MATCH(DT45,CATALOGO!D:D,0)))</f>
        <v>HOSPITAL GENERAL DE CHONE</v>
      </c>
      <c r="O45" s="344" t="str">
        <f>IF(E45="","",INDEX(CATALOGO!O:O,MATCH(POA_GC_2026!E45,CATALOGO!M:M,0)))</f>
        <v>PROVISION Y PRESTACION DE SERVICIOS DE SALUD</v>
      </c>
      <c r="P45" s="345" t="str">
        <f t="shared" si="22"/>
        <v>SIN PROYECTO</v>
      </c>
      <c r="Q45" s="346" t="str">
        <f>IF(CS45="","",INDEX(CATALOGO!T:T,MATCH(POA_GC_2026!CS45,CATALOGO!S:S,0)))</f>
        <v>PRESTACION DE SERVICIOS DE SALUD SEGUNDO NIVEL</v>
      </c>
      <c r="R45" s="351" t="str">
        <f>IF(H45="","",INDEX(CATALOGO!AG:AG,MATCH(POA_GC_2026!H45,CATALOGO!AF:AF,0)))</f>
        <v>EDICIÓN IMPRESIÓN REPRODUCCIÓN PUBLICACIONES SUSCR</v>
      </c>
      <c r="S45" s="345" t="str">
        <f t="array" ref="S45">IF(J45="","",INDEX(CATALOGO!AU:AU,MATCH(J45,CATALOGO!AV:AV,0)))</f>
        <v>RECURSOS FISCALES</v>
      </c>
      <c r="T45" s="352" t="str">
        <f>IF(K45="","",INDEX(CATALOGO!AX:AX,MATCH(K45,CATALOGO!AW:AW,0)))</f>
        <v>SIN ORGANISMO</v>
      </c>
      <c r="U45" s="352" t="str">
        <f>IF(L45="","",INDEX(CATALOGO!AZ:AZ,MATCH(POA_GC_2026!L45,CATALOGO!AY:AY,0)))</f>
        <v>SIN CORRELATIVO</v>
      </c>
      <c r="V45" s="353" t="s">
        <v>493</v>
      </c>
      <c r="W45" s="354" t="s">
        <v>2492</v>
      </c>
      <c r="X45" s="354" t="s">
        <v>2503</v>
      </c>
      <c r="Y45" s="355" t="str">
        <f t="array" ref="Y45">IF(H45="","",INDEX(CATALOGO!AK:AK,MATCH(H45,CATALOGO!AF:AF,0)))</f>
        <v>06</v>
      </c>
      <c r="Z45" s="362" t="str">
        <f t="array" ref="Z45">IF(H45="","",INDEX(CATALOGO!AI:AI,MATCH(H45,CATALOGO!AF:AF,0)))</f>
        <v>NA</v>
      </c>
      <c r="AA45" s="362" t="str">
        <f t="array" ref="AA45">IF(H45="","",INDEX(CATALOGO!AJ:AJ,MATCH(H45,CATALOGO!AF:AF,0)))</f>
        <v>NA</v>
      </c>
      <c r="AB45" s="363" t="s">
        <v>194</v>
      </c>
      <c r="AC45" s="490"/>
      <c r="AD45" s="365" t="s">
        <v>206</v>
      </c>
      <c r="AE45" s="366" t="s">
        <v>41</v>
      </c>
      <c r="AF45" s="367">
        <v>46073</v>
      </c>
      <c r="AG45" s="367">
        <v>46073</v>
      </c>
      <c r="AH45" s="367">
        <v>46056</v>
      </c>
      <c r="AI45" s="367">
        <v>46056</v>
      </c>
      <c r="AJ45" s="367">
        <v>46056</v>
      </c>
      <c r="AK45" s="374"/>
      <c r="AL45" s="367">
        <v>46056</v>
      </c>
      <c r="AM45" s="367">
        <v>46078</v>
      </c>
      <c r="AN45" s="366" t="s">
        <v>41</v>
      </c>
      <c r="AO45" s="375">
        <v>0</v>
      </c>
      <c r="AP45" s="375">
        <v>0</v>
      </c>
      <c r="AQ45" s="375">
        <v>0</v>
      </c>
      <c r="AR45" s="375">
        <v>0</v>
      </c>
      <c r="AS45" s="375">
        <v>0</v>
      </c>
      <c r="AT45" s="375">
        <v>0</v>
      </c>
      <c r="AU45" s="375">
        <v>0</v>
      </c>
      <c r="AV45" s="375">
        <v>0</v>
      </c>
      <c r="AW45" s="375">
        <v>0</v>
      </c>
      <c r="AX45" s="375">
        <v>0</v>
      </c>
      <c r="AY45" s="375">
        <v>0</v>
      </c>
      <c r="AZ45" s="375">
        <v>10000</v>
      </c>
      <c r="BA45" s="388">
        <f t="shared" si="33"/>
        <v>10000</v>
      </c>
      <c r="BB45" s="364"/>
      <c r="BC45" s="389">
        <f>SUMIFS(REPROGRAM!X:X,REPROGRAM!B:B,POA_GC_2026!A45)</f>
        <v>1038.5999999999999</v>
      </c>
      <c r="BD45" s="389">
        <f>SUMIFS(REPROGRAM!Z:Z,REPROGRAM!B:B,POA_GC_2026!A45)</f>
        <v>10000</v>
      </c>
      <c r="BE45" s="389">
        <f t="shared" si="20"/>
        <v>1038.6000000000004</v>
      </c>
      <c r="BF45" s="375">
        <v>0</v>
      </c>
      <c r="BG45" s="394">
        <f>SUMIFS(CERT_PRES!$P:$P,CERT_PRES!$A:$A,$A45,CERT_PRES!$Q:$Q,"ENERO")</f>
        <v>0</v>
      </c>
      <c r="BH45" s="375">
        <v>0</v>
      </c>
      <c r="BI45" s="394">
        <f>SUMIFS(CERT_PRES!$P:$P,CERT_PRES!$A:$A,$A45,CERT_PRES!$Q:$Q,"FEBRERO")</f>
        <v>0</v>
      </c>
      <c r="BJ45" s="375">
        <v>0</v>
      </c>
      <c r="BK45" s="394">
        <f>SUMIFS(CERT_PRES!$P:$P,CERT_PRES!$A:$A,$A45,CERT_PRES!$Q:$Q,"MARZO")</f>
        <v>0</v>
      </c>
      <c r="BL45" s="375">
        <v>0</v>
      </c>
      <c r="BM45" s="394">
        <f>SUMIFS(CERT_PRES!$P:$P,CERT_PRES!$A:$A,$A45,CERT_PRES!$Q:$Q,"ABRIL")</f>
        <v>0</v>
      </c>
      <c r="BN45" s="375">
        <v>1038.5999999999999</v>
      </c>
      <c r="BO45" s="394">
        <f>SUMIFS(CERT_PRES!$P:$P,CERT_PRES!$A:$A,$A45,CERT_PRES!$Q:$Q,"MAYO")</f>
        <v>1038.5999999999999</v>
      </c>
      <c r="BP45" s="375">
        <v>0</v>
      </c>
      <c r="BQ45" s="394">
        <f>SUMIFS(CERT_PRES!$P:$P,CERT_PRES!$A:$A,$A45,CERT_PRES!$Q:$Q,"JUNIO")</f>
        <v>0</v>
      </c>
      <c r="BR45" s="375">
        <v>0</v>
      </c>
      <c r="BS45" s="394">
        <f>SUMIFS(CERT_PRES!$P:$P,CERT_PRES!$A:$A,$A45,CERT_PRES!$Q:$Q,"JULIO")</f>
        <v>0</v>
      </c>
      <c r="BT45" s="375">
        <v>0</v>
      </c>
      <c r="BU45" s="394">
        <f>SUMIFS(CERT_PRES!$P:$P,CERT_PRES!$A:$A,$A45,CERT_PRES!$Q:$Q,"AGOSTO")</f>
        <v>0</v>
      </c>
      <c r="BV45" s="375">
        <v>0</v>
      </c>
      <c r="BW45" s="394">
        <f>SUMIFS(CERT_PRES!$P:$P,CERT_PRES!$A:$A,$A45,CERT_PRES!$Q:$Q,"SEPTIEMBRE")</f>
        <v>0</v>
      </c>
      <c r="BX45" s="375">
        <v>0</v>
      </c>
      <c r="BY45" s="394">
        <f>SUMIFS(CERT_PRES!$P:$P,CERT_PRES!$A:$A,$A45,CERT_PRES!$Q:$Q,"OCTUBRE")</f>
        <v>0</v>
      </c>
      <c r="BZ45" s="375">
        <v>0</v>
      </c>
      <c r="CA45" s="394">
        <f>SUMIFS(CERT_PRES!$P:$P,CERT_PRES!$A:$A,$A45,CERT_PRES!$Q:$Q,"NOVIEMBRE")</f>
        <v>0</v>
      </c>
      <c r="CB45" s="375">
        <v>0</v>
      </c>
      <c r="CC45" s="388">
        <f>SUMIFS(CERT_PRES!$P:$P,CERT_PRES!$A:$A,$A45,CERT_PRES!$Q:$Q,"DICIEMBRE")</f>
        <v>0</v>
      </c>
      <c r="CD45" s="388">
        <f t="shared" si="23"/>
        <v>1038.5999999999999</v>
      </c>
      <c r="CE45" s="407" t="str">
        <f t="shared" si="31"/>
        <v>SI</v>
      </c>
      <c r="CF45" s="408" t="str">
        <f t="shared" si="24"/>
        <v>VALIDADO</v>
      </c>
      <c r="CG45" s="409">
        <f>+((SUMIFS(REPROGRAM!$V:$V,REPROGRAM!$B:$B,$A45,REPROGRAM!$AB:$AB,"NO"))-(SUMIFS(REPROGRAM!$W:$W,REPROGRAM!$B:$B,$A45,REPROGRAM!$AB:$AB,"NO")))</f>
        <v>0</v>
      </c>
      <c r="CH45" s="409">
        <f t="shared" si="25"/>
        <v>1038.5999999999999</v>
      </c>
      <c r="CI45" s="409">
        <f t="shared" si="26"/>
        <v>0</v>
      </c>
      <c r="CJ45" s="410" t="str">
        <f>IF(DT45="","",INDEX(CATALOGO!L:L,MATCH(DT45,CATALOGO!D:D,0)))</f>
        <v xml:space="preserve">DIRECCIÓN PROVINCIAL DE SALUD DE MANABÍ </v>
      </c>
      <c r="CK45" s="410" t="str">
        <f>IF(DT45="","",INDEX(CATALOGO!L:L,MATCH(DT45,CATALOGO!D:D,0)))</f>
        <v xml:space="preserve">DIRECCIÓN PROVINCIAL DE SALUD DE MANABÍ </v>
      </c>
      <c r="CL45" s="352" t="str">
        <f>IF(D45="","",INDEX(CATALOGO!G:G,MATCH(D45,CATALOGO!D:D,0)))</f>
        <v>COORDINACIÓN ZONAL 4</v>
      </c>
      <c r="CM45" s="352" t="str">
        <f>IF(D45="","",INDEX(CATALOGO!H:H,MATCH(D45,CATALOGO!D:D,0)))</f>
        <v>MANABI</v>
      </c>
      <c r="CN45" s="352" t="str">
        <f>IF(D45="","",INDEX(CATALOGO!I:I,MATCH(D45,CATALOGO!D:D,0)))</f>
        <v>CHONE</v>
      </c>
      <c r="CO45" s="411" t="str">
        <f>IF(H45="","",INDEX(CATALOGO!AH:AH,MATCH(H45,CATALOGO!AF:AF,0)))</f>
        <v>GASTOS OPERATIVOS</v>
      </c>
      <c r="CP45" s="352" t="str">
        <f t="shared" si="9"/>
        <v>NO APLICA</v>
      </c>
      <c r="CQ45" s="352" t="str">
        <f>IF(E45="","",INDEX(CATALOGO!N:N,MATCH(POA_GC_2026!E45,CATALOGO!M:M,0)))</f>
        <v>PROV</v>
      </c>
      <c r="CR45" s="352" t="str">
        <f t="shared" si="10"/>
        <v>CORRIENTE</v>
      </c>
      <c r="CS45" s="352" t="str">
        <f t="shared" si="11"/>
        <v>90000004</v>
      </c>
      <c r="CT45" s="417" t="str">
        <f>IFERROR(VLOOKUP(E45,CATALOGO!$BB$3:$BC$24,2,0)," ")</f>
        <v>G21</v>
      </c>
      <c r="CU45" s="418" t="str">
        <f>IF(E45="","",INDEX(CATALOGO!AN:AN,MATCH(POA_GC_2026!E45,CATALOGO!AQ:AQ,0)))</f>
        <v>Mejorar las condiciones de vida de la población de forma integral, promoviendo el acceso equitativo a salud, vivienda y bienestar social.</v>
      </c>
      <c r="CV45" s="418" t="str">
        <f>IF(E45="","",INDEX(CATALOGO!AO:AO,MATCH(POA_GC_2026!E45,CATALOGO!AQ:AQ,0)))</f>
        <v>OE5 Incrementar la cobertura de las prestaciones de servicios de salud</v>
      </c>
      <c r="CW45" s="407" t="str">
        <f>IF(CV45="","",INDEX(CATALOGO!AP:AP,MATCH(POA_GC_2026!CV45,CATALOGO!AO:AO,0)))</f>
        <v>OE_5</v>
      </c>
      <c r="CX45" s="419"/>
      <c r="CY45" s="420">
        <f>SUMIFS(CERT_ACT_POA!AM:AM,CERT_ACT_POA!C:C,A45)</f>
        <v>1038.5999999999999</v>
      </c>
      <c r="CZ45" s="420">
        <f t="shared" si="12"/>
        <v>4.5474735088646412E-13</v>
      </c>
      <c r="DA45" s="421">
        <f>SUMIFS(CERT_ACT_POA!$AD:$AD,CERT_ACT_POA!$C:$C,POA_GC_2026!$A45)</f>
        <v>0</v>
      </c>
      <c r="DB45" s="421">
        <f>SUMIFS(CERT_ACT_POA!$AE:$AE,CERT_ACT_POA!$C:$C,POA_GC_2026!$A45)</f>
        <v>0</v>
      </c>
      <c r="DC45" s="421">
        <f>SUMIFS(CERT_ACT_POA!$AF:$AF,CERT_ACT_POA!$C:$C,POA_GC_2026!$A45)</f>
        <v>0</v>
      </c>
      <c r="DD45" s="407" t="str">
        <f t="shared" si="13"/>
        <v>53</v>
      </c>
      <c r="DE45" s="364"/>
      <c r="DF45" s="428"/>
      <c r="DG45" s="429">
        <f>SUMIFS(CERT_PRES!$M:$M,CERT_PRES!$A:$A,$A45)</f>
        <v>0</v>
      </c>
      <c r="DH45" s="429">
        <f>SUMIFS(CERT_PRES!$O:$O,CERT_PRES!$A:$A,$A45)</f>
        <v>1038.5999999999999</v>
      </c>
      <c r="DI45" s="429">
        <f>SUMIFS(CERT_PRES!$P:$P,CERT_PRES!$A:$A,$A45)</f>
        <v>1038.5999999999999</v>
      </c>
      <c r="DJ45" s="442">
        <f t="shared" si="27"/>
        <v>0</v>
      </c>
      <c r="DK45" s="608">
        <f>IFERROR(VLOOKUP($A45,CERT_PRES!$A$6:$L$2552,12,0),0)</f>
        <v>64</v>
      </c>
      <c r="DL45" s="429" t="str">
        <f t="shared" si="15"/>
        <v>OK</v>
      </c>
      <c r="DM45" s="429" t="str">
        <f t="shared" si="16"/>
        <v>OK</v>
      </c>
      <c r="DN45" s="429">
        <f t="shared" si="21"/>
        <v>1038.5999999999999</v>
      </c>
      <c r="DO45" s="429" t="str">
        <f t="shared" si="28"/>
        <v/>
      </c>
      <c r="DP45" s="443">
        <f>IFERROR(VLOOKUP(A45,#REF!,82,0),0)</f>
        <v>0</v>
      </c>
      <c r="DQ45" s="444">
        <f t="shared" si="29"/>
        <v>1038.5999999999999</v>
      </c>
      <c r="DR45" s="445">
        <f t="shared" si="30"/>
        <v>0</v>
      </c>
      <c r="DS45" s="484" t="s">
        <v>2599</v>
      </c>
      <c r="DT45" s="326" t="s">
        <v>951</v>
      </c>
    </row>
    <row r="46" spans="1:124" s="39" customFormat="1" ht="12.75" customHeight="1">
      <c r="A46" s="484" t="s">
        <v>2601</v>
      </c>
      <c r="B46" s="486" t="str">
        <f>IF(DT46="","",INDEX(CATALOGO!E:E,MATCH(DT46,CATALOGO!D:D,0)))</f>
        <v>HOSPITAL GENERAL DE CHONE</v>
      </c>
      <c r="C46" s="483" t="s">
        <v>2600</v>
      </c>
      <c r="D46" s="326" t="str">
        <f>IF(B46="","",INDEX(CATALOGO!J:J,MATCH(B46,CATALOGO!E:E,0)))</f>
        <v>1333</v>
      </c>
      <c r="E46" s="329" t="s">
        <v>223</v>
      </c>
      <c r="F46" s="326" t="str">
        <f t="shared" si="32"/>
        <v>000</v>
      </c>
      <c r="G46" s="327" t="s">
        <v>196</v>
      </c>
      <c r="H46" s="328">
        <v>530204</v>
      </c>
      <c r="I46" s="341" t="s">
        <v>1151</v>
      </c>
      <c r="J46" s="327" t="s">
        <v>193</v>
      </c>
      <c r="K46" s="342" t="str">
        <f>IF(J46="","",INDEX(CATALOGO!AW:AW,MATCH(POA_GC_2026!J46,CATALOGO!AV:AV,0)))</f>
        <v>0000</v>
      </c>
      <c r="L46" s="342" t="str">
        <f>IF(J46="","",INDEX(CATALOGO!AY:AY,MATCH(POA_GC_2026!J46,CATALOGO!AV:AV,0)))</f>
        <v>0000</v>
      </c>
      <c r="M46" s="343" t="str">
        <f>IF(DT46="","",INDEX(CATALOGO!L:L,MATCH(DT46,CATALOGO!D:D,0)))</f>
        <v xml:space="preserve">DIRECCIÓN PROVINCIAL DE SALUD DE MANABÍ </v>
      </c>
      <c r="N46" s="343" t="str">
        <f>IF(DT46="","",INDEX(CATALOGO!K:K,MATCH(DT46,CATALOGO!D:D,0)))</f>
        <v>HOSPITAL GENERAL DE CHONE</v>
      </c>
      <c r="O46" s="344" t="str">
        <f>IF(E46="","",INDEX(CATALOGO!O:O,MATCH(POA_GC_2026!E46,CATALOGO!M:M,0)))</f>
        <v>PROVISION Y PRESTACION DE SERVICIOS DE SALUD</v>
      </c>
      <c r="P46" s="345" t="str">
        <f t="shared" si="22"/>
        <v>SIN PROYECTO</v>
      </c>
      <c r="Q46" s="346" t="str">
        <f>IF(CS46="","",INDEX(CATALOGO!T:T,MATCH(POA_GC_2026!CS46,CATALOGO!S:S,0)))</f>
        <v>PRESTACION DE SERVICIOS DE SALUD SEGUNDO NIVEL</v>
      </c>
      <c r="R46" s="351" t="str">
        <f>IF(H46="","",INDEX(CATALOGO!AG:AG,MATCH(POA_GC_2026!H46,CATALOGO!AF:AF,0)))</f>
        <v>EDICIÓN IMPRESIÓN REPRODUCCIÓN PUBLICACIONES SUSCR</v>
      </c>
      <c r="S46" s="345" t="str">
        <f t="array" ref="S46">IF(J46="","",INDEX(CATALOGO!AU:AU,MATCH(J46,CATALOGO!AV:AV,0)))</f>
        <v>RECURSOS FISCALES</v>
      </c>
      <c r="T46" s="352" t="str">
        <f>IF(K46="","",INDEX(CATALOGO!AX:AX,MATCH(K46,CATALOGO!AW:AW,0)))</f>
        <v>SIN ORGANISMO</v>
      </c>
      <c r="U46" s="352" t="str">
        <f>IF(L46="","",INDEX(CATALOGO!AZ:AZ,MATCH(POA_GC_2026!L46,CATALOGO!AY:AY,0)))</f>
        <v>SIN CORRELATIVO</v>
      </c>
      <c r="V46" s="353" t="s">
        <v>493</v>
      </c>
      <c r="W46" s="354" t="s">
        <v>2492</v>
      </c>
      <c r="X46" s="354" t="s">
        <v>2503</v>
      </c>
      <c r="Y46" s="355" t="str">
        <f t="array" ref="Y46">IF(H46="","",INDEX(CATALOGO!AK:AK,MATCH(H46,CATALOGO!AF:AF,0)))</f>
        <v>06</v>
      </c>
      <c r="Z46" s="362" t="str">
        <f t="array" ref="Z46">IF(H46="","",INDEX(CATALOGO!AI:AI,MATCH(H46,CATALOGO!AF:AF,0)))</f>
        <v>NA</v>
      </c>
      <c r="AA46" s="362" t="str">
        <f t="array" ref="AA46">IF(H46="","",INDEX(CATALOGO!AJ:AJ,MATCH(H46,CATALOGO!AF:AF,0)))</f>
        <v>NA</v>
      </c>
      <c r="AB46" s="363" t="s">
        <v>194</v>
      </c>
      <c r="AC46" s="490" t="s">
        <v>2602</v>
      </c>
      <c r="AD46" s="365" t="s">
        <v>206</v>
      </c>
      <c r="AE46" s="366" t="s">
        <v>41</v>
      </c>
      <c r="AF46" s="367">
        <v>46073</v>
      </c>
      <c r="AG46" s="367">
        <v>46073</v>
      </c>
      <c r="AH46" s="367">
        <v>46056</v>
      </c>
      <c r="AI46" s="367">
        <v>46056</v>
      </c>
      <c r="AJ46" s="367">
        <v>46056</v>
      </c>
      <c r="AK46" s="374"/>
      <c r="AL46" s="367">
        <v>46056</v>
      </c>
      <c r="AM46" s="367">
        <v>46078</v>
      </c>
      <c r="AN46" s="366" t="s">
        <v>41</v>
      </c>
      <c r="AO46" s="375">
        <v>0</v>
      </c>
      <c r="AP46" s="375">
        <v>0</v>
      </c>
      <c r="AQ46" s="375">
        <v>0</v>
      </c>
      <c r="AR46" s="375">
        <v>0</v>
      </c>
      <c r="AS46" s="375">
        <v>0</v>
      </c>
      <c r="AT46" s="375">
        <v>0</v>
      </c>
      <c r="AU46" s="375">
        <v>0</v>
      </c>
      <c r="AV46" s="375">
        <v>0</v>
      </c>
      <c r="AW46" s="375">
        <v>0</v>
      </c>
      <c r="AX46" s="375">
        <v>0</v>
      </c>
      <c r="AY46" s="375">
        <v>0</v>
      </c>
      <c r="AZ46" s="375">
        <v>30000</v>
      </c>
      <c r="BA46" s="388">
        <f t="shared" si="33"/>
        <v>30000</v>
      </c>
      <c r="BB46" s="364"/>
      <c r="BC46" s="389">
        <f>SUMIFS(REPROGRAM!X:X,REPROGRAM!B:B,POA_GC_2026!A46)</f>
        <v>1799.8</v>
      </c>
      <c r="BD46" s="389">
        <f>SUMIFS(REPROGRAM!Z:Z,REPROGRAM!B:B,POA_GC_2026!A46)</f>
        <v>30000</v>
      </c>
      <c r="BE46" s="389">
        <f t="shared" si="20"/>
        <v>1799.7999999999993</v>
      </c>
      <c r="BF46" s="375">
        <v>0</v>
      </c>
      <c r="BG46" s="394">
        <f>SUMIFS(CERT_PRES!$P:$P,CERT_PRES!$A:$A,$A46,CERT_PRES!$Q:$Q,"ENERO")</f>
        <v>0</v>
      </c>
      <c r="BH46" s="375">
        <v>0</v>
      </c>
      <c r="BI46" s="394">
        <f>SUMIFS(CERT_PRES!$P:$P,CERT_PRES!$A:$A,$A46,CERT_PRES!$Q:$Q,"FEBRERO")</f>
        <v>0</v>
      </c>
      <c r="BJ46" s="375">
        <v>0</v>
      </c>
      <c r="BK46" s="394">
        <f>SUMIFS(CERT_PRES!$P:$P,CERT_PRES!$A:$A,$A46,CERT_PRES!$Q:$Q,"MARZO")</f>
        <v>0</v>
      </c>
      <c r="BL46" s="375">
        <v>0</v>
      </c>
      <c r="BM46" s="394">
        <f>SUMIFS(CERT_PRES!$P:$P,CERT_PRES!$A:$A,$A46,CERT_PRES!$Q:$Q,"ABRIL")</f>
        <v>0</v>
      </c>
      <c r="BN46" s="375">
        <v>0</v>
      </c>
      <c r="BO46" s="394">
        <f>SUMIFS(CERT_PRES!$P:$P,CERT_PRES!$A:$A,$A46,CERT_PRES!$Q:$Q,"MAYO")</f>
        <v>0</v>
      </c>
      <c r="BP46" s="375">
        <v>0</v>
      </c>
      <c r="BQ46" s="394">
        <f>SUMIFS(CERT_PRES!$P:$P,CERT_PRES!$A:$A,$A46,CERT_PRES!$Q:$Q,"JUNIO")</f>
        <v>0</v>
      </c>
      <c r="BR46" s="375">
        <v>446.22</v>
      </c>
      <c r="BS46" s="394">
        <f>SUMIFS(CERT_PRES!$P:$P,CERT_PRES!$A:$A,$A46,CERT_PRES!$Q:$Q,"JULIO")</f>
        <v>446.22</v>
      </c>
      <c r="BT46" s="375">
        <v>0</v>
      </c>
      <c r="BU46" s="394">
        <f>SUMIFS(CERT_PRES!$P:$P,CERT_PRES!$A:$A,$A46,CERT_PRES!$Q:$Q,"AGOSTO")</f>
        <v>0</v>
      </c>
      <c r="BV46" s="375">
        <v>0</v>
      </c>
      <c r="BW46" s="394">
        <f>SUMIFS(CERT_PRES!$P:$P,CERT_PRES!$A:$A,$A46,CERT_PRES!$Q:$Q,"SEPTIEMBRE")</f>
        <v>0</v>
      </c>
      <c r="BX46" s="375">
        <v>0</v>
      </c>
      <c r="BY46" s="394">
        <f>SUMIFS(CERT_PRES!$P:$P,CERT_PRES!$A:$A,$A46,CERT_PRES!$Q:$Q,"OCTUBRE")</f>
        <v>0</v>
      </c>
      <c r="BZ46" s="375">
        <v>0</v>
      </c>
      <c r="CA46" s="394">
        <f>SUMIFS(CERT_PRES!$P:$P,CERT_PRES!$A:$A,$A46,CERT_PRES!$Q:$Q,"NOVIEMBRE")</f>
        <v>0</v>
      </c>
      <c r="CB46" s="375">
        <v>1353.58</v>
      </c>
      <c r="CC46" s="388">
        <f>SUMIFS(CERT_PRES!$P:$P,CERT_PRES!$A:$A,$A46,CERT_PRES!$Q:$Q,"DICIEMBRE")</f>
        <v>0</v>
      </c>
      <c r="CD46" s="388">
        <f t="shared" si="23"/>
        <v>1799.8</v>
      </c>
      <c r="CE46" s="407" t="str">
        <f t="shared" si="31"/>
        <v>SI</v>
      </c>
      <c r="CF46" s="408" t="str">
        <f t="shared" si="24"/>
        <v>VALIDADO</v>
      </c>
      <c r="CG46" s="409">
        <f>+((SUMIFS(REPROGRAM!$V:$V,REPROGRAM!$B:$B,$A46,REPROGRAM!$AB:$AB,"NO"))-(SUMIFS(REPROGRAM!$W:$W,REPROGRAM!$B:$B,$A46,REPROGRAM!$AB:$AB,"NO")))</f>
        <v>0</v>
      </c>
      <c r="CH46" s="409">
        <f t="shared" si="25"/>
        <v>1799.8</v>
      </c>
      <c r="CI46" s="409">
        <f t="shared" si="26"/>
        <v>0</v>
      </c>
      <c r="CJ46" s="410" t="str">
        <f>IF(DT46="","",INDEX(CATALOGO!L:L,MATCH(DT46,CATALOGO!D:D,0)))</f>
        <v xml:space="preserve">DIRECCIÓN PROVINCIAL DE SALUD DE MANABÍ </v>
      </c>
      <c r="CK46" s="410" t="str">
        <f>IF(DT46="","",INDEX(CATALOGO!L:L,MATCH(DT46,CATALOGO!D:D,0)))</f>
        <v xml:space="preserve">DIRECCIÓN PROVINCIAL DE SALUD DE MANABÍ </v>
      </c>
      <c r="CL46" s="352" t="str">
        <f>IF(D46="","",INDEX(CATALOGO!G:G,MATCH(D46,CATALOGO!D:D,0)))</f>
        <v>COORDINACIÓN ZONAL 4</v>
      </c>
      <c r="CM46" s="352" t="str">
        <f>IF(D46="","",INDEX(CATALOGO!H:H,MATCH(D46,CATALOGO!D:D,0)))</f>
        <v>MANABI</v>
      </c>
      <c r="CN46" s="352" t="str">
        <f>IF(D46="","",INDEX(CATALOGO!I:I,MATCH(D46,CATALOGO!D:D,0)))</f>
        <v>CHONE</v>
      </c>
      <c r="CO46" s="411" t="str">
        <f>IF(H46="","",INDEX(CATALOGO!AH:AH,MATCH(H46,CATALOGO!AF:AF,0)))</f>
        <v>GASTOS OPERATIVOS</v>
      </c>
      <c r="CP46" s="352" t="str">
        <f t="shared" si="9"/>
        <v>NO APLICA</v>
      </c>
      <c r="CQ46" s="352" t="str">
        <f>IF(E46="","",INDEX(CATALOGO!N:N,MATCH(POA_GC_2026!E46,CATALOGO!M:M,0)))</f>
        <v>PROV</v>
      </c>
      <c r="CR46" s="352" t="str">
        <f t="shared" si="10"/>
        <v>CORRIENTE</v>
      </c>
      <c r="CS46" s="352" t="str">
        <f t="shared" si="11"/>
        <v>90000004</v>
      </c>
      <c r="CT46" s="417" t="str">
        <f>IFERROR(VLOOKUP(E46,CATALOGO!$BB$3:$BC$24,2,0)," ")</f>
        <v>G21</v>
      </c>
      <c r="CU46" s="418" t="str">
        <f>IF(E46="","",INDEX(CATALOGO!AN:AN,MATCH(POA_GC_2026!E46,CATALOGO!AQ:AQ,0)))</f>
        <v>Mejorar las condiciones de vida de la población de forma integral, promoviendo el acceso equitativo a salud, vivienda y bienestar social.</v>
      </c>
      <c r="CV46" s="418" t="str">
        <f>IF(E46="","",INDEX(CATALOGO!AO:AO,MATCH(POA_GC_2026!E46,CATALOGO!AQ:AQ,0)))</f>
        <v>OE5 Incrementar la cobertura de las prestaciones de servicios de salud</v>
      </c>
      <c r="CW46" s="407" t="str">
        <f>IF(CV46="","",INDEX(CATALOGO!AP:AP,MATCH(POA_GC_2026!CV46,CATALOGO!AO:AO,0)))</f>
        <v>OE_5</v>
      </c>
      <c r="CX46" s="419"/>
      <c r="CY46" s="420">
        <f>SUMIFS(CERT_ACT_POA!AM:AM,CERT_ACT_POA!C:C,A46)</f>
        <v>1674</v>
      </c>
      <c r="CZ46" s="420">
        <f t="shared" si="12"/>
        <v>125.79999999999927</v>
      </c>
      <c r="DA46" s="421">
        <f>SUMIFS(CERT_ACT_POA!$AD:$AD,CERT_ACT_POA!$C:$C,POA_GC_2026!$A46)</f>
        <v>0</v>
      </c>
      <c r="DB46" s="421">
        <f>SUMIFS(CERT_ACT_POA!$AE:$AE,CERT_ACT_POA!$C:$C,POA_GC_2026!$A46)</f>
        <v>0</v>
      </c>
      <c r="DC46" s="421">
        <f>SUMIFS(CERT_ACT_POA!$AF:$AF,CERT_ACT_POA!$C:$C,POA_GC_2026!$A46)</f>
        <v>0</v>
      </c>
      <c r="DD46" s="407" t="str">
        <f t="shared" si="13"/>
        <v>53</v>
      </c>
      <c r="DE46" s="364"/>
      <c r="DF46" s="428"/>
      <c r="DG46" s="429">
        <f>SUMIFS(CERT_PRES!$M:$M,CERT_PRES!$A:$A,$A46)</f>
        <v>0</v>
      </c>
      <c r="DH46" s="429">
        <f>SUMIFS(CERT_PRES!$O:$O,CERT_PRES!$A:$A,$A46)</f>
        <v>1674</v>
      </c>
      <c r="DI46" s="429">
        <f>SUMIFS(CERT_PRES!$P:$P,CERT_PRES!$A:$A,$A46)</f>
        <v>446.22</v>
      </c>
      <c r="DJ46" s="442">
        <f t="shared" si="27"/>
        <v>0</v>
      </c>
      <c r="DK46" s="608">
        <f>IFERROR(VLOOKUP($A46,CERT_PRES!$A$6:$L$2552,12,0),0)</f>
        <v>66</v>
      </c>
      <c r="DL46" s="429" t="str">
        <f t="shared" si="15"/>
        <v>OK</v>
      </c>
      <c r="DM46" s="429" t="str">
        <f t="shared" si="16"/>
        <v>OK</v>
      </c>
      <c r="DN46" s="429">
        <f t="shared" si="21"/>
        <v>446.22</v>
      </c>
      <c r="DO46" s="429" t="str">
        <f t="shared" si="28"/>
        <v/>
      </c>
      <c r="DP46" s="443">
        <f>IFERROR(VLOOKUP(A46,#REF!,82,0),0)</f>
        <v>0</v>
      </c>
      <c r="DQ46" s="444">
        <f t="shared" si="29"/>
        <v>1674</v>
      </c>
      <c r="DR46" s="445">
        <f t="shared" si="30"/>
        <v>125.79999999999995</v>
      </c>
      <c r="DS46" s="484" t="s">
        <v>2601</v>
      </c>
      <c r="DT46" s="326" t="s">
        <v>951</v>
      </c>
    </row>
    <row r="47" spans="1:124" s="39" customFormat="1" ht="12.75" customHeight="1">
      <c r="A47" s="484" t="s">
        <v>2603</v>
      </c>
      <c r="B47" s="486" t="str">
        <f>IF(DT47="","",INDEX(CATALOGO!E:E,MATCH(DT47,CATALOGO!D:D,0)))</f>
        <v>HOSPITAL GENERAL DE CHONE</v>
      </c>
      <c r="C47" s="483" t="s">
        <v>2600</v>
      </c>
      <c r="D47" s="326" t="str">
        <f>IF(B47="","",INDEX(CATALOGO!J:J,MATCH(B47,CATALOGO!E:E,0)))</f>
        <v>1333</v>
      </c>
      <c r="E47" s="329" t="s">
        <v>223</v>
      </c>
      <c r="F47" s="326" t="str">
        <f t="shared" si="32"/>
        <v>000</v>
      </c>
      <c r="G47" s="327" t="s">
        <v>196</v>
      </c>
      <c r="H47" s="328">
        <v>530204</v>
      </c>
      <c r="I47" s="341" t="s">
        <v>1151</v>
      </c>
      <c r="J47" s="327" t="s">
        <v>193</v>
      </c>
      <c r="K47" s="342" t="str">
        <f>IF(J47="","",INDEX(CATALOGO!AW:AW,MATCH(POA_GC_2026!J47,CATALOGO!AV:AV,0)))</f>
        <v>0000</v>
      </c>
      <c r="L47" s="342" t="str">
        <f>IF(J47="","",INDEX(CATALOGO!AY:AY,MATCH(POA_GC_2026!J47,CATALOGO!AV:AV,0)))</f>
        <v>0000</v>
      </c>
      <c r="M47" s="343" t="str">
        <f>IF(DT47="","",INDEX(CATALOGO!L:L,MATCH(DT47,CATALOGO!D:D,0)))</f>
        <v xml:space="preserve">DIRECCIÓN PROVINCIAL DE SALUD DE MANABÍ </v>
      </c>
      <c r="N47" s="343" t="str">
        <f>IF(DT47="","",INDEX(CATALOGO!K:K,MATCH(DT47,CATALOGO!D:D,0)))</f>
        <v>HOSPITAL GENERAL DE CHONE</v>
      </c>
      <c r="O47" s="344" t="str">
        <f>IF(E47="","",INDEX(CATALOGO!O:O,MATCH(POA_GC_2026!E47,CATALOGO!M:M,0)))</f>
        <v>PROVISION Y PRESTACION DE SERVICIOS DE SALUD</v>
      </c>
      <c r="P47" s="345" t="str">
        <f t="shared" si="22"/>
        <v>SIN PROYECTO</v>
      </c>
      <c r="Q47" s="346" t="str">
        <f>IF(CS47="","",INDEX(CATALOGO!T:T,MATCH(POA_GC_2026!CS47,CATALOGO!S:S,0)))</f>
        <v>PRESTACION DE SERVICIOS DE SALUD SEGUNDO NIVEL</v>
      </c>
      <c r="R47" s="351" t="str">
        <f>IF(H47="","",INDEX(CATALOGO!AG:AG,MATCH(POA_GC_2026!H47,CATALOGO!AF:AF,0)))</f>
        <v>EDICIÓN IMPRESIÓN REPRODUCCIÓN PUBLICACIONES SUSCR</v>
      </c>
      <c r="S47" s="345" t="str">
        <f t="array" ref="S47">IF(J47="","",INDEX(CATALOGO!AU:AU,MATCH(J47,CATALOGO!AV:AV,0)))</f>
        <v>RECURSOS FISCALES</v>
      </c>
      <c r="T47" s="352" t="str">
        <f>IF(K47="","",INDEX(CATALOGO!AX:AX,MATCH(K47,CATALOGO!AW:AW,0)))</f>
        <v>SIN ORGANISMO</v>
      </c>
      <c r="U47" s="352" t="str">
        <f>IF(L47="","",INDEX(CATALOGO!AZ:AZ,MATCH(POA_GC_2026!L47,CATALOGO!AY:AY,0)))</f>
        <v>SIN CORRELATIVO</v>
      </c>
      <c r="V47" s="353" t="s">
        <v>493</v>
      </c>
      <c r="W47" s="354" t="s">
        <v>2492</v>
      </c>
      <c r="X47" s="354" t="s">
        <v>2503</v>
      </c>
      <c r="Y47" s="355" t="str">
        <f t="array" ref="Y47">IF(H47="","",INDEX(CATALOGO!AK:AK,MATCH(H47,CATALOGO!AF:AF,0)))</f>
        <v>06</v>
      </c>
      <c r="Z47" s="362" t="str">
        <f t="array" ref="Z47">IF(H47="","",INDEX(CATALOGO!AI:AI,MATCH(H47,CATALOGO!AF:AF,0)))</f>
        <v>NA</v>
      </c>
      <c r="AA47" s="362" t="str">
        <f t="array" ref="AA47">IF(H47="","",INDEX(CATALOGO!AJ:AJ,MATCH(H47,CATALOGO!AF:AF,0)))</f>
        <v>NA</v>
      </c>
      <c r="AB47" s="363" t="s">
        <v>207</v>
      </c>
      <c r="AC47" s="490" t="s">
        <v>2604</v>
      </c>
      <c r="AD47" s="365" t="s">
        <v>197</v>
      </c>
      <c r="AE47" s="366" t="s">
        <v>44</v>
      </c>
      <c r="AF47" s="367">
        <v>46073</v>
      </c>
      <c r="AG47" s="367">
        <v>46078</v>
      </c>
      <c r="AH47" s="367">
        <v>46078</v>
      </c>
      <c r="AI47" s="367">
        <v>46078</v>
      </c>
      <c r="AJ47" s="367">
        <v>46080</v>
      </c>
      <c r="AK47" s="374">
        <v>60</v>
      </c>
      <c r="AL47" s="367">
        <v>46080</v>
      </c>
      <c r="AM47" s="367">
        <v>46142</v>
      </c>
      <c r="AN47" s="366" t="s">
        <v>41</v>
      </c>
      <c r="AO47" s="375">
        <v>0</v>
      </c>
      <c r="AP47" s="375">
        <v>0</v>
      </c>
      <c r="AQ47" s="375">
        <v>0</v>
      </c>
      <c r="AR47" s="375">
        <v>0</v>
      </c>
      <c r="AS47" s="375">
        <v>0</v>
      </c>
      <c r="AT47" s="375">
        <v>0</v>
      </c>
      <c r="AU47" s="375">
        <v>0</v>
      </c>
      <c r="AV47" s="375">
        <v>0</v>
      </c>
      <c r="AW47" s="375">
        <v>0</v>
      </c>
      <c r="AX47" s="375">
        <v>0</v>
      </c>
      <c r="AY47" s="375">
        <v>0</v>
      </c>
      <c r="AZ47" s="375">
        <v>3913.92</v>
      </c>
      <c r="BA47" s="388">
        <f t="shared" si="33"/>
        <v>3913.92</v>
      </c>
      <c r="BB47" s="364"/>
      <c r="BC47" s="389">
        <f>SUMIFS(REPROGRAM!X:X,REPROGRAM!B:B,POA_GC_2026!A47)</f>
        <v>0</v>
      </c>
      <c r="BD47" s="389">
        <f>SUMIFS(REPROGRAM!Z:Z,REPROGRAM!B:B,POA_GC_2026!A47)</f>
        <v>3913.92</v>
      </c>
      <c r="BE47" s="389">
        <f t="shared" si="20"/>
        <v>0</v>
      </c>
      <c r="BF47" s="375">
        <v>0</v>
      </c>
      <c r="BG47" s="394">
        <f>SUMIFS(CERT_PRES!$P:$P,CERT_PRES!$A:$A,$A47,CERT_PRES!$Q:$Q,"ENERO")</f>
        <v>0</v>
      </c>
      <c r="BH47" s="375">
        <v>0</v>
      </c>
      <c r="BI47" s="394">
        <f>SUMIFS(CERT_PRES!$P:$P,CERT_PRES!$A:$A,$A47,CERT_PRES!$Q:$Q,"FEBRERO")</f>
        <v>0</v>
      </c>
      <c r="BJ47" s="375">
        <v>0</v>
      </c>
      <c r="BK47" s="394">
        <f>SUMIFS(CERT_PRES!$P:$P,CERT_PRES!$A:$A,$A47,CERT_PRES!$Q:$Q,"MARZO")</f>
        <v>0</v>
      </c>
      <c r="BL47" s="375">
        <v>0</v>
      </c>
      <c r="BM47" s="394">
        <f>SUMIFS(CERT_PRES!$P:$P,CERT_PRES!$A:$A,$A47,CERT_PRES!$Q:$Q,"ABRIL")</f>
        <v>0</v>
      </c>
      <c r="BN47" s="375">
        <v>0</v>
      </c>
      <c r="BO47" s="394">
        <f>SUMIFS(CERT_PRES!$P:$P,CERT_PRES!$A:$A,$A47,CERT_PRES!$Q:$Q,"MAYO")</f>
        <v>0</v>
      </c>
      <c r="BP47" s="375">
        <v>0</v>
      </c>
      <c r="BQ47" s="394">
        <f>SUMIFS(CERT_PRES!$P:$P,CERT_PRES!$A:$A,$A47,CERT_PRES!$Q:$Q,"JUNIO")</f>
        <v>0</v>
      </c>
      <c r="BR47" s="375">
        <v>0</v>
      </c>
      <c r="BS47" s="394">
        <f>SUMIFS(CERT_PRES!$P:$P,CERT_PRES!$A:$A,$A47,CERT_PRES!$Q:$Q,"JULIO")</f>
        <v>0</v>
      </c>
      <c r="BT47" s="375">
        <v>0</v>
      </c>
      <c r="BU47" s="394">
        <f>SUMIFS(CERT_PRES!$P:$P,CERT_PRES!$A:$A,$A47,CERT_PRES!$Q:$Q,"AGOSTO")</f>
        <v>0</v>
      </c>
      <c r="BV47" s="375">
        <v>0</v>
      </c>
      <c r="BW47" s="394">
        <f>SUMIFS(CERT_PRES!$P:$P,CERT_PRES!$A:$A,$A47,CERT_PRES!$Q:$Q,"SEPTIEMBRE")</f>
        <v>0</v>
      </c>
      <c r="BX47" s="375">
        <v>0</v>
      </c>
      <c r="BY47" s="394">
        <f>SUMIFS(CERT_PRES!$P:$P,CERT_PRES!$A:$A,$A47,CERT_PRES!$Q:$Q,"OCTUBRE")</f>
        <v>0</v>
      </c>
      <c r="BZ47" s="375">
        <v>0</v>
      </c>
      <c r="CA47" s="394">
        <f>SUMIFS(CERT_PRES!$P:$P,CERT_PRES!$A:$A,$A47,CERT_PRES!$Q:$Q,"NOVIEMBRE")</f>
        <v>0</v>
      </c>
      <c r="CB47" s="375">
        <v>0</v>
      </c>
      <c r="CC47" s="388">
        <f>SUMIFS(CERT_PRES!$P:$P,CERT_PRES!$A:$A,$A47,CERT_PRES!$Q:$Q,"DICIEMBRE")</f>
        <v>0</v>
      </c>
      <c r="CD47" s="388">
        <f t="shared" si="23"/>
        <v>0</v>
      </c>
      <c r="CE47" s="407" t="str">
        <f t="shared" si="31"/>
        <v>NO</v>
      </c>
      <c r="CF47" s="408" t="str">
        <f t="shared" si="24"/>
        <v>VALIDADO</v>
      </c>
      <c r="CG47" s="409">
        <f>+((SUMIFS(REPROGRAM!$V:$V,REPROGRAM!$B:$B,$A47,REPROGRAM!$AB:$AB,"NO"))-(SUMIFS(REPROGRAM!$W:$W,REPROGRAM!$B:$B,$A47,REPROGRAM!$AB:$AB,"NO")))</f>
        <v>0</v>
      </c>
      <c r="CH47" s="409">
        <f t="shared" si="25"/>
        <v>0</v>
      </c>
      <c r="CI47" s="409">
        <f t="shared" si="26"/>
        <v>0</v>
      </c>
      <c r="CJ47" s="410" t="str">
        <f>IF(DT47="","",INDEX(CATALOGO!L:L,MATCH(DT47,CATALOGO!D:D,0)))</f>
        <v xml:space="preserve">DIRECCIÓN PROVINCIAL DE SALUD DE MANABÍ </v>
      </c>
      <c r="CK47" s="410" t="str">
        <f>IF(DT47="","",INDEX(CATALOGO!L:L,MATCH(DT47,CATALOGO!D:D,0)))</f>
        <v xml:space="preserve">DIRECCIÓN PROVINCIAL DE SALUD DE MANABÍ </v>
      </c>
      <c r="CL47" s="352" t="str">
        <f>IF(D47="","",INDEX(CATALOGO!G:G,MATCH(D47,CATALOGO!D:D,0)))</f>
        <v>COORDINACIÓN ZONAL 4</v>
      </c>
      <c r="CM47" s="352" t="str">
        <f>IF(D47="","",INDEX(CATALOGO!H:H,MATCH(D47,CATALOGO!D:D,0)))</f>
        <v>MANABI</v>
      </c>
      <c r="CN47" s="352" t="str">
        <f>IF(D47="","",INDEX(CATALOGO!I:I,MATCH(D47,CATALOGO!D:D,0)))</f>
        <v>CHONE</v>
      </c>
      <c r="CO47" s="411" t="str">
        <f>IF(H47="","",INDEX(CATALOGO!AH:AH,MATCH(H47,CATALOGO!AF:AF,0)))</f>
        <v>GASTOS OPERATIVOS</v>
      </c>
      <c r="CP47" s="352" t="str">
        <f t="shared" si="9"/>
        <v>NO APLICA</v>
      </c>
      <c r="CQ47" s="352" t="str">
        <f>IF(E47="","",INDEX(CATALOGO!N:N,MATCH(POA_GC_2026!E47,CATALOGO!M:M,0)))</f>
        <v>PROV</v>
      </c>
      <c r="CR47" s="352" t="str">
        <f t="shared" si="10"/>
        <v>CORRIENTE</v>
      </c>
      <c r="CS47" s="352" t="str">
        <f t="shared" si="11"/>
        <v>90000004</v>
      </c>
      <c r="CT47" s="417" t="str">
        <f>IFERROR(VLOOKUP(E47,CATALOGO!$BB$3:$BC$24,2,0)," ")</f>
        <v>G21</v>
      </c>
      <c r="CU47" s="418" t="str">
        <f>IF(E47="","",INDEX(CATALOGO!AN:AN,MATCH(POA_GC_2026!E47,CATALOGO!AQ:AQ,0)))</f>
        <v>Mejorar las condiciones de vida de la población de forma integral, promoviendo el acceso equitativo a salud, vivienda y bienestar social.</v>
      </c>
      <c r="CV47" s="418" t="str">
        <f>IF(E47="","",INDEX(CATALOGO!AO:AO,MATCH(POA_GC_2026!E47,CATALOGO!AQ:AQ,0)))</f>
        <v>OE5 Incrementar la cobertura de las prestaciones de servicios de salud</v>
      </c>
      <c r="CW47" s="407" t="str">
        <f>IF(CV47="","",INDEX(CATALOGO!AP:AP,MATCH(POA_GC_2026!CV47,CATALOGO!AO:AO,0)))</f>
        <v>OE_5</v>
      </c>
      <c r="CX47" s="419"/>
      <c r="CY47" s="420">
        <f>SUMIFS(CERT_ACT_POA!AM:AM,CERT_ACT_POA!C:C,A47)</f>
        <v>0</v>
      </c>
      <c r="CZ47" s="420">
        <f t="shared" si="12"/>
        <v>0</v>
      </c>
      <c r="DA47" s="421">
        <f>SUMIFS(CERT_ACT_POA!$AD:$AD,CERT_ACT_POA!$C:$C,POA_GC_2026!$A47)</f>
        <v>0</v>
      </c>
      <c r="DB47" s="421">
        <f>SUMIFS(CERT_ACT_POA!$AE:$AE,CERT_ACT_POA!$C:$C,POA_GC_2026!$A47)</f>
        <v>0</v>
      </c>
      <c r="DC47" s="421">
        <f>SUMIFS(CERT_ACT_POA!$AF:$AF,CERT_ACT_POA!$C:$C,POA_GC_2026!$A47)</f>
        <v>0</v>
      </c>
      <c r="DD47" s="407" t="str">
        <f t="shared" si="13"/>
        <v>53</v>
      </c>
      <c r="DE47" s="364"/>
      <c r="DF47" s="428"/>
      <c r="DG47" s="429">
        <f>SUMIFS(CERT_PRES!$M:$M,CERT_PRES!$A:$A,$A47)</f>
        <v>0</v>
      </c>
      <c r="DH47" s="429">
        <f>SUMIFS(CERT_PRES!$O:$O,CERT_PRES!$A:$A,$A47)</f>
        <v>0</v>
      </c>
      <c r="DI47" s="429">
        <f>SUMIFS(CERT_PRES!$P:$P,CERT_PRES!$A:$A,$A47)</f>
        <v>0</v>
      </c>
      <c r="DJ47" s="442">
        <f t="shared" si="27"/>
        <v>0</v>
      </c>
      <c r="DK47" s="608">
        <f>IFERROR(VLOOKUP($A47,CERT_PRES!$A$6:$L$2552,12,0),0)</f>
        <v>0</v>
      </c>
      <c r="DL47" s="429" t="str">
        <f t="shared" si="15"/>
        <v>OK</v>
      </c>
      <c r="DM47" s="429" t="str">
        <f t="shared" si="16"/>
        <v>OK</v>
      </c>
      <c r="DN47" s="429" t="str">
        <f t="shared" si="21"/>
        <v/>
      </c>
      <c r="DO47" s="429" t="str">
        <f t="shared" si="28"/>
        <v/>
      </c>
      <c r="DP47" s="443">
        <f>IFERROR(VLOOKUP(A47,#REF!,82,0),0)</f>
        <v>0</v>
      </c>
      <c r="DQ47" s="444">
        <f t="shared" si="29"/>
        <v>0</v>
      </c>
      <c r="DR47" s="445">
        <f t="shared" si="30"/>
        <v>0</v>
      </c>
      <c r="DS47" s="484" t="s">
        <v>2603</v>
      </c>
      <c r="DT47" s="326" t="s">
        <v>951</v>
      </c>
    </row>
    <row r="48" spans="1:124" s="39" customFormat="1" ht="12.75" customHeight="1">
      <c r="A48" s="484" t="s">
        <v>2605</v>
      </c>
      <c r="B48" s="486" t="str">
        <f>IF(DT48="","",INDEX(CATALOGO!E:E,MATCH(DT48,CATALOGO!D:D,0)))</f>
        <v>HOSPITAL GENERAL DE CHONE</v>
      </c>
      <c r="C48" s="483" t="s">
        <v>2600</v>
      </c>
      <c r="D48" s="326" t="str">
        <f>IF(B48="","",INDEX(CATALOGO!J:J,MATCH(B48,CATALOGO!E:E,0)))</f>
        <v>1333</v>
      </c>
      <c r="E48" s="329" t="s">
        <v>223</v>
      </c>
      <c r="F48" s="326" t="str">
        <f t="shared" si="32"/>
        <v>000</v>
      </c>
      <c r="G48" s="327" t="s">
        <v>196</v>
      </c>
      <c r="H48" s="328">
        <v>530204</v>
      </c>
      <c r="I48" s="341" t="s">
        <v>1151</v>
      </c>
      <c r="J48" s="327" t="s">
        <v>193</v>
      </c>
      <c r="K48" s="342" t="str">
        <f>IF(J48="","",INDEX(CATALOGO!AW:AW,MATCH(POA_GC_2026!J48,CATALOGO!AV:AV,0)))</f>
        <v>0000</v>
      </c>
      <c r="L48" s="342" t="str">
        <f>IF(J48="","",INDEX(CATALOGO!AY:AY,MATCH(POA_GC_2026!J48,CATALOGO!AV:AV,0)))</f>
        <v>0000</v>
      </c>
      <c r="M48" s="343" t="str">
        <f>IF(DT48="","",INDEX(CATALOGO!L:L,MATCH(DT48,CATALOGO!D:D,0)))</f>
        <v xml:space="preserve">DIRECCIÓN PROVINCIAL DE SALUD DE MANABÍ </v>
      </c>
      <c r="N48" s="343" t="str">
        <f>IF(DT48="","",INDEX(CATALOGO!K:K,MATCH(DT48,CATALOGO!D:D,0)))</f>
        <v>HOSPITAL GENERAL DE CHONE</v>
      </c>
      <c r="O48" s="344" t="str">
        <f>IF(E48="","",INDEX(CATALOGO!O:O,MATCH(POA_GC_2026!E48,CATALOGO!M:M,0)))</f>
        <v>PROVISION Y PRESTACION DE SERVICIOS DE SALUD</v>
      </c>
      <c r="P48" s="345" t="str">
        <f t="shared" si="22"/>
        <v>SIN PROYECTO</v>
      </c>
      <c r="Q48" s="346" t="str">
        <f>IF(CS48="","",INDEX(CATALOGO!T:T,MATCH(POA_GC_2026!CS48,CATALOGO!S:S,0)))</f>
        <v>PRESTACION DE SERVICIOS DE SALUD SEGUNDO NIVEL</v>
      </c>
      <c r="R48" s="351" t="str">
        <f>IF(H48="","",INDEX(CATALOGO!AG:AG,MATCH(POA_GC_2026!H48,CATALOGO!AF:AF,0)))</f>
        <v>EDICIÓN IMPRESIÓN REPRODUCCIÓN PUBLICACIONES SUSCR</v>
      </c>
      <c r="S48" s="345" t="str">
        <f t="array" ref="S48">IF(J48="","",INDEX(CATALOGO!AU:AU,MATCH(J48,CATALOGO!AV:AV,0)))</f>
        <v>RECURSOS FISCALES</v>
      </c>
      <c r="T48" s="352" t="str">
        <f>IF(K48="","",INDEX(CATALOGO!AX:AX,MATCH(K48,CATALOGO!AW:AW,0)))</f>
        <v>SIN ORGANISMO</v>
      </c>
      <c r="U48" s="352" t="str">
        <f>IF(L48="","",INDEX(CATALOGO!AZ:AZ,MATCH(POA_GC_2026!L48,CATALOGO!AY:AY,0)))</f>
        <v>SIN CORRELATIVO</v>
      </c>
      <c r="V48" s="353" t="s">
        <v>493</v>
      </c>
      <c r="W48" s="354" t="s">
        <v>2492</v>
      </c>
      <c r="X48" s="354" t="s">
        <v>2503</v>
      </c>
      <c r="Y48" s="355" t="str">
        <f t="array" ref="Y48">IF(H48="","",INDEX(CATALOGO!AK:AK,MATCH(H48,CATALOGO!AF:AF,0)))</f>
        <v>06</v>
      </c>
      <c r="Z48" s="362" t="str">
        <f t="array" ref="Z48">IF(H48="","",INDEX(CATALOGO!AI:AI,MATCH(H48,CATALOGO!AF:AF,0)))</f>
        <v>NA</v>
      </c>
      <c r="AA48" s="362" t="str">
        <f t="array" ref="AA48">IF(H48="","",INDEX(CATALOGO!AJ:AJ,MATCH(H48,CATALOGO!AF:AF,0)))</f>
        <v>NA</v>
      </c>
      <c r="AB48" s="363" t="s">
        <v>207</v>
      </c>
      <c r="AC48" s="490" t="s">
        <v>2606</v>
      </c>
      <c r="AD48" s="365" t="s">
        <v>206</v>
      </c>
      <c r="AE48" s="366" t="s">
        <v>44</v>
      </c>
      <c r="AF48" s="367">
        <v>46073</v>
      </c>
      <c r="AG48" s="367">
        <v>46078</v>
      </c>
      <c r="AH48" s="367">
        <v>46078</v>
      </c>
      <c r="AI48" s="367">
        <v>46078</v>
      </c>
      <c r="AJ48" s="367">
        <v>46080</v>
      </c>
      <c r="AK48" s="374">
        <v>60</v>
      </c>
      <c r="AL48" s="367">
        <v>46080</v>
      </c>
      <c r="AM48" s="367">
        <v>46142</v>
      </c>
      <c r="AN48" s="366" t="s">
        <v>41</v>
      </c>
      <c r="AO48" s="375">
        <v>0</v>
      </c>
      <c r="AP48" s="375">
        <v>0</v>
      </c>
      <c r="AQ48" s="375">
        <v>0</v>
      </c>
      <c r="AR48" s="375">
        <v>0</v>
      </c>
      <c r="AS48" s="375">
        <v>0</v>
      </c>
      <c r="AT48" s="375">
        <v>0</v>
      </c>
      <c r="AU48" s="375">
        <v>0</v>
      </c>
      <c r="AV48" s="375">
        <v>0</v>
      </c>
      <c r="AW48" s="375">
        <v>0</v>
      </c>
      <c r="AX48" s="375">
        <v>0</v>
      </c>
      <c r="AY48" s="375">
        <v>0</v>
      </c>
      <c r="AZ48" s="375">
        <v>900</v>
      </c>
      <c r="BA48" s="388">
        <f t="shared" si="33"/>
        <v>900</v>
      </c>
      <c r="BB48" s="364"/>
      <c r="BC48" s="389">
        <f>SUMIFS(REPROGRAM!X:X,REPROGRAM!B:B,POA_GC_2026!A48)</f>
        <v>900</v>
      </c>
      <c r="BD48" s="389">
        <f>SUMIFS(REPROGRAM!Z:Z,REPROGRAM!B:B,POA_GC_2026!A48)</f>
        <v>900</v>
      </c>
      <c r="BE48" s="389">
        <f t="shared" si="20"/>
        <v>900</v>
      </c>
      <c r="BF48" s="375">
        <v>0</v>
      </c>
      <c r="BG48" s="394">
        <f>SUMIFS(CERT_PRES!$P:$P,CERT_PRES!$A:$A,$A48,CERT_PRES!$Q:$Q,"ENERO")</f>
        <v>0</v>
      </c>
      <c r="BH48" s="375">
        <v>0</v>
      </c>
      <c r="BI48" s="394">
        <f>SUMIFS(CERT_PRES!$P:$P,CERT_PRES!$A:$A,$A48,CERT_PRES!$Q:$Q,"FEBRERO")</f>
        <v>0</v>
      </c>
      <c r="BJ48" s="375">
        <v>0</v>
      </c>
      <c r="BK48" s="394">
        <f>SUMIFS(CERT_PRES!$P:$P,CERT_PRES!$A:$A,$A48,CERT_PRES!$Q:$Q,"MARZO")</f>
        <v>0</v>
      </c>
      <c r="BL48" s="375">
        <v>0</v>
      </c>
      <c r="BM48" s="394">
        <f>SUMIFS(CERT_PRES!$P:$P,CERT_PRES!$A:$A,$A48,CERT_PRES!$Q:$Q,"ABRIL")</f>
        <v>0</v>
      </c>
      <c r="BN48" s="375">
        <v>900</v>
      </c>
      <c r="BO48" s="394">
        <f>SUMIFS(CERT_PRES!$P:$P,CERT_PRES!$A:$A,$A48,CERT_PRES!$Q:$Q,"MAYO")</f>
        <v>900</v>
      </c>
      <c r="BP48" s="375">
        <v>0</v>
      </c>
      <c r="BQ48" s="394">
        <f>SUMIFS(CERT_PRES!$P:$P,CERT_PRES!$A:$A,$A48,CERT_PRES!$Q:$Q,"JUNIO")</f>
        <v>0</v>
      </c>
      <c r="BR48" s="375">
        <v>0</v>
      </c>
      <c r="BS48" s="394">
        <f>SUMIFS(CERT_PRES!$P:$P,CERT_PRES!$A:$A,$A48,CERT_PRES!$Q:$Q,"JULIO")</f>
        <v>0</v>
      </c>
      <c r="BT48" s="375">
        <v>0</v>
      </c>
      <c r="BU48" s="394">
        <f>SUMIFS(CERT_PRES!$P:$P,CERT_PRES!$A:$A,$A48,CERT_PRES!$Q:$Q,"AGOSTO")</f>
        <v>0</v>
      </c>
      <c r="BV48" s="375">
        <v>0</v>
      </c>
      <c r="BW48" s="394">
        <f>SUMIFS(CERT_PRES!$P:$P,CERT_PRES!$A:$A,$A48,CERT_PRES!$Q:$Q,"SEPTIEMBRE")</f>
        <v>0</v>
      </c>
      <c r="BX48" s="375">
        <v>0</v>
      </c>
      <c r="BY48" s="394">
        <f>SUMIFS(CERT_PRES!$P:$P,CERT_PRES!$A:$A,$A48,CERT_PRES!$Q:$Q,"OCTUBRE")</f>
        <v>0</v>
      </c>
      <c r="BZ48" s="375">
        <v>0</v>
      </c>
      <c r="CA48" s="394">
        <f>SUMIFS(CERT_PRES!$P:$P,CERT_PRES!$A:$A,$A48,CERT_PRES!$Q:$Q,"NOVIEMBRE")</f>
        <v>0</v>
      </c>
      <c r="CB48" s="375">
        <v>0</v>
      </c>
      <c r="CC48" s="388">
        <f>SUMIFS(CERT_PRES!$P:$P,CERT_PRES!$A:$A,$A48,CERT_PRES!$Q:$Q,"DICIEMBRE")</f>
        <v>0</v>
      </c>
      <c r="CD48" s="388">
        <f t="shared" si="23"/>
        <v>900</v>
      </c>
      <c r="CE48" s="407" t="str">
        <f t="shared" si="31"/>
        <v>SI</v>
      </c>
      <c r="CF48" s="408" t="str">
        <f t="shared" si="24"/>
        <v>VALIDADO</v>
      </c>
      <c r="CG48" s="409">
        <f>+((SUMIFS(REPROGRAM!$V:$V,REPROGRAM!$B:$B,$A48,REPROGRAM!$AB:$AB,"NO"))-(SUMIFS(REPROGRAM!$W:$W,REPROGRAM!$B:$B,$A48,REPROGRAM!$AB:$AB,"NO")))</f>
        <v>0</v>
      </c>
      <c r="CH48" s="409">
        <f t="shared" si="25"/>
        <v>900</v>
      </c>
      <c r="CI48" s="409">
        <f t="shared" si="26"/>
        <v>0</v>
      </c>
      <c r="CJ48" s="410" t="str">
        <f>IF(DT48="","",INDEX(CATALOGO!L:L,MATCH(DT48,CATALOGO!D:D,0)))</f>
        <v xml:space="preserve">DIRECCIÓN PROVINCIAL DE SALUD DE MANABÍ </v>
      </c>
      <c r="CK48" s="410" t="str">
        <f>IF(DT48="","",INDEX(CATALOGO!L:L,MATCH(DT48,CATALOGO!D:D,0)))</f>
        <v xml:space="preserve">DIRECCIÓN PROVINCIAL DE SALUD DE MANABÍ </v>
      </c>
      <c r="CL48" s="352" t="str">
        <f>IF(D48="","",INDEX(CATALOGO!G:G,MATCH(D48,CATALOGO!D:D,0)))</f>
        <v>COORDINACIÓN ZONAL 4</v>
      </c>
      <c r="CM48" s="352" t="str">
        <f>IF(D48="","",INDEX(CATALOGO!H:H,MATCH(D48,CATALOGO!D:D,0)))</f>
        <v>MANABI</v>
      </c>
      <c r="CN48" s="352" t="str">
        <f>IF(D48="","",INDEX(CATALOGO!I:I,MATCH(D48,CATALOGO!D:D,0)))</f>
        <v>CHONE</v>
      </c>
      <c r="CO48" s="411" t="str">
        <f>IF(H48="","",INDEX(CATALOGO!AH:AH,MATCH(H48,CATALOGO!AF:AF,0)))</f>
        <v>GASTOS OPERATIVOS</v>
      </c>
      <c r="CP48" s="352" t="str">
        <f t="shared" si="9"/>
        <v>NO APLICA</v>
      </c>
      <c r="CQ48" s="352" t="str">
        <f>IF(E48="","",INDEX(CATALOGO!N:N,MATCH(POA_GC_2026!E48,CATALOGO!M:M,0)))</f>
        <v>PROV</v>
      </c>
      <c r="CR48" s="352" t="str">
        <f t="shared" si="10"/>
        <v>CORRIENTE</v>
      </c>
      <c r="CS48" s="352" t="str">
        <f t="shared" si="11"/>
        <v>90000004</v>
      </c>
      <c r="CT48" s="417" t="str">
        <f>IFERROR(VLOOKUP(E48,CATALOGO!$BB$3:$BC$24,2,0)," ")</f>
        <v>G21</v>
      </c>
      <c r="CU48" s="418" t="str">
        <f>IF(E48="","",INDEX(CATALOGO!AN:AN,MATCH(POA_GC_2026!E48,CATALOGO!AQ:AQ,0)))</f>
        <v>Mejorar las condiciones de vida de la población de forma integral, promoviendo el acceso equitativo a salud, vivienda y bienestar social.</v>
      </c>
      <c r="CV48" s="418" t="str">
        <f>IF(E48="","",INDEX(CATALOGO!AO:AO,MATCH(POA_GC_2026!E48,CATALOGO!AQ:AQ,0)))</f>
        <v>OE5 Incrementar la cobertura de las prestaciones de servicios de salud</v>
      </c>
      <c r="CW48" s="407" t="str">
        <f>IF(CV48="","",INDEX(CATALOGO!AP:AP,MATCH(POA_GC_2026!CV48,CATALOGO!AO:AO,0)))</f>
        <v>OE_5</v>
      </c>
      <c r="CX48" s="419"/>
      <c r="CY48" s="420">
        <f>SUMIFS(CERT_ACT_POA!AM:AM,CERT_ACT_POA!C:C,A48)</f>
        <v>900</v>
      </c>
      <c r="CZ48" s="420">
        <f t="shared" ref="CZ48:CZ111" si="34">IF(A48="","",BE48-CY48)</f>
        <v>0</v>
      </c>
      <c r="DA48" s="421">
        <f>SUMIFS(CERT_ACT_POA!$AD:$AD,CERT_ACT_POA!$C:$C,POA_GC_2026!$A48)</f>
        <v>0</v>
      </c>
      <c r="DB48" s="421">
        <f>SUMIFS(CERT_ACT_POA!$AE:$AE,CERT_ACT_POA!$C:$C,POA_GC_2026!$A48)</f>
        <v>0</v>
      </c>
      <c r="DC48" s="421">
        <f>SUMIFS(CERT_ACT_POA!$AF:$AF,CERT_ACT_POA!$C:$C,POA_GC_2026!$A48)</f>
        <v>0</v>
      </c>
      <c r="DD48" s="407" t="str">
        <f t="shared" ref="DD48:DD111" si="35">MID(H48,1,2)</f>
        <v>53</v>
      </c>
      <c r="DE48" s="364"/>
      <c r="DF48" s="428"/>
      <c r="DG48" s="429">
        <f>SUMIFS(CERT_PRES!$M:$M,CERT_PRES!$A:$A,$A48)</f>
        <v>0</v>
      </c>
      <c r="DH48" s="429">
        <f>SUMIFS(CERT_PRES!$O:$O,CERT_PRES!$A:$A,$A48)</f>
        <v>900</v>
      </c>
      <c r="DI48" s="429">
        <f>SUMIFS(CERT_PRES!$P:$P,CERT_PRES!$A:$A,$A48)</f>
        <v>900</v>
      </c>
      <c r="DJ48" s="442">
        <f t="shared" si="27"/>
        <v>0</v>
      </c>
      <c r="DK48" s="608">
        <f>IFERROR(VLOOKUP($A48,CERT_PRES!$A$6:$L$2552,12,0),0)</f>
        <v>56</v>
      </c>
      <c r="DL48" s="429" t="str">
        <f t="shared" si="15"/>
        <v>OK</v>
      </c>
      <c r="DM48" s="429" t="str">
        <f t="shared" si="16"/>
        <v>OK</v>
      </c>
      <c r="DN48" s="429">
        <f t="shared" si="21"/>
        <v>900</v>
      </c>
      <c r="DO48" s="429" t="str">
        <f t="shared" si="28"/>
        <v/>
      </c>
      <c r="DP48" s="443">
        <f>IFERROR(VLOOKUP(A48,#REF!,82,0),0)</f>
        <v>0</v>
      </c>
      <c r="DQ48" s="444">
        <f t="shared" si="29"/>
        <v>900</v>
      </c>
      <c r="DR48" s="445">
        <f t="shared" si="30"/>
        <v>0</v>
      </c>
      <c r="DS48" s="484" t="s">
        <v>2605</v>
      </c>
      <c r="DT48" s="326" t="s">
        <v>951</v>
      </c>
    </row>
    <row r="49" spans="1:124" s="39" customFormat="1" ht="12.75" customHeight="1">
      <c r="A49" s="484" t="s">
        <v>2607</v>
      </c>
      <c r="B49" s="486" t="str">
        <f>IF(DT49="","",INDEX(CATALOGO!E:E,MATCH(DT49,CATALOGO!D:D,0)))</f>
        <v>HOSPITAL GENERAL DE CHONE</v>
      </c>
      <c r="C49" s="483" t="s">
        <v>2608</v>
      </c>
      <c r="D49" s="326" t="str">
        <f>IF(B49="","",INDEX(CATALOGO!J:J,MATCH(B49,CATALOGO!E:E,0)))</f>
        <v>1333</v>
      </c>
      <c r="E49" s="329" t="s">
        <v>223</v>
      </c>
      <c r="F49" s="326" t="str">
        <f t="shared" si="32"/>
        <v>000</v>
      </c>
      <c r="G49" s="327" t="s">
        <v>196</v>
      </c>
      <c r="H49" s="328">
        <v>530208</v>
      </c>
      <c r="I49" s="341" t="s">
        <v>1151</v>
      </c>
      <c r="J49" s="327" t="s">
        <v>193</v>
      </c>
      <c r="K49" s="342" t="str">
        <f>IF(J49="","",INDEX(CATALOGO!AW:AW,MATCH(POA_GC_2026!J49,CATALOGO!AV:AV,0)))</f>
        <v>0000</v>
      </c>
      <c r="L49" s="342" t="str">
        <f>IF(J49="","",INDEX(CATALOGO!AY:AY,MATCH(POA_GC_2026!J49,CATALOGO!AV:AV,0)))</f>
        <v>0000</v>
      </c>
      <c r="M49" s="343" t="str">
        <f>IF(DT49="","",INDEX(CATALOGO!L:L,MATCH(DT49,CATALOGO!D:D,0)))</f>
        <v xml:space="preserve">DIRECCIÓN PROVINCIAL DE SALUD DE MANABÍ </v>
      </c>
      <c r="N49" s="343" t="str">
        <f>IF(DT49="","",INDEX(CATALOGO!K:K,MATCH(DT49,CATALOGO!D:D,0)))</f>
        <v>HOSPITAL GENERAL DE CHONE</v>
      </c>
      <c r="O49" s="344" t="str">
        <f>IF(E49="","",INDEX(CATALOGO!O:O,MATCH(POA_GC_2026!E49,CATALOGO!M:M,0)))</f>
        <v>PROVISION Y PRESTACION DE SERVICIOS DE SALUD</v>
      </c>
      <c r="P49" s="345" t="str">
        <f t="shared" si="22"/>
        <v>SIN PROYECTO</v>
      </c>
      <c r="Q49" s="346" t="str">
        <f>IF(CS49="","",INDEX(CATALOGO!T:T,MATCH(POA_GC_2026!CS49,CATALOGO!S:S,0)))</f>
        <v>PRESTACION DE SERVICIOS DE SALUD SEGUNDO NIVEL</v>
      </c>
      <c r="R49" s="351" t="str">
        <f>IF(H49="","",INDEX(CATALOGO!AG:AG,MATCH(POA_GC_2026!H49,CATALOGO!AF:AF,0)))</f>
        <v>SERVICIO DE SEGURIDAD Y VIGILANCIA</v>
      </c>
      <c r="S49" s="345" t="str">
        <f t="array" ref="S49">IF(J49="","",INDEX(CATALOGO!AU:AU,MATCH(J49,CATALOGO!AV:AV,0)))</f>
        <v>RECURSOS FISCALES</v>
      </c>
      <c r="T49" s="352" t="str">
        <f>IF(K49="","",INDEX(CATALOGO!AX:AX,MATCH(K49,CATALOGO!AW:AW,0)))</f>
        <v>SIN ORGANISMO</v>
      </c>
      <c r="U49" s="352" t="str">
        <f>IF(L49="","",INDEX(CATALOGO!AZ:AZ,MATCH(POA_GC_2026!L49,CATALOGO!AY:AY,0)))</f>
        <v>SIN CORRELATIVO</v>
      </c>
      <c r="V49" s="353" t="s">
        <v>493</v>
      </c>
      <c r="W49" s="354" t="s">
        <v>2490</v>
      </c>
      <c r="X49" s="354" t="s">
        <v>2491</v>
      </c>
      <c r="Y49" s="355" t="str">
        <f t="array" ref="Y49">IF(H49="","",INDEX(CATALOGO!AK:AK,MATCH(H49,CATALOGO!AF:AF,0)))</f>
        <v>06</v>
      </c>
      <c r="Z49" s="362" t="str">
        <f t="array" ref="Z49">IF(H49="","",INDEX(CATALOGO!AI:AI,MATCH(H49,CATALOGO!AF:AF,0)))</f>
        <v>NA</v>
      </c>
      <c r="AA49" s="362" t="str">
        <f t="array" ref="AA49">IF(H49="","",INDEX(CATALOGO!AJ:AJ,MATCH(H49,CATALOGO!AF:AF,0)))</f>
        <v>NA</v>
      </c>
      <c r="AB49" s="363" t="s">
        <v>194</v>
      </c>
      <c r="AC49" s="490" t="s">
        <v>2609</v>
      </c>
      <c r="AD49" s="365" t="s">
        <v>209</v>
      </c>
      <c r="AE49" s="366" t="s">
        <v>41</v>
      </c>
      <c r="AF49" s="367">
        <v>46073</v>
      </c>
      <c r="AG49" s="367">
        <v>46073</v>
      </c>
      <c r="AH49" s="367">
        <v>46056</v>
      </c>
      <c r="AI49" s="367">
        <v>46056</v>
      </c>
      <c r="AJ49" s="367">
        <v>46056</v>
      </c>
      <c r="AK49" s="374"/>
      <c r="AL49" s="367">
        <v>46056</v>
      </c>
      <c r="AM49" s="367">
        <v>46078</v>
      </c>
      <c r="AN49" s="366" t="s">
        <v>41</v>
      </c>
      <c r="AO49" s="375">
        <v>0</v>
      </c>
      <c r="AP49" s="375">
        <v>0</v>
      </c>
      <c r="AQ49" s="375">
        <v>0</v>
      </c>
      <c r="AR49" s="375">
        <v>0</v>
      </c>
      <c r="AS49" s="375">
        <v>0</v>
      </c>
      <c r="AT49" s="375">
        <v>0</v>
      </c>
      <c r="AU49" s="375">
        <v>0</v>
      </c>
      <c r="AV49" s="375">
        <v>0</v>
      </c>
      <c r="AW49" s="375">
        <v>0</v>
      </c>
      <c r="AX49" s="375">
        <v>0</v>
      </c>
      <c r="AY49" s="375">
        <v>0</v>
      </c>
      <c r="AZ49" s="375">
        <v>116209.2</v>
      </c>
      <c r="BA49" s="388">
        <f t="shared" si="33"/>
        <v>116209.2</v>
      </c>
      <c r="BB49" s="364" t="s">
        <v>2610</v>
      </c>
      <c r="BC49" s="389">
        <f>SUMIFS(REPROGRAM!X:X,REPROGRAM!B:B,POA_GC_2026!A49)</f>
        <v>72859.399999999994</v>
      </c>
      <c r="BD49" s="389">
        <f>SUMIFS(REPROGRAM!Z:Z,REPROGRAM!B:B,POA_GC_2026!A49)</f>
        <v>143353.20000000001</v>
      </c>
      <c r="BE49" s="389">
        <f t="shared" si="20"/>
        <v>45715.399999999965</v>
      </c>
      <c r="BF49" s="375">
        <v>0</v>
      </c>
      <c r="BG49" s="394">
        <f>SUMIFS(CERT_PRES!$P:$P,CERT_PRES!$A:$A,$A49,CERT_PRES!$Q:$Q,"ENERO")</f>
        <v>0</v>
      </c>
      <c r="BH49" s="375">
        <v>0</v>
      </c>
      <c r="BI49" s="394">
        <f>SUMIFS(CERT_PRES!$P:$P,CERT_PRES!$A:$A,$A49,CERT_PRES!$Q:$Q,"FEBRERO")</f>
        <v>0</v>
      </c>
      <c r="BJ49" s="375">
        <v>0</v>
      </c>
      <c r="BK49" s="394">
        <f>SUMIFS(CERT_PRES!$P:$P,CERT_PRES!$A:$A,$A49,CERT_PRES!$Q:$Q,"MARZO")</f>
        <v>0</v>
      </c>
      <c r="BL49" s="375">
        <v>0</v>
      </c>
      <c r="BM49" s="394">
        <f>SUMIFS(CERT_PRES!$P:$P,CERT_PRES!$A:$A,$A49,CERT_PRES!$Q:$Q,"ABRIL")</f>
        <v>0</v>
      </c>
      <c r="BN49" s="375">
        <v>26928.25</v>
      </c>
      <c r="BO49" s="394">
        <f>SUMIFS(CERT_PRES!$P:$P,CERT_PRES!$A:$A,$A49,CERT_PRES!$Q:$Q,"MAYO")</f>
        <v>26928.25</v>
      </c>
      <c r="BP49" s="375">
        <v>18787.150000000001</v>
      </c>
      <c r="BQ49" s="394">
        <f>SUMIFS(CERT_PRES!$P:$P,CERT_PRES!$A:$A,$A49,CERT_PRES!$Q:$Q,"JUNIO")</f>
        <v>18787.150000000001</v>
      </c>
      <c r="BR49" s="375">
        <v>0</v>
      </c>
      <c r="BS49" s="394">
        <f>SUMIFS(CERT_PRES!$P:$P,CERT_PRES!$A:$A,$A49,CERT_PRES!$Q:$Q,"JULIO")</f>
        <v>0</v>
      </c>
      <c r="BT49" s="375">
        <v>0</v>
      </c>
      <c r="BU49" s="394">
        <f>SUMIFS(CERT_PRES!$P:$P,CERT_PRES!$A:$A,$A49,CERT_PRES!$Q:$Q,"AGOSTO")</f>
        <v>0</v>
      </c>
      <c r="BV49" s="375">
        <v>0</v>
      </c>
      <c r="BW49" s="394">
        <f>SUMIFS(CERT_PRES!$P:$P,CERT_PRES!$A:$A,$A49,CERT_PRES!$Q:$Q,"SEPTIEMBRE")</f>
        <v>0</v>
      </c>
      <c r="BX49" s="375">
        <v>0</v>
      </c>
      <c r="BY49" s="394">
        <f>SUMIFS(CERT_PRES!$P:$P,CERT_PRES!$A:$A,$A49,CERT_PRES!$Q:$Q,"OCTUBRE")</f>
        <v>0</v>
      </c>
      <c r="BZ49" s="375">
        <v>0</v>
      </c>
      <c r="CA49" s="394">
        <f>SUMIFS(CERT_PRES!$P:$P,CERT_PRES!$A:$A,$A49,CERT_PRES!$Q:$Q,"NOVIEMBRE")</f>
        <v>0</v>
      </c>
      <c r="CB49" s="375">
        <v>0</v>
      </c>
      <c r="CC49" s="388">
        <f>SUMIFS(CERT_PRES!$P:$P,CERT_PRES!$A:$A,$A49,CERT_PRES!$Q:$Q,"DICIEMBRE")</f>
        <v>0</v>
      </c>
      <c r="CD49" s="388">
        <f t="shared" si="23"/>
        <v>45715.4</v>
      </c>
      <c r="CE49" s="407" t="str">
        <f t="shared" si="31"/>
        <v>SI</v>
      </c>
      <c r="CF49" s="408" t="str">
        <f t="shared" si="24"/>
        <v>VALIDADO</v>
      </c>
      <c r="CG49" s="409">
        <f>+((SUMIFS(REPROGRAM!$V:$V,REPROGRAM!$B:$B,$A49,REPROGRAM!$AB:$AB,"NO"))-(SUMIFS(REPROGRAM!$W:$W,REPROGRAM!$B:$B,$A49,REPROGRAM!$AB:$AB,"NO")))</f>
        <v>0</v>
      </c>
      <c r="CH49" s="409">
        <f t="shared" si="25"/>
        <v>45715.4</v>
      </c>
      <c r="CI49" s="409">
        <f t="shared" si="26"/>
        <v>0</v>
      </c>
      <c r="CJ49" s="410" t="str">
        <f>IF(DT49="","",INDEX(CATALOGO!L:L,MATCH(DT49,CATALOGO!D:D,0)))</f>
        <v xml:space="preserve">DIRECCIÓN PROVINCIAL DE SALUD DE MANABÍ </v>
      </c>
      <c r="CK49" s="410" t="str">
        <f>IF(DT49="","",INDEX(CATALOGO!L:L,MATCH(DT49,CATALOGO!D:D,0)))</f>
        <v xml:space="preserve">DIRECCIÓN PROVINCIAL DE SALUD DE MANABÍ </v>
      </c>
      <c r="CL49" s="352" t="str">
        <f>IF(D49="","",INDEX(CATALOGO!G:G,MATCH(D49,CATALOGO!D:D,0)))</f>
        <v>COORDINACIÓN ZONAL 4</v>
      </c>
      <c r="CM49" s="352" t="str">
        <f>IF(D49="","",INDEX(CATALOGO!H:H,MATCH(D49,CATALOGO!D:D,0)))</f>
        <v>MANABI</v>
      </c>
      <c r="CN49" s="352" t="str">
        <f>IF(D49="","",INDEX(CATALOGO!I:I,MATCH(D49,CATALOGO!D:D,0)))</f>
        <v>CHONE</v>
      </c>
      <c r="CO49" s="411" t="str">
        <f>IF(H49="","",INDEX(CATALOGO!AH:AH,MATCH(H49,CATALOGO!AF:AF,0)))</f>
        <v>EXTERNALIZADOS</v>
      </c>
      <c r="CP49" s="352" t="str">
        <f t="shared" si="9"/>
        <v>NO APLICA</v>
      </c>
      <c r="CQ49" s="352" t="str">
        <f>IF(E49="","",INDEX(CATALOGO!N:N,MATCH(POA_GC_2026!E49,CATALOGO!M:M,0)))</f>
        <v>PROV</v>
      </c>
      <c r="CR49" s="352" t="str">
        <f t="shared" si="10"/>
        <v>CORRIENTE</v>
      </c>
      <c r="CS49" s="352" t="str">
        <f t="shared" si="11"/>
        <v>90000004</v>
      </c>
      <c r="CT49" s="417" t="str">
        <f>IFERROR(VLOOKUP(E49,CATALOGO!$BB$3:$BC$24,2,0)," ")</f>
        <v>G21</v>
      </c>
      <c r="CU49" s="418" t="str">
        <f>IF(E49="","",INDEX(CATALOGO!AN:AN,MATCH(POA_GC_2026!E49,CATALOGO!AQ:AQ,0)))</f>
        <v>Mejorar las condiciones de vida de la población de forma integral, promoviendo el acceso equitativo a salud, vivienda y bienestar social.</v>
      </c>
      <c r="CV49" s="418" t="str">
        <f>IF(E49="","",INDEX(CATALOGO!AO:AO,MATCH(POA_GC_2026!E49,CATALOGO!AQ:AQ,0)))</f>
        <v>OE5 Incrementar la cobertura de las prestaciones de servicios de salud</v>
      </c>
      <c r="CW49" s="407" t="str">
        <f>IF(CV49="","",INDEX(CATALOGO!AP:AP,MATCH(POA_GC_2026!CV49,CATALOGO!AO:AO,0)))</f>
        <v>OE_5</v>
      </c>
      <c r="CX49" s="419"/>
      <c r="CY49" s="420">
        <f>SUMIFS(CERT_ACT_POA!AM:AM,CERT_ACT_POA!C:C,A49)</f>
        <v>45715.4</v>
      </c>
      <c r="CZ49" s="420">
        <f t="shared" si="34"/>
        <v>-3.637978807091713E-11</v>
      </c>
      <c r="DA49" s="421">
        <f>SUMIFS(CERT_ACT_POA!$AD:$AD,CERT_ACT_POA!$C:$C,POA_GC_2026!$A49)</f>
        <v>0</v>
      </c>
      <c r="DB49" s="421">
        <f>SUMIFS(CERT_ACT_POA!$AE:$AE,CERT_ACT_POA!$C:$C,POA_GC_2026!$A49)</f>
        <v>0</v>
      </c>
      <c r="DC49" s="421">
        <f>SUMIFS(CERT_ACT_POA!$AF:$AF,CERT_ACT_POA!$C:$C,POA_GC_2026!$A49)</f>
        <v>0</v>
      </c>
      <c r="DD49" s="407" t="str">
        <f t="shared" si="35"/>
        <v>53</v>
      </c>
      <c r="DE49" s="364"/>
      <c r="DF49" s="428"/>
      <c r="DG49" s="429">
        <f>SUMIFS(CERT_PRES!$M:$M,CERT_PRES!$A:$A,$A49)</f>
        <v>0</v>
      </c>
      <c r="DH49" s="429">
        <f>SUMIFS(CERT_PRES!$O:$O,CERT_PRES!$A:$A,$A49)</f>
        <v>45715.4</v>
      </c>
      <c r="DI49" s="429">
        <f>SUMIFS(CERT_PRES!$P:$P,CERT_PRES!$A:$A,$A49)</f>
        <v>45715.4</v>
      </c>
      <c r="DJ49" s="442">
        <f t="shared" si="27"/>
        <v>0</v>
      </c>
      <c r="DK49" s="608">
        <f>IFERROR(VLOOKUP($A49,CERT_PRES!$A$6:$L$2552,12,0),0)</f>
        <v>60</v>
      </c>
      <c r="DL49" s="429" t="str">
        <f t="shared" si="15"/>
        <v>OK</v>
      </c>
      <c r="DM49" s="429" t="str">
        <f t="shared" si="16"/>
        <v>OK</v>
      </c>
      <c r="DN49" s="429">
        <f t="shared" si="21"/>
        <v>45715.4</v>
      </c>
      <c r="DO49" s="429" t="str">
        <f t="shared" si="28"/>
        <v/>
      </c>
      <c r="DP49" s="443">
        <f>IFERROR(VLOOKUP(A49,#REF!,82,0),0)</f>
        <v>0</v>
      </c>
      <c r="DQ49" s="444">
        <f t="shared" si="29"/>
        <v>45715.4</v>
      </c>
      <c r="DR49" s="445">
        <f t="shared" si="30"/>
        <v>0</v>
      </c>
      <c r="DS49" s="484" t="s">
        <v>2607</v>
      </c>
      <c r="DT49" s="326" t="s">
        <v>951</v>
      </c>
    </row>
    <row r="50" spans="1:124" s="39" customFormat="1" ht="12.75" customHeight="1">
      <c r="A50" s="484" t="s">
        <v>2611</v>
      </c>
      <c r="B50" s="486" t="str">
        <f>IF(DT50="","",INDEX(CATALOGO!E:E,MATCH(DT50,CATALOGO!D:D,0)))</f>
        <v>HOSPITAL GENERAL DE CHONE</v>
      </c>
      <c r="C50" s="483" t="s">
        <v>2608</v>
      </c>
      <c r="D50" s="326" t="str">
        <f>IF(B50="","",INDEX(CATALOGO!J:J,MATCH(B50,CATALOGO!E:E,0)))</f>
        <v>1333</v>
      </c>
      <c r="E50" s="329" t="s">
        <v>223</v>
      </c>
      <c r="F50" s="326" t="str">
        <f t="shared" si="32"/>
        <v>000</v>
      </c>
      <c r="G50" s="327" t="s">
        <v>196</v>
      </c>
      <c r="H50" s="328">
        <v>530208</v>
      </c>
      <c r="I50" s="341" t="s">
        <v>1151</v>
      </c>
      <c r="J50" s="327" t="s">
        <v>193</v>
      </c>
      <c r="K50" s="342" t="str">
        <f>IF(J50="","",INDEX(CATALOGO!AW:AW,MATCH(POA_GC_2026!J50,CATALOGO!AV:AV,0)))</f>
        <v>0000</v>
      </c>
      <c r="L50" s="342" t="str">
        <f>IF(J50="","",INDEX(CATALOGO!AY:AY,MATCH(POA_GC_2026!J50,CATALOGO!AV:AV,0)))</f>
        <v>0000</v>
      </c>
      <c r="M50" s="343" t="str">
        <f>IF(DT50="","",INDEX(CATALOGO!L:L,MATCH(DT50,CATALOGO!D:D,0)))</f>
        <v xml:space="preserve">DIRECCIÓN PROVINCIAL DE SALUD DE MANABÍ </v>
      </c>
      <c r="N50" s="343" t="str">
        <f>IF(DT50="","",INDEX(CATALOGO!K:K,MATCH(DT50,CATALOGO!D:D,0)))</f>
        <v>HOSPITAL GENERAL DE CHONE</v>
      </c>
      <c r="O50" s="344" t="str">
        <f>IF(E50="","",INDEX(CATALOGO!O:O,MATCH(POA_GC_2026!E50,CATALOGO!M:M,0)))</f>
        <v>PROVISION Y PRESTACION DE SERVICIOS DE SALUD</v>
      </c>
      <c r="P50" s="345" t="str">
        <f t="shared" si="22"/>
        <v>SIN PROYECTO</v>
      </c>
      <c r="Q50" s="346" t="str">
        <f>IF(CS50="","",INDEX(CATALOGO!T:T,MATCH(POA_GC_2026!CS50,CATALOGO!S:S,0)))</f>
        <v>PRESTACION DE SERVICIOS DE SALUD SEGUNDO NIVEL</v>
      </c>
      <c r="R50" s="351" t="str">
        <f>IF(H50="","",INDEX(CATALOGO!AG:AG,MATCH(POA_GC_2026!H50,CATALOGO!AF:AF,0)))</f>
        <v>SERVICIO DE SEGURIDAD Y VIGILANCIA</v>
      </c>
      <c r="S50" s="345" t="str">
        <f t="array" ref="S50">IF(J50="","",INDEX(CATALOGO!AU:AU,MATCH(J50,CATALOGO!AV:AV,0)))</f>
        <v>RECURSOS FISCALES</v>
      </c>
      <c r="T50" s="352" t="str">
        <f>IF(K50="","",INDEX(CATALOGO!AX:AX,MATCH(K50,CATALOGO!AW:AW,0)))</f>
        <v>SIN ORGANISMO</v>
      </c>
      <c r="U50" s="352" t="str">
        <f>IF(L50="","",INDEX(CATALOGO!AZ:AZ,MATCH(POA_GC_2026!L50,CATALOGO!AY:AY,0)))</f>
        <v>SIN CORRELATIVO</v>
      </c>
      <c r="V50" s="353" t="s">
        <v>493</v>
      </c>
      <c r="W50" s="354" t="s">
        <v>2492</v>
      </c>
      <c r="X50" s="354" t="s">
        <v>2491</v>
      </c>
      <c r="Y50" s="355" t="str">
        <f t="array" ref="Y50">IF(H50="","",INDEX(CATALOGO!AK:AK,MATCH(H50,CATALOGO!AF:AF,0)))</f>
        <v>06</v>
      </c>
      <c r="Z50" s="362" t="str">
        <f t="array" ref="Z50">IF(H50="","",INDEX(CATALOGO!AI:AI,MATCH(H50,CATALOGO!AF:AF,0)))</f>
        <v>NA</v>
      </c>
      <c r="AA50" s="362" t="str">
        <f t="array" ref="AA50">IF(H50="","",INDEX(CATALOGO!AJ:AJ,MATCH(H50,CATALOGO!AF:AF,0)))</f>
        <v>NA</v>
      </c>
      <c r="AB50" s="363" t="s">
        <v>207</v>
      </c>
      <c r="AC50" s="490" t="s">
        <v>2612</v>
      </c>
      <c r="AD50" s="365" t="s">
        <v>209</v>
      </c>
      <c r="AE50" s="366" t="s">
        <v>44</v>
      </c>
      <c r="AF50" s="367">
        <v>46040</v>
      </c>
      <c r="AG50" s="367">
        <v>46042</v>
      </c>
      <c r="AH50" s="367"/>
      <c r="AI50" s="367"/>
      <c r="AJ50" s="367"/>
      <c r="AK50" s="374"/>
      <c r="AL50" s="367">
        <v>46047</v>
      </c>
      <c r="AM50" s="367">
        <v>46053</v>
      </c>
      <c r="AN50" s="366" t="s">
        <v>41</v>
      </c>
      <c r="AO50" s="375">
        <v>103191.12</v>
      </c>
      <c r="AP50" s="375">
        <v>0</v>
      </c>
      <c r="AQ50" s="375">
        <v>0</v>
      </c>
      <c r="AR50" s="375">
        <v>0</v>
      </c>
      <c r="AS50" s="375">
        <v>0</v>
      </c>
      <c r="AT50" s="375">
        <v>0</v>
      </c>
      <c r="AU50" s="375">
        <v>0</v>
      </c>
      <c r="AV50" s="375">
        <v>0</v>
      </c>
      <c r="AW50" s="375">
        <v>0</v>
      </c>
      <c r="AX50" s="375">
        <v>0</v>
      </c>
      <c r="AY50" s="375">
        <v>0</v>
      </c>
      <c r="AZ50" s="375">
        <v>0</v>
      </c>
      <c r="BA50" s="388">
        <f t="shared" si="33"/>
        <v>103191.12</v>
      </c>
      <c r="BB50" s="364"/>
      <c r="BC50" s="389">
        <f>SUMIFS(REPROGRAM!X:X,REPROGRAM!B:B,POA_GC_2026!A50)</f>
        <v>175305.14</v>
      </c>
      <c r="BD50" s="389">
        <f>SUMIFS(REPROGRAM!Z:Z,REPROGRAM!B:B,POA_GC_2026!A50)</f>
        <v>115314.86</v>
      </c>
      <c r="BE50" s="389">
        <f t="shared" si="20"/>
        <v>163181.40000000002</v>
      </c>
      <c r="BF50" s="375">
        <v>0</v>
      </c>
      <c r="BG50" s="394">
        <f>SUMIFS(CERT_PRES!$P:$P,CERT_PRES!$A:$A,$A50,CERT_PRES!$Q:$Q,"ENERO")</f>
        <v>0</v>
      </c>
      <c r="BH50" s="375">
        <v>32636.28</v>
      </c>
      <c r="BI50" s="394">
        <f>SUMIFS(CERT_PRES!$P:$P,CERT_PRES!$A:$A,$A50,CERT_PRES!$Q:$Q,"FEBRERO")</f>
        <v>32636.28</v>
      </c>
      <c r="BJ50" s="375">
        <v>15230.26</v>
      </c>
      <c r="BK50" s="394">
        <f>SUMIFS(CERT_PRES!$P:$P,CERT_PRES!$A:$A,$A50,CERT_PRES!$Q:$Q,"MARZO")</f>
        <v>15230.26</v>
      </c>
      <c r="BL50" s="375">
        <v>0</v>
      </c>
      <c r="BM50" s="394">
        <f>SUMIFS(CERT_PRES!$P:$P,CERT_PRES!$A:$A,$A50,CERT_PRES!$Q:$Q,"ABRIL")</f>
        <v>0</v>
      </c>
      <c r="BN50" s="375">
        <v>115314.76</v>
      </c>
      <c r="BO50" s="394">
        <f>SUMIFS(CERT_PRES!$P:$P,CERT_PRES!$A:$A,$A50,CERT_PRES!$Q:$Q,"MAYO")</f>
        <v>115314.76</v>
      </c>
      <c r="BP50" s="375">
        <v>0</v>
      </c>
      <c r="BQ50" s="394">
        <f>SUMIFS(CERT_PRES!$P:$P,CERT_PRES!$A:$A,$A50,CERT_PRES!$Q:$Q,"JUNIO")</f>
        <v>0</v>
      </c>
      <c r="BR50" s="375">
        <v>0</v>
      </c>
      <c r="BS50" s="394">
        <f>SUMIFS(CERT_PRES!$P:$P,CERT_PRES!$A:$A,$A50,CERT_PRES!$Q:$Q,"JULIO")</f>
        <v>0</v>
      </c>
      <c r="BT50" s="375">
        <v>0</v>
      </c>
      <c r="BU50" s="394">
        <f>SUMIFS(CERT_PRES!$P:$P,CERT_PRES!$A:$A,$A50,CERT_PRES!$Q:$Q,"AGOSTO")</f>
        <v>0</v>
      </c>
      <c r="BV50" s="375">
        <v>0</v>
      </c>
      <c r="BW50" s="394">
        <f>SUMIFS(CERT_PRES!$P:$P,CERT_PRES!$A:$A,$A50,CERT_PRES!$Q:$Q,"SEPTIEMBRE")</f>
        <v>0</v>
      </c>
      <c r="BX50" s="375">
        <v>0</v>
      </c>
      <c r="BY50" s="394">
        <f>SUMIFS(CERT_PRES!$P:$P,CERT_PRES!$A:$A,$A50,CERT_PRES!$Q:$Q,"OCTUBRE")</f>
        <v>0</v>
      </c>
      <c r="BZ50" s="375">
        <v>0</v>
      </c>
      <c r="CA50" s="394">
        <f>SUMIFS(CERT_PRES!$P:$P,CERT_PRES!$A:$A,$A50,CERT_PRES!$Q:$Q,"NOVIEMBRE")</f>
        <v>0</v>
      </c>
      <c r="CB50" s="375">
        <v>0.1</v>
      </c>
      <c r="CC50" s="388">
        <f>SUMIFS(CERT_PRES!$P:$P,CERT_PRES!$A:$A,$A50,CERT_PRES!$Q:$Q,"DICIEMBRE")</f>
        <v>0</v>
      </c>
      <c r="CD50" s="388">
        <f t="shared" si="23"/>
        <v>163181.4</v>
      </c>
      <c r="CE50" s="407" t="str">
        <f t="shared" si="31"/>
        <v>SI</v>
      </c>
      <c r="CF50" s="408" t="str">
        <f t="shared" si="24"/>
        <v>VALIDADO</v>
      </c>
      <c r="CG50" s="409">
        <f>+((SUMIFS(REPROGRAM!$V:$V,REPROGRAM!$B:$B,$A50,REPROGRAM!$AB:$AB,"NO"))-(SUMIFS(REPROGRAM!$W:$W,REPROGRAM!$B:$B,$A50,REPROGRAM!$AB:$AB,"NO")))</f>
        <v>0</v>
      </c>
      <c r="CH50" s="409">
        <f t="shared" si="25"/>
        <v>163181.4</v>
      </c>
      <c r="CI50" s="409">
        <f t="shared" si="26"/>
        <v>0</v>
      </c>
      <c r="CJ50" s="410" t="str">
        <f>IF(DT50="","",INDEX(CATALOGO!L:L,MATCH(DT50,CATALOGO!D:D,0)))</f>
        <v xml:space="preserve">DIRECCIÓN PROVINCIAL DE SALUD DE MANABÍ </v>
      </c>
      <c r="CK50" s="410" t="str">
        <f>IF(DT50="","",INDEX(CATALOGO!L:L,MATCH(DT50,CATALOGO!D:D,0)))</f>
        <v xml:space="preserve">DIRECCIÓN PROVINCIAL DE SALUD DE MANABÍ </v>
      </c>
      <c r="CL50" s="352" t="str">
        <f>IF(D50="","",INDEX(CATALOGO!G:G,MATCH(D50,CATALOGO!D:D,0)))</f>
        <v>COORDINACIÓN ZONAL 4</v>
      </c>
      <c r="CM50" s="352" t="str">
        <f>IF(D50="","",INDEX(CATALOGO!H:H,MATCH(D50,CATALOGO!D:D,0)))</f>
        <v>MANABI</v>
      </c>
      <c r="CN50" s="352" t="str">
        <f>IF(D50="","",INDEX(CATALOGO!I:I,MATCH(D50,CATALOGO!D:D,0)))</f>
        <v>CHONE</v>
      </c>
      <c r="CO50" s="411" t="str">
        <f>IF(H50="","",INDEX(CATALOGO!AH:AH,MATCH(H50,CATALOGO!AF:AF,0)))</f>
        <v>EXTERNALIZADOS</v>
      </c>
      <c r="CP50" s="352" t="str">
        <f t="shared" si="9"/>
        <v>NO APLICA</v>
      </c>
      <c r="CQ50" s="352" t="str">
        <f>IF(E50="","",INDEX(CATALOGO!N:N,MATCH(POA_GC_2026!E50,CATALOGO!M:M,0)))</f>
        <v>PROV</v>
      </c>
      <c r="CR50" s="352" t="str">
        <f t="shared" si="10"/>
        <v>CORRIENTE</v>
      </c>
      <c r="CS50" s="352" t="str">
        <f t="shared" si="11"/>
        <v>90000004</v>
      </c>
      <c r="CT50" s="417" t="str">
        <f>IFERROR(VLOOKUP(E50,CATALOGO!$BB$3:$BC$24,2,0)," ")</f>
        <v>G21</v>
      </c>
      <c r="CU50" s="418" t="str">
        <f>IF(E50="","",INDEX(CATALOGO!AN:AN,MATCH(POA_GC_2026!E50,CATALOGO!AQ:AQ,0)))</f>
        <v>Mejorar las condiciones de vida de la población de forma integral, promoviendo el acceso equitativo a salud, vivienda y bienestar social.</v>
      </c>
      <c r="CV50" s="418" t="str">
        <f>IF(E50="","",INDEX(CATALOGO!AO:AO,MATCH(POA_GC_2026!E50,CATALOGO!AQ:AQ,0)))</f>
        <v>OE5 Incrementar la cobertura de las prestaciones de servicios de salud</v>
      </c>
      <c r="CW50" s="407" t="str">
        <f>IF(CV50="","",INDEX(CATALOGO!AP:AP,MATCH(POA_GC_2026!CV50,CATALOGO!AO:AO,0)))</f>
        <v>OE_5</v>
      </c>
      <c r="CX50" s="419"/>
      <c r="CY50" s="420">
        <f>SUMIFS(CERT_ACT_POA!AM:AM,CERT_ACT_POA!C:C,A50)</f>
        <v>163181.4</v>
      </c>
      <c r="CZ50" s="420">
        <f t="shared" si="34"/>
        <v>2.9103830456733704E-11</v>
      </c>
      <c r="DA50" s="421">
        <f>SUMIFS(CERT_ACT_POA!$AD:$AD,CERT_ACT_POA!$C:$C,POA_GC_2026!$A50)</f>
        <v>0</v>
      </c>
      <c r="DB50" s="421">
        <f>SUMIFS(CERT_ACT_POA!$AE:$AE,CERT_ACT_POA!$C:$C,POA_GC_2026!$A50)</f>
        <v>0</v>
      </c>
      <c r="DC50" s="421">
        <f>SUMIFS(CERT_ACT_POA!$AF:$AF,CERT_ACT_POA!$C:$C,POA_GC_2026!$A50)</f>
        <v>0</v>
      </c>
      <c r="DD50" s="407" t="str">
        <f t="shared" si="35"/>
        <v>53</v>
      </c>
      <c r="DE50" s="364"/>
      <c r="DF50" s="428"/>
      <c r="DG50" s="429">
        <f>SUMIFS(CERT_PRES!$M:$M,CERT_PRES!$A:$A,$A50)</f>
        <v>0</v>
      </c>
      <c r="DH50" s="429">
        <f>SUMIFS(CERT_PRES!$O:$O,CERT_PRES!$A:$A,$A50)</f>
        <v>163181.4</v>
      </c>
      <c r="DI50" s="429">
        <f>SUMIFS(CERT_PRES!$P:$P,CERT_PRES!$A:$A,$A50)</f>
        <v>163181.29999999999</v>
      </c>
      <c r="DJ50" s="442">
        <f t="shared" si="27"/>
        <v>0</v>
      </c>
      <c r="DK50" s="608">
        <f>IFERROR(VLOOKUP($A50,CERT_PRES!$A$6:$L$2552,12,0),0)</f>
        <v>5</v>
      </c>
      <c r="DL50" s="429" t="str">
        <f t="shared" si="15"/>
        <v>OK</v>
      </c>
      <c r="DM50" s="429" t="str">
        <f t="shared" si="16"/>
        <v>OK</v>
      </c>
      <c r="DN50" s="429">
        <f t="shared" si="21"/>
        <v>163181.29999999999</v>
      </c>
      <c r="DO50" s="429" t="str">
        <f t="shared" si="28"/>
        <v/>
      </c>
      <c r="DP50" s="443">
        <f>IFERROR(VLOOKUP(A50,#REF!,82,0),0)</f>
        <v>0</v>
      </c>
      <c r="DQ50" s="444">
        <f t="shared" si="29"/>
        <v>163181.4</v>
      </c>
      <c r="DR50" s="445">
        <f t="shared" si="30"/>
        <v>0</v>
      </c>
      <c r="DS50" s="484" t="s">
        <v>2611</v>
      </c>
      <c r="DT50" s="326" t="s">
        <v>951</v>
      </c>
    </row>
    <row r="51" spans="1:124" s="39" customFormat="1" ht="12.75" customHeight="1">
      <c r="A51" s="484" t="s">
        <v>2613</v>
      </c>
      <c r="B51" s="486" t="str">
        <f>IF(DT51="","",INDEX(CATALOGO!E:E,MATCH(DT51,CATALOGO!D:D,0)))</f>
        <v>HOSPITAL GENERAL DE CHONE</v>
      </c>
      <c r="C51" s="483" t="s">
        <v>2608</v>
      </c>
      <c r="D51" s="326" t="str">
        <f>IF(B51="","",INDEX(CATALOGO!J:J,MATCH(B51,CATALOGO!E:E,0)))</f>
        <v>1333</v>
      </c>
      <c r="E51" s="329" t="s">
        <v>223</v>
      </c>
      <c r="F51" s="326" t="str">
        <f t="shared" si="32"/>
        <v>000</v>
      </c>
      <c r="G51" s="327" t="s">
        <v>196</v>
      </c>
      <c r="H51" s="328">
        <v>530208</v>
      </c>
      <c r="I51" s="341" t="s">
        <v>1151</v>
      </c>
      <c r="J51" s="327" t="s">
        <v>193</v>
      </c>
      <c r="K51" s="342" t="str">
        <f>IF(J51="","",INDEX(CATALOGO!AW:AW,MATCH(POA_GC_2026!J51,CATALOGO!AV:AV,0)))</f>
        <v>0000</v>
      </c>
      <c r="L51" s="342" t="str">
        <f>IF(J51="","",INDEX(CATALOGO!AY:AY,MATCH(POA_GC_2026!J51,CATALOGO!AV:AV,0)))</f>
        <v>0000</v>
      </c>
      <c r="M51" s="343" t="str">
        <f>IF(DT51="","",INDEX(CATALOGO!L:L,MATCH(DT51,CATALOGO!D:D,0)))</f>
        <v xml:space="preserve">DIRECCIÓN PROVINCIAL DE SALUD DE MANABÍ </v>
      </c>
      <c r="N51" s="343" t="str">
        <f>IF(DT51="","",INDEX(CATALOGO!K:K,MATCH(DT51,CATALOGO!D:D,0)))</f>
        <v>HOSPITAL GENERAL DE CHONE</v>
      </c>
      <c r="O51" s="344" t="str">
        <f>IF(E51="","",INDEX(CATALOGO!O:O,MATCH(POA_GC_2026!E51,CATALOGO!M:M,0)))</f>
        <v>PROVISION Y PRESTACION DE SERVICIOS DE SALUD</v>
      </c>
      <c r="P51" s="345" t="str">
        <f t="shared" si="22"/>
        <v>SIN PROYECTO</v>
      </c>
      <c r="Q51" s="346" t="str">
        <f>IF(CS51="","",INDEX(CATALOGO!T:T,MATCH(POA_GC_2026!CS51,CATALOGO!S:S,0)))</f>
        <v>PRESTACION DE SERVICIOS DE SALUD SEGUNDO NIVEL</v>
      </c>
      <c r="R51" s="351" t="str">
        <f>IF(H51="","",INDEX(CATALOGO!AG:AG,MATCH(POA_GC_2026!H51,CATALOGO!AF:AF,0)))</f>
        <v>SERVICIO DE SEGURIDAD Y VIGILANCIA</v>
      </c>
      <c r="S51" s="345" t="str">
        <f t="array" ref="S51">IF(J51="","",INDEX(CATALOGO!AU:AU,MATCH(J51,CATALOGO!AV:AV,0)))</f>
        <v>RECURSOS FISCALES</v>
      </c>
      <c r="T51" s="352" t="str">
        <f>IF(K51="","",INDEX(CATALOGO!AX:AX,MATCH(K51,CATALOGO!AW:AW,0)))</f>
        <v>SIN ORGANISMO</v>
      </c>
      <c r="U51" s="352" t="str">
        <f>IF(L51="","",INDEX(CATALOGO!AZ:AZ,MATCH(POA_GC_2026!L51,CATALOGO!AY:AY,0)))</f>
        <v>SIN CORRELATIVO</v>
      </c>
      <c r="V51" s="353" t="s">
        <v>493</v>
      </c>
      <c r="W51" s="354" t="s">
        <v>2492</v>
      </c>
      <c r="X51" s="354" t="s">
        <v>2491</v>
      </c>
      <c r="Y51" s="355" t="str">
        <f t="array" ref="Y51">IF(H51="","",INDEX(CATALOGO!AK:AK,MATCH(H51,CATALOGO!AF:AF,0)))</f>
        <v>06</v>
      </c>
      <c r="Z51" s="362" t="str">
        <f t="array" ref="Z51">IF(H51="","",INDEX(CATALOGO!AI:AI,MATCH(H51,CATALOGO!AF:AF,0)))</f>
        <v>NA</v>
      </c>
      <c r="AA51" s="362" t="str">
        <f t="array" ref="AA51">IF(H51="","",INDEX(CATALOGO!AJ:AJ,MATCH(H51,CATALOGO!AF:AF,0)))</f>
        <v>NA</v>
      </c>
      <c r="AB51" s="363" t="s">
        <v>207</v>
      </c>
      <c r="AC51" s="490" t="s">
        <v>2614</v>
      </c>
      <c r="AD51" s="365" t="s">
        <v>209</v>
      </c>
      <c r="AE51" s="366" t="s">
        <v>44</v>
      </c>
      <c r="AF51" s="367">
        <v>46040</v>
      </c>
      <c r="AG51" s="367">
        <v>46042</v>
      </c>
      <c r="AH51" s="367"/>
      <c r="AI51" s="367"/>
      <c r="AJ51" s="367"/>
      <c r="AK51" s="374"/>
      <c r="AL51" s="367">
        <v>46047</v>
      </c>
      <c r="AM51" s="367">
        <v>46053</v>
      </c>
      <c r="AN51" s="366" t="s">
        <v>41</v>
      </c>
      <c r="AO51" s="375">
        <v>28806.97</v>
      </c>
      <c r="AP51" s="375">
        <v>0</v>
      </c>
      <c r="AQ51" s="375">
        <v>0</v>
      </c>
      <c r="AR51" s="375">
        <v>0</v>
      </c>
      <c r="AS51" s="375">
        <v>0</v>
      </c>
      <c r="AT51" s="375">
        <v>0</v>
      </c>
      <c r="AU51" s="375">
        <v>0</v>
      </c>
      <c r="AV51" s="375">
        <v>0</v>
      </c>
      <c r="AW51" s="375">
        <v>0</v>
      </c>
      <c r="AX51" s="375">
        <v>0</v>
      </c>
      <c r="AY51" s="375">
        <v>0</v>
      </c>
      <c r="AZ51" s="375">
        <v>0</v>
      </c>
      <c r="BA51" s="388">
        <f t="shared" si="33"/>
        <v>28806.97</v>
      </c>
      <c r="BB51" s="364"/>
      <c r="BC51" s="389">
        <f>SUMIFS(REPROGRAM!X:X,REPROGRAM!B:B,POA_GC_2026!A51)</f>
        <v>0</v>
      </c>
      <c r="BD51" s="389">
        <f>SUMIFS(REPROGRAM!Z:Z,REPROGRAM!B:B,POA_GC_2026!A51)</f>
        <v>0</v>
      </c>
      <c r="BE51" s="389">
        <f t="shared" si="20"/>
        <v>28806.97</v>
      </c>
      <c r="BF51" s="375">
        <v>0</v>
      </c>
      <c r="BG51" s="394">
        <f>SUMIFS(CERT_PRES!$P:$P,CERT_PRES!$A:$A,$A51,CERT_PRES!$Q:$Q,"ENERO")</f>
        <v>0</v>
      </c>
      <c r="BH51" s="375">
        <v>0</v>
      </c>
      <c r="BI51" s="394">
        <f>SUMIFS(CERT_PRES!$P:$P,CERT_PRES!$A:$A,$A51,CERT_PRES!$Q:$Q,"FEBRERO")</f>
        <v>0</v>
      </c>
      <c r="BJ51" s="375">
        <v>28806.97</v>
      </c>
      <c r="BK51" s="394">
        <f>SUMIFS(CERT_PRES!$P:$P,CERT_PRES!$A:$A,$A51,CERT_PRES!$Q:$Q,"MARZO")</f>
        <v>28806.97</v>
      </c>
      <c r="BL51" s="375">
        <v>0</v>
      </c>
      <c r="BM51" s="394">
        <f>SUMIFS(CERT_PRES!$P:$P,CERT_PRES!$A:$A,$A51,CERT_PRES!$Q:$Q,"ABRIL")</f>
        <v>0</v>
      </c>
      <c r="BN51" s="375">
        <v>0</v>
      </c>
      <c r="BO51" s="394">
        <f>SUMIFS(CERT_PRES!$P:$P,CERT_PRES!$A:$A,$A51,CERT_PRES!$Q:$Q,"MAYO")</f>
        <v>0</v>
      </c>
      <c r="BP51" s="375">
        <v>0</v>
      </c>
      <c r="BQ51" s="394">
        <f>SUMIFS(CERT_PRES!$P:$P,CERT_PRES!$A:$A,$A51,CERT_PRES!$Q:$Q,"JUNIO")</f>
        <v>0</v>
      </c>
      <c r="BR51" s="375">
        <v>0</v>
      </c>
      <c r="BS51" s="394">
        <f>SUMIFS(CERT_PRES!$P:$P,CERT_PRES!$A:$A,$A51,CERT_PRES!$Q:$Q,"JULIO")</f>
        <v>0</v>
      </c>
      <c r="BT51" s="375">
        <v>0</v>
      </c>
      <c r="BU51" s="394">
        <f>SUMIFS(CERT_PRES!$P:$P,CERT_PRES!$A:$A,$A51,CERT_PRES!$Q:$Q,"AGOSTO")</f>
        <v>0</v>
      </c>
      <c r="BV51" s="375">
        <v>0</v>
      </c>
      <c r="BW51" s="394">
        <f>SUMIFS(CERT_PRES!$P:$P,CERT_PRES!$A:$A,$A51,CERT_PRES!$Q:$Q,"SEPTIEMBRE")</f>
        <v>0</v>
      </c>
      <c r="BX51" s="375">
        <v>0</v>
      </c>
      <c r="BY51" s="394">
        <f>SUMIFS(CERT_PRES!$P:$P,CERT_PRES!$A:$A,$A51,CERT_PRES!$Q:$Q,"OCTUBRE")</f>
        <v>0</v>
      </c>
      <c r="BZ51" s="375">
        <v>0</v>
      </c>
      <c r="CA51" s="394">
        <f>SUMIFS(CERT_PRES!$P:$P,CERT_PRES!$A:$A,$A51,CERT_PRES!$Q:$Q,"NOVIEMBRE")</f>
        <v>0</v>
      </c>
      <c r="CB51" s="375">
        <v>0</v>
      </c>
      <c r="CC51" s="388">
        <f>SUMIFS(CERT_PRES!$P:$P,CERT_PRES!$A:$A,$A51,CERT_PRES!$Q:$Q,"DICIEMBRE")</f>
        <v>0</v>
      </c>
      <c r="CD51" s="388">
        <f t="shared" si="23"/>
        <v>28806.97</v>
      </c>
      <c r="CE51" s="407" t="str">
        <f t="shared" si="31"/>
        <v>SI</v>
      </c>
      <c r="CF51" s="408" t="str">
        <f t="shared" si="24"/>
        <v>VALIDADO</v>
      </c>
      <c r="CG51" s="409">
        <f>+((SUMIFS(REPROGRAM!$V:$V,REPROGRAM!$B:$B,$A51,REPROGRAM!$AB:$AB,"NO"))-(SUMIFS(REPROGRAM!$W:$W,REPROGRAM!$B:$B,$A51,REPROGRAM!$AB:$AB,"NO")))</f>
        <v>0</v>
      </c>
      <c r="CH51" s="409">
        <f t="shared" si="25"/>
        <v>28806.97</v>
      </c>
      <c r="CI51" s="409">
        <f t="shared" si="26"/>
        <v>0</v>
      </c>
      <c r="CJ51" s="410" t="str">
        <f>IF(DT51="","",INDEX(CATALOGO!L:L,MATCH(DT51,CATALOGO!D:D,0)))</f>
        <v xml:space="preserve">DIRECCIÓN PROVINCIAL DE SALUD DE MANABÍ </v>
      </c>
      <c r="CK51" s="410" t="str">
        <f>IF(DT51="","",INDEX(CATALOGO!L:L,MATCH(DT51,CATALOGO!D:D,0)))</f>
        <v xml:space="preserve">DIRECCIÓN PROVINCIAL DE SALUD DE MANABÍ </v>
      </c>
      <c r="CL51" s="352" t="str">
        <f>IF(D51="","",INDEX(CATALOGO!G:G,MATCH(D51,CATALOGO!D:D,0)))</f>
        <v>COORDINACIÓN ZONAL 4</v>
      </c>
      <c r="CM51" s="352" t="str">
        <f>IF(D51="","",INDEX(CATALOGO!H:H,MATCH(D51,CATALOGO!D:D,0)))</f>
        <v>MANABI</v>
      </c>
      <c r="CN51" s="352" t="str">
        <f>IF(D51="","",INDEX(CATALOGO!I:I,MATCH(D51,CATALOGO!D:D,0)))</f>
        <v>CHONE</v>
      </c>
      <c r="CO51" s="411" t="str">
        <f>IF(H51="","",INDEX(CATALOGO!AH:AH,MATCH(H51,CATALOGO!AF:AF,0)))</f>
        <v>EXTERNALIZADOS</v>
      </c>
      <c r="CP51" s="352" t="str">
        <f t="shared" si="9"/>
        <v>NO APLICA</v>
      </c>
      <c r="CQ51" s="352" t="str">
        <f>IF(E51="","",INDEX(CATALOGO!N:N,MATCH(POA_GC_2026!E51,CATALOGO!M:M,0)))</f>
        <v>PROV</v>
      </c>
      <c r="CR51" s="352" t="str">
        <f t="shared" si="10"/>
        <v>CORRIENTE</v>
      </c>
      <c r="CS51" s="352" t="str">
        <f t="shared" si="11"/>
        <v>90000004</v>
      </c>
      <c r="CT51" s="417" t="str">
        <f>IFERROR(VLOOKUP(E51,CATALOGO!$BB$3:$BC$24,2,0)," ")</f>
        <v>G21</v>
      </c>
      <c r="CU51" s="418" t="str">
        <f>IF(E51="","",INDEX(CATALOGO!AN:AN,MATCH(POA_GC_2026!E51,CATALOGO!AQ:AQ,0)))</f>
        <v>Mejorar las condiciones de vida de la población de forma integral, promoviendo el acceso equitativo a salud, vivienda y bienestar social.</v>
      </c>
      <c r="CV51" s="418" t="str">
        <f>IF(E51="","",INDEX(CATALOGO!AO:AO,MATCH(POA_GC_2026!E51,CATALOGO!AQ:AQ,0)))</f>
        <v>OE5 Incrementar la cobertura de las prestaciones de servicios de salud</v>
      </c>
      <c r="CW51" s="407" t="str">
        <f>IF(CV51="","",INDEX(CATALOGO!AP:AP,MATCH(POA_GC_2026!CV51,CATALOGO!AO:AO,0)))</f>
        <v>OE_5</v>
      </c>
      <c r="CX51" s="419"/>
      <c r="CY51" s="420">
        <f>SUMIFS(CERT_ACT_POA!AM:AM,CERT_ACT_POA!C:C,A51)</f>
        <v>28806.97</v>
      </c>
      <c r="CZ51" s="420">
        <f t="shared" si="34"/>
        <v>0</v>
      </c>
      <c r="DA51" s="421">
        <f>SUMIFS(CERT_ACT_POA!$AD:$AD,CERT_ACT_POA!$C:$C,POA_GC_2026!$A51)</f>
        <v>0</v>
      </c>
      <c r="DB51" s="421">
        <f>SUMIFS(CERT_ACT_POA!$AE:$AE,CERT_ACT_POA!$C:$C,POA_GC_2026!$A51)</f>
        <v>0</v>
      </c>
      <c r="DC51" s="421">
        <f>SUMIFS(CERT_ACT_POA!$AF:$AF,CERT_ACT_POA!$C:$C,POA_GC_2026!$A51)</f>
        <v>0</v>
      </c>
      <c r="DD51" s="407" t="str">
        <f t="shared" si="35"/>
        <v>53</v>
      </c>
      <c r="DE51" s="364"/>
      <c r="DF51" s="428"/>
      <c r="DG51" s="429">
        <f>SUMIFS(CERT_PRES!$M:$M,CERT_PRES!$A:$A,$A51)</f>
        <v>0</v>
      </c>
      <c r="DH51" s="429">
        <f>SUMIFS(CERT_PRES!$O:$O,CERT_PRES!$A:$A,$A51)</f>
        <v>28806.97</v>
      </c>
      <c r="DI51" s="429">
        <f>SUMIFS(CERT_PRES!$P:$P,CERT_PRES!$A:$A,$A51)</f>
        <v>28806.97</v>
      </c>
      <c r="DJ51" s="442">
        <f t="shared" si="27"/>
        <v>0</v>
      </c>
      <c r="DK51" s="608">
        <f>IFERROR(VLOOKUP($A51,CERT_PRES!$A$6:$L$2552,12,0),0)</f>
        <v>10</v>
      </c>
      <c r="DL51" s="429" t="str">
        <f t="shared" si="15"/>
        <v>OK</v>
      </c>
      <c r="DM51" s="429" t="str">
        <f t="shared" si="16"/>
        <v>OK</v>
      </c>
      <c r="DN51" s="429">
        <f t="shared" si="21"/>
        <v>28806.97</v>
      </c>
      <c r="DO51" s="429" t="str">
        <f t="shared" si="28"/>
        <v/>
      </c>
      <c r="DP51" s="443">
        <f>IFERROR(VLOOKUP(A51,#REF!,82,0),0)</f>
        <v>0</v>
      </c>
      <c r="DQ51" s="444">
        <f t="shared" si="29"/>
        <v>28806.97</v>
      </c>
      <c r="DR51" s="445">
        <f t="shared" si="30"/>
        <v>0</v>
      </c>
      <c r="DS51" s="484" t="s">
        <v>2613</v>
      </c>
      <c r="DT51" s="326" t="s">
        <v>951</v>
      </c>
    </row>
    <row r="52" spans="1:124" s="39" customFormat="1" ht="12.75" customHeight="1">
      <c r="A52" s="484" t="s">
        <v>2615</v>
      </c>
      <c r="B52" s="486" t="str">
        <f>IF(DT52="","",INDEX(CATALOGO!E:E,MATCH(DT52,CATALOGO!D:D,0)))</f>
        <v>HOSPITAL GENERAL DE CHONE</v>
      </c>
      <c r="C52" s="483" t="s">
        <v>2616</v>
      </c>
      <c r="D52" s="326" t="str">
        <f>IF(B52="","",INDEX(CATALOGO!J:J,MATCH(B52,CATALOGO!E:E,0)))</f>
        <v>1333</v>
      </c>
      <c r="E52" s="329" t="s">
        <v>223</v>
      </c>
      <c r="F52" s="326" t="str">
        <f t="shared" si="32"/>
        <v>000</v>
      </c>
      <c r="G52" s="327" t="s">
        <v>196</v>
      </c>
      <c r="H52" s="328">
        <v>530209</v>
      </c>
      <c r="I52" s="341" t="s">
        <v>1151</v>
      </c>
      <c r="J52" s="327" t="s">
        <v>193</v>
      </c>
      <c r="K52" s="342" t="str">
        <f>IF(J52="","",INDEX(CATALOGO!AW:AW,MATCH(POA_GC_2026!J52,CATALOGO!AV:AV,0)))</f>
        <v>0000</v>
      </c>
      <c r="L52" s="342" t="str">
        <f>IF(J52="","",INDEX(CATALOGO!AY:AY,MATCH(POA_GC_2026!J52,CATALOGO!AV:AV,0)))</f>
        <v>0000</v>
      </c>
      <c r="M52" s="343" t="str">
        <f>IF(DT52="","",INDEX(CATALOGO!L:L,MATCH(DT52,CATALOGO!D:D,0)))</f>
        <v xml:space="preserve">DIRECCIÓN PROVINCIAL DE SALUD DE MANABÍ </v>
      </c>
      <c r="N52" s="343" t="str">
        <f>IF(DT52="","",INDEX(CATALOGO!K:K,MATCH(DT52,CATALOGO!D:D,0)))</f>
        <v>HOSPITAL GENERAL DE CHONE</v>
      </c>
      <c r="O52" s="344" t="str">
        <f>IF(E52="","",INDEX(CATALOGO!O:O,MATCH(POA_GC_2026!E52,CATALOGO!M:M,0)))</f>
        <v>PROVISION Y PRESTACION DE SERVICIOS DE SALUD</v>
      </c>
      <c r="P52" s="345" t="str">
        <f t="shared" si="22"/>
        <v>SIN PROYECTO</v>
      </c>
      <c r="Q52" s="346" t="str">
        <f>IF(CS52="","",INDEX(CATALOGO!T:T,MATCH(POA_GC_2026!CS52,CATALOGO!S:S,0)))</f>
        <v>PRESTACION DE SERVICIOS DE SALUD SEGUNDO NIVEL</v>
      </c>
      <c r="R52" s="351" t="str">
        <f>IF(H52="","",INDEX(CATALOGO!AG:AG,MATCH(POA_GC_2026!H52,CATALOGO!AF:AF,0)))</f>
        <v>SERVICIOS DE ASEO LAVADO DE VESTIMENTA DE TRABAJO</v>
      </c>
      <c r="S52" s="345" t="str">
        <f t="array" ref="S52">IF(J52="","",INDEX(CATALOGO!AU:AU,MATCH(J52,CATALOGO!AV:AV,0)))</f>
        <v>RECURSOS FISCALES</v>
      </c>
      <c r="T52" s="352" t="str">
        <f>IF(K52="","",INDEX(CATALOGO!AX:AX,MATCH(K52,CATALOGO!AW:AW,0)))</f>
        <v>SIN ORGANISMO</v>
      </c>
      <c r="U52" s="352" t="str">
        <f>IF(L52="","",INDEX(CATALOGO!AZ:AZ,MATCH(POA_GC_2026!L52,CATALOGO!AY:AY,0)))</f>
        <v>SIN CORRELATIVO</v>
      </c>
      <c r="V52" s="353" t="s">
        <v>493</v>
      </c>
      <c r="W52" s="354" t="s">
        <v>2492</v>
      </c>
      <c r="X52" s="354" t="s">
        <v>2491</v>
      </c>
      <c r="Y52" s="355" t="str">
        <f t="array" ref="Y52">IF(H52="","",INDEX(CATALOGO!AK:AK,MATCH(H52,CATALOGO!AF:AF,0)))</f>
        <v>06</v>
      </c>
      <c r="Z52" s="362" t="str">
        <f t="array" ref="Z52">IF(H52="","",INDEX(CATALOGO!AI:AI,MATCH(H52,CATALOGO!AF:AF,0)))</f>
        <v>NA</v>
      </c>
      <c r="AA52" s="362" t="str">
        <f t="array" ref="AA52">IF(H52="","",INDEX(CATALOGO!AJ:AJ,MATCH(H52,CATALOGO!AF:AF,0)))</f>
        <v>NA</v>
      </c>
      <c r="AB52" s="363" t="s">
        <v>194</v>
      </c>
      <c r="AC52" s="490" t="s">
        <v>2617</v>
      </c>
      <c r="AD52" s="365" t="s">
        <v>208</v>
      </c>
      <c r="AE52" s="366" t="s">
        <v>41</v>
      </c>
      <c r="AF52" s="367">
        <v>46073</v>
      </c>
      <c r="AG52" s="367">
        <v>46073</v>
      </c>
      <c r="AH52" s="367">
        <v>46056</v>
      </c>
      <c r="AI52" s="367">
        <v>46056</v>
      </c>
      <c r="AJ52" s="367">
        <v>46056</v>
      </c>
      <c r="AK52" s="374"/>
      <c r="AL52" s="367">
        <v>46056</v>
      </c>
      <c r="AM52" s="367">
        <v>46078</v>
      </c>
      <c r="AN52" s="366" t="s">
        <v>41</v>
      </c>
      <c r="AO52" s="375">
        <v>35911.800000000003</v>
      </c>
      <c r="AP52" s="375">
        <v>35911.800000000003</v>
      </c>
      <c r="AQ52" s="375">
        <v>35911.800000000003</v>
      </c>
      <c r="AR52" s="375">
        <v>35911.800000000003</v>
      </c>
      <c r="AS52" s="375">
        <v>35911.800000000003</v>
      </c>
      <c r="AT52" s="375">
        <v>30622.27</v>
      </c>
      <c r="AU52" s="375">
        <v>0</v>
      </c>
      <c r="AV52" s="375">
        <v>0</v>
      </c>
      <c r="AW52" s="375">
        <v>0</v>
      </c>
      <c r="AX52" s="375">
        <v>0</v>
      </c>
      <c r="AY52" s="375">
        <v>0</v>
      </c>
      <c r="AZ52" s="375">
        <v>0</v>
      </c>
      <c r="BA52" s="388">
        <f t="shared" si="33"/>
        <v>210181.27</v>
      </c>
      <c r="BB52" s="364" t="s">
        <v>2610</v>
      </c>
      <c r="BC52" s="389">
        <f>SUMIFS(REPROGRAM!X:X,REPROGRAM!B:B,POA_GC_2026!A52)</f>
        <v>238788.31</v>
      </c>
      <c r="BD52" s="389">
        <f>SUMIFS(REPROGRAM!Z:Z,REPROGRAM!B:B,POA_GC_2026!A52)</f>
        <v>210181.27</v>
      </c>
      <c r="BE52" s="389">
        <f t="shared" si="20"/>
        <v>238788.30999999997</v>
      </c>
      <c r="BF52" s="375">
        <v>0</v>
      </c>
      <c r="BG52" s="394">
        <f>SUMIFS(CERT_PRES!$P:$P,CERT_PRES!$A:$A,$A52,CERT_PRES!$Q:$Q,"ENERO")</f>
        <v>0</v>
      </c>
      <c r="BH52" s="375">
        <v>0</v>
      </c>
      <c r="BI52" s="394">
        <f>SUMIFS(CERT_PRES!$P:$P,CERT_PRES!$A:$A,$A52,CERT_PRES!$Q:$Q,"FEBRERO")</f>
        <v>0</v>
      </c>
      <c r="BJ52" s="375">
        <v>0</v>
      </c>
      <c r="BK52" s="394">
        <f>SUMIFS(CERT_PRES!$P:$P,CERT_PRES!$A:$A,$A52,CERT_PRES!$Q:$Q,"MARZO")</f>
        <v>0</v>
      </c>
      <c r="BL52" s="375">
        <v>0</v>
      </c>
      <c r="BM52" s="394">
        <f>SUMIFS(CERT_PRES!$P:$P,CERT_PRES!$A:$A,$A52,CERT_PRES!$Q:$Q,"ABRIL")</f>
        <v>0</v>
      </c>
      <c r="BN52" s="375">
        <v>102337.83</v>
      </c>
      <c r="BO52" s="394">
        <f>SUMIFS(CERT_PRES!$P:$P,CERT_PRES!$A:$A,$A52,CERT_PRES!$Q:$Q,"MAYO")</f>
        <v>102337.83</v>
      </c>
      <c r="BP52" s="375">
        <v>34112.61</v>
      </c>
      <c r="BQ52" s="394">
        <f>SUMIFS(CERT_PRES!$P:$P,CERT_PRES!$A:$A,$A52,CERT_PRES!$Q:$Q,"JUNIO")</f>
        <v>34112.61</v>
      </c>
      <c r="BR52" s="375">
        <v>34112.61</v>
      </c>
      <c r="BS52" s="394">
        <f>SUMIFS(CERT_PRES!$P:$P,CERT_PRES!$A:$A,$A52,CERT_PRES!$Q:$Q,"JULIO")</f>
        <v>34112.61</v>
      </c>
      <c r="BT52" s="375">
        <v>33887.39</v>
      </c>
      <c r="BU52" s="394">
        <f>SUMIFS(CERT_PRES!$P:$P,CERT_PRES!$A:$A,$A52,CERT_PRES!$Q:$Q,"AGOSTO")</f>
        <v>0</v>
      </c>
      <c r="BV52" s="375">
        <v>0</v>
      </c>
      <c r="BW52" s="394">
        <f>SUMIFS(CERT_PRES!$P:$P,CERT_PRES!$A:$A,$A52,CERT_PRES!$Q:$Q,"SEPTIEMBRE")</f>
        <v>0</v>
      </c>
      <c r="BX52" s="375">
        <v>0</v>
      </c>
      <c r="BY52" s="394">
        <f>SUMIFS(CERT_PRES!$P:$P,CERT_PRES!$A:$A,$A52,CERT_PRES!$Q:$Q,"OCTUBRE")</f>
        <v>0</v>
      </c>
      <c r="BZ52" s="375">
        <v>0</v>
      </c>
      <c r="CA52" s="394">
        <f>SUMIFS(CERT_PRES!$P:$P,CERT_PRES!$A:$A,$A52,CERT_PRES!$Q:$Q,"NOVIEMBRE")</f>
        <v>0</v>
      </c>
      <c r="CB52" s="375">
        <v>34337.870000000003</v>
      </c>
      <c r="CC52" s="388">
        <f>SUMIFS(CERT_PRES!$P:$P,CERT_PRES!$A:$A,$A52,CERT_PRES!$Q:$Q,"DICIEMBRE")</f>
        <v>0</v>
      </c>
      <c r="CD52" s="388">
        <f t="shared" si="23"/>
        <v>238788.31</v>
      </c>
      <c r="CE52" s="407" t="str">
        <f t="shared" si="31"/>
        <v>SI</v>
      </c>
      <c r="CF52" s="408" t="str">
        <f t="shared" si="24"/>
        <v>VALIDADO</v>
      </c>
      <c r="CG52" s="409">
        <f>+((SUMIFS(REPROGRAM!$V:$V,REPROGRAM!$B:$B,$A52,REPROGRAM!$AB:$AB,"NO"))-(SUMIFS(REPROGRAM!$W:$W,REPROGRAM!$B:$B,$A52,REPROGRAM!$AB:$AB,"NO")))</f>
        <v>0</v>
      </c>
      <c r="CH52" s="409">
        <f t="shared" si="25"/>
        <v>238788.31</v>
      </c>
      <c r="CI52" s="409">
        <f t="shared" si="26"/>
        <v>0</v>
      </c>
      <c r="CJ52" s="410" t="str">
        <f>IF(DT52="","",INDEX(CATALOGO!L:L,MATCH(DT52,CATALOGO!D:D,0)))</f>
        <v xml:space="preserve">DIRECCIÓN PROVINCIAL DE SALUD DE MANABÍ </v>
      </c>
      <c r="CK52" s="410" t="str">
        <f>IF(DT52="","",INDEX(CATALOGO!L:L,MATCH(DT52,CATALOGO!D:D,0)))</f>
        <v xml:space="preserve">DIRECCIÓN PROVINCIAL DE SALUD DE MANABÍ </v>
      </c>
      <c r="CL52" s="352" t="str">
        <f>IF(D52="","",INDEX(CATALOGO!G:G,MATCH(D52,CATALOGO!D:D,0)))</f>
        <v>COORDINACIÓN ZONAL 4</v>
      </c>
      <c r="CM52" s="352" t="str">
        <f>IF(D52="","",INDEX(CATALOGO!H:H,MATCH(D52,CATALOGO!D:D,0)))</f>
        <v>MANABI</v>
      </c>
      <c r="CN52" s="352" t="str">
        <f>IF(D52="","",INDEX(CATALOGO!I:I,MATCH(D52,CATALOGO!D:D,0)))</f>
        <v>CHONE</v>
      </c>
      <c r="CO52" s="411" t="str">
        <f>IF(H52="","",INDEX(CATALOGO!AH:AH,MATCH(H52,CATALOGO!AF:AF,0)))</f>
        <v>EXTERNALIZADOS</v>
      </c>
      <c r="CP52" s="352" t="str">
        <f t="shared" si="9"/>
        <v>NO APLICA</v>
      </c>
      <c r="CQ52" s="352" t="str">
        <f>IF(E52="","",INDEX(CATALOGO!N:N,MATCH(POA_GC_2026!E52,CATALOGO!M:M,0)))</f>
        <v>PROV</v>
      </c>
      <c r="CR52" s="352" t="str">
        <f t="shared" si="10"/>
        <v>CORRIENTE</v>
      </c>
      <c r="CS52" s="352" t="str">
        <f t="shared" si="11"/>
        <v>90000004</v>
      </c>
      <c r="CT52" s="417" t="str">
        <f>IFERROR(VLOOKUP(E52,CATALOGO!$BB$3:$BC$24,2,0)," ")</f>
        <v>G21</v>
      </c>
      <c r="CU52" s="418" t="str">
        <f>IF(E52="","",INDEX(CATALOGO!AN:AN,MATCH(POA_GC_2026!E52,CATALOGO!AQ:AQ,0)))</f>
        <v>Mejorar las condiciones de vida de la población de forma integral, promoviendo el acceso equitativo a salud, vivienda y bienestar social.</v>
      </c>
      <c r="CV52" s="418" t="str">
        <f>IF(E52="","",INDEX(CATALOGO!AO:AO,MATCH(POA_GC_2026!E52,CATALOGO!AQ:AQ,0)))</f>
        <v>OE5 Incrementar la cobertura de las prestaciones de servicios de salud</v>
      </c>
      <c r="CW52" s="407" t="str">
        <f>IF(CV52="","",INDEX(CATALOGO!AP:AP,MATCH(POA_GC_2026!CV52,CATALOGO!AO:AO,0)))</f>
        <v>OE_5</v>
      </c>
      <c r="CX52" s="419"/>
      <c r="CY52" s="420">
        <f>SUMIFS(CERT_ACT_POA!AM:AM,CERT_ACT_POA!C:C,A52)</f>
        <v>238788.31</v>
      </c>
      <c r="CZ52" s="420">
        <f t="shared" si="34"/>
        <v>-2.9103830456733704E-11</v>
      </c>
      <c r="DA52" s="421">
        <f>SUMIFS(CERT_ACT_POA!$AD:$AD,CERT_ACT_POA!$C:$C,POA_GC_2026!$A52)</f>
        <v>0</v>
      </c>
      <c r="DB52" s="421">
        <f>SUMIFS(CERT_ACT_POA!$AE:$AE,CERT_ACT_POA!$C:$C,POA_GC_2026!$A52)</f>
        <v>0</v>
      </c>
      <c r="DC52" s="421">
        <f>SUMIFS(CERT_ACT_POA!$AF:$AF,CERT_ACT_POA!$C:$C,POA_GC_2026!$A52)</f>
        <v>0</v>
      </c>
      <c r="DD52" s="407" t="str">
        <f t="shared" si="35"/>
        <v>53</v>
      </c>
      <c r="DE52" s="364"/>
      <c r="DF52" s="428"/>
      <c r="DG52" s="429">
        <f>SUMIFS(CERT_PRES!$M:$M,CERT_PRES!$A:$A,$A52)</f>
        <v>0</v>
      </c>
      <c r="DH52" s="429">
        <f>SUMIFS(CERT_PRES!$O:$O,CERT_PRES!$A:$A,$A52)</f>
        <v>238788.31</v>
      </c>
      <c r="DI52" s="429">
        <f>SUMIFS(CERT_PRES!$P:$P,CERT_PRES!$A:$A,$A52)</f>
        <v>170563.05</v>
      </c>
      <c r="DJ52" s="442">
        <f t="shared" si="27"/>
        <v>0</v>
      </c>
      <c r="DK52" s="608">
        <f>IFERROR(VLOOKUP($A52,CERT_PRES!$A$6:$L$2552,12,0),0)</f>
        <v>59</v>
      </c>
      <c r="DL52" s="429" t="str">
        <f t="shared" si="15"/>
        <v>OK</v>
      </c>
      <c r="DM52" s="429" t="str">
        <f t="shared" si="16"/>
        <v>OK</v>
      </c>
      <c r="DN52" s="429">
        <f t="shared" si="21"/>
        <v>170563.05</v>
      </c>
      <c r="DO52" s="429" t="str">
        <f t="shared" si="28"/>
        <v/>
      </c>
      <c r="DP52" s="443">
        <f>IFERROR(VLOOKUP(A52,#REF!,82,0),0)</f>
        <v>0</v>
      </c>
      <c r="DQ52" s="444">
        <f t="shared" si="29"/>
        <v>238788.31</v>
      </c>
      <c r="DR52" s="445">
        <f t="shared" si="30"/>
        <v>0</v>
      </c>
      <c r="DS52" s="484" t="s">
        <v>2615</v>
      </c>
      <c r="DT52" s="326" t="s">
        <v>951</v>
      </c>
    </row>
    <row r="53" spans="1:124" s="39" customFormat="1" ht="12.75" customHeight="1">
      <c r="A53" s="484" t="s">
        <v>2618</v>
      </c>
      <c r="B53" s="486" t="str">
        <f>IF(DT53="","",INDEX(CATALOGO!E:E,MATCH(DT53,CATALOGO!D:D,0)))</f>
        <v>HOSPITAL GENERAL DE CHONE</v>
      </c>
      <c r="C53" s="483" t="s">
        <v>2616</v>
      </c>
      <c r="D53" s="326" t="str">
        <f>IF(B53="","",INDEX(CATALOGO!J:J,MATCH(B53,CATALOGO!E:E,0)))</f>
        <v>1333</v>
      </c>
      <c r="E53" s="329" t="s">
        <v>223</v>
      </c>
      <c r="F53" s="326" t="str">
        <f t="shared" si="32"/>
        <v>000</v>
      </c>
      <c r="G53" s="327" t="s">
        <v>196</v>
      </c>
      <c r="H53" s="328">
        <v>530209</v>
      </c>
      <c r="I53" s="341" t="s">
        <v>1151</v>
      </c>
      <c r="J53" s="327" t="s">
        <v>193</v>
      </c>
      <c r="K53" s="342" t="str">
        <f>IF(J53="","",INDEX(CATALOGO!AW:AW,MATCH(POA_GC_2026!J53,CATALOGO!AV:AV,0)))</f>
        <v>0000</v>
      </c>
      <c r="L53" s="342" t="str">
        <f>IF(J53="","",INDEX(CATALOGO!AY:AY,MATCH(POA_GC_2026!J53,CATALOGO!AV:AV,0)))</f>
        <v>0000</v>
      </c>
      <c r="M53" s="343" t="str">
        <f>IF(DT53="","",INDEX(CATALOGO!L:L,MATCH(DT53,CATALOGO!D:D,0)))</f>
        <v xml:space="preserve">DIRECCIÓN PROVINCIAL DE SALUD DE MANABÍ </v>
      </c>
      <c r="N53" s="343" t="str">
        <f>IF(DT53="","",INDEX(CATALOGO!K:K,MATCH(DT53,CATALOGO!D:D,0)))</f>
        <v>HOSPITAL GENERAL DE CHONE</v>
      </c>
      <c r="O53" s="344" t="str">
        <f>IF(E53="","",INDEX(CATALOGO!O:O,MATCH(POA_GC_2026!E53,CATALOGO!M:M,0)))</f>
        <v>PROVISION Y PRESTACION DE SERVICIOS DE SALUD</v>
      </c>
      <c r="P53" s="345" t="str">
        <f t="shared" si="22"/>
        <v>SIN PROYECTO</v>
      </c>
      <c r="Q53" s="346" t="str">
        <f>IF(CS53="","",INDEX(CATALOGO!T:T,MATCH(POA_GC_2026!CS53,CATALOGO!S:S,0)))</f>
        <v>PRESTACION DE SERVICIOS DE SALUD SEGUNDO NIVEL</v>
      </c>
      <c r="R53" s="351" t="str">
        <f>IF(H53="","",INDEX(CATALOGO!AG:AG,MATCH(POA_GC_2026!H53,CATALOGO!AF:AF,0)))</f>
        <v>SERVICIOS DE ASEO LAVADO DE VESTIMENTA DE TRABAJO</v>
      </c>
      <c r="S53" s="345" t="str">
        <f t="array" ref="S53">IF(J53="","",INDEX(CATALOGO!AU:AU,MATCH(J53,CATALOGO!AV:AV,0)))</f>
        <v>RECURSOS FISCALES</v>
      </c>
      <c r="T53" s="352" t="str">
        <f>IF(K53="","",INDEX(CATALOGO!AX:AX,MATCH(K53,CATALOGO!AW:AW,0)))</f>
        <v>SIN ORGANISMO</v>
      </c>
      <c r="U53" s="352" t="str">
        <f>IF(L53="","",INDEX(CATALOGO!AZ:AZ,MATCH(POA_GC_2026!L53,CATALOGO!AY:AY,0)))</f>
        <v>SIN CORRELATIVO</v>
      </c>
      <c r="V53" s="353" t="s">
        <v>493</v>
      </c>
      <c r="W53" s="354" t="s">
        <v>2492</v>
      </c>
      <c r="X53" s="354" t="s">
        <v>2491</v>
      </c>
      <c r="Y53" s="355" t="str">
        <f t="array" ref="Y53">IF(H53="","",INDEX(CATALOGO!AK:AK,MATCH(H53,CATALOGO!AF:AF,0)))</f>
        <v>06</v>
      </c>
      <c r="Z53" s="362" t="str">
        <f t="array" ref="Z53">IF(H53="","",INDEX(CATALOGO!AI:AI,MATCH(H53,CATALOGO!AF:AF,0)))</f>
        <v>NA</v>
      </c>
      <c r="AA53" s="362" t="str">
        <f t="array" ref="AA53">IF(H53="","",INDEX(CATALOGO!AJ:AJ,MATCH(H53,CATALOGO!AF:AF,0)))</f>
        <v>NA</v>
      </c>
      <c r="AB53" s="363" t="s">
        <v>194</v>
      </c>
      <c r="AC53" s="490" t="s">
        <v>2619</v>
      </c>
      <c r="AD53" s="365" t="s">
        <v>209</v>
      </c>
      <c r="AE53" s="366" t="s">
        <v>41</v>
      </c>
      <c r="AF53" s="367">
        <v>46042</v>
      </c>
      <c r="AG53" s="367">
        <v>46044</v>
      </c>
      <c r="AH53" s="367"/>
      <c r="AI53" s="367"/>
      <c r="AJ53" s="367"/>
      <c r="AK53" s="374"/>
      <c r="AL53" s="367">
        <v>46050</v>
      </c>
      <c r="AM53" s="367">
        <v>46234</v>
      </c>
      <c r="AN53" s="366" t="s">
        <v>41</v>
      </c>
      <c r="AO53" s="375">
        <v>5487.66</v>
      </c>
      <c r="AP53" s="375">
        <v>5487.66</v>
      </c>
      <c r="AQ53" s="375">
        <v>5487.66</v>
      </c>
      <c r="AR53" s="375">
        <v>5487.66</v>
      </c>
      <c r="AS53" s="375">
        <v>5487.66</v>
      </c>
      <c r="AT53" s="375">
        <v>5487.66</v>
      </c>
      <c r="AU53" s="375">
        <v>5487.66</v>
      </c>
      <c r="AV53" s="375">
        <v>0</v>
      </c>
      <c r="AW53" s="375">
        <v>0</v>
      </c>
      <c r="AX53" s="375">
        <v>0</v>
      </c>
      <c r="AY53" s="375">
        <v>0</v>
      </c>
      <c r="AZ53" s="375">
        <v>0</v>
      </c>
      <c r="BA53" s="388">
        <f t="shared" si="33"/>
        <v>38413.619999999995</v>
      </c>
      <c r="BB53" s="364" t="s">
        <v>2610</v>
      </c>
      <c r="BC53" s="389">
        <f>SUMIFS(REPROGRAM!X:X,REPROGRAM!B:B,POA_GC_2026!A53)</f>
        <v>54104.38</v>
      </c>
      <c r="BD53" s="389">
        <f>SUMIFS(REPROGRAM!Z:Z,REPROGRAM!B:B,POA_GC_2026!A53)</f>
        <v>65079.69999999999</v>
      </c>
      <c r="BE53" s="389">
        <f t="shared" si="20"/>
        <v>27438.30000000001</v>
      </c>
      <c r="BF53" s="375">
        <v>0</v>
      </c>
      <c r="BG53" s="394">
        <f>SUMIFS(CERT_PRES!$P:$P,CERT_PRES!$A:$A,$A53,CERT_PRES!$Q:$Q,"ENERO")</f>
        <v>0</v>
      </c>
      <c r="BH53" s="375">
        <v>5487.66</v>
      </c>
      <c r="BI53" s="394">
        <f>SUMIFS(CERT_PRES!$P:$P,CERT_PRES!$A:$A,$A53,CERT_PRES!$Q:$Q,"FEBRERO")</f>
        <v>5487.66</v>
      </c>
      <c r="BJ53" s="375">
        <v>0</v>
      </c>
      <c r="BK53" s="394">
        <f>SUMIFS(CERT_PRES!$P:$P,CERT_PRES!$A:$A,$A53,CERT_PRES!$Q:$Q,"MARZO")</f>
        <v>0</v>
      </c>
      <c r="BL53" s="375">
        <v>0</v>
      </c>
      <c r="BM53" s="394">
        <f>SUMIFS(CERT_PRES!$P:$P,CERT_PRES!$A:$A,$A53,CERT_PRES!$Q:$Q,"ABRIL")</f>
        <v>0</v>
      </c>
      <c r="BN53" s="375">
        <v>0</v>
      </c>
      <c r="BO53" s="394">
        <f>SUMIFS(CERT_PRES!$P:$P,CERT_PRES!$A:$A,$A53,CERT_PRES!$Q:$Q,"MAYO")</f>
        <v>0</v>
      </c>
      <c r="BP53" s="375">
        <v>21950.639999999999</v>
      </c>
      <c r="BQ53" s="394">
        <f>SUMIFS(CERT_PRES!$P:$P,CERT_PRES!$A:$A,$A53,CERT_PRES!$Q:$Q,"JUNIO")</f>
        <v>21950.639999999999</v>
      </c>
      <c r="BR53" s="375">
        <v>0</v>
      </c>
      <c r="BS53" s="394">
        <f>SUMIFS(CERT_PRES!$P:$P,CERT_PRES!$A:$A,$A53,CERT_PRES!$Q:$Q,"JULIO")</f>
        <v>0</v>
      </c>
      <c r="BT53" s="375">
        <v>0</v>
      </c>
      <c r="BU53" s="394">
        <f>SUMIFS(CERT_PRES!$P:$P,CERT_PRES!$A:$A,$A53,CERT_PRES!$Q:$Q,"AGOSTO")</f>
        <v>0</v>
      </c>
      <c r="BV53" s="375">
        <v>0</v>
      </c>
      <c r="BW53" s="394">
        <f>SUMIFS(CERT_PRES!$P:$P,CERT_PRES!$A:$A,$A53,CERT_PRES!$Q:$Q,"SEPTIEMBRE")</f>
        <v>0</v>
      </c>
      <c r="BX53" s="375">
        <v>0</v>
      </c>
      <c r="BY53" s="394">
        <f>SUMIFS(CERT_PRES!$P:$P,CERT_PRES!$A:$A,$A53,CERT_PRES!$Q:$Q,"OCTUBRE")</f>
        <v>0</v>
      </c>
      <c r="BZ53" s="375">
        <v>0</v>
      </c>
      <c r="CA53" s="394">
        <f>SUMIFS(CERT_PRES!$P:$P,CERT_PRES!$A:$A,$A53,CERT_PRES!$Q:$Q,"NOVIEMBRE")</f>
        <v>0</v>
      </c>
      <c r="CB53" s="375">
        <v>0</v>
      </c>
      <c r="CC53" s="388">
        <f>SUMIFS(CERT_PRES!$P:$P,CERT_PRES!$A:$A,$A53,CERT_PRES!$Q:$Q,"DICIEMBRE")</f>
        <v>0</v>
      </c>
      <c r="CD53" s="388">
        <f t="shared" si="23"/>
        <v>27438.3</v>
      </c>
      <c r="CE53" s="407" t="str">
        <f t="shared" si="31"/>
        <v>SI</v>
      </c>
      <c r="CF53" s="408" t="str">
        <f t="shared" si="24"/>
        <v>VALIDADO</v>
      </c>
      <c r="CG53" s="409">
        <f>+((SUMIFS(REPROGRAM!$V:$V,REPROGRAM!$B:$B,$A53,REPROGRAM!$AB:$AB,"NO"))-(SUMIFS(REPROGRAM!$W:$W,REPROGRAM!$B:$B,$A53,REPROGRAM!$AB:$AB,"NO")))</f>
        <v>0</v>
      </c>
      <c r="CH53" s="409">
        <f t="shared" si="25"/>
        <v>27438.3</v>
      </c>
      <c r="CI53" s="409">
        <f t="shared" si="26"/>
        <v>0</v>
      </c>
      <c r="CJ53" s="410" t="str">
        <f>IF(DT53="","",INDEX(CATALOGO!L:L,MATCH(DT53,CATALOGO!D:D,0)))</f>
        <v xml:space="preserve">DIRECCIÓN PROVINCIAL DE SALUD DE MANABÍ </v>
      </c>
      <c r="CK53" s="410" t="str">
        <f>IF(DT53="","",INDEX(CATALOGO!L:L,MATCH(DT53,CATALOGO!D:D,0)))</f>
        <v xml:space="preserve">DIRECCIÓN PROVINCIAL DE SALUD DE MANABÍ </v>
      </c>
      <c r="CL53" s="352" t="str">
        <f>IF(D53="","",INDEX(CATALOGO!G:G,MATCH(D53,CATALOGO!D:D,0)))</f>
        <v>COORDINACIÓN ZONAL 4</v>
      </c>
      <c r="CM53" s="352" t="str">
        <f>IF(D53="","",INDEX(CATALOGO!H:H,MATCH(D53,CATALOGO!D:D,0)))</f>
        <v>MANABI</v>
      </c>
      <c r="CN53" s="352" t="str">
        <f>IF(D53="","",INDEX(CATALOGO!I:I,MATCH(D53,CATALOGO!D:D,0)))</f>
        <v>CHONE</v>
      </c>
      <c r="CO53" s="411" t="str">
        <f>IF(H53="","",INDEX(CATALOGO!AH:AH,MATCH(H53,CATALOGO!AF:AF,0)))</f>
        <v>EXTERNALIZADOS</v>
      </c>
      <c r="CP53" s="352" t="str">
        <f t="shared" si="9"/>
        <v>NO APLICA</v>
      </c>
      <c r="CQ53" s="352" t="str">
        <f>IF(E53="","",INDEX(CATALOGO!N:N,MATCH(POA_GC_2026!E53,CATALOGO!M:M,0)))</f>
        <v>PROV</v>
      </c>
      <c r="CR53" s="352" t="str">
        <f t="shared" si="10"/>
        <v>CORRIENTE</v>
      </c>
      <c r="CS53" s="352" t="str">
        <f t="shared" si="11"/>
        <v>90000004</v>
      </c>
      <c r="CT53" s="417" t="str">
        <f>IFERROR(VLOOKUP(E53,CATALOGO!$BB$3:$BC$24,2,0)," ")</f>
        <v>G21</v>
      </c>
      <c r="CU53" s="418" t="str">
        <f>IF(E53="","",INDEX(CATALOGO!AN:AN,MATCH(POA_GC_2026!E53,CATALOGO!AQ:AQ,0)))</f>
        <v>Mejorar las condiciones de vida de la población de forma integral, promoviendo el acceso equitativo a salud, vivienda y bienestar social.</v>
      </c>
      <c r="CV53" s="418" t="str">
        <f>IF(E53="","",INDEX(CATALOGO!AO:AO,MATCH(POA_GC_2026!E53,CATALOGO!AQ:AQ,0)))</f>
        <v>OE5 Incrementar la cobertura de las prestaciones de servicios de salud</v>
      </c>
      <c r="CW53" s="407" t="str">
        <f>IF(CV53="","",INDEX(CATALOGO!AP:AP,MATCH(POA_GC_2026!CV53,CATALOGO!AO:AO,0)))</f>
        <v>OE_5</v>
      </c>
      <c r="CX53" s="419"/>
      <c r="CY53" s="420">
        <f>SUMIFS(CERT_ACT_POA!AM:AM,CERT_ACT_POA!C:C,A53)</f>
        <v>27438.3</v>
      </c>
      <c r="CZ53" s="420">
        <f t="shared" si="34"/>
        <v>1.0913936421275139E-11</v>
      </c>
      <c r="DA53" s="421">
        <f>SUMIFS(CERT_ACT_POA!$AD:$AD,CERT_ACT_POA!$C:$C,POA_GC_2026!$A53)</f>
        <v>0</v>
      </c>
      <c r="DB53" s="421">
        <f>SUMIFS(CERT_ACT_POA!$AE:$AE,CERT_ACT_POA!$C:$C,POA_GC_2026!$A53)</f>
        <v>0</v>
      </c>
      <c r="DC53" s="421">
        <f>SUMIFS(CERT_ACT_POA!$AF:$AF,CERT_ACT_POA!$C:$C,POA_GC_2026!$A53)</f>
        <v>0</v>
      </c>
      <c r="DD53" s="407" t="str">
        <f t="shared" si="35"/>
        <v>53</v>
      </c>
      <c r="DE53" s="364"/>
      <c r="DF53" s="428"/>
      <c r="DG53" s="429">
        <f>SUMIFS(CERT_PRES!$M:$M,CERT_PRES!$A:$A,$A53)</f>
        <v>0</v>
      </c>
      <c r="DH53" s="429">
        <f>SUMIFS(CERT_PRES!$O:$O,CERT_PRES!$A:$A,$A53)</f>
        <v>27438.3</v>
      </c>
      <c r="DI53" s="429">
        <f>SUMIFS(CERT_PRES!$P:$P,CERT_PRES!$A:$A,$A53)</f>
        <v>27438.3</v>
      </c>
      <c r="DJ53" s="442">
        <f t="shared" si="27"/>
        <v>0</v>
      </c>
      <c r="DK53" s="608">
        <f>IFERROR(VLOOKUP($A53,CERT_PRES!$A$6:$L$2552,12,0),0)</f>
        <v>15</v>
      </c>
      <c r="DL53" s="429" t="str">
        <f t="shared" si="15"/>
        <v>OK</v>
      </c>
      <c r="DM53" s="429" t="str">
        <f t="shared" si="16"/>
        <v>OK</v>
      </c>
      <c r="DN53" s="429">
        <f t="shared" si="21"/>
        <v>27438.3</v>
      </c>
      <c r="DO53" s="429" t="str">
        <f t="shared" si="28"/>
        <v/>
      </c>
      <c r="DP53" s="443">
        <f>IFERROR(VLOOKUP(A53,#REF!,82,0),0)</f>
        <v>0</v>
      </c>
      <c r="DQ53" s="444">
        <f t="shared" si="29"/>
        <v>27438.3</v>
      </c>
      <c r="DR53" s="445">
        <f t="shared" si="30"/>
        <v>0</v>
      </c>
      <c r="DS53" s="484" t="s">
        <v>2618</v>
      </c>
      <c r="DT53" s="326" t="s">
        <v>951</v>
      </c>
    </row>
    <row r="54" spans="1:124" s="39" customFormat="1" ht="12.75" customHeight="1">
      <c r="A54" s="484" t="s">
        <v>2620</v>
      </c>
      <c r="B54" s="486" t="str">
        <f>IF(DT54="","",INDEX(CATALOGO!E:E,MATCH(DT54,CATALOGO!D:D,0)))</f>
        <v>HOSPITAL GENERAL DE CHONE</v>
      </c>
      <c r="C54" s="483" t="s">
        <v>2616</v>
      </c>
      <c r="D54" s="326" t="str">
        <f>IF(B54="","",INDEX(CATALOGO!J:J,MATCH(B54,CATALOGO!E:E,0)))</f>
        <v>1333</v>
      </c>
      <c r="E54" s="329" t="s">
        <v>223</v>
      </c>
      <c r="F54" s="326" t="str">
        <f t="shared" si="32"/>
        <v>000</v>
      </c>
      <c r="G54" s="327" t="s">
        <v>196</v>
      </c>
      <c r="H54" s="328">
        <v>530209</v>
      </c>
      <c r="I54" s="341" t="s">
        <v>1151</v>
      </c>
      <c r="J54" s="327" t="s">
        <v>193</v>
      </c>
      <c r="K54" s="342" t="str">
        <f>IF(J54="","",INDEX(CATALOGO!AW:AW,MATCH(POA_GC_2026!J54,CATALOGO!AV:AV,0)))</f>
        <v>0000</v>
      </c>
      <c r="L54" s="342" t="str">
        <f>IF(J54="","",INDEX(CATALOGO!AY:AY,MATCH(POA_GC_2026!J54,CATALOGO!AV:AV,0)))</f>
        <v>0000</v>
      </c>
      <c r="M54" s="343" t="str">
        <f>IF(DT54="","",INDEX(CATALOGO!L:L,MATCH(DT54,CATALOGO!D:D,0)))</f>
        <v xml:space="preserve">DIRECCIÓN PROVINCIAL DE SALUD DE MANABÍ </v>
      </c>
      <c r="N54" s="343" t="str">
        <f>IF(DT54="","",INDEX(CATALOGO!K:K,MATCH(DT54,CATALOGO!D:D,0)))</f>
        <v>HOSPITAL GENERAL DE CHONE</v>
      </c>
      <c r="O54" s="344" t="str">
        <f>IF(E54="","",INDEX(CATALOGO!O:O,MATCH(POA_GC_2026!E54,CATALOGO!M:M,0)))</f>
        <v>PROVISION Y PRESTACION DE SERVICIOS DE SALUD</v>
      </c>
      <c r="P54" s="345" t="str">
        <f t="shared" si="22"/>
        <v>SIN PROYECTO</v>
      </c>
      <c r="Q54" s="346" t="str">
        <f>IF(CS54="","",INDEX(CATALOGO!T:T,MATCH(POA_GC_2026!CS54,CATALOGO!S:S,0)))</f>
        <v>PRESTACION DE SERVICIOS DE SALUD SEGUNDO NIVEL</v>
      </c>
      <c r="R54" s="351" t="str">
        <f>IF(H54="","",INDEX(CATALOGO!AG:AG,MATCH(POA_GC_2026!H54,CATALOGO!AF:AF,0)))</f>
        <v>SERVICIOS DE ASEO LAVADO DE VESTIMENTA DE TRABAJO</v>
      </c>
      <c r="S54" s="345" t="str">
        <f t="array" ref="S54">IF(J54="","",INDEX(CATALOGO!AU:AU,MATCH(J54,CATALOGO!AV:AV,0)))</f>
        <v>RECURSOS FISCALES</v>
      </c>
      <c r="T54" s="352" t="str">
        <f>IF(K54="","",INDEX(CATALOGO!AX:AX,MATCH(K54,CATALOGO!AW:AW,0)))</f>
        <v>SIN ORGANISMO</v>
      </c>
      <c r="U54" s="352" t="str">
        <f>IF(L54="","",INDEX(CATALOGO!AZ:AZ,MATCH(POA_GC_2026!L54,CATALOGO!AY:AY,0)))</f>
        <v>SIN CORRELATIVO</v>
      </c>
      <c r="V54" s="353" t="s">
        <v>493</v>
      </c>
      <c r="W54" s="354" t="s">
        <v>2490</v>
      </c>
      <c r="X54" s="354" t="s">
        <v>2491</v>
      </c>
      <c r="Y54" s="355" t="str">
        <f t="array" ref="Y54">IF(H54="","",INDEX(CATALOGO!AK:AK,MATCH(H54,CATALOGO!AF:AF,0)))</f>
        <v>06</v>
      </c>
      <c r="Z54" s="362" t="str">
        <f t="array" ref="Z54">IF(H54="","",INDEX(CATALOGO!AI:AI,MATCH(H54,CATALOGO!AF:AF,0)))</f>
        <v>NA</v>
      </c>
      <c r="AA54" s="362" t="str">
        <f t="array" ref="AA54">IF(H54="","",INDEX(CATALOGO!AJ:AJ,MATCH(H54,CATALOGO!AF:AF,0)))</f>
        <v>NA</v>
      </c>
      <c r="AB54" s="363" t="s">
        <v>207</v>
      </c>
      <c r="AC54" s="490" t="s">
        <v>2621</v>
      </c>
      <c r="AD54" s="365" t="s">
        <v>208</v>
      </c>
      <c r="AE54" s="366" t="s">
        <v>44</v>
      </c>
      <c r="AF54" s="367">
        <v>46073</v>
      </c>
      <c r="AG54" s="367">
        <v>46078</v>
      </c>
      <c r="AH54" s="367">
        <v>46078</v>
      </c>
      <c r="AI54" s="367">
        <v>46078</v>
      </c>
      <c r="AJ54" s="367">
        <v>46080</v>
      </c>
      <c r="AK54" s="374">
        <v>60</v>
      </c>
      <c r="AL54" s="367">
        <v>46080</v>
      </c>
      <c r="AM54" s="367">
        <v>46142</v>
      </c>
      <c r="AN54" s="366" t="s">
        <v>41</v>
      </c>
      <c r="AO54" s="375">
        <v>0</v>
      </c>
      <c r="AP54" s="375">
        <v>0</v>
      </c>
      <c r="AQ54" s="375">
        <v>0</v>
      </c>
      <c r="AR54" s="375">
        <v>0</v>
      </c>
      <c r="AS54" s="375">
        <v>0</v>
      </c>
      <c r="AT54" s="375">
        <v>0</v>
      </c>
      <c r="AU54" s="375">
        <v>0</v>
      </c>
      <c r="AV54" s="375">
        <v>0</v>
      </c>
      <c r="AW54" s="375">
        <v>0</v>
      </c>
      <c r="AX54" s="375">
        <v>0</v>
      </c>
      <c r="AY54" s="375">
        <v>0</v>
      </c>
      <c r="AZ54" s="375">
        <v>355676</v>
      </c>
      <c r="BA54" s="388">
        <f t="shared" si="33"/>
        <v>355676</v>
      </c>
      <c r="BB54" s="364"/>
      <c r="BC54" s="389">
        <f>SUMIFS(REPROGRAM!X:X,REPROGRAM!B:B,POA_GC_2026!A54)</f>
        <v>355676</v>
      </c>
      <c r="BD54" s="389">
        <f>SUMIFS(REPROGRAM!Z:Z,REPROGRAM!B:B,POA_GC_2026!A54)</f>
        <v>355676</v>
      </c>
      <c r="BE54" s="389">
        <f t="shared" si="20"/>
        <v>355676</v>
      </c>
      <c r="BF54" s="375">
        <v>0</v>
      </c>
      <c r="BG54" s="394">
        <f>SUMIFS(CERT_PRES!$P:$P,CERT_PRES!$A:$A,$A54,CERT_PRES!$Q:$Q,"ENERO")</f>
        <v>0</v>
      </c>
      <c r="BH54" s="375">
        <v>355676</v>
      </c>
      <c r="BI54" s="394">
        <f>SUMIFS(CERT_PRES!$P:$P,CERT_PRES!$A:$A,$A54,CERT_PRES!$Q:$Q,"FEBRERO")</f>
        <v>355676</v>
      </c>
      <c r="BJ54" s="375">
        <v>0</v>
      </c>
      <c r="BK54" s="394">
        <f>SUMIFS(CERT_PRES!$P:$P,CERT_PRES!$A:$A,$A54,CERT_PRES!$Q:$Q,"MARZO")</f>
        <v>0</v>
      </c>
      <c r="BL54" s="375">
        <v>0</v>
      </c>
      <c r="BM54" s="394">
        <f>SUMIFS(CERT_PRES!$P:$P,CERT_PRES!$A:$A,$A54,CERT_PRES!$Q:$Q,"ABRIL")</f>
        <v>0</v>
      </c>
      <c r="BN54" s="375">
        <v>0</v>
      </c>
      <c r="BO54" s="394">
        <f>SUMIFS(CERT_PRES!$P:$P,CERT_PRES!$A:$A,$A54,CERT_PRES!$Q:$Q,"MAYO")</f>
        <v>0</v>
      </c>
      <c r="BP54" s="375">
        <v>0</v>
      </c>
      <c r="BQ54" s="394">
        <f>SUMIFS(CERT_PRES!$P:$P,CERT_PRES!$A:$A,$A54,CERT_PRES!$Q:$Q,"JUNIO")</f>
        <v>0</v>
      </c>
      <c r="BR54" s="375">
        <v>0</v>
      </c>
      <c r="BS54" s="394">
        <f>SUMIFS(CERT_PRES!$P:$P,CERT_PRES!$A:$A,$A54,CERT_PRES!$Q:$Q,"JULIO")</f>
        <v>0</v>
      </c>
      <c r="BT54" s="375">
        <v>0</v>
      </c>
      <c r="BU54" s="394">
        <f>SUMIFS(CERT_PRES!$P:$P,CERT_PRES!$A:$A,$A54,CERT_PRES!$Q:$Q,"AGOSTO")</f>
        <v>0</v>
      </c>
      <c r="BV54" s="375">
        <v>0</v>
      </c>
      <c r="BW54" s="394">
        <f>SUMIFS(CERT_PRES!$P:$P,CERT_PRES!$A:$A,$A54,CERT_PRES!$Q:$Q,"SEPTIEMBRE")</f>
        <v>0</v>
      </c>
      <c r="BX54" s="375">
        <v>0</v>
      </c>
      <c r="BY54" s="394">
        <f>SUMIFS(CERT_PRES!$P:$P,CERT_PRES!$A:$A,$A54,CERT_PRES!$Q:$Q,"OCTUBRE")</f>
        <v>0</v>
      </c>
      <c r="BZ54" s="375">
        <v>0</v>
      </c>
      <c r="CA54" s="394">
        <f>SUMIFS(CERT_PRES!$P:$P,CERT_PRES!$A:$A,$A54,CERT_PRES!$Q:$Q,"NOVIEMBRE")</f>
        <v>0</v>
      </c>
      <c r="CB54" s="375">
        <v>0</v>
      </c>
      <c r="CC54" s="388">
        <f>SUMIFS(CERT_PRES!$P:$P,CERT_PRES!$A:$A,$A54,CERT_PRES!$Q:$Q,"DICIEMBRE")</f>
        <v>0</v>
      </c>
      <c r="CD54" s="388">
        <f t="shared" si="23"/>
        <v>355676</v>
      </c>
      <c r="CE54" s="407" t="str">
        <f t="shared" si="31"/>
        <v>SI</v>
      </c>
      <c r="CF54" s="408" t="str">
        <f t="shared" si="24"/>
        <v>VALIDADO</v>
      </c>
      <c r="CG54" s="409">
        <f>+((SUMIFS(REPROGRAM!$V:$V,REPROGRAM!$B:$B,$A54,REPROGRAM!$AB:$AB,"NO"))-(SUMIFS(REPROGRAM!$W:$W,REPROGRAM!$B:$B,$A54,REPROGRAM!$AB:$AB,"NO")))</f>
        <v>0</v>
      </c>
      <c r="CH54" s="409">
        <f t="shared" si="25"/>
        <v>355676</v>
      </c>
      <c r="CI54" s="409">
        <f t="shared" si="26"/>
        <v>0</v>
      </c>
      <c r="CJ54" s="410" t="str">
        <f>IF(DT54="","",INDEX(CATALOGO!L:L,MATCH(DT54,CATALOGO!D:D,0)))</f>
        <v xml:space="preserve">DIRECCIÓN PROVINCIAL DE SALUD DE MANABÍ </v>
      </c>
      <c r="CK54" s="410" t="str">
        <f>IF(DT54="","",INDEX(CATALOGO!L:L,MATCH(DT54,CATALOGO!D:D,0)))</f>
        <v xml:space="preserve">DIRECCIÓN PROVINCIAL DE SALUD DE MANABÍ </v>
      </c>
      <c r="CL54" s="352" t="str">
        <f>IF(D54="","",INDEX(CATALOGO!G:G,MATCH(D54,CATALOGO!D:D,0)))</f>
        <v>COORDINACIÓN ZONAL 4</v>
      </c>
      <c r="CM54" s="352" t="str">
        <f>IF(D54="","",INDEX(CATALOGO!H:H,MATCH(D54,CATALOGO!D:D,0)))</f>
        <v>MANABI</v>
      </c>
      <c r="CN54" s="352" t="str">
        <f>IF(D54="","",INDEX(CATALOGO!I:I,MATCH(D54,CATALOGO!D:D,0)))</f>
        <v>CHONE</v>
      </c>
      <c r="CO54" s="411" t="str">
        <f>IF(H54="","",INDEX(CATALOGO!AH:AH,MATCH(H54,CATALOGO!AF:AF,0)))</f>
        <v>EXTERNALIZADOS</v>
      </c>
      <c r="CP54" s="352" t="str">
        <f t="shared" si="9"/>
        <v>NO APLICA</v>
      </c>
      <c r="CQ54" s="352" t="str">
        <f>IF(E54="","",INDEX(CATALOGO!N:N,MATCH(POA_GC_2026!E54,CATALOGO!M:M,0)))</f>
        <v>PROV</v>
      </c>
      <c r="CR54" s="352" t="str">
        <f t="shared" si="10"/>
        <v>CORRIENTE</v>
      </c>
      <c r="CS54" s="352" t="str">
        <f t="shared" si="11"/>
        <v>90000004</v>
      </c>
      <c r="CT54" s="417" t="str">
        <f>IFERROR(VLOOKUP(E54,CATALOGO!$BB$3:$BC$24,2,0)," ")</f>
        <v>G21</v>
      </c>
      <c r="CU54" s="418" t="str">
        <f>IF(E54="","",INDEX(CATALOGO!AN:AN,MATCH(POA_GC_2026!E54,CATALOGO!AQ:AQ,0)))</f>
        <v>Mejorar las condiciones de vida de la población de forma integral, promoviendo el acceso equitativo a salud, vivienda y bienestar social.</v>
      </c>
      <c r="CV54" s="418" t="str">
        <f>IF(E54="","",INDEX(CATALOGO!AO:AO,MATCH(POA_GC_2026!E54,CATALOGO!AQ:AQ,0)))</f>
        <v>OE5 Incrementar la cobertura de las prestaciones de servicios de salud</v>
      </c>
      <c r="CW54" s="407" t="str">
        <f>IF(CV54="","",INDEX(CATALOGO!AP:AP,MATCH(POA_GC_2026!CV54,CATALOGO!AO:AO,0)))</f>
        <v>OE_5</v>
      </c>
      <c r="CX54" s="419"/>
      <c r="CY54" s="420">
        <f>SUMIFS(CERT_ACT_POA!AM:AM,CERT_ACT_POA!C:C,A54)</f>
        <v>355676</v>
      </c>
      <c r="CZ54" s="420">
        <f t="shared" si="34"/>
        <v>0</v>
      </c>
      <c r="DA54" s="421">
        <f>SUMIFS(CERT_ACT_POA!$AD:$AD,CERT_ACT_POA!$C:$C,POA_GC_2026!$A54)</f>
        <v>0</v>
      </c>
      <c r="DB54" s="421">
        <f>SUMIFS(CERT_ACT_POA!$AE:$AE,CERT_ACT_POA!$C:$C,POA_GC_2026!$A54)</f>
        <v>0</v>
      </c>
      <c r="DC54" s="421">
        <f>SUMIFS(CERT_ACT_POA!$AF:$AF,CERT_ACT_POA!$C:$C,POA_GC_2026!$A54)</f>
        <v>0</v>
      </c>
      <c r="DD54" s="407" t="str">
        <f t="shared" si="35"/>
        <v>53</v>
      </c>
      <c r="DE54" s="364"/>
      <c r="DF54" s="428"/>
      <c r="DG54" s="429">
        <f>SUMIFS(CERT_PRES!$M:$M,CERT_PRES!$A:$A,$A54)</f>
        <v>0</v>
      </c>
      <c r="DH54" s="429">
        <f>SUMIFS(CERT_PRES!$O:$O,CERT_PRES!$A:$A,$A54)</f>
        <v>355676</v>
      </c>
      <c r="DI54" s="429">
        <f>SUMIFS(CERT_PRES!$P:$P,CERT_PRES!$A:$A,$A54)</f>
        <v>355676</v>
      </c>
      <c r="DJ54" s="442">
        <f t="shared" si="27"/>
        <v>0</v>
      </c>
      <c r="DK54" s="608">
        <f>IFERROR(VLOOKUP($A54,CERT_PRES!$A$6:$L$2552,12,0),0)</f>
        <v>17</v>
      </c>
      <c r="DL54" s="429" t="str">
        <f t="shared" si="15"/>
        <v>OK</v>
      </c>
      <c r="DM54" s="429" t="str">
        <f t="shared" si="16"/>
        <v>OK</v>
      </c>
      <c r="DN54" s="429">
        <f t="shared" si="21"/>
        <v>355676</v>
      </c>
      <c r="DO54" s="429" t="str">
        <f t="shared" si="28"/>
        <v/>
      </c>
      <c r="DP54" s="443">
        <f>IFERROR(VLOOKUP(A54,#REF!,82,0),0)</f>
        <v>0</v>
      </c>
      <c r="DQ54" s="444">
        <f t="shared" si="29"/>
        <v>355676</v>
      </c>
      <c r="DR54" s="445">
        <f t="shared" si="30"/>
        <v>0</v>
      </c>
      <c r="DS54" s="484" t="s">
        <v>2620</v>
      </c>
      <c r="DT54" s="326" t="s">
        <v>951</v>
      </c>
    </row>
    <row r="55" spans="1:124" s="39" customFormat="1" ht="12.75" customHeight="1">
      <c r="A55" s="484" t="s">
        <v>2622</v>
      </c>
      <c r="B55" s="486" t="str">
        <f>IF(DT55="","",INDEX(CATALOGO!E:E,MATCH(DT55,CATALOGO!D:D,0)))</f>
        <v>HOSPITAL GENERAL DE CHONE</v>
      </c>
      <c r="C55" s="483" t="s">
        <v>2616</v>
      </c>
      <c r="D55" s="326" t="str">
        <f>IF(B55="","",INDEX(CATALOGO!J:J,MATCH(B55,CATALOGO!E:E,0)))</f>
        <v>1333</v>
      </c>
      <c r="E55" s="329" t="s">
        <v>223</v>
      </c>
      <c r="F55" s="326" t="str">
        <f t="shared" si="32"/>
        <v>000</v>
      </c>
      <c r="G55" s="327" t="s">
        <v>196</v>
      </c>
      <c r="H55" s="328">
        <v>530209</v>
      </c>
      <c r="I55" s="341" t="s">
        <v>1151</v>
      </c>
      <c r="J55" s="327" t="s">
        <v>193</v>
      </c>
      <c r="K55" s="342" t="str">
        <f>IF(J55="","",INDEX(CATALOGO!AW:AW,MATCH(POA_GC_2026!J55,CATALOGO!AV:AV,0)))</f>
        <v>0000</v>
      </c>
      <c r="L55" s="342" t="str">
        <f>IF(J55="","",INDEX(CATALOGO!AY:AY,MATCH(POA_GC_2026!J55,CATALOGO!AV:AV,0)))</f>
        <v>0000</v>
      </c>
      <c r="M55" s="343" t="str">
        <f>IF(DT55="","",INDEX(CATALOGO!L:L,MATCH(DT55,CATALOGO!D:D,0)))</f>
        <v xml:space="preserve">DIRECCIÓN PROVINCIAL DE SALUD DE MANABÍ </v>
      </c>
      <c r="N55" s="343" t="str">
        <f>IF(DT55="","",INDEX(CATALOGO!K:K,MATCH(DT55,CATALOGO!D:D,0)))</f>
        <v>HOSPITAL GENERAL DE CHONE</v>
      </c>
      <c r="O55" s="344" t="str">
        <f>IF(E55="","",INDEX(CATALOGO!O:O,MATCH(POA_GC_2026!E55,CATALOGO!M:M,0)))</f>
        <v>PROVISION Y PRESTACION DE SERVICIOS DE SALUD</v>
      </c>
      <c r="P55" s="345" t="str">
        <f t="shared" si="22"/>
        <v>SIN PROYECTO</v>
      </c>
      <c r="Q55" s="346" t="str">
        <f>IF(CS55="","",INDEX(CATALOGO!T:T,MATCH(POA_GC_2026!CS55,CATALOGO!S:S,0)))</f>
        <v>PRESTACION DE SERVICIOS DE SALUD SEGUNDO NIVEL</v>
      </c>
      <c r="R55" s="351" t="str">
        <f>IF(H55="","",INDEX(CATALOGO!AG:AG,MATCH(POA_GC_2026!H55,CATALOGO!AF:AF,0)))</f>
        <v>SERVICIOS DE ASEO LAVADO DE VESTIMENTA DE TRABAJO</v>
      </c>
      <c r="S55" s="345" t="str">
        <f t="array" ref="S55">IF(J55="","",INDEX(CATALOGO!AU:AU,MATCH(J55,CATALOGO!AV:AV,0)))</f>
        <v>RECURSOS FISCALES</v>
      </c>
      <c r="T55" s="352" t="str">
        <f>IF(K55="","",INDEX(CATALOGO!AX:AX,MATCH(K55,CATALOGO!AW:AW,0)))</f>
        <v>SIN ORGANISMO</v>
      </c>
      <c r="U55" s="352" t="str">
        <f>IF(L55="","",INDEX(CATALOGO!AZ:AZ,MATCH(POA_GC_2026!L55,CATALOGO!AY:AY,0)))</f>
        <v>SIN CORRELATIVO</v>
      </c>
      <c r="V55" s="353" t="s">
        <v>493</v>
      </c>
      <c r="W55" s="354" t="s">
        <v>2490</v>
      </c>
      <c r="X55" s="354" t="s">
        <v>2491</v>
      </c>
      <c r="Y55" s="355" t="str">
        <f t="array" ref="Y55">IF(H55="","",INDEX(CATALOGO!AK:AK,MATCH(H55,CATALOGO!AF:AF,0)))</f>
        <v>06</v>
      </c>
      <c r="Z55" s="362" t="str">
        <f t="array" ref="Z55">IF(H55="","",INDEX(CATALOGO!AI:AI,MATCH(H55,CATALOGO!AF:AF,0)))</f>
        <v>NA</v>
      </c>
      <c r="AA55" s="362" t="str">
        <f t="array" ref="AA55">IF(H55="","",INDEX(CATALOGO!AJ:AJ,MATCH(H55,CATALOGO!AF:AF,0)))</f>
        <v>NA</v>
      </c>
      <c r="AB55" s="363" t="s">
        <v>207</v>
      </c>
      <c r="AC55" s="490" t="s">
        <v>2623</v>
      </c>
      <c r="AD55" s="365" t="s">
        <v>209</v>
      </c>
      <c r="AE55" s="366" t="s">
        <v>44</v>
      </c>
      <c r="AF55" s="367">
        <v>46040</v>
      </c>
      <c r="AG55" s="367">
        <v>46042</v>
      </c>
      <c r="AH55" s="367"/>
      <c r="AI55" s="367"/>
      <c r="AJ55" s="367"/>
      <c r="AK55" s="374"/>
      <c r="AL55" s="367">
        <v>46047</v>
      </c>
      <c r="AM55" s="367">
        <v>46053</v>
      </c>
      <c r="AN55" s="366" t="s">
        <v>41</v>
      </c>
      <c r="AO55" s="375">
        <v>33480.660000000003</v>
      </c>
      <c r="AP55" s="375">
        <v>0</v>
      </c>
      <c r="AQ55" s="375">
        <v>0</v>
      </c>
      <c r="AR55" s="375">
        <v>0</v>
      </c>
      <c r="AS55" s="375">
        <v>0</v>
      </c>
      <c r="AT55" s="375">
        <v>0</v>
      </c>
      <c r="AU55" s="375">
        <v>0</v>
      </c>
      <c r="AV55" s="375">
        <v>0</v>
      </c>
      <c r="AW55" s="375">
        <v>0</v>
      </c>
      <c r="AX55" s="375">
        <v>0</v>
      </c>
      <c r="AY55" s="375">
        <v>0</v>
      </c>
      <c r="AZ55" s="375">
        <v>0</v>
      </c>
      <c r="BA55" s="388">
        <f t="shared" si="33"/>
        <v>33480.660000000003</v>
      </c>
      <c r="BB55" s="364"/>
      <c r="BC55" s="389">
        <f>SUMIFS(REPROGRAM!X:X,REPROGRAM!B:B,POA_GC_2026!A55)</f>
        <v>0</v>
      </c>
      <c r="BD55" s="389">
        <f>SUMIFS(REPROGRAM!Z:Z,REPROGRAM!B:B,POA_GC_2026!A55)</f>
        <v>0</v>
      </c>
      <c r="BE55" s="389">
        <f t="shared" si="20"/>
        <v>33480.660000000003</v>
      </c>
      <c r="BF55" s="375">
        <v>0</v>
      </c>
      <c r="BG55" s="394">
        <f>SUMIFS(CERT_PRES!$P:$P,CERT_PRES!$A:$A,$A55,CERT_PRES!$Q:$Q,"ENERO")</f>
        <v>0</v>
      </c>
      <c r="BH55" s="375">
        <v>33480.660000000003</v>
      </c>
      <c r="BI55" s="394">
        <f>SUMIFS(CERT_PRES!$P:$P,CERT_PRES!$A:$A,$A55,CERT_PRES!$Q:$Q,"FEBRERO")</f>
        <v>33480.660000000003</v>
      </c>
      <c r="BJ55" s="375">
        <v>0</v>
      </c>
      <c r="BK55" s="394">
        <f>SUMIFS(CERT_PRES!$P:$P,CERT_PRES!$A:$A,$A55,CERT_PRES!$Q:$Q,"MARZO")</f>
        <v>0</v>
      </c>
      <c r="BL55" s="375">
        <v>0</v>
      </c>
      <c r="BM55" s="394">
        <f>SUMIFS(CERT_PRES!$P:$P,CERT_PRES!$A:$A,$A55,CERT_PRES!$Q:$Q,"ABRIL")</f>
        <v>0</v>
      </c>
      <c r="BN55" s="375">
        <v>0</v>
      </c>
      <c r="BO55" s="394">
        <f>SUMIFS(CERT_PRES!$P:$P,CERT_PRES!$A:$A,$A55,CERT_PRES!$Q:$Q,"MAYO")</f>
        <v>0</v>
      </c>
      <c r="BP55" s="375">
        <v>0</v>
      </c>
      <c r="BQ55" s="394">
        <f>SUMIFS(CERT_PRES!$P:$P,CERT_PRES!$A:$A,$A55,CERT_PRES!$Q:$Q,"JUNIO")</f>
        <v>0</v>
      </c>
      <c r="BR55" s="375">
        <v>0</v>
      </c>
      <c r="BS55" s="394">
        <f>SUMIFS(CERT_PRES!$P:$P,CERT_PRES!$A:$A,$A55,CERT_PRES!$Q:$Q,"JULIO")</f>
        <v>0</v>
      </c>
      <c r="BT55" s="375">
        <v>0</v>
      </c>
      <c r="BU55" s="394">
        <f>SUMIFS(CERT_PRES!$P:$P,CERT_PRES!$A:$A,$A55,CERT_PRES!$Q:$Q,"AGOSTO")</f>
        <v>0</v>
      </c>
      <c r="BV55" s="375">
        <v>0</v>
      </c>
      <c r="BW55" s="394">
        <f>SUMIFS(CERT_PRES!$P:$P,CERT_PRES!$A:$A,$A55,CERT_PRES!$Q:$Q,"SEPTIEMBRE")</f>
        <v>0</v>
      </c>
      <c r="BX55" s="375">
        <v>0</v>
      </c>
      <c r="BY55" s="394">
        <f>SUMIFS(CERT_PRES!$P:$P,CERT_PRES!$A:$A,$A55,CERT_PRES!$Q:$Q,"OCTUBRE")</f>
        <v>0</v>
      </c>
      <c r="BZ55" s="375">
        <v>0</v>
      </c>
      <c r="CA55" s="394">
        <f>SUMIFS(CERT_PRES!$P:$P,CERT_PRES!$A:$A,$A55,CERT_PRES!$Q:$Q,"NOVIEMBRE")</f>
        <v>0</v>
      </c>
      <c r="CB55" s="375">
        <v>0</v>
      </c>
      <c r="CC55" s="388">
        <f>SUMIFS(CERT_PRES!$P:$P,CERT_PRES!$A:$A,$A55,CERT_PRES!$Q:$Q,"DICIEMBRE")</f>
        <v>0</v>
      </c>
      <c r="CD55" s="388">
        <f t="shared" si="23"/>
        <v>33480.660000000003</v>
      </c>
      <c r="CE55" s="407" t="str">
        <f t="shared" si="31"/>
        <v>SI</v>
      </c>
      <c r="CF55" s="408" t="str">
        <f t="shared" si="24"/>
        <v>VALIDADO</v>
      </c>
      <c r="CG55" s="409">
        <f>+((SUMIFS(REPROGRAM!$V:$V,REPROGRAM!$B:$B,$A55,REPROGRAM!$AB:$AB,"NO"))-(SUMIFS(REPROGRAM!$W:$W,REPROGRAM!$B:$B,$A55,REPROGRAM!$AB:$AB,"NO")))</f>
        <v>0</v>
      </c>
      <c r="CH55" s="409">
        <f t="shared" si="25"/>
        <v>33480.660000000003</v>
      </c>
      <c r="CI55" s="409">
        <f t="shared" si="26"/>
        <v>0</v>
      </c>
      <c r="CJ55" s="410" t="str">
        <f>IF(DT55="","",INDEX(CATALOGO!L:L,MATCH(DT55,CATALOGO!D:D,0)))</f>
        <v xml:space="preserve">DIRECCIÓN PROVINCIAL DE SALUD DE MANABÍ </v>
      </c>
      <c r="CK55" s="410" t="str">
        <f>IF(DT55="","",INDEX(CATALOGO!L:L,MATCH(DT55,CATALOGO!D:D,0)))</f>
        <v xml:space="preserve">DIRECCIÓN PROVINCIAL DE SALUD DE MANABÍ </v>
      </c>
      <c r="CL55" s="352" t="str">
        <f>IF(D55="","",INDEX(CATALOGO!G:G,MATCH(D55,CATALOGO!D:D,0)))</f>
        <v>COORDINACIÓN ZONAL 4</v>
      </c>
      <c r="CM55" s="352" t="str">
        <f>IF(D55="","",INDEX(CATALOGO!H:H,MATCH(D55,CATALOGO!D:D,0)))</f>
        <v>MANABI</v>
      </c>
      <c r="CN55" s="352" t="str">
        <f>IF(D55="","",INDEX(CATALOGO!I:I,MATCH(D55,CATALOGO!D:D,0)))</f>
        <v>CHONE</v>
      </c>
      <c r="CO55" s="411" t="str">
        <f>IF(H55="","",INDEX(CATALOGO!AH:AH,MATCH(H55,CATALOGO!AF:AF,0)))</f>
        <v>EXTERNALIZADOS</v>
      </c>
      <c r="CP55" s="352" t="str">
        <f t="shared" si="9"/>
        <v>NO APLICA</v>
      </c>
      <c r="CQ55" s="352" t="str">
        <f>IF(E55="","",INDEX(CATALOGO!N:N,MATCH(POA_GC_2026!E55,CATALOGO!M:M,0)))</f>
        <v>PROV</v>
      </c>
      <c r="CR55" s="352" t="str">
        <f t="shared" si="10"/>
        <v>CORRIENTE</v>
      </c>
      <c r="CS55" s="352" t="str">
        <f t="shared" si="11"/>
        <v>90000004</v>
      </c>
      <c r="CT55" s="417" t="str">
        <f>IFERROR(VLOOKUP(E55,CATALOGO!$BB$3:$BC$24,2,0)," ")</f>
        <v>G21</v>
      </c>
      <c r="CU55" s="418" t="str">
        <f>IF(E55="","",INDEX(CATALOGO!AN:AN,MATCH(POA_GC_2026!E55,CATALOGO!AQ:AQ,0)))</f>
        <v>Mejorar las condiciones de vida de la población de forma integral, promoviendo el acceso equitativo a salud, vivienda y bienestar social.</v>
      </c>
      <c r="CV55" s="418" t="str">
        <f>IF(E55="","",INDEX(CATALOGO!AO:AO,MATCH(POA_GC_2026!E55,CATALOGO!AQ:AQ,0)))</f>
        <v>OE5 Incrementar la cobertura de las prestaciones de servicios de salud</v>
      </c>
      <c r="CW55" s="407" t="str">
        <f>IF(CV55="","",INDEX(CATALOGO!AP:AP,MATCH(POA_GC_2026!CV55,CATALOGO!AO:AO,0)))</f>
        <v>OE_5</v>
      </c>
      <c r="CX55" s="419"/>
      <c r="CY55" s="420">
        <f>SUMIFS(CERT_ACT_POA!AM:AM,CERT_ACT_POA!C:C,A55)</f>
        <v>33480.660000000003</v>
      </c>
      <c r="CZ55" s="420">
        <f t="shared" si="34"/>
        <v>0</v>
      </c>
      <c r="DA55" s="421">
        <f>SUMIFS(CERT_ACT_POA!$AD:$AD,CERT_ACT_POA!$C:$C,POA_GC_2026!$A55)</f>
        <v>0</v>
      </c>
      <c r="DB55" s="421">
        <f>SUMIFS(CERT_ACT_POA!$AE:$AE,CERT_ACT_POA!$C:$C,POA_GC_2026!$A55)</f>
        <v>0</v>
      </c>
      <c r="DC55" s="421">
        <f>SUMIFS(CERT_ACT_POA!$AF:$AF,CERT_ACT_POA!$C:$C,POA_GC_2026!$A55)</f>
        <v>0</v>
      </c>
      <c r="DD55" s="407" t="str">
        <f t="shared" si="35"/>
        <v>53</v>
      </c>
      <c r="DE55" s="364"/>
      <c r="DF55" s="428"/>
      <c r="DG55" s="429">
        <f>SUMIFS(CERT_PRES!$M:$M,CERT_PRES!$A:$A,$A55)</f>
        <v>0</v>
      </c>
      <c r="DH55" s="429">
        <f>SUMIFS(CERT_PRES!$O:$O,CERT_PRES!$A:$A,$A55)</f>
        <v>33480.660000000003</v>
      </c>
      <c r="DI55" s="429">
        <f>SUMIFS(CERT_PRES!$P:$P,CERT_PRES!$A:$A,$A55)</f>
        <v>33480.660000000003</v>
      </c>
      <c r="DJ55" s="442">
        <f t="shared" si="27"/>
        <v>0</v>
      </c>
      <c r="DK55" s="608">
        <f>IFERROR(VLOOKUP($A55,CERT_PRES!$A$6:$L$2552,12,0),0)</f>
        <v>8</v>
      </c>
      <c r="DL55" s="429" t="str">
        <f t="shared" si="15"/>
        <v>OK</v>
      </c>
      <c r="DM55" s="429" t="str">
        <f t="shared" si="16"/>
        <v>OK</v>
      </c>
      <c r="DN55" s="429">
        <f t="shared" si="21"/>
        <v>33480.660000000003</v>
      </c>
      <c r="DO55" s="429" t="str">
        <f t="shared" si="28"/>
        <v/>
      </c>
      <c r="DP55" s="443">
        <f>IFERROR(VLOOKUP(A55,#REF!,82,0),0)</f>
        <v>0</v>
      </c>
      <c r="DQ55" s="444">
        <f t="shared" si="29"/>
        <v>33480.660000000003</v>
      </c>
      <c r="DR55" s="445">
        <f t="shared" si="30"/>
        <v>0</v>
      </c>
      <c r="DS55" s="484" t="s">
        <v>2622</v>
      </c>
      <c r="DT55" s="326" t="s">
        <v>951</v>
      </c>
    </row>
    <row r="56" spans="1:124" s="39" customFormat="1" ht="12.75" customHeight="1">
      <c r="A56" s="484" t="s">
        <v>2624</v>
      </c>
      <c r="B56" s="486" t="str">
        <f>IF(DT56="","",INDEX(CATALOGO!E:E,MATCH(DT56,CATALOGO!D:D,0)))</f>
        <v>HOSPITAL GENERAL DE CHONE</v>
      </c>
      <c r="C56" s="483" t="s">
        <v>2625</v>
      </c>
      <c r="D56" s="326" t="str">
        <f>IF(B56="","",INDEX(CATALOGO!J:J,MATCH(B56,CATALOGO!E:E,0)))</f>
        <v>1333</v>
      </c>
      <c r="E56" s="329" t="s">
        <v>223</v>
      </c>
      <c r="F56" s="326" t="str">
        <f t="shared" si="32"/>
        <v>000</v>
      </c>
      <c r="G56" s="327" t="s">
        <v>196</v>
      </c>
      <c r="H56" s="328">
        <v>530209</v>
      </c>
      <c r="I56" s="341" t="s">
        <v>1151</v>
      </c>
      <c r="J56" s="327" t="s">
        <v>193</v>
      </c>
      <c r="K56" s="342" t="str">
        <f>IF(J56="","",INDEX(CATALOGO!AW:AW,MATCH(POA_GC_2026!J56,CATALOGO!AV:AV,0)))</f>
        <v>0000</v>
      </c>
      <c r="L56" s="342" t="str">
        <f>IF(J56="","",INDEX(CATALOGO!AY:AY,MATCH(POA_GC_2026!J56,CATALOGO!AV:AV,0)))</f>
        <v>0000</v>
      </c>
      <c r="M56" s="343" t="str">
        <f>IF(DT56="","",INDEX(CATALOGO!L:L,MATCH(DT56,CATALOGO!D:D,0)))</f>
        <v xml:space="preserve">DIRECCIÓN PROVINCIAL DE SALUD DE MANABÍ </v>
      </c>
      <c r="N56" s="343" t="str">
        <f>IF(DT56="","",INDEX(CATALOGO!K:K,MATCH(DT56,CATALOGO!D:D,0)))</f>
        <v>HOSPITAL GENERAL DE CHONE</v>
      </c>
      <c r="O56" s="344" t="str">
        <f>IF(E56="","",INDEX(CATALOGO!O:O,MATCH(POA_GC_2026!E56,CATALOGO!M:M,0)))</f>
        <v>PROVISION Y PRESTACION DE SERVICIOS DE SALUD</v>
      </c>
      <c r="P56" s="345" t="str">
        <f t="shared" si="22"/>
        <v>SIN PROYECTO</v>
      </c>
      <c r="Q56" s="346" t="str">
        <f>IF(CS56="","",INDEX(CATALOGO!T:T,MATCH(POA_GC_2026!CS56,CATALOGO!S:S,0)))</f>
        <v>PRESTACION DE SERVICIOS DE SALUD SEGUNDO NIVEL</v>
      </c>
      <c r="R56" s="351" t="str">
        <f>IF(H56="","",INDEX(CATALOGO!AG:AG,MATCH(POA_GC_2026!H56,CATALOGO!AF:AF,0)))</f>
        <v>SERVICIOS DE ASEO LAVADO DE VESTIMENTA DE TRABAJO</v>
      </c>
      <c r="S56" s="345" t="str">
        <f t="array" ref="S56">IF(J56="","",INDEX(CATALOGO!AU:AU,MATCH(J56,CATALOGO!AV:AV,0)))</f>
        <v>RECURSOS FISCALES</v>
      </c>
      <c r="T56" s="352" t="str">
        <f>IF(K56="","",INDEX(CATALOGO!AX:AX,MATCH(K56,CATALOGO!AW:AW,0)))</f>
        <v>SIN ORGANISMO</v>
      </c>
      <c r="U56" s="352" t="str">
        <f>IF(L56="","",INDEX(CATALOGO!AZ:AZ,MATCH(POA_GC_2026!L56,CATALOGO!AY:AY,0)))</f>
        <v>SIN CORRELATIVO</v>
      </c>
      <c r="V56" s="353" t="s">
        <v>493</v>
      </c>
      <c r="W56" s="354" t="s">
        <v>2492</v>
      </c>
      <c r="X56" s="354" t="s">
        <v>2491</v>
      </c>
      <c r="Y56" s="355" t="str">
        <f t="array" ref="Y56">IF(H56="","",INDEX(CATALOGO!AK:AK,MATCH(H56,CATALOGO!AF:AF,0)))</f>
        <v>06</v>
      </c>
      <c r="Z56" s="362" t="str">
        <f t="array" ref="Z56">IF(H56="","",INDEX(CATALOGO!AI:AI,MATCH(H56,CATALOGO!AF:AF,0)))</f>
        <v>NA</v>
      </c>
      <c r="AA56" s="362" t="str">
        <f t="array" ref="AA56">IF(H56="","",INDEX(CATALOGO!AJ:AJ,MATCH(H56,CATALOGO!AF:AF,0)))</f>
        <v>NA</v>
      </c>
      <c r="AB56" s="363" t="s">
        <v>194</v>
      </c>
      <c r="AC56" s="490" t="s">
        <v>2626</v>
      </c>
      <c r="AD56" s="365" t="s">
        <v>208</v>
      </c>
      <c r="AE56" s="366" t="s">
        <v>41</v>
      </c>
      <c r="AF56" s="367">
        <v>46042</v>
      </c>
      <c r="AG56" s="367">
        <v>46044</v>
      </c>
      <c r="AH56" s="367"/>
      <c r="AI56" s="367"/>
      <c r="AJ56" s="367"/>
      <c r="AK56" s="374"/>
      <c r="AL56" s="367">
        <v>46050</v>
      </c>
      <c r="AM56" s="367">
        <v>46234</v>
      </c>
      <c r="AN56" s="366" t="s">
        <v>41</v>
      </c>
      <c r="AO56" s="375">
        <v>18932.14</v>
      </c>
      <c r="AP56" s="375">
        <v>18932.14</v>
      </c>
      <c r="AQ56" s="375">
        <v>18932.14</v>
      </c>
      <c r="AR56" s="375">
        <v>18932.14</v>
      </c>
      <c r="AS56" s="375">
        <v>18932.14</v>
      </c>
      <c r="AT56" s="375">
        <v>18932.14</v>
      </c>
      <c r="AU56" s="375">
        <v>18932.16</v>
      </c>
      <c r="AV56" s="375">
        <v>0</v>
      </c>
      <c r="AW56" s="375">
        <v>0</v>
      </c>
      <c r="AX56" s="375">
        <v>0</v>
      </c>
      <c r="AY56" s="375">
        <v>0</v>
      </c>
      <c r="AZ56" s="375">
        <v>0</v>
      </c>
      <c r="BA56" s="388">
        <f t="shared" si="33"/>
        <v>132525</v>
      </c>
      <c r="BB56" s="364" t="s">
        <v>2610</v>
      </c>
      <c r="BC56" s="389">
        <f>SUMIFS(REPROGRAM!X:X,REPROGRAM!B:B,POA_GC_2026!A56)</f>
        <v>0</v>
      </c>
      <c r="BD56" s="389">
        <f>SUMIFS(REPROGRAM!Z:Z,REPROGRAM!B:B,POA_GC_2026!A56)</f>
        <v>7025</v>
      </c>
      <c r="BE56" s="389">
        <f t="shared" si="20"/>
        <v>125500</v>
      </c>
      <c r="BF56" s="375">
        <v>0</v>
      </c>
      <c r="BG56" s="394">
        <f>SUMIFS(CERT_PRES!$P:$P,CERT_PRES!$A:$A,$A56,CERT_PRES!$Q:$Q,"ENERO")</f>
        <v>0</v>
      </c>
      <c r="BH56" s="375">
        <v>0</v>
      </c>
      <c r="BI56" s="394">
        <f>SUMIFS(CERT_PRES!$P:$P,CERT_PRES!$A:$A,$A56,CERT_PRES!$Q:$Q,"FEBRERO")</f>
        <v>0</v>
      </c>
      <c r="BJ56" s="375">
        <v>28479.599999999999</v>
      </c>
      <c r="BK56" s="394">
        <f>SUMIFS(CERT_PRES!$P:$P,CERT_PRES!$A:$A,$A56,CERT_PRES!$Q:$Q,"MARZO")</f>
        <v>28479.599999999999</v>
      </c>
      <c r="BL56" s="375">
        <v>0</v>
      </c>
      <c r="BM56" s="394">
        <f>SUMIFS(CERT_PRES!$P:$P,CERT_PRES!$A:$A,$A56,CERT_PRES!$Q:$Q,"ABRIL")</f>
        <v>0</v>
      </c>
      <c r="BN56" s="375">
        <v>33496.629999999997</v>
      </c>
      <c r="BO56" s="394">
        <f>SUMIFS(CERT_PRES!$P:$P,CERT_PRES!$A:$A,$A56,CERT_PRES!$Q:$Q,"MAYO")</f>
        <v>33496.629999999997</v>
      </c>
      <c r="BP56" s="375">
        <v>17653.05</v>
      </c>
      <c r="BQ56" s="394">
        <f>SUMIFS(CERT_PRES!$P:$P,CERT_PRES!$A:$A,$A56,CERT_PRES!$Q:$Q,"JUNIO")</f>
        <v>17653.05</v>
      </c>
      <c r="BR56" s="375">
        <v>18472.79</v>
      </c>
      <c r="BS56" s="394">
        <f>SUMIFS(CERT_PRES!$P:$P,CERT_PRES!$A:$A,$A56,CERT_PRES!$Q:$Q,"JULIO")</f>
        <v>18472.79</v>
      </c>
      <c r="BT56" s="375">
        <v>15031.42</v>
      </c>
      <c r="BU56" s="394">
        <f>SUMIFS(CERT_PRES!$P:$P,CERT_PRES!$A:$A,$A56,CERT_PRES!$Q:$Q,"AGOSTO")</f>
        <v>0</v>
      </c>
      <c r="BV56" s="375">
        <v>12366.51</v>
      </c>
      <c r="BW56" s="394">
        <f>SUMIFS(CERT_PRES!$P:$P,CERT_PRES!$A:$A,$A56,CERT_PRES!$Q:$Q,"SEPTIEMBRE")</f>
        <v>0</v>
      </c>
      <c r="BX56" s="375">
        <v>0</v>
      </c>
      <c r="BY56" s="394">
        <f>SUMIFS(CERT_PRES!$P:$P,CERT_PRES!$A:$A,$A56,CERT_PRES!$Q:$Q,"OCTUBRE")</f>
        <v>0</v>
      </c>
      <c r="BZ56" s="375">
        <v>0</v>
      </c>
      <c r="CA56" s="394">
        <f>SUMIFS(CERT_PRES!$P:$P,CERT_PRES!$A:$A,$A56,CERT_PRES!$Q:$Q,"NOVIEMBRE")</f>
        <v>0</v>
      </c>
      <c r="CB56" s="375">
        <v>0</v>
      </c>
      <c r="CC56" s="388">
        <f>SUMIFS(CERT_PRES!$P:$P,CERT_PRES!$A:$A,$A56,CERT_PRES!$Q:$Q,"DICIEMBRE")</f>
        <v>0</v>
      </c>
      <c r="CD56" s="388">
        <f t="shared" si="23"/>
        <v>125500</v>
      </c>
      <c r="CE56" s="407" t="str">
        <f t="shared" si="31"/>
        <v>SI</v>
      </c>
      <c r="CF56" s="408" t="str">
        <f t="shared" si="24"/>
        <v>VALIDADO</v>
      </c>
      <c r="CG56" s="409">
        <f>+((SUMIFS(REPROGRAM!$V:$V,REPROGRAM!$B:$B,$A56,REPROGRAM!$AB:$AB,"NO"))-(SUMIFS(REPROGRAM!$W:$W,REPROGRAM!$B:$B,$A56,REPROGRAM!$AB:$AB,"NO")))</f>
        <v>0</v>
      </c>
      <c r="CH56" s="409">
        <f t="shared" si="25"/>
        <v>125500</v>
      </c>
      <c r="CI56" s="409">
        <f t="shared" si="26"/>
        <v>0</v>
      </c>
      <c r="CJ56" s="410" t="str">
        <f>IF(DT56="","",INDEX(CATALOGO!L:L,MATCH(DT56,CATALOGO!D:D,0)))</f>
        <v xml:space="preserve">DIRECCIÓN PROVINCIAL DE SALUD DE MANABÍ </v>
      </c>
      <c r="CK56" s="410" t="str">
        <f>IF(DT56="","",INDEX(CATALOGO!L:L,MATCH(DT56,CATALOGO!D:D,0)))</f>
        <v xml:space="preserve">DIRECCIÓN PROVINCIAL DE SALUD DE MANABÍ </v>
      </c>
      <c r="CL56" s="352" t="str">
        <f>IF(D56="","",INDEX(CATALOGO!G:G,MATCH(D56,CATALOGO!D:D,0)))</f>
        <v>COORDINACIÓN ZONAL 4</v>
      </c>
      <c r="CM56" s="352" t="str">
        <f>IF(D56="","",INDEX(CATALOGO!H:H,MATCH(D56,CATALOGO!D:D,0)))</f>
        <v>MANABI</v>
      </c>
      <c r="CN56" s="352" t="str">
        <f>IF(D56="","",INDEX(CATALOGO!I:I,MATCH(D56,CATALOGO!D:D,0)))</f>
        <v>CHONE</v>
      </c>
      <c r="CO56" s="411" t="str">
        <f>IF(H56="","",INDEX(CATALOGO!AH:AH,MATCH(H56,CATALOGO!AF:AF,0)))</f>
        <v>EXTERNALIZADOS</v>
      </c>
      <c r="CP56" s="352" t="str">
        <f t="shared" si="9"/>
        <v>NO APLICA</v>
      </c>
      <c r="CQ56" s="352" t="str">
        <f>IF(E56="","",INDEX(CATALOGO!N:N,MATCH(POA_GC_2026!E56,CATALOGO!M:M,0)))</f>
        <v>PROV</v>
      </c>
      <c r="CR56" s="352" t="str">
        <f t="shared" si="10"/>
        <v>CORRIENTE</v>
      </c>
      <c r="CS56" s="352" t="str">
        <f t="shared" si="11"/>
        <v>90000004</v>
      </c>
      <c r="CT56" s="417" t="str">
        <f>IFERROR(VLOOKUP(E56,CATALOGO!$BB$3:$BC$24,2,0)," ")</f>
        <v>G21</v>
      </c>
      <c r="CU56" s="418" t="str">
        <f>IF(E56="","",INDEX(CATALOGO!AN:AN,MATCH(POA_GC_2026!E56,CATALOGO!AQ:AQ,0)))</f>
        <v>Mejorar las condiciones de vida de la población de forma integral, promoviendo el acceso equitativo a salud, vivienda y bienestar social.</v>
      </c>
      <c r="CV56" s="418" t="str">
        <f>IF(E56="","",INDEX(CATALOGO!AO:AO,MATCH(POA_GC_2026!E56,CATALOGO!AQ:AQ,0)))</f>
        <v>OE5 Incrementar la cobertura de las prestaciones de servicios de salud</v>
      </c>
      <c r="CW56" s="407" t="str">
        <f>IF(CV56="","",INDEX(CATALOGO!AP:AP,MATCH(POA_GC_2026!CV56,CATALOGO!AO:AO,0)))</f>
        <v>OE_5</v>
      </c>
      <c r="CX56" s="419"/>
      <c r="CY56" s="420">
        <f>SUMIFS(CERT_ACT_POA!AM:AM,CERT_ACT_POA!C:C,A56)</f>
        <v>125500</v>
      </c>
      <c r="CZ56" s="420">
        <f t="shared" si="34"/>
        <v>0</v>
      </c>
      <c r="DA56" s="421">
        <f>SUMIFS(CERT_ACT_POA!$AD:$AD,CERT_ACT_POA!$C:$C,POA_GC_2026!$A56)</f>
        <v>0</v>
      </c>
      <c r="DB56" s="421">
        <f>SUMIFS(CERT_ACT_POA!$AE:$AE,CERT_ACT_POA!$C:$C,POA_GC_2026!$A56)</f>
        <v>0</v>
      </c>
      <c r="DC56" s="421">
        <f>SUMIFS(CERT_ACT_POA!$AF:$AF,CERT_ACT_POA!$C:$C,POA_GC_2026!$A56)</f>
        <v>0</v>
      </c>
      <c r="DD56" s="407" t="str">
        <f t="shared" si="35"/>
        <v>53</v>
      </c>
      <c r="DE56" s="364"/>
      <c r="DF56" s="428"/>
      <c r="DG56" s="429">
        <f>SUMIFS(CERT_PRES!$M:$M,CERT_PRES!$A:$A,$A56)</f>
        <v>0</v>
      </c>
      <c r="DH56" s="429">
        <f>SUMIFS(CERT_PRES!$O:$O,CERT_PRES!$A:$A,$A56)</f>
        <v>125500</v>
      </c>
      <c r="DI56" s="429">
        <f>SUMIFS(CERT_PRES!$P:$P,CERT_PRES!$A:$A,$A56)</f>
        <v>98102.07</v>
      </c>
      <c r="DJ56" s="442">
        <f t="shared" si="27"/>
        <v>0</v>
      </c>
      <c r="DK56" s="608">
        <f>IFERROR(VLOOKUP($A56,CERT_PRES!$A$6:$L$2552,12,0),0)</f>
        <v>2</v>
      </c>
      <c r="DL56" s="429" t="str">
        <f t="shared" si="15"/>
        <v>OK</v>
      </c>
      <c r="DM56" s="429" t="str">
        <f t="shared" si="16"/>
        <v>OK</v>
      </c>
      <c r="DN56" s="429">
        <f t="shared" si="21"/>
        <v>98102.07</v>
      </c>
      <c r="DO56" s="429" t="str">
        <f t="shared" si="28"/>
        <v/>
      </c>
      <c r="DP56" s="443">
        <f>IFERROR(VLOOKUP(A56,#REF!,82,0),0)</f>
        <v>0</v>
      </c>
      <c r="DQ56" s="444">
        <f t="shared" si="29"/>
        <v>125500</v>
      </c>
      <c r="DR56" s="445">
        <f t="shared" si="30"/>
        <v>0</v>
      </c>
      <c r="DS56" s="484" t="s">
        <v>2624</v>
      </c>
      <c r="DT56" s="326" t="s">
        <v>951</v>
      </c>
    </row>
    <row r="57" spans="1:124" s="39" customFormat="1" ht="12.75" customHeight="1">
      <c r="A57" s="484" t="s">
        <v>2627</v>
      </c>
      <c r="B57" s="486" t="str">
        <f>IF(DT57="","",INDEX(CATALOGO!E:E,MATCH(DT57,CATALOGO!D:D,0)))</f>
        <v>HOSPITAL GENERAL DE CHONE</v>
      </c>
      <c r="C57" s="483" t="s">
        <v>2625</v>
      </c>
      <c r="D57" s="326" t="str">
        <f>IF(B57="","",INDEX(CATALOGO!J:J,MATCH(B57,CATALOGO!E:E,0)))</f>
        <v>1333</v>
      </c>
      <c r="E57" s="329" t="s">
        <v>223</v>
      </c>
      <c r="F57" s="326" t="str">
        <f t="shared" si="32"/>
        <v>000</v>
      </c>
      <c r="G57" s="327" t="s">
        <v>196</v>
      </c>
      <c r="H57" s="328">
        <v>530209</v>
      </c>
      <c r="I57" s="341" t="s">
        <v>1151</v>
      </c>
      <c r="J57" s="327" t="s">
        <v>193</v>
      </c>
      <c r="K57" s="342" t="str">
        <f>IF(J57="","",INDEX(CATALOGO!AW:AW,MATCH(POA_GC_2026!J57,CATALOGO!AV:AV,0)))</f>
        <v>0000</v>
      </c>
      <c r="L57" s="342" t="str">
        <f>IF(J57="","",INDEX(CATALOGO!AY:AY,MATCH(POA_GC_2026!J57,CATALOGO!AV:AV,0)))</f>
        <v>0000</v>
      </c>
      <c r="M57" s="343" t="str">
        <f>IF(DT57="","",INDEX(CATALOGO!L:L,MATCH(DT57,CATALOGO!D:D,0)))</f>
        <v xml:space="preserve">DIRECCIÓN PROVINCIAL DE SALUD DE MANABÍ </v>
      </c>
      <c r="N57" s="343" t="str">
        <f>IF(DT57="","",INDEX(CATALOGO!K:K,MATCH(DT57,CATALOGO!D:D,0)))</f>
        <v>HOSPITAL GENERAL DE CHONE</v>
      </c>
      <c r="O57" s="344" t="str">
        <f>IF(E57="","",INDEX(CATALOGO!O:O,MATCH(POA_GC_2026!E57,CATALOGO!M:M,0)))</f>
        <v>PROVISION Y PRESTACION DE SERVICIOS DE SALUD</v>
      </c>
      <c r="P57" s="345" t="str">
        <f t="shared" si="22"/>
        <v>SIN PROYECTO</v>
      </c>
      <c r="Q57" s="346" t="str">
        <f>IF(CS57="","",INDEX(CATALOGO!T:T,MATCH(POA_GC_2026!CS57,CATALOGO!S:S,0)))</f>
        <v>PRESTACION DE SERVICIOS DE SALUD SEGUNDO NIVEL</v>
      </c>
      <c r="R57" s="351" t="str">
        <f>IF(H57="","",INDEX(CATALOGO!AG:AG,MATCH(POA_GC_2026!H57,CATALOGO!AF:AF,0)))</f>
        <v>SERVICIOS DE ASEO LAVADO DE VESTIMENTA DE TRABAJO</v>
      </c>
      <c r="S57" s="345" t="str">
        <f t="array" ref="S57">IF(J57="","",INDEX(CATALOGO!AU:AU,MATCH(J57,CATALOGO!AV:AV,0)))</f>
        <v>RECURSOS FISCALES</v>
      </c>
      <c r="T57" s="352" t="str">
        <f>IF(K57="","",INDEX(CATALOGO!AX:AX,MATCH(K57,CATALOGO!AW:AW,0)))</f>
        <v>SIN ORGANISMO</v>
      </c>
      <c r="U57" s="352" t="str">
        <f>IF(L57="","",INDEX(CATALOGO!AZ:AZ,MATCH(POA_GC_2026!L57,CATALOGO!AY:AY,0)))</f>
        <v>SIN CORRELATIVO</v>
      </c>
      <c r="V57" s="353" t="s">
        <v>493</v>
      </c>
      <c r="W57" s="354" t="s">
        <v>2492</v>
      </c>
      <c r="X57" s="354" t="s">
        <v>2491</v>
      </c>
      <c r="Y57" s="355" t="str">
        <f t="array" ref="Y57">IF(H57="","",INDEX(CATALOGO!AK:AK,MATCH(H57,CATALOGO!AF:AF,0)))</f>
        <v>06</v>
      </c>
      <c r="Z57" s="362" t="str">
        <f t="array" ref="Z57">IF(H57="","",INDEX(CATALOGO!AI:AI,MATCH(H57,CATALOGO!AF:AF,0)))</f>
        <v>NA</v>
      </c>
      <c r="AA57" s="362" t="str">
        <f t="array" ref="AA57">IF(H57="","",INDEX(CATALOGO!AJ:AJ,MATCH(H57,CATALOGO!AF:AF,0)))</f>
        <v>NA</v>
      </c>
      <c r="AB57" s="363" t="s">
        <v>207</v>
      </c>
      <c r="AC57" s="490" t="s">
        <v>2628</v>
      </c>
      <c r="AD57" s="365" t="s">
        <v>206</v>
      </c>
      <c r="AE57" s="366" t="s">
        <v>44</v>
      </c>
      <c r="AF57" s="367">
        <v>46040</v>
      </c>
      <c r="AG57" s="367">
        <v>46042</v>
      </c>
      <c r="AH57" s="367"/>
      <c r="AI57" s="367"/>
      <c r="AJ57" s="367"/>
      <c r="AK57" s="374"/>
      <c r="AL57" s="367">
        <v>46047</v>
      </c>
      <c r="AM57" s="367">
        <v>46053</v>
      </c>
      <c r="AN57" s="366" t="s">
        <v>41</v>
      </c>
      <c r="AO57" s="375">
        <v>9721.6</v>
      </c>
      <c r="AP57" s="375">
        <v>0</v>
      </c>
      <c r="AQ57" s="375">
        <v>0</v>
      </c>
      <c r="AR57" s="375">
        <v>0</v>
      </c>
      <c r="AS57" s="375">
        <v>0</v>
      </c>
      <c r="AT57" s="375">
        <v>0</v>
      </c>
      <c r="AU57" s="375">
        <v>0</v>
      </c>
      <c r="AV57" s="375">
        <v>0</v>
      </c>
      <c r="AW57" s="375">
        <v>0</v>
      </c>
      <c r="AX57" s="375">
        <v>0</v>
      </c>
      <c r="AY57" s="375">
        <v>0</v>
      </c>
      <c r="AZ57" s="375">
        <v>0</v>
      </c>
      <c r="BA57" s="388">
        <f t="shared" si="33"/>
        <v>9721.6</v>
      </c>
      <c r="BB57" s="364"/>
      <c r="BC57" s="389">
        <f>SUMIFS(REPROGRAM!X:X,REPROGRAM!B:B,POA_GC_2026!A57)</f>
        <v>0</v>
      </c>
      <c r="BD57" s="389">
        <f>SUMIFS(REPROGRAM!Z:Z,REPROGRAM!B:B,POA_GC_2026!A57)</f>
        <v>0</v>
      </c>
      <c r="BE57" s="389">
        <f t="shared" si="20"/>
        <v>9721.6</v>
      </c>
      <c r="BF57" s="375">
        <v>0</v>
      </c>
      <c r="BG57" s="394">
        <f>SUMIFS(CERT_PRES!$P:$P,CERT_PRES!$A:$A,$A57,CERT_PRES!$Q:$Q,"ENERO")</f>
        <v>0</v>
      </c>
      <c r="BH57" s="375">
        <v>9721.6</v>
      </c>
      <c r="BI57" s="394">
        <f>SUMIFS(CERT_PRES!$P:$P,CERT_PRES!$A:$A,$A57,CERT_PRES!$Q:$Q,"FEBRERO")</f>
        <v>9721.6</v>
      </c>
      <c r="BJ57" s="375">
        <v>0</v>
      </c>
      <c r="BK57" s="394">
        <f>SUMIFS(CERT_PRES!$P:$P,CERT_PRES!$A:$A,$A57,CERT_PRES!$Q:$Q,"MARZO")</f>
        <v>0</v>
      </c>
      <c r="BL57" s="375">
        <v>0</v>
      </c>
      <c r="BM57" s="394">
        <f>SUMIFS(CERT_PRES!$P:$P,CERT_PRES!$A:$A,$A57,CERT_PRES!$Q:$Q,"ABRIL")</f>
        <v>0</v>
      </c>
      <c r="BN57" s="375">
        <v>0</v>
      </c>
      <c r="BO57" s="394">
        <f>SUMIFS(CERT_PRES!$P:$P,CERT_PRES!$A:$A,$A57,CERT_PRES!$Q:$Q,"MAYO")</f>
        <v>0</v>
      </c>
      <c r="BP57" s="375">
        <v>0</v>
      </c>
      <c r="BQ57" s="394">
        <f>SUMIFS(CERT_PRES!$P:$P,CERT_PRES!$A:$A,$A57,CERT_PRES!$Q:$Q,"JUNIO")</f>
        <v>0</v>
      </c>
      <c r="BR57" s="375">
        <v>0</v>
      </c>
      <c r="BS57" s="394">
        <f>SUMIFS(CERT_PRES!$P:$P,CERT_PRES!$A:$A,$A57,CERT_PRES!$Q:$Q,"JULIO")</f>
        <v>0</v>
      </c>
      <c r="BT57" s="375">
        <v>0</v>
      </c>
      <c r="BU57" s="394">
        <f>SUMIFS(CERT_PRES!$P:$P,CERT_PRES!$A:$A,$A57,CERT_PRES!$Q:$Q,"AGOSTO")</f>
        <v>0</v>
      </c>
      <c r="BV57" s="375">
        <v>0</v>
      </c>
      <c r="BW57" s="394">
        <f>SUMIFS(CERT_PRES!$P:$P,CERT_PRES!$A:$A,$A57,CERT_PRES!$Q:$Q,"SEPTIEMBRE")</f>
        <v>0</v>
      </c>
      <c r="BX57" s="375">
        <v>0</v>
      </c>
      <c r="BY57" s="394">
        <f>SUMIFS(CERT_PRES!$P:$P,CERT_PRES!$A:$A,$A57,CERT_PRES!$Q:$Q,"OCTUBRE")</f>
        <v>0</v>
      </c>
      <c r="BZ57" s="375">
        <v>0</v>
      </c>
      <c r="CA57" s="394">
        <f>SUMIFS(CERT_PRES!$P:$P,CERT_PRES!$A:$A,$A57,CERT_PRES!$Q:$Q,"NOVIEMBRE")</f>
        <v>0</v>
      </c>
      <c r="CB57" s="375">
        <v>0</v>
      </c>
      <c r="CC57" s="388">
        <f>SUMIFS(CERT_PRES!$P:$P,CERT_PRES!$A:$A,$A57,CERT_PRES!$Q:$Q,"DICIEMBRE")</f>
        <v>0</v>
      </c>
      <c r="CD57" s="388">
        <f t="shared" si="23"/>
        <v>9721.6</v>
      </c>
      <c r="CE57" s="407" t="str">
        <f t="shared" si="31"/>
        <v>SI</v>
      </c>
      <c r="CF57" s="408" t="str">
        <f t="shared" si="24"/>
        <v>VALIDADO</v>
      </c>
      <c r="CG57" s="409">
        <f>+((SUMIFS(REPROGRAM!$V:$V,REPROGRAM!$B:$B,$A57,REPROGRAM!$AB:$AB,"NO"))-(SUMIFS(REPROGRAM!$W:$W,REPROGRAM!$B:$B,$A57,REPROGRAM!$AB:$AB,"NO")))</f>
        <v>0</v>
      </c>
      <c r="CH57" s="409">
        <f t="shared" si="25"/>
        <v>9721.6</v>
      </c>
      <c r="CI57" s="409">
        <f t="shared" si="26"/>
        <v>0</v>
      </c>
      <c r="CJ57" s="410" t="str">
        <f>IF(DT57="","",INDEX(CATALOGO!L:L,MATCH(DT57,CATALOGO!D:D,0)))</f>
        <v xml:space="preserve">DIRECCIÓN PROVINCIAL DE SALUD DE MANABÍ </v>
      </c>
      <c r="CK57" s="410" t="str">
        <f>IF(DT57="","",INDEX(CATALOGO!L:L,MATCH(DT57,CATALOGO!D:D,0)))</f>
        <v xml:space="preserve">DIRECCIÓN PROVINCIAL DE SALUD DE MANABÍ </v>
      </c>
      <c r="CL57" s="352" t="str">
        <f>IF(D57="","",INDEX(CATALOGO!G:G,MATCH(D57,CATALOGO!D:D,0)))</f>
        <v>COORDINACIÓN ZONAL 4</v>
      </c>
      <c r="CM57" s="352" t="str">
        <f>IF(D57="","",INDEX(CATALOGO!H:H,MATCH(D57,CATALOGO!D:D,0)))</f>
        <v>MANABI</v>
      </c>
      <c r="CN57" s="352" t="str">
        <f>IF(D57="","",INDEX(CATALOGO!I:I,MATCH(D57,CATALOGO!D:D,0)))</f>
        <v>CHONE</v>
      </c>
      <c r="CO57" s="411" t="str">
        <f>IF(H57="","",INDEX(CATALOGO!AH:AH,MATCH(H57,CATALOGO!AF:AF,0)))</f>
        <v>EXTERNALIZADOS</v>
      </c>
      <c r="CP57" s="352" t="str">
        <f t="shared" si="9"/>
        <v>NO APLICA</v>
      </c>
      <c r="CQ57" s="352" t="str">
        <f>IF(E57="","",INDEX(CATALOGO!N:N,MATCH(POA_GC_2026!E57,CATALOGO!M:M,0)))</f>
        <v>PROV</v>
      </c>
      <c r="CR57" s="352" t="str">
        <f t="shared" si="10"/>
        <v>CORRIENTE</v>
      </c>
      <c r="CS57" s="352" t="str">
        <f t="shared" si="11"/>
        <v>90000004</v>
      </c>
      <c r="CT57" s="417" t="str">
        <f>IFERROR(VLOOKUP(E57,CATALOGO!$BB$3:$BC$24,2,0)," ")</f>
        <v>G21</v>
      </c>
      <c r="CU57" s="418" t="str">
        <f>IF(E57="","",INDEX(CATALOGO!AN:AN,MATCH(POA_GC_2026!E57,CATALOGO!AQ:AQ,0)))</f>
        <v>Mejorar las condiciones de vida de la población de forma integral, promoviendo el acceso equitativo a salud, vivienda y bienestar social.</v>
      </c>
      <c r="CV57" s="418" t="str">
        <f>IF(E57="","",INDEX(CATALOGO!AO:AO,MATCH(POA_GC_2026!E57,CATALOGO!AQ:AQ,0)))</f>
        <v>OE5 Incrementar la cobertura de las prestaciones de servicios de salud</v>
      </c>
      <c r="CW57" s="407" t="str">
        <f>IF(CV57="","",INDEX(CATALOGO!AP:AP,MATCH(POA_GC_2026!CV57,CATALOGO!AO:AO,0)))</f>
        <v>OE_5</v>
      </c>
      <c r="CX57" s="419"/>
      <c r="CY57" s="420">
        <f>SUMIFS(CERT_ACT_POA!AM:AM,CERT_ACT_POA!C:C,A57)</f>
        <v>9721.6</v>
      </c>
      <c r="CZ57" s="420">
        <f t="shared" si="34"/>
        <v>0</v>
      </c>
      <c r="DA57" s="421">
        <f>SUMIFS(CERT_ACT_POA!$AD:$AD,CERT_ACT_POA!$C:$C,POA_GC_2026!$A57)</f>
        <v>0</v>
      </c>
      <c r="DB57" s="421">
        <f>SUMIFS(CERT_ACT_POA!$AE:$AE,CERT_ACT_POA!$C:$C,POA_GC_2026!$A57)</f>
        <v>0</v>
      </c>
      <c r="DC57" s="421">
        <f>SUMIFS(CERT_ACT_POA!$AF:$AF,CERT_ACT_POA!$C:$C,POA_GC_2026!$A57)</f>
        <v>0</v>
      </c>
      <c r="DD57" s="407" t="str">
        <f t="shared" si="35"/>
        <v>53</v>
      </c>
      <c r="DE57" s="364"/>
      <c r="DF57" s="428"/>
      <c r="DG57" s="429">
        <f>SUMIFS(CERT_PRES!$M:$M,CERT_PRES!$A:$A,$A57)</f>
        <v>0</v>
      </c>
      <c r="DH57" s="429">
        <f>SUMIFS(CERT_PRES!$O:$O,CERT_PRES!$A:$A,$A57)</f>
        <v>9721.6</v>
      </c>
      <c r="DI57" s="429">
        <f>SUMIFS(CERT_PRES!$P:$P,CERT_PRES!$A:$A,$A57)</f>
        <v>9721.6</v>
      </c>
      <c r="DJ57" s="442">
        <f t="shared" si="27"/>
        <v>0</v>
      </c>
      <c r="DK57" s="608">
        <f>IFERROR(VLOOKUP($A57,CERT_PRES!$A$6:$L$2552,12,0),0)</f>
        <v>9</v>
      </c>
      <c r="DL57" s="429" t="str">
        <f t="shared" si="15"/>
        <v>OK</v>
      </c>
      <c r="DM57" s="429" t="str">
        <f t="shared" si="16"/>
        <v>OK</v>
      </c>
      <c r="DN57" s="429">
        <f t="shared" si="21"/>
        <v>9721.6</v>
      </c>
      <c r="DO57" s="429" t="str">
        <f t="shared" si="28"/>
        <v/>
      </c>
      <c r="DP57" s="443">
        <f>IFERROR(VLOOKUP(A57,#REF!,82,0),0)</f>
        <v>0</v>
      </c>
      <c r="DQ57" s="444">
        <f t="shared" si="29"/>
        <v>9721.6</v>
      </c>
      <c r="DR57" s="445">
        <f t="shared" si="30"/>
        <v>0</v>
      </c>
      <c r="DS57" s="484" t="s">
        <v>2627</v>
      </c>
      <c r="DT57" s="326" t="s">
        <v>951</v>
      </c>
    </row>
    <row r="58" spans="1:124" s="39" customFormat="1" ht="12.75" customHeight="1">
      <c r="A58" s="484" t="s">
        <v>2629</v>
      </c>
      <c r="B58" s="486" t="str">
        <f>IF(DT58="","",INDEX(CATALOGO!E:E,MATCH(DT58,CATALOGO!D:D,0)))</f>
        <v>HOSPITAL GENERAL DE CHONE</v>
      </c>
      <c r="C58" s="483" t="s">
        <v>2630</v>
      </c>
      <c r="D58" s="326" t="str">
        <f>IF(B58="","",INDEX(CATALOGO!J:J,MATCH(B58,CATALOGO!E:E,0)))</f>
        <v>1333</v>
      </c>
      <c r="E58" s="329" t="s">
        <v>223</v>
      </c>
      <c r="F58" s="326" t="str">
        <f t="shared" si="32"/>
        <v>000</v>
      </c>
      <c r="G58" s="327" t="s">
        <v>196</v>
      </c>
      <c r="H58" s="328">
        <v>530235</v>
      </c>
      <c r="I58" s="341" t="s">
        <v>1151</v>
      </c>
      <c r="J58" s="327" t="s">
        <v>193</v>
      </c>
      <c r="K58" s="342" t="str">
        <f>IF(J58="","",INDEX(CATALOGO!AW:AW,MATCH(POA_GC_2026!J58,CATALOGO!AV:AV,0)))</f>
        <v>0000</v>
      </c>
      <c r="L58" s="342" t="str">
        <f>IF(J58="","",INDEX(CATALOGO!AY:AY,MATCH(POA_GC_2026!J58,CATALOGO!AV:AV,0)))</f>
        <v>0000</v>
      </c>
      <c r="M58" s="343" t="str">
        <f>IF(DT58="","",INDEX(CATALOGO!L:L,MATCH(DT58,CATALOGO!D:D,0)))</f>
        <v xml:space="preserve">DIRECCIÓN PROVINCIAL DE SALUD DE MANABÍ </v>
      </c>
      <c r="N58" s="343" t="str">
        <f>IF(DT58="","",INDEX(CATALOGO!K:K,MATCH(DT58,CATALOGO!D:D,0)))</f>
        <v>HOSPITAL GENERAL DE CHONE</v>
      </c>
      <c r="O58" s="344" t="str">
        <f>IF(E58="","",INDEX(CATALOGO!O:O,MATCH(POA_GC_2026!E58,CATALOGO!M:M,0)))</f>
        <v>PROVISION Y PRESTACION DE SERVICIOS DE SALUD</v>
      </c>
      <c r="P58" s="345" t="str">
        <f t="shared" si="22"/>
        <v>SIN PROYECTO</v>
      </c>
      <c r="Q58" s="346" t="str">
        <f>IF(CS58="","",INDEX(CATALOGO!T:T,MATCH(POA_GC_2026!CS58,CATALOGO!S:S,0)))</f>
        <v>PRESTACION DE SERVICIOS DE SALUD SEGUNDO NIVEL</v>
      </c>
      <c r="R58" s="351" t="str">
        <f>IF(H58="","",INDEX(CATALOGO!AG:AG,MATCH(POA_GC_2026!H58,CATALOGO!AF:AF,0)))</f>
        <v>SERVICIO DE ALIMENTACION</v>
      </c>
      <c r="S58" s="345" t="str">
        <f t="array" ref="S58">IF(J58="","",INDEX(CATALOGO!AU:AU,MATCH(J58,CATALOGO!AV:AV,0)))</f>
        <v>RECURSOS FISCALES</v>
      </c>
      <c r="T58" s="352" t="str">
        <f>IF(K58="","",INDEX(CATALOGO!AX:AX,MATCH(K58,CATALOGO!AW:AW,0)))</f>
        <v>SIN ORGANISMO</v>
      </c>
      <c r="U58" s="352" t="str">
        <f>IF(L58="","",INDEX(CATALOGO!AZ:AZ,MATCH(POA_GC_2026!L58,CATALOGO!AY:AY,0)))</f>
        <v>SIN CORRELATIVO</v>
      </c>
      <c r="V58" s="353" t="s">
        <v>493</v>
      </c>
      <c r="W58" s="354" t="s">
        <v>2492</v>
      </c>
      <c r="X58" s="354" t="s">
        <v>2491</v>
      </c>
      <c r="Y58" s="355" t="str">
        <f t="array" ref="Y58">IF(H58="","",INDEX(CATALOGO!AK:AK,MATCH(H58,CATALOGO!AF:AF,0)))</f>
        <v>06</v>
      </c>
      <c r="Z58" s="362" t="str">
        <f t="array" ref="Z58">IF(H58="","",INDEX(CATALOGO!AI:AI,MATCH(H58,CATALOGO!AF:AF,0)))</f>
        <v>NA</v>
      </c>
      <c r="AA58" s="362" t="str">
        <f t="array" ref="AA58">IF(H58="","",INDEX(CATALOGO!AJ:AJ,MATCH(H58,CATALOGO!AF:AF,0)))</f>
        <v>NA</v>
      </c>
      <c r="AB58" s="363" t="s">
        <v>194</v>
      </c>
      <c r="AC58" s="490" t="s">
        <v>2631</v>
      </c>
      <c r="AD58" s="365" t="s">
        <v>209</v>
      </c>
      <c r="AE58" s="366" t="s">
        <v>41</v>
      </c>
      <c r="AF58" s="367">
        <v>46042</v>
      </c>
      <c r="AG58" s="367">
        <v>46044</v>
      </c>
      <c r="AH58" s="367">
        <v>46043</v>
      </c>
      <c r="AI58" s="367">
        <v>46043</v>
      </c>
      <c r="AJ58" s="367">
        <v>46043</v>
      </c>
      <c r="AK58" s="374"/>
      <c r="AL58" s="367">
        <v>46050</v>
      </c>
      <c r="AM58" s="367">
        <v>46234</v>
      </c>
      <c r="AN58" s="366" t="s">
        <v>41</v>
      </c>
      <c r="AO58" s="375">
        <v>35392</v>
      </c>
      <c r="AP58" s="375">
        <v>35392</v>
      </c>
      <c r="AQ58" s="375">
        <v>35392</v>
      </c>
      <c r="AR58" s="375">
        <v>35392</v>
      </c>
      <c r="AS58" s="375">
        <v>34914.17</v>
      </c>
      <c r="AT58" s="375">
        <v>0</v>
      </c>
      <c r="AU58" s="375">
        <v>0</v>
      </c>
      <c r="AV58" s="375">
        <v>0</v>
      </c>
      <c r="AW58" s="375">
        <v>0</v>
      </c>
      <c r="AX58" s="375">
        <v>0</v>
      </c>
      <c r="AY58" s="375">
        <v>0</v>
      </c>
      <c r="AZ58" s="375">
        <v>0</v>
      </c>
      <c r="BA58" s="388">
        <f t="shared" si="33"/>
        <v>176482.16999999998</v>
      </c>
      <c r="BB58" s="364" t="s">
        <v>2610</v>
      </c>
      <c r="BC58" s="389">
        <f>SUMIFS(REPROGRAM!X:X,REPROGRAM!B:B,POA_GC_2026!A58)</f>
        <v>27720.59</v>
      </c>
      <c r="BD58" s="389">
        <f>SUMIFS(REPROGRAM!Z:Z,REPROGRAM!B:B,POA_GC_2026!A58)</f>
        <v>117025.31</v>
      </c>
      <c r="BE58" s="389">
        <f t="shared" si="20"/>
        <v>87177.449999999983</v>
      </c>
      <c r="BF58" s="375">
        <v>0</v>
      </c>
      <c r="BG58" s="394">
        <f>SUMIFS(CERT_PRES!$P:$P,CERT_PRES!$A:$A,$A58,CERT_PRES!$Q:$Q,"ENERO")</f>
        <v>0</v>
      </c>
      <c r="BH58" s="375">
        <v>0</v>
      </c>
      <c r="BI58" s="394">
        <f>SUMIFS(CERT_PRES!$P:$P,CERT_PRES!$A:$A,$A58,CERT_PRES!$Q:$Q,"FEBRERO")</f>
        <v>0</v>
      </c>
      <c r="BJ58" s="375">
        <v>0</v>
      </c>
      <c r="BK58" s="394">
        <f>SUMIFS(CERT_PRES!$P:$P,CERT_PRES!$A:$A,$A58,CERT_PRES!$Q:$Q,"MARZO")</f>
        <v>0</v>
      </c>
      <c r="BL58" s="375">
        <v>59456.86</v>
      </c>
      <c r="BM58" s="394">
        <f>SUMIFS(CERT_PRES!$P:$P,CERT_PRES!$A:$A,$A58,CERT_PRES!$Q:$Q,"ABRIL")</f>
        <v>59456.86</v>
      </c>
      <c r="BN58" s="375">
        <v>0</v>
      </c>
      <c r="BO58" s="394">
        <f>SUMIFS(CERT_PRES!$P:$P,CERT_PRES!$A:$A,$A58,CERT_PRES!$Q:$Q,"MAYO")</f>
        <v>0</v>
      </c>
      <c r="BP58" s="375">
        <v>27720.59</v>
      </c>
      <c r="BQ58" s="394">
        <f>SUMIFS(CERT_PRES!$P:$P,CERT_PRES!$A:$A,$A58,CERT_PRES!$Q:$Q,"JUNIO")</f>
        <v>27720.59</v>
      </c>
      <c r="BR58" s="375">
        <v>0</v>
      </c>
      <c r="BS58" s="394">
        <f>SUMIFS(CERT_PRES!$P:$P,CERT_PRES!$A:$A,$A58,CERT_PRES!$Q:$Q,"JULIO")</f>
        <v>0</v>
      </c>
      <c r="BT58" s="375">
        <v>0</v>
      </c>
      <c r="BU58" s="394">
        <f>SUMIFS(CERT_PRES!$P:$P,CERT_PRES!$A:$A,$A58,CERT_PRES!$Q:$Q,"AGOSTO")</f>
        <v>0</v>
      </c>
      <c r="BV58" s="375">
        <v>0</v>
      </c>
      <c r="BW58" s="394">
        <f>SUMIFS(CERT_PRES!$P:$P,CERT_PRES!$A:$A,$A58,CERT_PRES!$Q:$Q,"SEPTIEMBRE")</f>
        <v>0</v>
      </c>
      <c r="BX58" s="375">
        <v>0</v>
      </c>
      <c r="BY58" s="394">
        <f>SUMIFS(CERT_PRES!$P:$P,CERT_PRES!$A:$A,$A58,CERT_PRES!$Q:$Q,"OCTUBRE")</f>
        <v>0</v>
      </c>
      <c r="BZ58" s="375">
        <v>0</v>
      </c>
      <c r="CA58" s="394">
        <f>SUMIFS(CERT_PRES!$P:$P,CERT_PRES!$A:$A,$A58,CERT_PRES!$Q:$Q,"NOVIEMBRE")</f>
        <v>0</v>
      </c>
      <c r="CB58" s="375">
        <v>0</v>
      </c>
      <c r="CC58" s="388">
        <f>SUMIFS(CERT_PRES!$P:$P,CERT_PRES!$A:$A,$A58,CERT_PRES!$Q:$Q,"DICIEMBRE")</f>
        <v>0</v>
      </c>
      <c r="CD58" s="388">
        <f t="shared" si="23"/>
        <v>87177.45</v>
      </c>
      <c r="CE58" s="407" t="str">
        <f t="shared" si="31"/>
        <v>SI</v>
      </c>
      <c r="CF58" s="408" t="str">
        <f t="shared" si="24"/>
        <v>VALIDADO</v>
      </c>
      <c r="CG58" s="409">
        <f>+((SUMIFS(REPROGRAM!$V:$V,REPROGRAM!$B:$B,$A58,REPROGRAM!$AB:$AB,"NO"))-(SUMIFS(REPROGRAM!$W:$W,REPROGRAM!$B:$B,$A58,REPROGRAM!$AB:$AB,"NO")))</f>
        <v>0</v>
      </c>
      <c r="CH58" s="409">
        <f t="shared" si="25"/>
        <v>87177.45</v>
      </c>
      <c r="CI58" s="409">
        <f t="shared" si="26"/>
        <v>0</v>
      </c>
      <c r="CJ58" s="410" t="str">
        <f>IF(DT58="","",INDEX(CATALOGO!L:L,MATCH(DT58,CATALOGO!D:D,0)))</f>
        <v xml:space="preserve">DIRECCIÓN PROVINCIAL DE SALUD DE MANABÍ </v>
      </c>
      <c r="CK58" s="410" t="str">
        <f>IF(DT58="","",INDEX(CATALOGO!L:L,MATCH(DT58,CATALOGO!D:D,0)))</f>
        <v xml:space="preserve">DIRECCIÓN PROVINCIAL DE SALUD DE MANABÍ </v>
      </c>
      <c r="CL58" s="352" t="str">
        <f>IF(D58="","",INDEX(CATALOGO!G:G,MATCH(D58,CATALOGO!D:D,0)))</f>
        <v>COORDINACIÓN ZONAL 4</v>
      </c>
      <c r="CM58" s="352" t="str">
        <f>IF(D58="","",INDEX(CATALOGO!H:H,MATCH(D58,CATALOGO!D:D,0)))</f>
        <v>MANABI</v>
      </c>
      <c r="CN58" s="352" t="str">
        <f>IF(D58="","",INDEX(CATALOGO!I:I,MATCH(D58,CATALOGO!D:D,0)))</f>
        <v>CHONE</v>
      </c>
      <c r="CO58" s="411" t="str">
        <f>IF(H58="","",INDEX(CATALOGO!AH:AH,MATCH(H58,CATALOGO!AF:AF,0)))</f>
        <v>EXTERNALIZADOS</v>
      </c>
      <c r="CP58" s="352" t="str">
        <f t="shared" si="9"/>
        <v>NO APLICA</v>
      </c>
      <c r="CQ58" s="352" t="str">
        <f>IF(E58="","",INDEX(CATALOGO!N:N,MATCH(POA_GC_2026!E58,CATALOGO!M:M,0)))</f>
        <v>PROV</v>
      </c>
      <c r="CR58" s="352" t="str">
        <f t="shared" si="10"/>
        <v>CORRIENTE</v>
      </c>
      <c r="CS58" s="352" t="str">
        <f t="shared" si="11"/>
        <v>90000004</v>
      </c>
      <c r="CT58" s="417" t="str">
        <f>IFERROR(VLOOKUP(E58,CATALOGO!$BB$3:$BC$24,2,0)," ")</f>
        <v>G21</v>
      </c>
      <c r="CU58" s="418" t="str">
        <f>IF(E58="","",INDEX(CATALOGO!AN:AN,MATCH(POA_GC_2026!E58,CATALOGO!AQ:AQ,0)))</f>
        <v>Mejorar las condiciones de vida de la población de forma integral, promoviendo el acceso equitativo a salud, vivienda y bienestar social.</v>
      </c>
      <c r="CV58" s="418" t="str">
        <f>IF(E58="","",INDEX(CATALOGO!AO:AO,MATCH(POA_GC_2026!E58,CATALOGO!AQ:AQ,0)))</f>
        <v>OE5 Incrementar la cobertura de las prestaciones de servicios de salud</v>
      </c>
      <c r="CW58" s="407" t="str">
        <f>IF(CV58="","",INDEX(CATALOGO!AP:AP,MATCH(POA_GC_2026!CV58,CATALOGO!AO:AO,0)))</f>
        <v>OE_5</v>
      </c>
      <c r="CX58" s="419"/>
      <c r="CY58" s="420">
        <f>SUMIFS(CERT_ACT_POA!AM:AM,CERT_ACT_POA!C:C,A58)</f>
        <v>87177.45</v>
      </c>
      <c r="CZ58" s="420">
        <f t="shared" si="34"/>
        <v>-1.4551915228366852E-11</v>
      </c>
      <c r="DA58" s="421">
        <f>SUMIFS(CERT_ACT_POA!$AD:$AD,CERT_ACT_POA!$C:$C,POA_GC_2026!$A58)</f>
        <v>0</v>
      </c>
      <c r="DB58" s="421">
        <f>SUMIFS(CERT_ACT_POA!$AE:$AE,CERT_ACT_POA!$C:$C,POA_GC_2026!$A58)</f>
        <v>0</v>
      </c>
      <c r="DC58" s="421">
        <f>SUMIFS(CERT_ACT_POA!$AF:$AF,CERT_ACT_POA!$C:$C,POA_GC_2026!$A58)</f>
        <v>0</v>
      </c>
      <c r="DD58" s="407" t="str">
        <f t="shared" si="35"/>
        <v>53</v>
      </c>
      <c r="DE58" s="364"/>
      <c r="DF58" s="428"/>
      <c r="DG58" s="429">
        <f>SUMIFS(CERT_PRES!$M:$M,CERT_PRES!$A:$A,$A58)</f>
        <v>0</v>
      </c>
      <c r="DH58" s="429">
        <f>SUMIFS(CERT_PRES!$O:$O,CERT_PRES!$A:$A,$A58)</f>
        <v>87177.45</v>
      </c>
      <c r="DI58" s="429">
        <f>SUMIFS(CERT_PRES!$P:$P,CERT_PRES!$A:$A,$A58)</f>
        <v>87177.45</v>
      </c>
      <c r="DJ58" s="442">
        <f t="shared" si="27"/>
        <v>0</v>
      </c>
      <c r="DK58" s="608">
        <f>IFERROR(VLOOKUP($A58,CERT_PRES!$A$6:$L$2552,12,0),0)</f>
        <v>4</v>
      </c>
      <c r="DL58" s="429" t="str">
        <f t="shared" si="15"/>
        <v>OK</v>
      </c>
      <c r="DM58" s="429" t="str">
        <f t="shared" si="16"/>
        <v>OK</v>
      </c>
      <c r="DN58" s="429">
        <f t="shared" si="21"/>
        <v>87177.45</v>
      </c>
      <c r="DO58" s="429" t="str">
        <f t="shared" si="28"/>
        <v/>
      </c>
      <c r="DP58" s="443">
        <f>IFERROR(VLOOKUP(A58,#REF!,82,0),0)</f>
        <v>0</v>
      </c>
      <c r="DQ58" s="444">
        <f t="shared" si="29"/>
        <v>87177.45</v>
      </c>
      <c r="DR58" s="445">
        <f t="shared" si="30"/>
        <v>0</v>
      </c>
      <c r="DS58" s="484" t="s">
        <v>2629</v>
      </c>
      <c r="DT58" s="326" t="s">
        <v>951</v>
      </c>
    </row>
    <row r="59" spans="1:124" s="39" customFormat="1" ht="12.75" customHeight="1">
      <c r="A59" s="484" t="s">
        <v>2632</v>
      </c>
      <c r="B59" s="486" t="str">
        <f>IF(DT59="","",INDEX(CATALOGO!E:E,MATCH(DT59,CATALOGO!D:D,0)))</f>
        <v>HOSPITAL GENERAL DE CHONE</v>
      </c>
      <c r="C59" s="483" t="s">
        <v>2630</v>
      </c>
      <c r="D59" s="326" t="str">
        <f>IF(B59="","",INDEX(CATALOGO!J:J,MATCH(B59,CATALOGO!E:E,0)))</f>
        <v>1333</v>
      </c>
      <c r="E59" s="329" t="s">
        <v>223</v>
      </c>
      <c r="F59" s="326" t="str">
        <f t="shared" si="32"/>
        <v>000</v>
      </c>
      <c r="G59" s="327" t="s">
        <v>196</v>
      </c>
      <c r="H59" s="328">
        <v>530235</v>
      </c>
      <c r="I59" s="341" t="s">
        <v>1151</v>
      </c>
      <c r="J59" s="327" t="s">
        <v>193</v>
      </c>
      <c r="K59" s="342" t="str">
        <f>IF(J59="","",INDEX(CATALOGO!AW:AW,MATCH(POA_GC_2026!J59,CATALOGO!AV:AV,0)))</f>
        <v>0000</v>
      </c>
      <c r="L59" s="342" t="str">
        <f>IF(J59="","",INDEX(CATALOGO!AY:AY,MATCH(POA_GC_2026!J59,CATALOGO!AV:AV,0)))</f>
        <v>0000</v>
      </c>
      <c r="M59" s="343" t="str">
        <f>IF(DT59="","",INDEX(CATALOGO!L:L,MATCH(DT59,CATALOGO!D:D,0)))</f>
        <v xml:space="preserve">DIRECCIÓN PROVINCIAL DE SALUD DE MANABÍ </v>
      </c>
      <c r="N59" s="343" t="str">
        <f>IF(DT59="","",INDEX(CATALOGO!K:K,MATCH(DT59,CATALOGO!D:D,0)))</f>
        <v>HOSPITAL GENERAL DE CHONE</v>
      </c>
      <c r="O59" s="344" t="str">
        <f>IF(E59="","",INDEX(CATALOGO!O:O,MATCH(POA_GC_2026!E59,CATALOGO!M:M,0)))</f>
        <v>PROVISION Y PRESTACION DE SERVICIOS DE SALUD</v>
      </c>
      <c r="P59" s="345" t="str">
        <f t="shared" si="22"/>
        <v>SIN PROYECTO</v>
      </c>
      <c r="Q59" s="346" t="str">
        <f>IF(CS59="","",INDEX(CATALOGO!T:T,MATCH(POA_GC_2026!CS59,CATALOGO!S:S,0)))</f>
        <v>PRESTACION DE SERVICIOS DE SALUD SEGUNDO NIVEL</v>
      </c>
      <c r="R59" s="351" t="str">
        <f>IF(H59="","",INDEX(CATALOGO!AG:AG,MATCH(POA_GC_2026!H59,CATALOGO!AF:AF,0)))</f>
        <v>SERVICIO DE ALIMENTACION</v>
      </c>
      <c r="S59" s="345" t="str">
        <f t="array" ref="S59">IF(J59="","",INDEX(CATALOGO!AU:AU,MATCH(J59,CATALOGO!AV:AV,0)))</f>
        <v>RECURSOS FISCALES</v>
      </c>
      <c r="T59" s="352" t="str">
        <f>IF(K59="","",INDEX(CATALOGO!AX:AX,MATCH(K59,CATALOGO!AW:AW,0)))</f>
        <v>SIN ORGANISMO</v>
      </c>
      <c r="U59" s="352" t="str">
        <f>IF(L59="","",INDEX(CATALOGO!AZ:AZ,MATCH(POA_GC_2026!L59,CATALOGO!AY:AY,0)))</f>
        <v>SIN CORRELATIVO</v>
      </c>
      <c r="V59" s="353" t="s">
        <v>493</v>
      </c>
      <c r="W59" s="354" t="s">
        <v>2492</v>
      </c>
      <c r="X59" s="354" t="s">
        <v>2491</v>
      </c>
      <c r="Y59" s="355" t="str">
        <f t="array" ref="Y59">IF(H59="","",INDEX(CATALOGO!AK:AK,MATCH(H59,CATALOGO!AF:AF,0)))</f>
        <v>06</v>
      </c>
      <c r="Z59" s="362" t="str">
        <f t="array" ref="Z59">IF(H59="","",INDEX(CATALOGO!AI:AI,MATCH(H59,CATALOGO!AF:AF,0)))</f>
        <v>NA</v>
      </c>
      <c r="AA59" s="362" t="str">
        <f t="array" ref="AA59">IF(H59="","",INDEX(CATALOGO!AJ:AJ,MATCH(H59,CATALOGO!AF:AF,0)))</f>
        <v>NA</v>
      </c>
      <c r="AB59" s="363" t="s">
        <v>194</v>
      </c>
      <c r="AC59" s="490"/>
      <c r="AD59" s="365" t="s">
        <v>209</v>
      </c>
      <c r="AE59" s="366" t="s">
        <v>41</v>
      </c>
      <c r="AF59" s="367">
        <v>46173</v>
      </c>
      <c r="AG59" s="367">
        <v>46188</v>
      </c>
      <c r="AH59" s="367">
        <v>46167</v>
      </c>
      <c r="AI59" s="367">
        <v>46190</v>
      </c>
      <c r="AJ59" s="367">
        <v>46193</v>
      </c>
      <c r="AK59" s="374"/>
      <c r="AL59" s="367">
        <v>46203</v>
      </c>
      <c r="AM59" s="367">
        <v>46387</v>
      </c>
      <c r="AN59" s="366" t="s">
        <v>41</v>
      </c>
      <c r="AO59" s="375">
        <v>0</v>
      </c>
      <c r="AP59" s="375">
        <v>0</v>
      </c>
      <c r="AQ59" s="375">
        <v>0</v>
      </c>
      <c r="AR59" s="375">
        <v>0</v>
      </c>
      <c r="AS59" s="375">
        <v>0</v>
      </c>
      <c r="AT59" s="375">
        <v>0</v>
      </c>
      <c r="AU59" s="375">
        <v>0</v>
      </c>
      <c r="AV59" s="375">
        <v>0</v>
      </c>
      <c r="AW59" s="375">
        <v>0</v>
      </c>
      <c r="AX59" s="375">
        <v>0</v>
      </c>
      <c r="AY59" s="375">
        <v>0</v>
      </c>
      <c r="AZ59" s="375">
        <v>0</v>
      </c>
      <c r="BA59" s="388">
        <f t="shared" si="33"/>
        <v>0</v>
      </c>
      <c r="BB59" s="364"/>
      <c r="BC59" s="389">
        <f>SUMIFS(REPROGRAM!X:X,REPROGRAM!B:B,POA_GC_2026!A59)</f>
        <v>0</v>
      </c>
      <c r="BD59" s="389">
        <f>SUMIFS(REPROGRAM!Z:Z,REPROGRAM!B:B,POA_GC_2026!A59)</f>
        <v>0</v>
      </c>
      <c r="BE59" s="389">
        <f t="shared" si="20"/>
        <v>0</v>
      </c>
      <c r="BF59" s="375">
        <v>0</v>
      </c>
      <c r="BG59" s="394">
        <f>SUMIFS(CERT_PRES!$P:$P,CERT_PRES!$A:$A,$A59,CERT_PRES!$Q:$Q,"ENERO")</f>
        <v>0</v>
      </c>
      <c r="BH59" s="375">
        <v>0</v>
      </c>
      <c r="BI59" s="394">
        <f>SUMIFS(CERT_PRES!$P:$P,CERT_PRES!$A:$A,$A59,CERT_PRES!$Q:$Q,"FEBRERO")</f>
        <v>0</v>
      </c>
      <c r="BJ59" s="375">
        <v>0</v>
      </c>
      <c r="BK59" s="394">
        <f>SUMIFS(CERT_PRES!$P:$P,CERT_PRES!$A:$A,$A59,CERT_PRES!$Q:$Q,"MARZO")</f>
        <v>0</v>
      </c>
      <c r="BL59" s="375">
        <v>0</v>
      </c>
      <c r="BM59" s="394">
        <f>SUMIFS(CERT_PRES!$P:$P,CERT_PRES!$A:$A,$A59,CERT_PRES!$Q:$Q,"ABRIL")</f>
        <v>0</v>
      </c>
      <c r="BN59" s="375">
        <v>0</v>
      </c>
      <c r="BO59" s="394">
        <f>SUMIFS(CERT_PRES!$P:$P,CERT_PRES!$A:$A,$A59,CERT_PRES!$Q:$Q,"MAYO")</f>
        <v>0</v>
      </c>
      <c r="BP59" s="375">
        <v>0</v>
      </c>
      <c r="BQ59" s="394">
        <f>SUMIFS(CERT_PRES!$P:$P,CERT_PRES!$A:$A,$A59,CERT_PRES!$Q:$Q,"JUNIO")</f>
        <v>0</v>
      </c>
      <c r="BR59" s="375">
        <v>0</v>
      </c>
      <c r="BS59" s="394">
        <f>SUMIFS(CERT_PRES!$P:$P,CERT_PRES!$A:$A,$A59,CERT_PRES!$Q:$Q,"JULIO")</f>
        <v>0</v>
      </c>
      <c r="BT59" s="375">
        <v>0</v>
      </c>
      <c r="BU59" s="394">
        <f>SUMIFS(CERT_PRES!$P:$P,CERT_PRES!$A:$A,$A59,CERT_PRES!$Q:$Q,"AGOSTO")</f>
        <v>0</v>
      </c>
      <c r="BV59" s="375">
        <v>0</v>
      </c>
      <c r="BW59" s="394">
        <f>SUMIFS(CERT_PRES!$P:$P,CERT_PRES!$A:$A,$A59,CERT_PRES!$Q:$Q,"SEPTIEMBRE")</f>
        <v>0</v>
      </c>
      <c r="BX59" s="375">
        <v>0</v>
      </c>
      <c r="BY59" s="394">
        <f>SUMIFS(CERT_PRES!$P:$P,CERT_PRES!$A:$A,$A59,CERT_PRES!$Q:$Q,"OCTUBRE")</f>
        <v>0</v>
      </c>
      <c r="BZ59" s="375">
        <v>0</v>
      </c>
      <c r="CA59" s="394">
        <f>SUMIFS(CERT_PRES!$P:$P,CERT_PRES!$A:$A,$A59,CERT_PRES!$Q:$Q,"NOVIEMBRE")</f>
        <v>0</v>
      </c>
      <c r="CB59" s="375">
        <v>0</v>
      </c>
      <c r="CC59" s="388">
        <f>SUMIFS(CERT_PRES!$P:$P,CERT_PRES!$A:$A,$A59,CERT_PRES!$Q:$Q,"DICIEMBRE")</f>
        <v>0</v>
      </c>
      <c r="CD59" s="388">
        <f t="shared" si="23"/>
        <v>0</v>
      </c>
      <c r="CE59" s="407" t="str">
        <f t="shared" si="31"/>
        <v>NO</v>
      </c>
      <c r="CF59" s="408" t="str">
        <f t="shared" si="24"/>
        <v>VALIDADO</v>
      </c>
      <c r="CG59" s="409">
        <f>+((SUMIFS(REPROGRAM!$V:$V,REPROGRAM!$B:$B,$A59,REPROGRAM!$AB:$AB,"NO"))-(SUMIFS(REPROGRAM!$W:$W,REPROGRAM!$B:$B,$A59,REPROGRAM!$AB:$AB,"NO")))</f>
        <v>0</v>
      </c>
      <c r="CH59" s="409">
        <f t="shared" si="25"/>
        <v>0</v>
      </c>
      <c r="CI59" s="409">
        <f t="shared" si="26"/>
        <v>0</v>
      </c>
      <c r="CJ59" s="410" t="str">
        <f>IF(DT59="","",INDEX(CATALOGO!L:L,MATCH(DT59,CATALOGO!D:D,0)))</f>
        <v xml:space="preserve">DIRECCIÓN PROVINCIAL DE SALUD DE MANABÍ </v>
      </c>
      <c r="CK59" s="410" t="str">
        <f>IF(DT59="","",INDEX(CATALOGO!L:L,MATCH(DT59,CATALOGO!D:D,0)))</f>
        <v xml:space="preserve">DIRECCIÓN PROVINCIAL DE SALUD DE MANABÍ </v>
      </c>
      <c r="CL59" s="352" t="str">
        <f>IF(D59="","",INDEX(CATALOGO!G:G,MATCH(D59,CATALOGO!D:D,0)))</f>
        <v>COORDINACIÓN ZONAL 4</v>
      </c>
      <c r="CM59" s="352" t="str">
        <f>IF(D59="","",INDEX(CATALOGO!H:H,MATCH(D59,CATALOGO!D:D,0)))</f>
        <v>MANABI</v>
      </c>
      <c r="CN59" s="352" t="str">
        <f>IF(D59="","",INDEX(CATALOGO!I:I,MATCH(D59,CATALOGO!D:D,0)))</f>
        <v>CHONE</v>
      </c>
      <c r="CO59" s="411" t="str">
        <f>IF(H59="","",INDEX(CATALOGO!AH:AH,MATCH(H59,CATALOGO!AF:AF,0)))</f>
        <v>EXTERNALIZADOS</v>
      </c>
      <c r="CP59" s="352" t="str">
        <f t="shared" si="9"/>
        <v>NO APLICA</v>
      </c>
      <c r="CQ59" s="352" t="str">
        <f>IF(E59="","",INDEX(CATALOGO!N:N,MATCH(POA_GC_2026!E59,CATALOGO!M:M,0)))</f>
        <v>PROV</v>
      </c>
      <c r="CR59" s="352" t="str">
        <f t="shared" si="10"/>
        <v>CORRIENTE</v>
      </c>
      <c r="CS59" s="352" t="str">
        <f t="shared" si="11"/>
        <v>90000004</v>
      </c>
      <c r="CT59" s="417" t="str">
        <f>IFERROR(VLOOKUP(E59,CATALOGO!$BB$3:$BC$24,2,0)," ")</f>
        <v>G21</v>
      </c>
      <c r="CU59" s="418" t="str">
        <f>IF(E59="","",INDEX(CATALOGO!AN:AN,MATCH(POA_GC_2026!E59,CATALOGO!AQ:AQ,0)))</f>
        <v>Mejorar las condiciones de vida de la población de forma integral, promoviendo el acceso equitativo a salud, vivienda y bienestar social.</v>
      </c>
      <c r="CV59" s="418" t="str">
        <f>IF(E59="","",INDEX(CATALOGO!AO:AO,MATCH(POA_GC_2026!E59,CATALOGO!AQ:AQ,0)))</f>
        <v>OE5 Incrementar la cobertura de las prestaciones de servicios de salud</v>
      </c>
      <c r="CW59" s="407" t="str">
        <f>IF(CV59="","",INDEX(CATALOGO!AP:AP,MATCH(POA_GC_2026!CV59,CATALOGO!AO:AO,0)))</f>
        <v>OE_5</v>
      </c>
      <c r="CX59" s="419"/>
      <c r="CY59" s="420">
        <f>SUMIFS(CERT_ACT_POA!AM:AM,CERT_ACT_POA!C:C,A59)</f>
        <v>0</v>
      </c>
      <c r="CZ59" s="420">
        <f t="shared" si="34"/>
        <v>0</v>
      </c>
      <c r="DA59" s="421">
        <f>SUMIFS(CERT_ACT_POA!$AD:$AD,CERT_ACT_POA!$C:$C,POA_GC_2026!$A59)</f>
        <v>0</v>
      </c>
      <c r="DB59" s="421">
        <f>SUMIFS(CERT_ACT_POA!$AE:$AE,CERT_ACT_POA!$C:$C,POA_GC_2026!$A59)</f>
        <v>0</v>
      </c>
      <c r="DC59" s="421">
        <f>SUMIFS(CERT_ACT_POA!$AF:$AF,CERT_ACT_POA!$C:$C,POA_GC_2026!$A59)</f>
        <v>0</v>
      </c>
      <c r="DD59" s="407" t="str">
        <f t="shared" si="35"/>
        <v>53</v>
      </c>
      <c r="DE59" s="364"/>
      <c r="DF59" s="428"/>
      <c r="DG59" s="429">
        <f>SUMIFS(CERT_PRES!$M:$M,CERT_PRES!$A:$A,$A59)</f>
        <v>0</v>
      </c>
      <c r="DH59" s="429">
        <f>SUMIFS(CERT_PRES!$O:$O,CERT_PRES!$A:$A,$A59)</f>
        <v>0</v>
      </c>
      <c r="DI59" s="429">
        <f>SUMIFS(CERT_PRES!$P:$P,CERT_PRES!$A:$A,$A59)</f>
        <v>0</v>
      </c>
      <c r="DJ59" s="442">
        <f t="shared" si="27"/>
        <v>0</v>
      </c>
      <c r="DK59" s="608">
        <f>IFERROR(VLOOKUP($A59,CERT_PRES!$A$6:$L$2552,12,0),0)</f>
        <v>0</v>
      </c>
      <c r="DL59" s="429" t="str">
        <f t="shared" si="15"/>
        <v>OK</v>
      </c>
      <c r="DM59" s="429" t="str">
        <f t="shared" si="16"/>
        <v>OK</v>
      </c>
      <c r="DN59" s="429" t="str">
        <f t="shared" si="21"/>
        <v/>
      </c>
      <c r="DO59" s="429" t="str">
        <f t="shared" si="28"/>
        <v/>
      </c>
      <c r="DP59" s="443">
        <f>IFERROR(VLOOKUP(A59,#REF!,82,0),0)</f>
        <v>0</v>
      </c>
      <c r="DQ59" s="444">
        <f t="shared" si="29"/>
        <v>0</v>
      </c>
      <c r="DR59" s="445">
        <f t="shared" si="30"/>
        <v>0</v>
      </c>
      <c r="DS59" s="484" t="s">
        <v>2632</v>
      </c>
      <c r="DT59" s="326" t="s">
        <v>951</v>
      </c>
    </row>
    <row r="60" spans="1:124" s="39" customFormat="1" ht="12.75" customHeight="1">
      <c r="A60" s="484" t="s">
        <v>2633</v>
      </c>
      <c r="B60" s="486" t="str">
        <f>IF(DT60="","",INDEX(CATALOGO!E:E,MATCH(DT60,CATALOGO!D:D,0)))</f>
        <v>HOSPITAL GENERAL DE CHONE</v>
      </c>
      <c r="C60" s="483" t="s">
        <v>2630</v>
      </c>
      <c r="D60" s="326" t="str">
        <f>IF(B60="","",INDEX(CATALOGO!J:J,MATCH(B60,CATALOGO!E:E,0)))</f>
        <v>1333</v>
      </c>
      <c r="E60" s="329" t="s">
        <v>223</v>
      </c>
      <c r="F60" s="326" t="str">
        <f t="shared" si="32"/>
        <v>000</v>
      </c>
      <c r="G60" s="327" t="s">
        <v>196</v>
      </c>
      <c r="H60" s="328">
        <v>530235</v>
      </c>
      <c r="I60" s="341" t="s">
        <v>1151</v>
      </c>
      <c r="J60" s="327" t="s">
        <v>193</v>
      </c>
      <c r="K60" s="342" t="str">
        <f>IF(J60="","",INDEX(CATALOGO!AW:AW,MATCH(POA_GC_2026!J60,CATALOGO!AV:AV,0)))</f>
        <v>0000</v>
      </c>
      <c r="L60" s="342" t="str">
        <f>IF(J60="","",INDEX(CATALOGO!AY:AY,MATCH(POA_GC_2026!J60,CATALOGO!AV:AV,0)))</f>
        <v>0000</v>
      </c>
      <c r="M60" s="343" t="str">
        <f>IF(DT60="","",INDEX(CATALOGO!L:L,MATCH(DT60,CATALOGO!D:D,0)))</f>
        <v xml:space="preserve">DIRECCIÓN PROVINCIAL DE SALUD DE MANABÍ </v>
      </c>
      <c r="N60" s="343" t="str">
        <f>IF(DT60="","",INDEX(CATALOGO!K:K,MATCH(DT60,CATALOGO!D:D,0)))</f>
        <v>HOSPITAL GENERAL DE CHONE</v>
      </c>
      <c r="O60" s="344" t="str">
        <f>IF(E60="","",INDEX(CATALOGO!O:O,MATCH(POA_GC_2026!E60,CATALOGO!M:M,0)))</f>
        <v>PROVISION Y PRESTACION DE SERVICIOS DE SALUD</v>
      </c>
      <c r="P60" s="345" t="str">
        <f t="shared" si="22"/>
        <v>SIN PROYECTO</v>
      </c>
      <c r="Q60" s="346" t="str">
        <f>IF(CS60="","",INDEX(CATALOGO!T:T,MATCH(POA_GC_2026!CS60,CATALOGO!S:S,0)))</f>
        <v>PRESTACION DE SERVICIOS DE SALUD SEGUNDO NIVEL</v>
      </c>
      <c r="R60" s="351" t="str">
        <f>IF(H60="","",INDEX(CATALOGO!AG:AG,MATCH(POA_GC_2026!H60,CATALOGO!AF:AF,0)))</f>
        <v>SERVICIO DE ALIMENTACION</v>
      </c>
      <c r="S60" s="345" t="str">
        <f t="array" ref="S60">IF(J60="","",INDEX(CATALOGO!AU:AU,MATCH(J60,CATALOGO!AV:AV,0)))</f>
        <v>RECURSOS FISCALES</v>
      </c>
      <c r="T60" s="352" t="str">
        <f>IF(K60="","",INDEX(CATALOGO!AX:AX,MATCH(K60,CATALOGO!AW:AW,0)))</f>
        <v>SIN ORGANISMO</v>
      </c>
      <c r="U60" s="352" t="str">
        <f>IF(L60="","",INDEX(CATALOGO!AZ:AZ,MATCH(POA_GC_2026!L60,CATALOGO!AY:AY,0)))</f>
        <v>SIN CORRELATIVO</v>
      </c>
      <c r="V60" s="353" t="s">
        <v>493</v>
      </c>
      <c r="W60" s="354" t="s">
        <v>2492</v>
      </c>
      <c r="X60" s="354" t="s">
        <v>2491</v>
      </c>
      <c r="Y60" s="355" t="str">
        <f t="array" ref="Y60">IF(H60="","",INDEX(CATALOGO!AK:AK,MATCH(H60,CATALOGO!AF:AF,0)))</f>
        <v>06</v>
      </c>
      <c r="Z60" s="362" t="str">
        <f t="array" ref="Z60">IF(H60="","",INDEX(CATALOGO!AI:AI,MATCH(H60,CATALOGO!AF:AF,0)))</f>
        <v>NA</v>
      </c>
      <c r="AA60" s="362" t="str">
        <f t="array" ref="AA60">IF(H60="","",INDEX(CATALOGO!AJ:AJ,MATCH(H60,CATALOGO!AF:AF,0)))</f>
        <v>NA</v>
      </c>
      <c r="AB60" s="363" t="s">
        <v>207</v>
      </c>
      <c r="AC60" s="490" t="s">
        <v>2634</v>
      </c>
      <c r="AD60" s="365" t="s">
        <v>209</v>
      </c>
      <c r="AE60" s="366" t="s">
        <v>44</v>
      </c>
      <c r="AF60" s="367">
        <v>46040</v>
      </c>
      <c r="AG60" s="367">
        <v>46042</v>
      </c>
      <c r="AH60" s="367"/>
      <c r="AI60" s="367"/>
      <c r="AJ60" s="367"/>
      <c r="AK60" s="374"/>
      <c r="AL60" s="367">
        <v>46047</v>
      </c>
      <c r="AM60" s="367">
        <v>46053</v>
      </c>
      <c r="AN60" s="366" t="s">
        <v>41</v>
      </c>
      <c r="AO60" s="375">
        <v>241346.34</v>
      </c>
      <c r="AP60" s="375">
        <v>0</v>
      </c>
      <c r="AQ60" s="375">
        <v>0</v>
      </c>
      <c r="AR60" s="375">
        <v>0</v>
      </c>
      <c r="AS60" s="375">
        <v>0</v>
      </c>
      <c r="AT60" s="375">
        <v>0</v>
      </c>
      <c r="AU60" s="375">
        <v>0</v>
      </c>
      <c r="AV60" s="375">
        <v>0</v>
      </c>
      <c r="AW60" s="375">
        <v>0</v>
      </c>
      <c r="AX60" s="375">
        <v>0</v>
      </c>
      <c r="AY60" s="375">
        <v>0</v>
      </c>
      <c r="AZ60" s="375">
        <v>0</v>
      </c>
      <c r="BA60" s="388">
        <f t="shared" si="33"/>
        <v>241346.34</v>
      </c>
      <c r="BB60" s="364"/>
      <c r="BC60" s="389">
        <f>SUMIFS(REPROGRAM!X:X,REPROGRAM!B:B,POA_GC_2026!A60)</f>
        <v>111602.28</v>
      </c>
      <c r="BD60" s="389">
        <f>SUMIFS(REPROGRAM!Z:Z,REPROGRAM!B:B,POA_GC_2026!A60)</f>
        <v>320170.38</v>
      </c>
      <c r="BE60" s="389">
        <f t="shared" si="20"/>
        <v>32778.239999999991</v>
      </c>
      <c r="BF60" s="375">
        <v>0</v>
      </c>
      <c r="BG60" s="394">
        <f>SUMIFS(CERT_PRES!$P:$P,CERT_PRES!$A:$A,$A60,CERT_PRES!$Q:$Q,"ENERO")</f>
        <v>0</v>
      </c>
      <c r="BH60" s="375">
        <v>32778.239999999998</v>
      </c>
      <c r="BI60" s="394">
        <f>SUMIFS(CERT_PRES!$P:$P,CERT_PRES!$A:$A,$A60,CERT_PRES!$Q:$Q,"FEBRERO")</f>
        <v>32778.239999999998</v>
      </c>
      <c r="BJ60" s="375">
        <v>0</v>
      </c>
      <c r="BK60" s="394">
        <f>SUMIFS(CERT_PRES!$P:$P,CERT_PRES!$A:$A,$A60,CERT_PRES!$Q:$Q,"MARZO")</f>
        <v>0</v>
      </c>
      <c r="BL60" s="375">
        <v>0</v>
      </c>
      <c r="BM60" s="394">
        <f>SUMIFS(CERT_PRES!$P:$P,CERT_PRES!$A:$A,$A60,CERT_PRES!$Q:$Q,"ABRIL")</f>
        <v>0</v>
      </c>
      <c r="BN60" s="375">
        <v>0</v>
      </c>
      <c r="BO60" s="394">
        <f>SUMIFS(CERT_PRES!$P:$P,CERT_PRES!$A:$A,$A60,CERT_PRES!$Q:$Q,"MAYO")</f>
        <v>0</v>
      </c>
      <c r="BP60" s="375">
        <v>0</v>
      </c>
      <c r="BQ60" s="394">
        <f>SUMIFS(CERT_PRES!$P:$P,CERT_PRES!$A:$A,$A60,CERT_PRES!$Q:$Q,"JUNIO")</f>
        <v>0</v>
      </c>
      <c r="BR60" s="375">
        <v>0</v>
      </c>
      <c r="BS60" s="394">
        <f>SUMIFS(CERT_PRES!$P:$P,CERT_PRES!$A:$A,$A60,CERT_PRES!$Q:$Q,"JULIO")</f>
        <v>0</v>
      </c>
      <c r="BT60" s="375">
        <v>0</v>
      </c>
      <c r="BU60" s="394">
        <f>SUMIFS(CERT_PRES!$P:$P,CERT_PRES!$A:$A,$A60,CERT_PRES!$Q:$Q,"AGOSTO")</f>
        <v>0</v>
      </c>
      <c r="BV60" s="375">
        <v>0</v>
      </c>
      <c r="BW60" s="394">
        <f>SUMIFS(CERT_PRES!$P:$P,CERT_PRES!$A:$A,$A60,CERT_PRES!$Q:$Q,"SEPTIEMBRE")</f>
        <v>0</v>
      </c>
      <c r="BX60" s="375">
        <v>0</v>
      </c>
      <c r="BY60" s="394">
        <f>SUMIFS(CERT_PRES!$P:$P,CERT_PRES!$A:$A,$A60,CERT_PRES!$Q:$Q,"OCTUBRE")</f>
        <v>0</v>
      </c>
      <c r="BZ60" s="375">
        <v>0</v>
      </c>
      <c r="CA60" s="394">
        <f>SUMIFS(CERT_PRES!$P:$P,CERT_PRES!$A:$A,$A60,CERT_PRES!$Q:$Q,"NOVIEMBRE")</f>
        <v>0</v>
      </c>
      <c r="CB60" s="375">
        <v>0</v>
      </c>
      <c r="CC60" s="388">
        <f>SUMIFS(CERT_PRES!$P:$P,CERT_PRES!$A:$A,$A60,CERT_PRES!$Q:$Q,"DICIEMBRE")</f>
        <v>0</v>
      </c>
      <c r="CD60" s="388">
        <f t="shared" si="23"/>
        <v>32778.239999999998</v>
      </c>
      <c r="CE60" s="407" t="str">
        <f t="shared" si="31"/>
        <v>SI</v>
      </c>
      <c r="CF60" s="408" t="str">
        <f t="shared" si="24"/>
        <v>VALIDADO</v>
      </c>
      <c r="CG60" s="409">
        <f>+((SUMIFS(REPROGRAM!$V:$V,REPROGRAM!$B:$B,$A60,REPROGRAM!$AB:$AB,"NO"))-(SUMIFS(REPROGRAM!$W:$W,REPROGRAM!$B:$B,$A60,REPROGRAM!$AB:$AB,"NO")))</f>
        <v>0</v>
      </c>
      <c r="CH60" s="409">
        <f t="shared" si="25"/>
        <v>32778.239999999998</v>
      </c>
      <c r="CI60" s="409">
        <f t="shared" si="26"/>
        <v>0</v>
      </c>
      <c r="CJ60" s="410" t="str">
        <f>IF(DT60="","",INDEX(CATALOGO!L:L,MATCH(DT60,CATALOGO!D:D,0)))</f>
        <v xml:space="preserve">DIRECCIÓN PROVINCIAL DE SALUD DE MANABÍ </v>
      </c>
      <c r="CK60" s="410" t="str">
        <f>IF(DT60="","",INDEX(CATALOGO!L:L,MATCH(DT60,CATALOGO!D:D,0)))</f>
        <v xml:space="preserve">DIRECCIÓN PROVINCIAL DE SALUD DE MANABÍ </v>
      </c>
      <c r="CL60" s="352" t="str">
        <f>IF(D60="","",INDEX(CATALOGO!G:G,MATCH(D60,CATALOGO!D:D,0)))</f>
        <v>COORDINACIÓN ZONAL 4</v>
      </c>
      <c r="CM60" s="352" t="str">
        <f>IF(D60="","",INDEX(CATALOGO!H:H,MATCH(D60,CATALOGO!D:D,0)))</f>
        <v>MANABI</v>
      </c>
      <c r="CN60" s="352" t="str">
        <f>IF(D60="","",INDEX(CATALOGO!I:I,MATCH(D60,CATALOGO!D:D,0)))</f>
        <v>CHONE</v>
      </c>
      <c r="CO60" s="411" t="str">
        <f>IF(H60="","",INDEX(CATALOGO!AH:AH,MATCH(H60,CATALOGO!AF:AF,0)))</f>
        <v>EXTERNALIZADOS</v>
      </c>
      <c r="CP60" s="352" t="str">
        <f t="shared" si="9"/>
        <v>NO APLICA</v>
      </c>
      <c r="CQ60" s="352" t="str">
        <f>IF(E60="","",INDEX(CATALOGO!N:N,MATCH(POA_GC_2026!E60,CATALOGO!M:M,0)))</f>
        <v>PROV</v>
      </c>
      <c r="CR60" s="352" t="str">
        <f t="shared" si="10"/>
        <v>CORRIENTE</v>
      </c>
      <c r="CS60" s="352" t="str">
        <f t="shared" si="11"/>
        <v>90000004</v>
      </c>
      <c r="CT60" s="417" t="str">
        <f>IFERROR(VLOOKUP(E60,CATALOGO!$BB$3:$BC$24,2,0)," ")</f>
        <v>G21</v>
      </c>
      <c r="CU60" s="418" t="str">
        <f>IF(E60="","",INDEX(CATALOGO!AN:AN,MATCH(POA_GC_2026!E60,CATALOGO!AQ:AQ,0)))</f>
        <v>Mejorar las condiciones de vida de la población de forma integral, promoviendo el acceso equitativo a salud, vivienda y bienestar social.</v>
      </c>
      <c r="CV60" s="418" t="str">
        <f>IF(E60="","",INDEX(CATALOGO!AO:AO,MATCH(POA_GC_2026!E60,CATALOGO!AQ:AQ,0)))</f>
        <v>OE5 Incrementar la cobertura de las prestaciones de servicios de salud</v>
      </c>
      <c r="CW60" s="407" t="str">
        <f>IF(CV60="","",INDEX(CATALOGO!AP:AP,MATCH(POA_GC_2026!CV60,CATALOGO!AO:AO,0)))</f>
        <v>OE_5</v>
      </c>
      <c r="CX60" s="419"/>
      <c r="CY60" s="420">
        <f>SUMIFS(CERT_ACT_POA!AM:AM,CERT_ACT_POA!C:C,A60)</f>
        <v>32778.239999999998</v>
      </c>
      <c r="CZ60" s="420">
        <f t="shared" si="34"/>
        <v>-7.2759576141834259E-12</v>
      </c>
      <c r="DA60" s="421">
        <f>SUMIFS(CERT_ACT_POA!$AD:$AD,CERT_ACT_POA!$C:$C,POA_GC_2026!$A60)</f>
        <v>0</v>
      </c>
      <c r="DB60" s="421">
        <f>SUMIFS(CERT_ACT_POA!$AE:$AE,CERT_ACT_POA!$C:$C,POA_GC_2026!$A60)</f>
        <v>0</v>
      </c>
      <c r="DC60" s="421">
        <f>SUMIFS(CERT_ACT_POA!$AF:$AF,CERT_ACT_POA!$C:$C,POA_GC_2026!$A60)</f>
        <v>0</v>
      </c>
      <c r="DD60" s="407" t="str">
        <f t="shared" si="35"/>
        <v>53</v>
      </c>
      <c r="DE60" s="364"/>
      <c r="DF60" s="428"/>
      <c r="DG60" s="429">
        <f>SUMIFS(CERT_PRES!$M:$M,CERT_PRES!$A:$A,$A60)</f>
        <v>0</v>
      </c>
      <c r="DH60" s="429">
        <f>SUMIFS(CERT_PRES!$O:$O,CERT_PRES!$A:$A,$A60)</f>
        <v>32778.239999999998</v>
      </c>
      <c r="DI60" s="429">
        <f>SUMIFS(CERT_PRES!$P:$P,CERT_PRES!$A:$A,$A60)</f>
        <v>32778.239999999998</v>
      </c>
      <c r="DJ60" s="442">
        <f t="shared" si="27"/>
        <v>0</v>
      </c>
      <c r="DK60" s="608">
        <f>IFERROR(VLOOKUP($A60,CERT_PRES!$A$6:$L$2552,12,0),0)</f>
        <v>6</v>
      </c>
      <c r="DL60" s="429" t="str">
        <f t="shared" si="15"/>
        <v>OK</v>
      </c>
      <c r="DM60" s="429" t="str">
        <f t="shared" si="16"/>
        <v>OK</v>
      </c>
      <c r="DN60" s="429">
        <f t="shared" si="21"/>
        <v>32778.239999999998</v>
      </c>
      <c r="DO60" s="429" t="str">
        <f t="shared" si="28"/>
        <v/>
      </c>
      <c r="DP60" s="443">
        <f>IFERROR(VLOOKUP(A60,#REF!,82,0),0)</f>
        <v>0</v>
      </c>
      <c r="DQ60" s="444">
        <f t="shared" si="29"/>
        <v>32778.239999999998</v>
      </c>
      <c r="DR60" s="445">
        <f t="shared" si="30"/>
        <v>0</v>
      </c>
      <c r="DS60" s="484" t="s">
        <v>2633</v>
      </c>
      <c r="DT60" s="326" t="s">
        <v>951</v>
      </c>
    </row>
    <row r="61" spans="1:124" s="39" customFormat="1" ht="12.75" customHeight="1">
      <c r="A61" s="484" t="s">
        <v>2635</v>
      </c>
      <c r="B61" s="486" t="str">
        <f>IF(DT61="","",INDEX(CATALOGO!E:E,MATCH(DT61,CATALOGO!D:D,0)))</f>
        <v>HOSPITAL GENERAL DE CHONE</v>
      </c>
      <c r="C61" s="483" t="s">
        <v>2630</v>
      </c>
      <c r="D61" s="326" t="str">
        <f>IF(B61="","",INDEX(CATALOGO!J:J,MATCH(B61,CATALOGO!E:E,0)))</f>
        <v>1333</v>
      </c>
      <c r="E61" s="329" t="s">
        <v>223</v>
      </c>
      <c r="F61" s="326" t="str">
        <f t="shared" si="32"/>
        <v>000</v>
      </c>
      <c r="G61" s="327" t="s">
        <v>196</v>
      </c>
      <c r="H61" s="328">
        <v>530235</v>
      </c>
      <c r="I61" s="341" t="s">
        <v>1151</v>
      </c>
      <c r="J61" s="327" t="s">
        <v>193</v>
      </c>
      <c r="K61" s="342" t="str">
        <f>IF(J61="","",INDEX(CATALOGO!AW:AW,MATCH(POA_GC_2026!J61,CATALOGO!AV:AV,0)))</f>
        <v>0000</v>
      </c>
      <c r="L61" s="342" t="str">
        <f>IF(J61="","",INDEX(CATALOGO!AY:AY,MATCH(POA_GC_2026!J61,CATALOGO!AV:AV,0)))</f>
        <v>0000</v>
      </c>
      <c r="M61" s="343" t="str">
        <f>IF(DT61="","",INDEX(CATALOGO!L:L,MATCH(DT61,CATALOGO!D:D,0)))</f>
        <v xml:space="preserve">DIRECCIÓN PROVINCIAL DE SALUD DE MANABÍ </v>
      </c>
      <c r="N61" s="343" t="str">
        <f>IF(DT61="","",INDEX(CATALOGO!K:K,MATCH(DT61,CATALOGO!D:D,0)))</f>
        <v>HOSPITAL GENERAL DE CHONE</v>
      </c>
      <c r="O61" s="344" t="str">
        <f>IF(E61="","",INDEX(CATALOGO!O:O,MATCH(POA_GC_2026!E61,CATALOGO!M:M,0)))</f>
        <v>PROVISION Y PRESTACION DE SERVICIOS DE SALUD</v>
      </c>
      <c r="P61" s="345" t="str">
        <f t="shared" si="22"/>
        <v>SIN PROYECTO</v>
      </c>
      <c r="Q61" s="346" t="str">
        <f>IF(CS61="","",INDEX(CATALOGO!T:T,MATCH(POA_GC_2026!CS61,CATALOGO!S:S,0)))</f>
        <v>PRESTACION DE SERVICIOS DE SALUD SEGUNDO NIVEL</v>
      </c>
      <c r="R61" s="351" t="str">
        <f>IF(H61="","",INDEX(CATALOGO!AG:AG,MATCH(POA_GC_2026!H61,CATALOGO!AF:AF,0)))</f>
        <v>SERVICIO DE ALIMENTACION</v>
      </c>
      <c r="S61" s="345" t="str">
        <f t="array" ref="S61">IF(J61="","",INDEX(CATALOGO!AU:AU,MATCH(J61,CATALOGO!AV:AV,0)))</f>
        <v>RECURSOS FISCALES</v>
      </c>
      <c r="T61" s="352" t="str">
        <f>IF(K61="","",INDEX(CATALOGO!AX:AX,MATCH(K61,CATALOGO!AW:AW,0)))</f>
        <v>SIN ORGANISMO</v>
      </c>
      <c r="U61" s="352" t="str">
        <f>IF(L61="","",INDEX(CATALOGO!AZ:AZ,MATCH(POA_GC_2026!L61,CATALOGO!AY:AY,0)))</f>
        <v>SIN CORRELATIVO</v>
      </c>
      <c r="V61" s="353" t="s">
        <v>493</v>
      </c>
      <c r="W61" s="354" t="s">
        <v>2492</v>
      </c>
      <c r="X61" s="354" t="s">
        <v>2491</v>
      </c>
      <c r="Y61" s="355" t="str">
        <f t="array" ref="Y61">IF(H61="","",INDEX(CATALOGO!AK:AK,MATCH(H61,CATALOGO!AF:AF,0)))</f>
        <v>06</v>
      </c>
      <c r="Z61" s="362" t="str">
        <f t="array" ref="Z61">IF(H61="","",INDEX(CATALOGO!AI:AI,MATCH(H61,CATALOGO!AF:AF,0)))</f>
        <v>NA</v>
      </c>
      <c r="AA61" s="362" t="str">
        <f t="array" ref="AA61">IF(H61="","",INDEX(CATALOGO!AJ:AJ,MATCH(H61,CATALOGO!AF:AF,0)))</f>
        <v>NA</v>
      </c>
      <c r="AB61" s="363" t="s">
        <v>207</v>
      </c>
      <c r="AC61" s="490" t="s">
        <v>2636</v>
      </c>
      <c r="AD61" s="365" t="s">
        <v>209</v>
      </c>
      <c r="AE61" s="366" t="s">
        <v>44</v>
      </c>
      <c r="AF61" s="367">
        <v>46073</v>
      </c>
      <c r="AG61" s="367">
        <v>46078</v>
      </c>
      <c r="AH61" s="367">
        <v>46078</v>
      </c>
      <c r="AI61" s="367">
        <v>46078</v>
      </c>
      <c r="AJ61" s="367">
        <v>46080</v>
      </c>
      <c r="AK61" s="374">
        <v>60</v>
      </c>
      <c r="AL61" s="367">
        <v>46080</v>
      </c>
      <c r="AM61" s="367">
        <v>46142</v>
      </c>
      <c r="AN61" s="366" t="s">
        <v>41</v>
      </c>
      <c r="AO61" s="375">
        <v>35945</v>
      </c>
      <c r="AP61" s="375">
        <v>0</v>
      </c>
      <c r="AQ61" s="375">
        <v>0</v>
      </c>
      <c r="AR61" s="375">
        <v>0</v>
      </c>
      <c r="AS61" s="375">
        <v>0</v>
      </c>
      <c r="AT61" s="375">
        <v>0</v>
      </c>
      <c r="AU61" s="375">
        <v>0</v>
      </c>
      <c r="AV61" s="375">
        <v>0</v>
      </c>
      <c r="AW61" s="375">
        <v>0</v>
      </c>
      <c r="AX61" s="375">
        <v>0</v>
      </c>
      <c r="AY61" s="375">
        <v>0</v>
      </c>
      <c r="AZ61" s="375">
        <v>0</v>
      </c>
      <c r="BA61" s="388">
        <f t="shared" si="33"/>
        <v>35945</v>
      </c>
      <c r="BB61" s="364"/>
      <c r="BC61" s="389">
        <f>SUMIFS(REPROGRAM!X:X,REPROGRAM!B:B,POA_GC_2026!A61)</f>
        <v>0</v>
      </c>
      <c r="BD61" s="389">
        <f>SUMIFS(REPROGRAM!Z:Z,REPROGRAM!B:B,POA_GC_2026!A61)</f>
        <v>8262.61</v>
      </c>
      <c r="BE61" s="389">
        <f t="shared" si="20"/>
        <v>27682.39</v>
      </c>
      <c r="BF61" s="375">
        <v>0</v>
      </c>
      <c r="BG61" s="394">
        <f>SUMIFS(CERT_PRES!$P:$P,CERT_PRES!$A:$A,$A61,CERT_PRES!$Q:$Q,"ENERO")</f>
        <v>0</v>
      </c>
      <c r="BH61" s="375">
        <v>27682.39</v>
      </c>
      <c r="BI61" s="394">
        <f>SUMIFS(CERT_PRES!$P:$P,CERT_PRES!$A:$A,$A61,CERT_PRES!$Q:$Q,"FEBRERO")</f>
        <v>27682.39</v>
      </c>
      <c r="BJ61" s="375">
        <v>0</v>
      </c>
      <c r="BK61" s="394">
        <f>SUMIFS(CERT_PRES!$P:$P,CERT_PRES!$A:$A,$A61,CERT_PRES!$Q:$Q,"MARZO")</f>
        <v>0</v>
      </c>
      <c r="BL61" s="375">
        <v>0</v>
      </c>
      <c r="BM61" s="394">
        <f>SUMIFS(CERT_PRES!$P:$P,CERT_PRES!$A:$A,$A61,CERT_PRES!$Q:$Q,"ABRIL")</f>
        <v>0</v>
      </c>
      <c r="BN61" s="375">
        <v>0</v>
      </c>
      <c r="BO61" s="394">
        <f>SUMIFS(CERT_PRES!$P:$P,CERT_PRES!$A:$A,$A61,CERT_PRES!$Q:$Q,"MAYO")</f>
        <v>0</v>
      </c>
      <c r="BP61" s="375">
        <v>0</v>
      </c>
      <c r="BQ61" s="394">
        <f>SUMIFS(CERT_PRES!$P:$P,CERT_PRES!$A:$A,$A61,CERT_PRES!$Q:$Q,"JUNIO")</f>
        <v>0</v>
      </c>
      <c r="BR61" s="375">
        <v>0</v>
      </c>
      <c r="BS61" s="394">
        <f>SUMIFS(CERT_PRES!$P:$P,CERT_PRES!$A:$A,$A61,CERT_PRES!$Q:$Q,"JULIO")</f>
        <v>0</v>
      </c>
      <c r="BT61" s="375">
        <v>0</v>
      </c>
      <c r="BU61" s="394">
        <f>SUMIFS(CERT_PRES!$P:$P,CERT_PRES!$A:$A,$A61,CERT_PRES!$Q:$Q,"AGOSTO")</f>
        <v>0</v>
      </c>
      <c r="BV61" s="375">
        <v>0</v>
      </c>
      <c r="BW61" s="394">
        <f>SUMIFS(CERT_PRES!$P:$P,CERT_PRES!$A:$A,$A61,CERT_PRES!$Q:$Q,"SEPTIEMBRE")</f>
        <v>0</v>
      </c>
      <c r="BX61" s="375">
        <v>0</v>
      </c>
      <c r="BY61" s="394">
        <f>SUMIFS(CERT_PRES!$P:$P,CERT_PRES!$A:$A,$A61,CERT_PRES!$Q:$Q,"OCTUBRE")</f>
        <v>0</v>
      </c>
      <c r="BZ61" s="375">
        <v>0</v>
      </c>
      <c r="CA61" s="394">
        <f>SUMIFS(CERT_PRES!$P:$P,CERT_PRES!$A:$A,$A61,CERT_PRES!$Q:$Q,"NOVIEMBRE")</f>
        <v>0</v>
      </c>
      <c r="CB61" s="375">
        <v>0</v>
      </c>
      <c r="CC61" s="388">
        <f>SUMIFS(CERT_PRES!$P:$P,CERT_PRES!$A:$A,$A61,CERT_PRES!$Q:$Q,"DICIEMBRE")</f>
        <v>0</v>
      </c>
      <c r="CD61" s="388">
        <f t="shared" si="23"/>
        <v>27682.39</v>
      </c>
      <c r="CE61" s="407" t="str">
        <f t="shared" si="31"/>
        <v>SI</v>
      </c>
      <c r="CF61" s="408" t="str">
        <f t="shared" si="24"/>
        <v>VALIDADO</v>
      </c>
      <c r="CG61" s="409">
        <f>+((SUMIFS(REPROGRAM!$V:$V,REPROGRAM!$B:$B,$A61,REPROGRAM!$AB:$AB,"NO"))-(SUMIFS(REPROGRAM!$W:$W,REPROGRAM!$B:$B,$A61,REPROGRAM!$AB:$AB,"NO")))</f>
        <v>0</v>
      </c>
      <c r="CH61" s="409">
        <f t="shared" si="25"/>
        <v>27682.39</v>
      </c>
      <c r="CI61" s="409">
        <f t="shared" si="26"/>
        <v>0</v>
      </c>
      <c r="CJ61" s="410" t="str">
        <f>IF(DT61="","",INDEX(CATALOGO!L:L,MATCH(DT61,CATALOGO!D:D,0)))</f>
        <v xml:space="preserve">DIRECCIÓN PROVINCIAL DE SALUD DE MANABÍ </v>
      </c>
      <c r="CK61" s="410" t="str">
        <f>IF(DT61="","",INDEX(CATALOGO!L:L,MATCH(DT61,CATALOGO!D:D,0)))</f>
        <v xml:space="preserve">DIRECCIÓN PROVINCIAL DE SALUD DE MANABÍ </v>
      </c>
      <c r="CL61" s="352" t="str">
        <f>IF(D61="","",INDEX(CATALOGO!G:G,MATCH(D61,CATALOGO!D:D,0)))</f>
        <v>COORDINACIÓN ZONAL 4</v>
      </c>
      <c r="CM61" s="352" t="str">
        <f>IF(D61="","",INDEX(CATALOGO!H:H,MATCH(D61,CATALOGO!D:D,0)))</f>
        <v>MANABI</v>
      </c>
      <c r="CN61" s="352" t="str">
        <f>IF(D61="","",INDEX(CATALOGO!I:I,MATCH(D61,CATALOGO!D:D,0)))</f>
        <v>CHONE</v>
      </c>
      <c r="CO61" s="411" t="str">
        <f>IF(H61="","",INDEX(CATALOGO!AH:AH,MATCH(H61,CATALOGO!AF:AF,0)))</f>
        <v>EXTERNALIZADOS</v>
      </c>
      <c r="CP61" s="352" t="str">
        <f t="shared" si="9"/>
        <v>NO APLICA</v>
      </c>
      <c r="CQ61" s="352" t="str">
        <f>IF(E61="","",INDEX(CATALOGO!N:N,MATCH(POA_GC_2026!E61,CATALOGO!M:M,0)))</f>
        <v>PROV</v>
      </c>
      <c r="CR61" s="352" t="str">
        <f t="shared" si="10"/>
        <v>CORRIENTE</v>
      </c>
      <c r="CS61" s="352" t="str">
        <f t="shared" si="11"/>
        <v>90000004</v>
      </c>
      <c r="CT61" s="417" t="str">
        <f>IFERROR(VLOOKUP(E61,CATALOGO!$BB$3:$BC$24,2,0)," ")</f>
        <v>G21</v>
      </c>
      <c r="CU61" s="418" t="str">
        <f>IF(E61="","",INDEX(CATALOGO!AN:AN,MATCH(POA_GC_2026!E61,CATALOGO!AQ:AQ,0)))</f>
        <v>Mejorar las condiciones de vida de la población de forma integral, promoviendo el acceso equitativo a salud, vivienda y bienestar social.</v>
      </c>
      <c r="CV61" s="418" t="str">
        <f>IF(E61="","",INDEX(CATALOGO!AO:AO,MATCH(POA_GC_2026!E61,CATALOGO!AQ:AQ,0)))</f>
        <v>OE5 Incrementar la cobertura de las prestaciones de servicios de salud</v>
      </c>
      <c r="CW61" s="407" t="str">
        <f>IF(CV61="","",INDEX(CATALOGO!AP:AP,MATCH(POA_GC_2026!CV61,CATALOGO!AO:AO,0)))</f>
        <v>OE_5</v>
      </c>
      <c r="CX61" s="419"/>
      <c r="CY61" s="420">
        <f>SUMIFS(CERT_ACT_POA!AM:AM,CERT_ACT_POA!C:C,A61)</f>
        <v>27682.39</v>
      </c>
      <c r="CZ61" s="420">
        <f t="shared" si="34"/>
        <v>0</v>
      </c>
      <c r="DA61" s="421">
        <f>SUMIFS(CERT_ACT_POA!$AD:$AD,CERT_ACT_POA!$C:$C,POA_GC_2026!$A61)</f>
        <v>0</v>
      </c>
      <c r="DB61" s="421">
        <f>SUMIFS(CERT_ACT_POA!$AE:$AE,CERT_ACT_POA!$C:$C,POA_GC_2026!$A61)</f>
        <v>0</v>
      </c>
      <c r="DC61" s="421">
        <f>SUMIFS(CERT_ACT_POA!$AF:$AF,CERT_ACT_POA!$C:$C,POA_GC_2026!$A61)</f>
        <v>0</v>
      </c>
      <c r="DD61" s="407" t="str">
        <f t="shared" si="35"/>
        <v>53</v>
      </c>
      <c r="DE61" s="364"/>
      <c r="DF61" s="428"/>
      <c r="DG61" s="429">
        <f>SUMIFS(CERT_PRES!$M:$M,CERT_PRES!$A:$A,$A61)</f>
        <v>0</v>
      </c>
      <c r="DH61" s="429">
        <f>SUMIFS(CERT_PRES!$O:$O,CERT_PRES!$A:$A,$A61)</f>
        <v>27682.39</v>
      </c>
      <c r="DI61" s="429">
        <f>SUMIFS(CERT_PRES!$P:$P,CERT_PRES!$A:$A,$A61)</f>
        <v>27682.39</v>
      </c>
      <c r="DJ61" s="442">
        <f t="shared" si="27"/>
        <v>0</v>
      </c>
      <c r="DK61" s="608">
        <f>IFERROR(VLOOKUP($A61,CERT_PRES!$A$6:$L$2552,12,0),0)</f>
        <v>7</v>
      </c>
      <c r="DL61" s="429" t="str">
        <f t="shared" si="15"/>
        <v>OK</v>
      </c>
      <c r="DM61" s="429" t="str">
        <f t="shared" si="16"/>
        <v>OK</v>
      </c>
      <c r="DN61" s="429">
        <f t="shared" si="21"/>
        <v>27682.39</v>
      </c>
      <c r="DO61" s="429" t="str">
        <f t="shared" si="28"/>
        <v/>
      </c>
      <c r="DP61" s="443">
        <f>IFERROR(VLOOKUP(A61,#REF!,82,0),0)</f>
        <v>0</v>
      </c>
      <c r="DQ61" s="444">
        <f t="shared" si="29"/>
        <v>27682.39</v>
      </c>
      <c r="DR61" s="445">
        <f t="shared" si="30"/>
        <v>0</v>
      </c>
      <c r="DS61" s="484" t="s">
        <v>2635</v>
      </c>
      <c r="DT61" s="326" t="s">
        <v>951</v>
      </c>
    </row>
    <row r="62" spans="1:124" s="39" customFormat="1" ht="12.75" customHeight="1">
      <c r="A62" s="484" t="s">
        <v>2637</v>
      </c>
      <c r="B62" s="486" t="str">
        <f>IF(DT62="","",INDEX(CATALOGO!E:E,MATCH(DT62,CATALOGO!D:D,0)))</f>
        <v>HOSPITAL GENERAL DE CHONE</v>
      </c>
      <c r="C62" s="483" t="s">
        <v>2565</v>
      </c>
      <c r="D62" s="326" t="str">
        <f>IF(B62="","",INDEX(CATALOGO!J:J,MATCH(B62,CATALOGO!E:E,0)))</f>
        <v>1333</v>
      </c>
      <c r="E62" s="329" t="s">
        <v>223</v>
      </c>
      <c r="F62" s="326" t="str">
        <f t="shared" si="32"/>
        <v>000</v>
      </c>
      <c r="G62" s="327" t="s">
        <v>196</v>
      </c>
      <c r="H62" s="328">
        <v>530255</v>
      </c>
      <c r="I62" s="341" t="s">
        <v>1151</v>
      </c>
      <c r="J62" s="327" t="s">
        <v>193</v>
      </c>
      <c r="K62" s="342" t="str">
        <f>IF(J62="","",INDEX(CATALOGO!AW:AW,MATCH(POA_GC_2026!J62,CATALOGO!AV:AV,0)))</f>
        <v>0000</v>
      </c>
      <c r="L62" s="342" t="str">
        <f>IF(J62="","",INDEX(CATALOGO!AY:AY,MATCH(POA_GC_2026!J62,CATALOGO!AV:AV,0)))</f>
        <v>0000</v>
      </c>
      <c r="M62" s="343" t="str">
        <f>IF(DT62="","",INDEX(CATALOGO!L:L,MATCH(DT62,CATALOGO!D:D,0)))</f>
        <v xml:space="preserve">DIRECCIÓN PROVINCIAL DE SALUD DE MANABÍ </v>
      </c>
      <c r="N62" s="343" t="str">
        <f>IF(DT62="","",INDEX(CATALOGO!K:K,MATCH(DT62,CATALOGO!D:D,0)))</f>
        <v>HOSPITAL GENERAL DE CHONE</v>
      </c>
      <c r="O62" s="344" t="str">
        <f>IF(E62="","",INDEX(CATALOGO!O:O,MATCH(POA_GC_2026!E62,CATALOGO!M:M,0)))</f>
        <v>PROVISION Y PRESTACION DE SERVICIOS DE SALUD</v>
      </c>
      <c r="P62" s="345" t="str">
        <f t="shared" si="22"/>
        <v>SIN PROYECTO</v>
      </c>
      <c r="Q62" s="346" t="str">
        <f>IF(CS62="","",INDEX(CATALOGO!T:T,MATCH(POA_GC_2026!CS62,CATALOGO!S:S,0)))</f>
        <v>PRESTACION DE SERVICIOS DE SALUD SEGUNDO NIVEL</v>
      </c>
      <c r="R62" s="351" t="str">
        <f>IF(H62="","",INDEX(CATALOGO!AG:AG,MATCH(POA_GC_2026!H62,CATALOGO!AF:AF,0)))</f>
        <v>COMBUSTIBLES Y LUBRICANTES</v>
      </c>
      <c r="S62" s="345" t="str">
        <f t="array" ref="S62">IF(J62="","",INDEX(CATALOGO!AU:AU,MATCH(J62,CATALOGO!AV:AV,0)))</f>
        <v>RECURSOS FISCALES</v>
      </c>
      <c r="T62" s="352" t="str">
        <f>IF(K62="","",INDEX(CATALOGO!AX:AX,MATCH(K62,CATALOGO!AW:AW,0)))</f>
        <v>SIN ORGANISMO</v>
      </c>
      <c r="U62" s="352" t="str">
        <f>IF(L62="","",INDEX(CATALOGO!AZ:AZ,MATCH(POA_GC_2026!L62,CATALOGO!AY:AY,0)))</f>
        <v>SIN CORRELATIVO</v>
      </c>
      <c r="V62" s="353" t="s">
        <v>493</v>
      </c>
      <c r="W62" s="354" t="s">
        <v>2492</v>
      </c>
      <c r="X62" s="354" t="s">
        <v>2493</v>
      </c>
      <c r="Y62" s="355" t="str">
        <f t="array" ref="Y62">IF(H62="","",INDEX(CATALOGO!AK:AK,MATCH(H62,CATALOGO!AF:AF,0)))</f>
        <v>06</v>
      </c>
      <c r="Z62" s="362" t="str">
        <f t="array" ref="Z62">IF(H62="","",INDEX(CATALOGO!AI:AI,MATCH(H62,CATALOGO!AF:AF,0)))</f>
        <v>NA</v>
      </c>
      <c r="AA62" s="362" t="str">
        <f t="array" ref="AA62">IF(H62="","",INDEX(CATALOGO!AJ:AJ,MATCH(H62,CATALOGO!AF:AF,0)))</f>
        <v>NA</v>
      </c>
      <c r="AB62" s="363" t="s">
        <v>194</v>
      </c>
      <c r="AC62" s="490" t="s">
        <v>2638</v>
      </c>
      <c r="AD62" s="365" t="s">
        <v>206</v>
      </c>
      <c r="AE62" s="366" t="s">
        <v>41</v>
      </c>
      <c r="AF62" s="367">
        <v>46040</v>
      </c>
      <c r="AG62" s="367">
        <v>46044</v>
      </c>
      <c r="AH62" s="367">
        <v>46047</v>
      </c>
      <c r="AI62" s="367">
        <v>46053</v>
      </c>
      <c r="AJ62" s="367">
        <v>46063</v>
      </c>
      <c r="AK62" s="374"/>
      <c r="AL62" s="367">
        <v>46068</v>
      </c>
      <c r="AM62" s="367">
        <v>46081</v>
      </c>
      <c r="AN62" s="366" t="s">
        <v>41</v>
      </c>
      <c r="AO62" s="375">
        <v>0</v>
      </c>
      <c r="AP62" s="375">
        <v>0</v>
      </c>
      <c r="AQ62" s="375">
        <v>8471.82</v>
      </c>
      <c r="AR62" s="375">
        <v>0</v>
      </c>
      <c r="AS62" s="375">
        <v>0</v>
      </c>
      <c r="AT62" s="375">
        <v>0</v>
      </c>
      <c r="AU62" s="375">
        <v>0</v>
      </c>
      <c r="AV62" s="375">
        <v>0</v>
      </c>
      <c r="AW62" s="375"/>
      <c r="AX62" s="375">
        <v>0</v>
      </c>
      <c r="AY62" s="375">
        <v>0</v>
      </c>
      <c r="AZ62" s="375">
        <v>0</v>
      </c>
      <c r="BA62" s="388">
        <f t="shared" si="33"/>
        <v>8471.82</v>
      </c>
      <c r="BB62" s="364"/>
      <c r="BC62" s="389">
        <f>SUMIFS(REPROGRAM!X:X,REPROGRAM!B:B,POA_GC_2026!A62)</f>
        <v>11160.06</v>
      </c>
      <c r="BD62" s="389">
        <f>SUMIFS(REPROGRAM!Z:Z,REPROGRAM!B:B,POA_GC_2026!A62)</f>
        <v>9638.6299999999992</v>
      </c>
      <c r="BE62" s="389">
        <f t="shared" si="20"/>
        <v>9993.2499999999982</v>
      </c>
      <c r="BF62" s="375">
        <v>0</v>
      </c>
      <c r="BG62" s="394">
        <f>SUMIFS(CERT_PRES!$P:$P,CERT_PRES!$A:$A,$A62,CERT_PRES!$Q:$Q,"ENERO")</f>
        <v>0</v>
      </c>
      <c r="BH62" s="375">
        <v>9993.25</v>
      </c>
      <c r="BI62" s="394">
        <f>SUMIFS(CERT_PRES!$P:$P,CERT_PRES!$A:$A,$A62,CERT_PRES!$Q:$Q,"FEBRERO")</f>
        <v>9993.25</v>
      </c>
      <c r="BJ62" s="375">
        <v>0</v>
      </c>
      <c r="BK62" s="394">
        <f>SUMIFS(CERT_PRES!$P:$P,CERT_PRES!$A:$A,$A62,CERT_PRES!$Q:$Q,"MARZO")</f>
        <v>0</v>
      </c>
      <c r="BL62" s="375">
        <v>0</v>
      </c>
      <c r="BM62" s="394">
        <f>SUMIFS(CERT_PRES!$P:$P,CERT_PRES!$A:$A,$A62,CERT_PRES!$Q:$Q,"ABRIL")</f>
        <v>0</v>
      </c>
      <c r="BN62" s="375">
        <v>0</v>
      </c>
      <c r="BO62" s="394">
        <f>SUMIFS(CERT_PRES!$P:$P,CERT_PRES!$A:$A,$A62,CERT_PRES!$Q:$Q,"MAYO")</f>
        <v>0</v>
      </c>
      <c r="BP62" s="375">
        <v>0</v>
      </c>
      <c r="BQ62" s="394">
        <f>SUMIFS(CERT_PRES!$P:$P,CERT_PRES!$A:$A,$A62,CERT_PRES!$Q:$Q,"JUNIO")</f>
        <v>0</v>
      </c>
      <c r="BR62" s="375">
        <v>0</v>
      </c>
      <c r="BS62" s="394">
        <f>SUMIFS(CERT_PRES!$P:$P,CERT_PRES!$A:$A,$A62,CERT_PRES!$Q:$Q,"JULIO")</f>
        <v>0</v>
      </c>
      <c r="BT62" s="375">
        <v>0</v>
      </c>
      <c r="BU62" s="394">
        <f>SUMIFS(CERT_PRES!$P:$P,CERT_PRES!$A:$A,$A62,CERT_PRES!$Q:$Q,"AGOSTO")</f>
        <v>0</v>
      </c>
      <c r="BV62" s="375"/>
      <c r="BW62" s="394">
        <f>SUMIFS(CERT_PRES!$P:$P,CERT_PRES!$A:$A,$A62,CERT_PRES!$Q:$Q,"SEPTIEMBRE")</f>
        <v>0</v>
      </c>
      <c r="BX62" s="375">
        <v>0</v>
      </c>
      <c r="BY62" s="394">
        <f>SUMIFS(CERT_PRES!$P:$P,CERT_PRES!$A:$A,$A62,CERT_PRES!$Q:$Q,"OCTUBRE")</f>
        <v>0</v>
      </c>
      <c r="BZ62" s="375">
        <v>0</v>
      </c>
      <c r="CA62" s="394">
        <f>SUMIFS(CERT_PRES!$P:$P,CERT_PRES!$A:$A,$A62,CERT_PRES!$Q:$Q,"NOVIEMBRE")</f>
        <v>0</v>
      </c>
      <c r="CB62" s="375">
        <v>0</v>
      </c>
      <c r="CC62" s="388">
        <f>SUMIFS(CERT_PRES!$P:$P,CERT_PRES!$A:$A,$A62,CERT_PRES!$Q:$Q,"DICIEMBRE")</f>
        <v>0</v>
      </c>
      <c r="CD62" s="388">
        <f t="shared" si="23"/>
        <v>9993.25</v>
      </c>
      <c r="CE62" s="407" t="str">
        <f t="shared" si="31"/>
        <v>SI</v>
      </c>
      <c r="CF62" s="408" t="str">
        <f t="shared" si="24"/>
        <v>VALIDADO</v>
      </c>
      <c r="CG62" s="409">
        <f>+((SUMIFS(REPROGRAM!$V:$V,REPROGRAM!$B:$B,$A62,REPROGRAM!$AB:$AB,"NO"))-(SUMIFS(REPROGRAM!$W:$W,REPROGRAM!$B:$B,$A62,REPROGRAM!$AB:$AB,"NO")))</f>
        <v>0</v>
      </c>
      <c r="CH62" s="409">
        <f t="shared" si="25"/>
        <v>9993.25</v>
      </c>
      <c r="CI62" s="409">
        <f t="shared" si="26"/>
        <v>0</v>
      </c>
      <c r="CJ62" s="410" t="str">
        <f>IF(DT62="","",INDEX(CATALOGO!L:L,MATCH(DT62,CATALOGO!D:D,0)))</f>
        <v xml:space="preserve">DIRECCIÓN PROVINCIAL DE SALUD DE MANABÍ </v>
      </c>
      <c r="CK62" s="410" t="str">
        <f>IF(DT62="","",INDEX(CATALOGO!L:L,MATCH(DT62,CATALOGO!D:D,0)))</f>
        <v xml:space="preserve">DIRECCIÓN PROVINCIAL DE SALUD DE MANABÍ </v>
      </c>
      <c r="CL62" s="352" t="str">
        <f>IF(D62="","",INDEX(CATALOGO!G:G,MATCH(D62,CATALOGO!D:D,0)))</f>
        <v>COORDINACIÓN ZONAL 4</v>
      </c>
      <c r="CM62" s="352" t="str">
        <f>IF(D62="","",INDEX(CATALOGO!H:H,MATCH(D62,CATALOGO!D:D,0)))</f>
        <v>MANABI</v>
      </c>
      <c r="CN62" s="352" t="str">
        <f>IF(D62="","",INDEX(CATALOGO!I:I,MATCH(D62,CATALOGO!D:D,0)))</f>
        <v>CHONE</v>
      </c>
      <c r="CO62" s="411" t="str">
        <f>IF(H62="","",INDEX(CATALOGO!AH:AH,MATCH(H62,CATALOGO!AF:AF,0)))</f>
        <v>GASTOS OPERATIVOS</v>
      </c>
      <c r="CP62" s="352" t="str">
        <f t="shared" si="9"/>
        <v>NO APLICA</v>
      </c>
      <c r="CQ62" s="352" t="str">
        <f>IF(E62="","",INDEX(CATALOGO!N:N,MATCH(POA_GC_2026!E62,CATALOGO!M:M,0)))</f>
        <v>PROV</v>
      </c>
      <c r="CR62" s="352" t="str">
        <f t="shared" si="10"/>
        <v>CORRIENTE</v>
      </c>
      <c r="CS62" s="352" t="str">
        <f t="shared" si="11"/>
        <v>90000004</v>
      </c>
      <c r="CT62" s="417" t="str">
        <f>IFERROR(VLOOKUP(E62,CATALOGO!$BB$3:$BC$24,2,0)," ")</f>
        <v>G21</v>
      </c>
      <c r="CU62" s="418" t="str">
        <f>IF(E62="","",INDEX(CATALOGO!AN:AN,MATCH(POA_GC_2026!E62,CATALOGO!AQ:AQ,0)))</f>
        <v>Mejorar las condiciones de vida de la población de forma integral, promoviendo el acceso equitativo a salud, vivienda y bienestar social.</v>
      </c>
      <c r="CV62" s="418" t="str">
        <f>IF(E62="","",INDEX(CATALOGO!AO:AO,MATCH(POA_GC_2026!E62,CATALOGO!AQ:AQ,0)))</f>
        <v>OE5 Incrementar la cobertura de las prestaciones de servicios de salud</v>
      </c>
      <c r="CW62" s="407" t="str">
        <f>IF(CV62="","",INDEX(CATALOGO!AP:AP,MATCH(POA_GC_2026!CV62,CATALOGO!AO:AO,0)))</f>
        <v>OE_5</v>
      </c>
      <c r="CX62" s="419"/>
      <c r="CY62" s="420">
        <f>SUMIFS(CERT_ACT_POA!AM:AM,CERT_ACT_POA!C:C,A62)</f>
        <v>9993.25</v>
      </c>
      <c r="CZ62" s="420">
        <f t="shared" si="34"/>
        <v>-1.8189894035458565E-12</v>
      </c>
      <c r="DA62" s="421">
        <f>SUMIFS(CERT_ACT_POA!$AD:$AD,CERT_ACT_POA!$C:$C,POA_GC_2026!$A62)</f>
        <v>0</v>
      </c>
      <c r="DB62" s="421">
        <f>SUMIFS(CERT_ACT_POA!$AE:$AE,CERT_ACT_POA!$C:$C,POA_GC_2026!$A62)</f>
        <v>0</v>
      </c>
      <c r="DC62" s="421">
        <f>SUMIFS(CERT_ACT_POA!$AF:$AF,CERT_ACT_POA!$C:$C,POA_GC_2026!$A62)</f>
        <v>0</v>
      </c>
      <c r="DD62" s="407" t="str">
        <f t="shared" si="35"/>
        <v>53</v>
      </c>
      <c r="DE62" s="364"/>
      <c r="DF62" s="428"/>
      <c r="DG62" s="429">
        <f>SUMIFS(CERT_PRES!$M:$M,CERT_PRES!$A:$A,$A62)</f>
        <v>0</v>
      </c>
      <c r="DH62" s="429">
        <f>SUMIFS(CERT_PRES!$O:$O,CERT_PRES!$A:$A,$A62)</f>
        <v>9993.25</v>
      </c>
      <c r="DI62" s="429">
        <f>SUMIFS(CERT_PRES!$P:$P,CERT_PRES!$A:$A,$A62)</f>
        <v>9993.25</v>
      </c>
      <c r="DJ62" s="442">
        <f t="shared" si="27"/>
        <v>0</v>
      </c>
      <c r="DK62" s="608">
        <f>IFERROR(VLOOKUP($A62,CERT_PRES!$A$6:$L$2552,12,0),0)</f>
        <v>13</v>
      </c>
      <c r="DL62" s="429" t="str">
        <f t="shared" ref="DL62:DL125" si="36">IF(A62="","",IF(ROUND(DG62,2)+ROUND(DH62,2)&lt;=ROUND(CH62,2),"OK","REVISAR"))</f>
        <v>OK</v>
      </c>
      <c r="DM62" s="429" t="str">
        <f t="shared" ref="DM62:DM125" si="37">IF(A62="","",IF(ROUND(DG62,2)+ROUND(DH62,2)&lt;=ROUND(CH62+CG62,2),"OK","REVISAR"))</f>
        <v>OK</v>
      </c>
      <c r="DN62" s="429">
        <f t="shared" si="21"/>
        <v>9993.25</v>
      </c>
      <c r="DO62" s="429" t="str">
        <f t="shared" si="28"/>
        <v/>
      </c>
      <c r="DP62" s="443">
        <f>IFERROR(VLOOKUP(A62,#REF!,82,0),0)</f>
        <v>0</v>
      </c>
      <c r="DQ62" s="444">
        <f t="shared" si="29"/>
        <v>9993.25</v>
      </c>
      <c r="DR62" s="445">
        <f t="shared" si="30"/>
        <v>0</v>
      </c>
      <c r="DS62" s="484" t="s">
        <v>2637</v>
      </c>
      <c r="DT62" s="326" t="s">
        <v>951</v>
      </c>
    </row>
    <row r="63" spans="1:124" s="39" customFormat="1" ht="12.75" customHeight="1">
      <c r="A63" s="484" t="s">
        <v>2639</v>
      </c>
      <c r="B63" s="486" t="str">
        <f>IF(DT63="","",INDEX(CATALOGO!E:E,MATCH(DT63,CATALOGO!D:D,0)))</f>
        <v>HOSPITAL GENERAL DE CHONE</v>
      </c>
      <c r="C63" s="483" t="s">
        <v>2640</v>
      </c>
      <c r="D63" s="326" t="str">
        <f>IF(B63="","",INDEX(CATALOGO!J:J,MATCH(B63,CATALOGO!E:E,0)))</f>
        <v>1333</v>
      </c>
      <c r="E63" s="329" t="s">
        <v>223</v>
      </c>
      <c r="F63" s="326" t="str">
        <f t="shared" si="32"/>
        <v>000</v>
      </c>
      <c r="G63" s="327" t="s">
        <v>196</v>
      </c>
      <c r="H63" s="328">
        <v>530301</v>
      </c>
      <c r="I63" s="341" t="s">
        <v>1151</v>
      </c>
      <c r="J63" s="327" t="s">
        <v>193</v>
      </c>
      <c r="K63" s="342" t="str">
        <f>IF(J63="","",INDEX(CATALOGO!AW:AW,MATCH(POA_GC_2026!J63,CATALOGO!AV:AV,0)))</f>
        <v>0000</v>
      </c>
      <c r="L63" s="342" t="str">
        <f>IF(J63="","",INDEX(CATALOGO!AY:AY,MATCH(POA_GC_2026!J63,CATALOGO!AV:AV,0)))</f>
        <v>0000</v>
      </c>
      <c r="M63" s="343" t="str">
        <f>IF(DT63="","",INDEX(CATALOGO!L:L,MATCH(DT63,CATALOGO!D:D,0)))</f>
        <v xml:space="preserve">DIRECCIÓN PROVINCIAL DE SALUD DE MANABÍ </v>
      </c>
      <c r="N63" s="343" t="str">
        <f>IF(DT63="","",INDEX(CATALOGO!K:K,MATCH(DT63,CATALOGO!D:D,0)))</f>
        <v>HOSPITAL GENERAL DE CHONE</v>
      </c>
      <c r="O63" s="344" t="str">
        <f>IF(E63="","",INDEX(CATALOGO!O:O,MATCH(POA_GC_2026!E63,CATALOGO!M:M,0)))</f>
        <v>PROVISION Y PRESTACION DE SERVICIOS DE SALUD</v>
      </c>
      <c r="P63" s="345" t="str">
        <f t="shared" si="22"/>
        <v>SIN PROYECTO</v>
      </c>
      <c r="Q63" s="346" t="str">
        <f>IF(CS63="","",INDEX(CATALOGO!T:T,MATCH(POA_GC_2026!CS63,CATALOGO!S:S,0)))</f>
        <v>PRESTACION DE SERVICIOS DE SALUD SEGUNDO NIVEL</v>
      </c>
      <c r="R63" s="351" t="str">
        <f>IF(H63="","",INDEX(CATALOGO!AG:AG,MATCH(POA_GC_2026!H63,CATALOGO!AF:AF,0)))</f>
        <v>PASAJES AL INTERIOR</v>
      </c>
      <c r="S63" s="345" t="str">
        <f t="array" ref="S63">IF(J63="","",INDEX(CATALOGO!AU:AU,MATCH(J63,CATALOGO!AV:AV,0)))</f>
        <v>RECURSOS FISCALES</v>
      </c>
      <c r="T63" s="352" t="str">
        <f>IF(K63="","",INDEX(CATALOGO!AX:AX,MATCH(K63,CATALOGO!AW:AW,0)))</f>
        <v>SIN ORGANISMO</v>
      </c>
      <c r="U63" s="352" t="str">
        <f>IF(L63="","",INDEX(CATALOGO!AZ:AZ,MATCH(POA_GC_2026!L63,CATALOGO!AY:AY,0)))</f>
        <v>SIN CORRELATIVO</v>
      </c>
      <c r="V63" s="353" t="s">
        <v>493</v>
      </c>
      <c r="W63" s="354" t="s">
        <v>2488</v>
      </c>
      <c r="X63" s="354" t="s">
        <v>2504</v>
      </c>
      <c r="Y63" s="355" t="str">
        <f t="array" ref="Y63">IF(H63="","",INDEX(CATALOGO!AK:AK,MATCH(H63,CATALOGO!AF:AF,0)))</f>
        <v>06</v>
      </c>
      <c r="Z63" s="362" t="str">
        <f t="array" ref="Z63">IF(H63="","",INDEX(CATALOGO!AI:AI,MATCH(H63,CATALOGO!AF:AF,0)))</f>
        <v>NA</v>
      </c>
      <c r="AA63" s="362" t="str">
        <f t="array" ref="AA63">IF(H63="","",INDEX(CATALOGO!AJ:AJ,MATCH(H63,CATALOGO!AF:AF,0)))</f>
        <v>NA</v>
      </c>
      <c r="AB63" s="363" t="s">
        <v>194</v>
      </c>
      <c r="AC63" s="490"/>
      <c r="AD63" s="365" t="s">
        <v>197</v>
      </c>
      <c r="AE63" s="366" t="s">
        <v>44</v>
      </c>
      <c r="AF63" s="367">
        <v>46073</v>
      </c>
      <c r="AG63" s="367">
        <v>46073</v>
      </c>
      <c r="AH63" s="367">
        <v>46056</v>
      </c>
      <c r="AI63" s="367">
        <v>46056</v>
      </c>
      <c r="AJ63" s="367">
        <v>46056</v>
      </c>
      <c r="AK63" s="374"/>
      <c r="AL63" s="367">
        <v>46056</v>
      </c>
      <c r="AM63" s="367">
        <v>46078</v>
      </c>
      <c r="AN63" s="366" t="s">
        <v>41</v>
      </c>
      <c r="AO63" s="375">
        <v>0</v>
      </c>
      <c r="AP63" s="375">
        <v>0</v>
      </c>
      <c r="AQ63" s="375">
        <v>0</v>
      </c>
      <c r="AR63" s="375">
        <v>0</v>
      </c>
      <c r="AS63" s="375">
        <v>0</v>
      </c>
      <c r="AT63" s="375">
        <v>0</v>
      </c>
      <c r="AU63" s="375">
        <v>0</v>
      </c>
      <c r="AV63" s="375">
        <v>0</v>
      </c>
      <c r="AW63" s="375">
        <v>0</v>
      </c>
      <c r="AX63" s="375">
        <v>0</v>
      </c>
      <c r="AY63" s="375">
        <v>0</v>
      </c>
      <c r="AZ63" s="375">
        <v>20000</v>
      </c>
      <c r="BA63" s="388">
        <f t="shared" si="33"/>
        <v>20000</v>
      </c>
      <c r="BB63" s="364"/>
      <c r="BC63" s="389">
        <f>SUMIFS(REPROGRAM!X:X,REPROGRAM!B:B,POA_GC_2026!A63)</f>
        <v>0</v>
      </c>
      <c r="BD63" s="389">
        <f>SUMIFS(REPROGRAM!Z:Z,REPROGRAM!B:B,POA_GC_2026!A63)</f>
        <v>20000</v>
      </c>
      <c r="BE63" s="389">
        <f t="shared" si="20"/>
        <v>0</v>
      </c>
      <c r="BF63" s="375">
        <v>0</v>
      </c>
      <c r="BG63" s="394">
        <f>SUMIFS(CERT_PRES!$P:$P,CERT_PRES!$A:$A,$A63,CERT_PRES!$Q:$Q,"ENERO")</f>
        <v>0</v>
      </c>
      <c r="BH63" s="375">
        <v>0</v>
      </c>
      <c r="BI63" s="394">
        <f>SUMIFS(CERT_PRES!$P:$P,CERT_PRES!$A:$A,$A63,CERT_PRES!$Q:$Q,"FEBRERO")</f>
        <v>0</v>
      </c>
      <c r="BJ63" s="375">
        <v>0</v>
      </c>
      <c r="BK63" s="394">
        <f>SUMIFS(CERT_PRES!$P:$P,CERT_PRES!$A:$A,$A63,CERT_PRES!$Q:$Q,"MARZO")</f>
        <v>0</v>
      </c>
      <c r="BL63" s="375">
        <v>0</v>
      </c>
      <c r="BM63" s="394">
        <f>SUMIFS(CERT_PRES!$P:$P,CERT_PRES!$A:$A,$A63,CERT_PRES!$Q:$Q,"ABRIL")</f>
        <v>0</v>
      </c>
      <c r="BN63" s="375">
        <v>0</v>
      </c>
      <c r="BO63" s="394">
        <f>SUMIFS(CERT_PRES!$P:$P,CERT_PRES!$A:$A,$A63,CERT_PRES!$Q:$Q,"MAYO")</f>
        <v>0</v>
      </c>
      <c r="BP63" s="375">
        <v>0</v>
      </c>
      <c r="BQ63" s="394">
        <f>SUMIFS(CERT_PRES!$P:$P,CERT_PRES!$A:$A,$A63,CERT_PRES!$Q:$Q,"JUNIO")</f>
        <v>0</v>
      </c>
      <c r="BR63" s="375">
        <v>0</v>
      </c>
      <c r="BS63" s="394">
        <f>SUMIFS(CERT_PRES!$P:$P,CERT_PRES!$A:$A,$A63,CERT_PRES!$Q:$Q,"JULIO")</f>
        <v>0</v>
      </c>
      <c r="BT63" s="375">
        <v>0</v>
      </c>
      <c r="BU63" s="394">
        <f>SUMIFS(CERT_PRES!$P:$P,CERT_PRES!$A:$A,$A63,CERT_PRES!$Q:$Q,"AGOSTO")</f>
        <v>0</v>
      </c>
      <c r="BV63" s="375">
        <v>0</v>
      </c>
      <c r="BW63" s="394">
        <f>SUMIFS(CERT_PRES!$P:$P,CERT_PRES!$A:$A,$A63,CERT_PRES!$Q:$Q,"SEPTIEMBRE")</f>
        <v>0</v>
      </c>
      <c r="BX63" s="375">
        <v>0</v>
      </c>
      <c r="BY63" s="394">
        <f>SUMIFS(CERT_PRES!$P:$P,CERT_PRES!$A:$A,$A63,CERT_PRES!$Q:$Q,"OCTUBRE")</f>
        <v>0</v>
      </c>
      <c r="BZ63" s="375">
        <v>0</v>
      </c>
      <c r="CA63" s="394">
        <f>SUMIFS(CERT_PRES!$P:$P,CERT_PRES!$A:$A,$A63,CERT_PRES!$Q:$Q,"NOVIEMBRE")</f>
        <v>0</v>
      </c>
      <c r="CB63" s="375">
        <v>0</v>
      </c>
      <c r="CC63" s="388">
        <f>SUMIFS(CERT_PRES!$P:$P,CERT_PRES!$A:$A,$A63,CERT_PRES!$Q:$Q,"DICIEMBRE")</f>
        <v>0</v>
      </c>
      <c r="CD63" s="388">
        <f t="shared" si="23"/>
        <v>0</v>
      </c>
      <c r="CE63" s="407" t="str">
        <f t="shared" si="31"/>
        <v>NO</v>
      </c>
      <c r="CF63" s="408" t="str">
        <f t="shared" si="24"/>
        <v>VALIDADO</v>
      </c>
      <c r="CG63" s="409">
        <f>+((SUMIFS(REPROGRAM!$V:$V,REPROGRAM!$B:$B,$A63,REPROGRAM!$AB:$AB,"NO"))-(SUMIFS(REPROGRAM!$W:$W,REPROGRAM!$B:$B,$A63,REPROGRAM!$AB:$AB,"NO")))</f>
        <v>0</v>
      </c>
      <c r="CH63" s="409">
        <f t="shared" si="25"/>
        <v>0</v>
      </c>
      <c r="CI63" s="409">
        <f t="shared" si="26"/>
        <v>0</v>
      </c>
      <c r="CJ63" s="410" t="str">
        <f>IF(DT63="","",INDEX(CATALOGO!L:L,MATCH(DT63,CATALOGO!D:D,0)))</f>
        <v xml:space="preserve">DIRECCIÓN PROVINCIAL DE SALUD DE MANABÍ </v>
      </c>
      <c r="CK63" s="410" t="str">
        <f>IF(DT63="","",INDEX(CATALOGO!L:L,MATCH(DT63,CATALOGO!D:D,0)))</f>
        <v xml:space="preserve">DIRECCIÓN PROVINCIAL DE SALUD DE MANABÍ </v>
      </c>
      <c r="CL63" s="352" t="str">
        <f>IF(D63="","",INDEX(CATALOGO!G:G,MATCH(D63,CATALOGO!D:D,0)))</f>
        <v>COORDINACIÓN ZONAL 4</v>
      </c>
      <c r="CM63" s="352" t="str">
        <f>IF(D63="","",INDEX(CATALOGO!H:H,MATCH(D63,CATALOGO!D:D,0)))</f>
        <v>MANABI</v>
      </c>
      <c r="CN63" s="352" t="str">
        <f>IF(D63="","",INDEX(CATALOGO!I:I,MATCH(D63,CATALOGO!D:D,0)))</f>
        <v>CHONE</v>
      </c>
      <c r="CO63" s="411" t="str">
        <f>IF(H63="","",INDEX(CATALOGO!AH:AH,MATCH(H63,CATALOGO!AF:AF,0)))</f>
        <v>GASTOS OPERATIVOS</v>
      </c>
      <c r="CP63" s="352" t="str">
        <f t="shared" si="9"/>
        <v>NO APLICA</v>
      </c>
      <c r="CQ63" s="352" t="str">
        <f>IF(E63="","",INDEX(CATALOGO!N:N,MATCH(POA_GC_2026!E63,CATALOGO!M:M,0)))</f>
        <v>PROV</v>
      </c>
      <c r="CR63" s="352" t="str">
        <f t="shared" si="10"/>
        <v>CORRIENTE</v>
      </c>
      <c r="CS63" s="352" t="str">
        <f t="shared" si="11"/>
        <v>90000004</v>
      </c>
      <c r="CT63" s="417" t="str">
        <f>IFERROR(VLOOKUP(E63,CATALOGO!$BB$3:$BC$24,2,0)," ")</f>
        <v>G21</v>
      </c>
      <c r="CU63" s="418" t="str">
        <f>IF(E63="","",INDEX(CATALOGO!AN:AN,MATCH(POA_GC_2026!E63,CATALOGO!AQ:AQ,0)))</f>
        <v>Mejorar las condiciones de vida de la población de forma integral, promoviendo el acceso equitativo a salud, vivienda y bienestar social.</v>
      </c>
      <c r="CV63" s="418" t="str">
        <f>IF(E63="","",INDEX(CATALOGO!AO:AO,MATCH(POA_GC_2026!E63,CATALOGO!AQ:AQ,0)))</f>
        <v>OE5 Incrementar la cobertura de las prestaciones de servicios de salud</v>
      </c>
      <c r="CW63" s="407" t="str">
        <f>IF(CV63="","",INDEX(CATALOGO!AP:AP,MATCH(POA_GC_2026!CV63,CATALOGO!AO:AO,0)))</f>
        <v>OE_5</v>
      </c>
      <c r="CX63" s="419"/>
      <c r="CY63" s="420">
        <f>SUMIFS(CERT_ACT_POA!AM:AM,CERT_ACT_POA!C:C,A63)</f>
        <v>0</v>
      </c>
      <c r="CZ63" s="420">
        <f t="shared" si="34"/>
        <v>0</v>
      </c>
      <c r="DA63" s="421">
        <f>SUMIFS(CERT_ACT_POA!$AD:$AD,CERT_ACT_POA!$C:$C,POA_GC_2026!$A63)</f>
        <v>0</v>
      </c>
      <c r="DB63" s="421">
        <f>SUMIFS(CERT_ACT_POA!$AE:$AE,CERT_ACT_POA!$C:$C,POA_GC_2026!$A63)</f>
        <v>0</v>
      </c>
      <c r="DC63" s="421">
        <f>SUMIFS(CERT_ACT_POA!$AF:$AF,CERT_ACT_POA!$C:$C,POA_GC_2026!$A63)</f>
        <v>0</v>
      </c>
      <c r="DD63" s="407" t="str">
        <f t="shared" si="35"/>
        <v>53</v>
      </c>
      <c r="DE63" s="364"/>
      <c r="DF63" s="428"/>
      <c r="DG63" s="429">
        <f>SUMIFS(CERT_PRES!$M:$M,CERT_PRES!$A:$A,$A63)</f>
        <v>0</v>
      </c>
      <c r="DH63" s="429">
        <f>SUMIFS(CERT_PRES!$O:$O,CERT_PRES!$A:$A,$A63)</f>
        <v>0</v>
      </c>
      <c r="DI63" s="429">
        <f>SUMIFS(CERT_PRES!$P:$P,CERT_PRES!$A:$A,$A63)</f>
        <v>0</v>
      </c>
      <c r="DJ63" s="442">
        <f t="shared" si="27"/>
        <v>0</v>
      </c>
      <c r="DK63" s="608">
        <f>IFERROR(VLOOKUP($A63,CERT_PRES!$A$6:$L$2552,12,0),0)</f>
        <v>0</v>
      </c>
      <c r="DL63" s="429" t="str">
        <f t="shared" si="36"/>
        <v>OK</v>
      </c>
      <c r="DM63" s="429" t="str">
        <f t="shared" si="37"/>
        <v>OK</v>
      </c>
      <c r="DN63" s="429" t="str">
        <f t="shared" si="21"/>
        <v/>
      </c>
      <c r="DO63" s="429" t="str">
        <f t="shared" si="28"/>
        <v/>
      </c>
      <c r="DP63" s="443">
        <f>IFERROR(VLOOKUP(A63,#REF!,82,0),0)</f>
        <v>0</v>
      </c>
      <c r="DQ63" s="444">
        <f t="shared" si="29"/>
        <v>0</v>
      </c>
      <c r="DR63" s="445">
        <f t="shared" si="30"/>
        <v>0</v>
      </c>
      <c r="DS63" s="484" t="s">
        <v>2639</v>
      </c>
      <c r="DT63" s="326" t="s">
        <v>951</v>
      </c>
    </row>
    <row r="64" spans="1:124" s="39" customFormat="1" ht="12.75" customHeight="1">
      <c r="A64" s="484" t="s">
        <v>2641</v>
      </c>
      <c r="B64" s="486" t="str">
        <f>IF(DT64="","",INDEX(CATALOGO!E:E,MATCH(DT64,CATALOGO!D:D,0)))</f>
        <v>HOSPITAL GENERAL DE CHONE</v>
      </c>
      <c r="C64" s="483" t="s">
        <v>2642</v>
      </c>
      <c r="D64" s="326" t="str">
        <f>IF(B64="","",INDEX(CATALOGO!J:J,MATCH(B64,CATALOGO!E:E,0)))</f>
        <v>1333</v>
      </c>
      <c r="E64" s="329" t="s">
        <v>223</v>
      </c>
      <c r="F64" s="326" t="str">
        <f t="shared" si="32"/>
        <v>000</v>
      </c>
      <c r="G64" s="327" t="s">
        <v>196</v>
      </c>
      <c r="H64" s="328">
        <v>530303</v>
      </c>
      <c r="I64" s="341" t="s">
        <v>1151</v>
      </c>
      <c r="J64" s="327" t="s">
        <v>193</v>
      </c>
      <c r="K64" s="342" t="str">
        <f>IF(J64="","",INDEX(CATALOGO!AW:AW,MATCH(POA_GC_2026!J64,CATALOGO!AV:AV,0)))</f>
        <v>0000</v>
      </c>
      <c r="L64" s="342" t="str">
        <f>IF(J64="","",INDEX(CATALOGO!AY:AY,MATCH(POA_GC_2026!J64,CATALOGO!AV:AV,0)))</f>
        <v>0000</v>
      </c>
      <c r="M64" s="343" t="str">
        <f>IF(DT64="","",INDEX(CATALOGO!L:L,MATCH(DT64,CATALOGO!D:D,0)))</f>
        <v xml:space="preserve">DIRECCIÓN PROVINCIAL DE SALUD DE MANABÍ </v>
      </c>
      <c r="N64" s="343" t="str">
        <f>IF(DT64="","",INDEX(CATALOGO!K:K,MATCH(DT64,CATALOGO!D:D,0)))</f>
        <v>HOSPITAL GENERAL DE CHONE</v>
      </c>
      <c r="O64" s="344" t="str">
        <f>IF(E64="","",INDEX(CATALOGO!O:O,MATCH(POA_GC_2026!E64,CATALOGO!M:M,0)))</f>
        <v>PROVISION Y PRESTACION DE SERVICIOS DE SALUD</v>
      </c>
      <c r="P64" s="345" t="str">
        <f t="shared" si="22"/>
        <v>SIN PROYECTO</v>
      </c>
      <c r="Q64" s="346" t="str">
        <f>IF(CS64="","",INDEX(CATALOGO!T:T,MATCH(POA_GC_2026!CS64,CATALOGO!S:S,0)))</f>
        <v>PRESTACION DE SERVICIOS DE SALUD SEGUNDO NIVEL</v>
      </c>
      <c r="R64" s="351" t="str">
        <f>IF(H64="","",INDEX(CATALOGO!AG:AG,MATCH(POA_GC_2026!H64,CATALOGO!AF:AF,0)))</f>
        <v>VIATICOS Y SUBSISTENCIAS EN EL INTERIOR</v>
      </c>
      <c r="S64" s="345" t="str">
        <f t="array" ref="S64">IF(J64="","",INDEX(CATALOGO!AU:AU,MATCH(J64,CATALOGO!AV:AV,0)))</f>
        <v>RECURSOS FISCALES</v>
      </c>
      <c r="T64" s="352" t="str">
        <f>IF(K64="","",INDEX(CATALOGO!AX:AX,MATCH(K64,CATALOGO!AW:AW,0)))</f>
        <v>SIN ORGANISMO</v>
      </c>
      <c r="U64" s="352" t="str">
        <f>IF(L64="","",INDEX(CATALOGO!AZ:AZ,MATCH(POA_GC_2026!L64,CATALOGO!AY:AY,0)))</f>
        <v>SIN CORRELATIVO</v>
      </c>
      <c r="V64" s="353" t="s">
        <v>493</v>
      </c>
      <c r="W64" s="354" t="s">
        <v>2488</v>
      </c>
      <c r="X64" s="354" t="s">
        <v>2643</v>
      </c>
      <c r="Y64" s="355" t="str">
        <f t="array" ref="Y64">IF(H64="","",INDEX(CATALOGO!AK:AK,MATCH(H64,CATALOGO!AF:AF,0)))</f>
        <v>06</v>
      </c>
      <c r="Z64" s="362" t="str">
        <f t="array" ref="Z64">IF(H64="","",INDEX(CATALOGO!AI:AI,MATCH(H64,CATALOGO!AF:AF,0)))</f>
        <v>NA</v>
      </c>
      <c r="AA64" s="362" t="str">
        <f t="array" ref="AA64">IF(H64="","",INDEX(CATALOGO!AJ:AJ,MATCH(H64,CATALOGO!AF:AF,0)))</f>
        <v>NA</v>
      </c>
      <c r="AB64" s="363" t="s">
        <v>194</v>
      </c>
      <c r="AC64" s="490"/>
      <c r="AD64" s="365" t="s">
        <v>197</v>
      </c>
      <c r="AE64" s="366" t="s">
        <v>44</v>
      </c>
      <c r="AF64" s="367">
        <v>46073</v>
      </c>
      <c r="AG64" s="367">
        <v>46073</v>
      </c>
      <c r="AH64" s="367">
        <v>46056</v>
      </c>
      <c r="AI64" s="367">
        <v>46056</v>
      </c>
      <c r="AJ64" s="367">
        <v>46056</v>
      </c>
      <c r="AK64" s="374"/>
      <c r="AL64" s="367">
        <v>46056</v>
      </c>
      <c r="AM64" s="367">
        <v>46078</v>
      </c>
      <c r="AN64" s="366" t="s">
        <v>41</v>
      </c>
      <c r="AO64" s="375">
        <v>0</v>
      </c>
      <c r="AP64" s="375">
        <v>0</v>
      </c>
      <c r="AQ64" s="375">
        <v>0</v>
      </c>
      <c r="AR64" s="375">
        <v>0</v>
      </c>
      <c r="AS64" s="375">
        <v>0</v>
      </c>
      <c r="AT64" s="375">
        <v>0</v>
      </c>
      <c r="AU64" s="375">
        <v>0</v>
      </c>
      <c r="AV64" s="375">
        <v>0</v>
      </c>
      <c r="AW64" s="375">
        <v>0</v>
      </c>
      <c r="AX64" s="375">
        <v>0</v>
      </c>
      <c r="AY64" s="375">
        <v>0</v>
      </c>
      <c r="AZ64" s="375">
        <v>8800</v>
      </c>
      <c r="BA64" s="388">
        <f t="shared" si="33"/>
        <v>8800</v>
      </c>
      <c r="BB64" s="364"/>
      <c r="BC64" s="389">
        <f>SUMIFS(REPROGRAM!X:X,REPROGRAM!B:B,POA_GC_2026!A64)</f>
        <v>0</v>
      </c>
      <c r="BD64" s="389">
        <f>SUMIFS(REPROGRAM!Z:Z,REPROGRAM!B:B,POA_GC_2026!A64)</f>
        <v>8800</v>
      </c>
      <c r="BE64" s="389">
        <f t="shared" si="20"/>
        <v>0</v>
      </c>
      <c r="BF64" s="375">
        <v>0</v>
      </c>
      <c r="BG64" s="394">
        <f>SUMIFS(CERT_PRES!$P:$P,CERT_PRES!$A:$A,$A64,CERT_PRES!$Q:$Q,"ENERO")</f>
        <v>0</v>
      </c>
      <c r="BH64" s="375">
        <v>0</v>
      </c>
      <c r="BI64" s="394">
        <f>SUMIFS(CERT_PRES!$P:$P,CERT_PRES!$A:$A,$A64,CERT_PRES!$Q:$Q,"FEBRERO")</f>
        <v>0</v>
      </c>
      <c r="BJ64" s="375">
        <v>0</v>
      </c>
      <c r="BK64" s="394">
        <f>SUMIFS(CERT_PRES!$P:$P,CERT_PRES!$A:$A,$A64,CERT_PRES!$Q:$Q,"MARZO")</f>
        <v>0</v>
      </c>
      <c r="BL64" s="375">
        <v>0</v>
      </c>
      <c r="BM64" s="394">
        <f>SUMIFS(CERT_PRES!$P:$P,CERT_PRES!$A:$A,$A64,CERT_PRES!$Q:$Q,"ABRIL")</f>
        <v>0</v>
      </c>
      <c r="BN64" s="375">
        <v>0</v>
      </c>
      <c r="BO64" s="394">
        <f>SUMIFS(CERT_PRES!$P:$P,CERT_PRES!$A:$A,$A64,CERT_PRES!$Q:$Q,"MAYO")</f>
        <v>0</v>
      </c>
      <c r="BP64" s="375">
        <v>0</v>
      </c>
      <c r="BQ64" s="394">
        <f>SUMIFS(CERT_PRES!$P:$P,CERT_PRES!$A:$A,$A64,CERT_PRES!$Q:$Q,"JUNIO")</f>
        <v>0</v>
      </c>
      <c r="BR64" s="375">
        <v>0</v>
      </c>
      <c r="BS64" s="394">
        <f>SUMIFS(CERT_PRES!$P:$P,CERT_PRES!$A:$A,$A64,CERT_PRES!$Q:$Q,"JULIO")</f>
        <v>0</v>
      </c>
      <c r="BT64" s="375">
        <v>0</v>
      </c>
      <c r="BU64" s="394">
        <f>SUMIFS(CERT_PRES!$P:$P,CERT_PRES!$A:$A,$A64,CERT_PRES!$Q:$Q,"AGOSTO")</f>
        <v>0</v>
      </c>
      <c r="BV64" s="375">
        <v>0</v>
      </c>
      <c r="BW64" s="394">
        <f>SUMIFS(CERT_PRES!$P:$P,CERT_PRES!$A:$A,$A64,CERT_PRES!$Q:$Q,"SEPTIEMBRE")</f>
        <v>0</v>
      </c>
      <c r="BX64" s="375">
        <v>0</v>
      </c>
      <c r="BY64" s="394">
        <f>SUMIFS(CERT_PRES!$P:$P,CERT_PRES!$A:$A,$A64,CERT_PRES!$Q:$Q,"OCTUBRE")</f>
        <v>0</v>
      </c>
      <c r="BZ64" s="375">
        <v>0</v>
      </c>
      <c r="CA64" s="394">
        <f>SUMIFS(CERT_PRES!$P:$P,CERT_PRES!$A:$A,$A64,CERT_PRES!$Q:$Q,"NOVIEMBRE")</f>
        <v>0</v>
      </c>
      <c r="CB64" s="375">
        <v>0</v>
      </c>
      <c r="CC64" s="388">
        <f>SUMIFS(CERT_PRES!$P:$P,CERT_PRES!$A:$A,$A64,CERT_PRES!$Q:$Q,"DICIEMBRE")</f>
        <v>0</v>
      </c>
      <c r="CD64" s="388">
        <f t="shared" si="23"/>
        <v>0</v>
      </c>
      <c r="CE64" s="407" t="str">
        <f t="shared" si="31"/>
        <v>NO</v>
      </c>
      <c r="CF64" s="408" t="str">
        <f t="shared" si="24"/>
        <v>VALIDADO</v>
      </c>
      <c r="CG64" s="409">
        <f>+((SUMIFS(REPROGRAM!$V:$V,REPROGRAM!$B:$B,$A64,REPROGRAM!$AB:$AB,"NO"))-(SUMIFS(REPROGRAM!$W:$W,REPROGRAM!$B:$B,$A64,REPROGRAM!$AB:$AB,"NO")))</f>
        <v>0</v>
      </c>
      <c r="CH64" s="409">
        <f t="shared" si="25"/>
        <v>0</v>
      </c>
      <c r="CI64" s="409">
        <f t="shared" si="26"/>
        <v>0</v>
      </c>
      <c r="CJ64" s="410" t="str">
        <f>IF(DT64="","",INDEX(CATALOGO!L:L,MATCH(DT64,CATALOGO!D:D,0)))</f>
        <v xml:space="preserve">DIRECCIÓN PROVINCIAL DE SALUD DE MANABÍ </v>
      </c>
      <c r="CK64" s="410" t="str">
        <f>IF(DT64="","",INDEX(CATALOGO!L:L,MATCH(DT64,CATALOGO!D:D,0)))</f>
        <v xml:space="preserve">DIRECCIÓN PROVINCIAL DE SALUD DE MANABÍ </v>
      </c>
      <c r="CL64" s="352" t="str">
        <f>IF(D64="","",INDEX(CATALOGO!G:G,MATCH(D64,CATALOGO!D:D,0)))</f>
        <v>COORDINACIÓN ZONAL 4</v>
      </c>
      <c r="CM64" s="352" t="str">
        <f>IF(D64="","",INDEX(CATALOGO!H:H,MATCH(D64,CATALOGO!D:D,0)))</f>
        <v>MANABI</v>
      </c>
      <c r="CN64" s="352" t="str">
        <f>IF(D64="","",INDEX(CATALOGO!I:I,MATCH(D64,CATALOGO!D:D,0)))</f>
        <v>CHONE</v>
      </c>
      <c r="CO64" s="411" t="str">
        <f>IF(H64="","",INDEX(CATALOGO!AH:AH,MATCH(H64,CATALOGO!AF:AF,0)))</f>
        <v>GASTOS OPERATIVOS</v>
      </c>
      <c r="CP64" s="352" t="str">
        <f t="shared" si="9"/>
        <v>NO APLICA</v>
      </c>
      <c r="CQ64" s="352" t="str">
        <f>IF(E64="","",INDEX(CATALOGO!N:N,MATCH(POA_GC_2026!E64,CATALOGO!M:M,0)))</f>
        <v>PROV</v>
      </c>
      <c r="CR64" s="352" t="str">
        <f t="shared" si="10"/>
        <v>CORRIENTE</v>
      </c>
      <c r="CS64" s="352" t="str">
        <f t="shared" si="11"/>
        <v>90000004</v>
      </c>
      <c r="CT64" s="417" t="str">
        <f>IFERROR(VLOOKUP(E64,CATALOGO!$BB$3:$BC$24,2,0)," ")</f>
        <v>G21</v>
      </c>
      <c r="CU64" s="418" t="str">
        <f>IF(E64="","",INDEX(CATALOGO!AN:AN,MATCH(POA_GC_2026!E64,CATALOGO!AQ:AQ,0)))</f>
        <v>Mejorar las condiciones de vida de la población de forma integral, promoviendo el acceso equitativo a salud, vivienda y bienestar social.</v>
      </c>
      <c r="CV64" s="418" t="str">
        <f>IF(E64="","",INDEX(CATALOGO!AO:AO,MATCH(POA_GC_2026!E64,CATALOGO!AQ:AQ,0)))</f>
        <v>OE5 Incrementar la cobertura de las prestaciones de servicios de salud</v>
      </c>
      <c r="CW64" s="407" t="str">
        <f>IF(CV64="","",INDEX(CATALOGO!AP:AP,MATCH(POA_GC_2026!CV64,CATALOGO!AO:AO,0)))</f>
        <v>OE_5</v>
      </c>
      <c r="CX64" s="419"/>
      <c r="CY64" s="420">
        <f>SUMIFS(CERT_ACT_POA!AM:AM,CERT_ACT_POA!C:C,A64)</f>
        <v>0</v>
      </c>
      <c r="CZ64" s="420">
        <f t="shared" si="34"/>
        <v>0</v>
      </c>
      <c r="DA64" s="421">
        <f>SUMIFS(CERT_ACT_POA!$AD:$AD,CERT_ACT_POA!$C:$C,POA_GC_2026!$A64)</f>
        <v>0</v>
      </c>
      <c r="DB64" s="421">
        <f>SUMIFS(CERT_ACT_POA!$AE:$AE,CERT_ACT_POA!$C:$C,POA_GC_2026!$A64)</f>
        <v>0</v>
      </c>
      <c r="DC64" s="421">
        <f>SUMIFS(CERT_ACT_POA!$AF:$AF,CERT_ACT_POA!$C:$C,POA_GC_2026!$A64)</f>
        <v>0</v>
      </c>
      <c r="DD64" s="407" t="str">
        <f t="shared" si="35"/>
        <v>53</v>
      </c>
      <c r="DE64" s="364"/>
      <c r="DF64" s="428"/>
      <c r="DG64" s="429">
        <f>SUMIFS(CERT_PRES!$M:$M,CERT_PRES!$A:$A,$A64)</f>
        <v>0</v>
      </c>
      <c r="DH64" s="429">
        <f>SUMIFS(CERT_PRES!$O:$O,CERT_PRES!$A:$A,$A64)</f>
        <v>0</v>
      </c>
      <c r="DI64" s="429">
        <f>SUMIFS(CERT_PRES!$P:$P,CERT_PRES!$A:$A,$A64)</f>
        <v>0</v>
      </c>
      <c r="DJ64" s="442">
        <f t="shared" si="27"/>
        <v>0</v>
      </c>
      <c r="DK64" s="608">
        <f>IFERROR(VLOOKUP($A64,CERT_PRES!$A$6:$L$2552,12,0),0)</f>
        <v>0</v>
      </c>
      <c r="DL64" s="429" t="str">
        <f t="shared" si="36"/>
        <v>OK</v>
      </c>
      <c r="DM64" s="429" t="str">
        <f t="shared" si="37"/>
        <v>OK</v>
      </c>
      <c r="DN64" s="429" t="str">
        <f t="shared" si="21"/>
        <v/>
      </c>
      <c r="DO64" s="429" t="str">
        <f t="shared" si="28"/>
        <v/>
      </c>
      <c r="DP64" s="443">
        <f>IFERROR(VLOOKUP(A64,#REF!,82,0),0)</f>
        <v>0</v>
      </c>
      <c r="DQ64" s="444">
        <f t="shared" si="29"/>
        <v>0</v>
      </c>
      <c r="DR64" s="445">
        <f t="shared" si="30"/>
        <v>0</v>
      </c>
      <c r="DS64" s="484" t="s">
        <v>2641</v>
      </c>
      <c r="DT64" s="326" t="s">
        <v>951</v>
      </c>
    </row>
    <row r="65" spans="1:124" s="39" customFormat="1" ht="12.75" customHeight="1">
      <c r="A65" s="484" t="s">
        <v>2644</v>
      </c>
      <c r="B65" s="486" t="str">
        <f>IF(DT65="","",INDEX(CATALOGO!E:E,MATCH(DT65,CATALOGO!D:D,0)))</f>
        <v>HOSPITAL GENERAL DE CHONE</v>
      </c>
      <c r="C65" s="483" t="s">
        <v>2557</v>
      </c>
      <c r="D65" s="326" t="str">
        <f>IF(B65="","",INDEX(CATALOGO!J:J,MATCH(B65,CATALOGO!E:E,0)))</f>
        <v>1333</v>
      </c>
      <c r="E65" s="329" t="s">
        <v>223</v>
      </c>
      <c r="F65" s="326" t="str">
        <f t="shared" si="32"/>
        <v>000</v>
      </c>
      <c r="G65" s="327" t="s">
        <v>196</v>
      </c>
      <c r="H65" s="328">
        <v>530405</v>
      </c>
      <c r="I65" s="341" t="s">
        <v>1151</v>
      </c>
      <c r="J65" s="327" t="s">
        <v>193</v>
      </c>
      <c r="K65" s="342" t="str">
        <f>IF(J65="","",INDEX(CATALOGO!AW:AW,MATCH(POA_GC_2026!J65,CATALOGO!AV:AV,0)))</f>
        <v>0000</v>
      </c>
      <c r="L65" s="342" t="str">
        <f>IF(J65="","",INDEX(CATALOGO!AY:AY,MATCH(POA_GC_2026!J65,CATALOGO!AV:AV,0)))</f>
        <v>0000</v>
      </c>
      <c r="M65" s="343" t="str">
        <f>IF(DT65="","",INDEX(CATALOGO!L:L,MATCH(DT65,CATALOGO!D:D,0)))</f>
        <v xml:space="preserve">DIRECCIÓN PROVINCIAL DE SALUD DE MANABÍ </v>
      </c>
      <c r="N65" s="343" t="str">
        <f>IF(DT65="","",INDEX(CATALOGO!K:K,MATCH(DT65,CATALOGO!D:D,0)))</f>
        <v>HOSPITAL GENERAL DE CHONE</v>
      </c>
      <c r="O65" s="344" t="str">
        <f>IF(E65="","",INDEX(CATALOGO!O:O,MATCH(POA_GC_2026!E65,CATALOGO!M:M,0)))</f>
        <v>PROVISION Y PRESTACION DE SERVICIOS DE SALUD</v>
      </c>
      <c r="P65" s="345" t="str">
        <f t="shared" si="22"/>
        <v>SIN PROYECTO</v>
      </c>
      <c r="Q65" s="346" t="str">
        <f>IF(CS65="","",INDEX(CATALOGO!T:T,MATCH(POA_GC_2026!CS65,CATALOGO!S:S,0)))</f>
        <v>PRESTACION DE SERVICIOS DE SALUD SEGUNDO NIVEL</v>
      </c>
      <c r="R65" s="351" t="str">
        <f>IF(H65="","",INDEX(CATALOGO!AG:AG,MATCH(POA_GC_2026!H65,CATALOGO!AF:AF,0)))</f>
        <v>VEHICULOS (INSTALACION- MANTENIMIENTO Y REPARACIONES)</v>
      </c>
      <c r="S65" s="345" t="str">
        <f t="array" ref="S65">IF(J65="","",INDEX(CATALOGO!AU:AU,MATCH(J65,CATALOGO!AV:AV,0)))</f>
        <v>RECURSOS FISCALES</v>
      </c>
      <c r="T65" s="352" t="str">
        <f>IF(K65="","",INDEX(CATALOGO!AX:AX,MATCH(K65,CATALOGO!AW:AW,0)))</f>
        <v>SIN ORGANISMO</v>
      </c>
      <c r="U65" s="352" t="str">
        <f>IF(L65="","",INDEX(CATALOGO!AZ:AZ,MATCH(POA_GC_2026!L65,CATALOGO!AY:AY,0)))</f>
        <v>SIN CORRELATIVO</v>
      </c>
      <c r="V65" s="353" t="s">
        <v>493</v>
      </c>
      <c r="W65" s="354" t="s">
        <v>2492</v>
      </c>
      <c r="X65" s="354" t="s">
        <v>2505</v>
      </c>
      <c r="Y65" s="355" t="str">
        <f t="array" ref="Y65">IF(H65="","",INDEX(CATALOGO!AK:AK,MATCH(H65,CATALOGO!AF:AF,0)))</f>
        <v>06</v>
      </c>
      <c r="Z65" s="362" t="str">
        <f t="array" ref="Z65">IF(H65="","",INDEX(CATALOGO!AI:AI,MATCH(H65,CATALOGO!AF:AF,0)))</f>
        <v>NA</v>
      </c>
      <c r="AA65" s="362" t="str">
        <f t="array" ref="AA65">IF(H65="","",INDEX(CATALOGO!AJ:AJ,MATCH(H65,CATALOGO!AF:AF,0)))</f>
        <v>NA</v>
      </c>
      <c r="AB65" s="363" t="s">
        <v>207</v>
      </c>
      <c r="AC65" s="490" t="s">
        <v>2645</v>
      </c>
      <c r="AD65" s="365" t="s">
        <v>206</v>
      </c>
      <c r="AE65" s="366" t="s">
        <v>41</v>
      </c>
      <c r="AF65" s="367">
        <v>46073</v>
      </c>
      <c r="AG65" s="367">
        <v>46073</v>
      </c>
      <c r="AH65" s="367">
        <v>46056</v>
      </c>
      <c r="AI65" s="367">
        <v>46056</v>
      </c>
      <c r="AJ65" s="367">
        <v>46056</v>
      </c>
      <c r="AK65" s="374"/>
      <c r="AL65" s="367">
        <v>46056</v>
      </c>
      <c r="AM65" s="367">
        <v>46078</v>
      </c>
      <c r="AN65" s="366" t="s">
        <v>41</v>
      </c>
      <c r="AO65" s="375">
        <v>0</v>
      </c>
      <c r="AP65" s="375">
        <v>0</v>
      </c>
      <c r="AQ65" s="375">
        <v>0</v>
      </c>
      <c r="AR65" s="375">
        <v>0</v>
      </c>
      <c r="AS65" s="375">
        <v>0</v>
      </c>
      <c r="AT65" s="375">
        <v>0</v>
      </c>
      <c r="AU65" s="375">
        <v>0</v>
      </c>
      <c r="AV65" s="375">
        <v>0</v>
      </c>
      <c r="AW65" s="375">
        <v>0</v>
      </c>
      <c r="AX65" s="375">
        <v>0</v>
      </c>
      <c r="AY65" s="375">
        <v>0</v>
      </c>
      <c r="AZ65" s="375">
        <v>60000</v>
      </c>
      <c r="BA65" s="388">
        <f t="shared" si="33"/>
        <v>60000</v>
      </c>
      <c r="BB65" s="364"/>
      <c r="BC65" s="389">
        <f>SUMIFS(REPROGRAM!X:X,REPROGRAM!B:B,POA_GC_2026!A65)</f>
        <v>306</v>
      </c>
      <c r="BD65" s="389">
        <f>SUMIFS(REPROGRAM!Z:Z,REPROGRAM!B:B,POA_GC_2026!A65)</f>
        <v>60000</v>
      </c>
      <c r="BE65" s="389">
        <f t="shared" si="20"/>
        <v>306</v>
      </c>
      <c r="BF65" s="375">
        <v>0</v>
      </c>
      <c r="BG65" s="394">
        <f>SUMIFS(CERT_PRES!$P:$P,CERT_PRES!$A:$A,$A65,CERT_PRES!$Q:$Q,"ENERO")</f>
        <v>0</v>
      </c>
      <c r="BH65" s="375">
        <v>0</v>
      </c>
      <c r="BI65" s="394">
        <f>SUMIFS(CERT_PRES!$P:$P,CERT_PRES!$A:$A,$A65,CERT_PRES!$Q:$Q,"FEBRERO")</f>
        <v>0</v>
      </c>
      <c r="BJ65" s="375">
        <v>0</v>
      </c>
      <c r="BK65" s="394">
        <f>SUMIFS(CERT_PRES!$P:$P,CERT_PRES!$A:$A,$A65,CERT_PRES!$Q:$Q,"MARZO")</f>
        <v>0</v>
      </c>
      <c r="BL65" s="375">
        <v>0</v>
      </c>
      <c r="BM65" s="394">
        <f>SUMIFS(CERT_PRES!$P:$P,CERT_PRES!$A:$A,$A65,CERT_PRES!$Q:$Q,"ABRIL")</f>
        <v>0</v>
      </c>
      <c r="BN65" s="375">
        <v>306</v>
      </c>
      <c r="BO65" s="394">
        <f>SUMIFS(CERT_PRES!$P:$P,CERT_PRES!$A:$A,$A65,CERT_PRES!$Q:$Q,"MAYO")</f>
        <v>306</v>
      </c>
      <c r="BP65" s="375">
        <v>0</v>
      </c>
      <c r="BQ65" s="394">
        <f>SUMIFS(CERT_PRES!$P:$P,CERT_PRES!$A:$A,$A65,CERT_PRES!$Q:$Q,"JUNIO")</f>
        <v>0</v>
      </c>
      <c r="BR65" s="375">
        <v>0</v>
      </c>
      <c r="BS65" s="394">
        <f>SUMIFS(CERT_PRES!$P:$P,CERT_PRES!$A:$A,$A65,CERT_PRES!$Q:$Q,"JULIO")</f>
        <v>0</v>
      </c>
      <c r="BT65" s="375">
        <v>0</v>
      </c>
      <c r="BU65" s="394">
        <f>SUMIFS(CERT_PRES!$P:$P,CERT_PRES!$A:$A,$A65,CERT_PRES!$Q:$Q,"AGOSTO")</f>
        <v>0</v>
      </c>
      <c r="BV65" s="375">
        <v>0</v>
      </c>
      <c r="BW65" s="394">
        <f>SUMIFS(CERT_PRES!$P:$P,CERT_PRES!$A:$A,$A65,CERT_PRES!$Q:$Q,"SEPTIEMBRE")</f>
        <v>0</v>
      </c>
      <c r="BX65" s="375">
        <v>0</v>
      </c>
      <c r="BY65" s="394">
        <f>SUMIFS(CERT_PRES!$P:$P,CERT_PRES!$A:$A,$A65,CERT_PRES!$Q:$Q,"OCTUBRE")</f>
        <v>0</v>
      </c>
      <c r="BZ65" s="375">
        <v>0</v>
      </c>
      <c r="CA65" s="394">
        <f>SUMIFS(CERT_PRES!$P:$P,CERT_PRES!$A:$A,$A65,CERT_PRES!$Q:$Q,"NOVIEMBRE")</f>
        <v>0</v>
      </c>
      <c r="CB65" s="375">
        <v>0</v>
      </c>
      <c r="CC65" s="388">
        <f>SUMIFS(CERT_PRES!$P:$P,CERT_PRES!$A:$A,$A65,CERT_PRES!$Q:$Q,"DICIEMBRE")</f>
        <v>0</v>
      </c>
      <c r="CD65" s="388">
        <f t="shared" si="23"/>
        <v>306</v>
      </c>
      <c r="CE65" s="407" t="str">
        <f t="shared" si="31"/>
        <v>SI</v>
      </c>
      <c r="CF65" s="408" t="str">
        <f t="shared" si="24"/>
        <v>VALIDADO</v>
      </c>
      <c r="CG65" s="409">
        <f>+((SUMIFS(REPROGRAM!$V:$V,REPROGRAM!$B:$B,$A65,REPROGRAM!$AB:$AB,"NO"))-(SUMIFS(REPROGRAM!$W:$W,REPROGRAM!$B:$B,$A65,REPROGRAM!$AB:$AB,"NO")))</f>
        <v>0</v>
      </c>
      <c r="CH65" s="409">
        <f t="shared" si="25"/>
        <v>306</v>
      </c>
      <c r="CI65" s="409">
        <f t="shared" si="26"/>
        <v>0</v>
      </c>
      <c r="CJ65" s="410" t="str">
        <f>IF(DT65="","",INDEX(CATALOGO!L:L,MATCH(DT65,CATALOGO!D:D,0)))</f>
        <v xml:space="preserve">DIRECCIÓN PROVINCIAL DE SALUD DE MANABÍ </v>
      </c>
      <c r="CK65" s="410" t="str">
        <f>IF(DT65="","",INDEX(CATALOGO!L:L,MATCH(DT65,CATALOGO!D:D,0)))</f>
        <v xml:space="preserve">DIRECCIÓN PROVINCIAL DE SALUD DE MANABÍ </v>
      </c>
      <c r="CL65" s="352" t="str">
        <f>IF(D65="","",INDEX(CATALOGO!G:G,MATCH(D65,CATALOGO!D:D,0)))</f>
        <v>COORDINACIÓN ZONAL 4</v>
      </c>
      <c r="CM65" s="352" t="str">
        <f>IF(D65="","",INDEX(CATALOGO!H:H,MATCH(D65,CATALOGO!D:D,0)))</f>
        <v>MANABI</v>
      </c>
      <c r="CN65" s="352" t="str">
        <f>IF(D65="","",INDEX(CATALOGO!I:I,MATCH(D65,CATALOGO!D:D,0)))</f>
        <v>CHONE</v>
      </c>
      <c r="CO65" s="411" t="str">
        <f>IF(H65="","",INDEX(CATALOGO!AH:AH,MATCH(H65,CATALOGO!AF:AF,0)))</f>
        <v>MANTENIMIENTOS</v>
      </c>
      <c r="CP65" s="352" t="str">
        <f t="shared" si="9"/>
        <v>NO APLICA</v>
      </c>
      <c r="CQ65" s="352" t="str">
        <f>IF(E65="","",INDEX(CATALOGO!N:N,MATCH(POA_GC_2026!E65,CATALOGO!M:M,0)))</f>
        <v>PROV</v>
      </c>
      <c r="CR65" s="352" t="str">
        <f t="shared" si="10"/>
        <v>CORRIENTE</v>
      </c>
      <c r="CS65" s="352" t="str">
        <f t="shared" si="11"/>
        <v>90000004</v>
      </c>
      <c r="CT65" s="417" t="str">
        <f>IFERROR(VLOOKUP(E65,CATALOGO!$BB$3:$BC$24,2,0)," ")</f>
        <v>G21</v>
      </c>
      <c r="CU65" s="418" t="str">
        <f>IF(E65="","",INDEX(CATALOGO!AN:AN,MATCH(POA_GC_2026!E65,CATALOGO!AQ:AQ,0)))</f>
        <v>Mejorar las condiciones de vida de la población de forma integral, promoviendo el acceso equitativo a salud, vivienda y bienestar social.</v>
      </c>
      <c r="CV65" s="418" t="str">
        <f>IF(E65="","",INDEX(CATALOGO!AO:AO,MATCH(POA_GC_2026!E65,CATALOGO!AQ:AQ,0)))</f>
        <v>OE5 Incrementar la cobertura de las prestaciones de servicios de salud</v>
      </c>
      <c r="CW65" s="407" t="str">
        <f>IF(CV65="","",INDEX(CATALOGO!AP:AP,MATCH(POA_GC_2026!CV65,CATALOGO!AO:AO,0)))</f>
        <v>OE_5</v>
      </c>
      <c r="CX65" s="419"/>
      <c r="CY65" s="420">
        <f>SUMIFS(CERT_ACT_POA!AM:AM,CERT_ACT_POA!C:C,A65)</f>
        <v>306</v>
      </c>
      <c r="CZ65" s="420">
        <f t="shared" si="34"/>
        <v>0</v>
      </c>
      <c r="DA65" s="421">
        <f>SUMIFS(CERT_ACT_POA!$AD:$AD,CERT_ACT_POA!$C:$C,POA_GC_2026!$A65)</f>
        <v>0</v>
      </c>
      <c r="DB65" s="421">
        <f>SUMIFS(CERT_ACT_POA!$AE:$AE,CERT_ACT_POA!$C:$C,POA_GC_2026!$A65)</f>
        <v>0</v>
      </c>
      <c r="DC65" s="421">
        <f>SUMIFS(CERT_ACT_POA!$AF:$AF,CERT_ACT_POA!$C:$C,POA_GC_2026!$A65)</f>
        <v>0</v>
      </c>
      <c r="DD65" s="407" t="str">
        <f t="shared" si="35"/>
        <v>53</v>
      </c>
      <c r="DE65" s="364"/>
      <c r="DF65" s="428"/>
      <c r="DG65" s="429">
        <f>SUMIFS(CERT_PRES!$M:$M,CERT_PRES!$A:$A,$A65)</f>
        <v>0</v>
      </c>
      <c r="DH65" s="429">
        <f>SUMIFS(CERT_PRES!$O:$O,CERT_PRES!$A:$A,$A65)</f>
        <v>306</v>
      </c>
      <c r="DI65" s="429">
        <f>SUMIFS(CERT_PRES!$P:$P,CERT_PRES!$A:$A,$A65)</f>
        <v>306</v>
      </c>
      <c r="DJ65" s="442">
        <f t="shared" si="27"/>
        <v>0</v>
      </c>
      <c r="DK65" s="608">
        <f>IFERROR(VLOOKUP($A65,CERT_PRES!$A$6:$L$2552,12,0),0)</f>
        <v>55</v>
      </c>
      <c r="DL65" s="429" t="str">
        <f t="shared" si="36"/>
        <v>OK</v>
      </c>
      <c r="DM65" s="429" t="str">
        <f t="shared" si="37"/>
        <v>OK</v>
      </c>
      <c r="DN65" s="429">
        <f t="shared" si="21"/>
        <v>306</v>
      </c>
      <c r="DO65" s="429" t="str">
        <f t="shared" si="28"/>
        <v/>
      </c>
      <c r="DP65" s="443">
        <f>IFERROR(VLOOKUP(A65,#REF!,82,0),0)</f>
        <v>0</v>
      </c>
      <c r="DQ65" s="444">
        <f t="shared" si="29"/>
        <v>306</v>
      </c>
      <c r="DR65" s="445">
        <f t="shared" si="30"/>
        <v>0</v>
      </c>
      <c r="DS65" s="484" t="s">
        <v>2644</v>
      </c>
      <c r="DT65" s="326" t="s">
        <v>951</v>
      </c>
    </row>
    <row r="66" spans="1:124" s="39" customFormat="1" ht="12.75" customHeight="1">
      <c r="A66" s="484" t="s">
        <v>2646</v>
      </c>
      <c r="B66" s="486" t="str">
        <f>IF(DT66="","",INDEX(CATALOGO!E:E,MATCH(DT66,CATALOGO!D:D,0)))</f>
        <v>HOSPITAL GENERAL DE CHONE</v>
      </c>
      <c r="C66" s="483" t="s">
        <v>2647</v>
      </c>
      <c r="D66" s="326" t="str">
        <f>IF(B66="","",INDEX(CATALOGO!J:J,MATCH(B66,CATALOGO!E:E,0)))</f>
        <v>1333</v>
      </c>
      <c r="E66" s="329" t="s">
        <v>223</v>
      </c>
      <c r="F66" s="326" t="str">
        <f t="shared" si="32"/>
        <v>000</v>
      </c>
      <c r="G66" s="327" t="s">
        <v>196</v>
      </c>
      <c r="H66" s="328">
        <v>530701</v>
      </c>
      <c r="I66" s="341" t="s">
        <v>1151</v>
      </c>
      <c r="J66" s="327" t="s">
        <v>193</v>
      </c>
      <c r="K66" s="342" t="str">
        <f>IF(J66="","",INDEX(CATALOGO!AW:AW,MATCH(POA_GC_2026!J66,CATALOGO!AV:AV,0)))</f>
        <v>0000</v>
      </c>
      <c r="L66" s="342" t="str">
        <f>IF(J66="","",INDEX(CATALOGO!AY:AY,MATCH(POA_GC_2026!J66,CATALOGO!AV:AV,0)))</f>
        <v>0000</v>
      </c>
      <c r="M66" s="343" t="str">
        <f>IF(DT66="","",INDEX(CATALOGO!L:L,MATCH(DT66,CATALOGO!D:D,0)))</f>
        <v xml:space="preserve">DIRECCIÓN PROVINCIAL DE SALUD DE MANABÍ </v>
      </c>
      <c r="N66" s="343" t="str">
        <f>IF(DT66="","",INDEX(CATALOGO!K:K,MATCH(DT66,CATALOGO!D:D,0)))</f>
        <v>HOSPITAL GENERAL DE CHONE</v>
      </c>
      <c r="O66" s="344" t="str">
        <f>IF(E66="","",INDEX(CATALOGO!O:O,MATCH(POA_GC_2026!E66,CATALOGO!M:M,0)))</f>
        <v>PROVISION Y PRESTACION DE SERVICIOS DE SALUD</v>
      </c>
      <c r="P66" s="345" t="str">
        <f t="shared" si="22"/>
        <v>SIN PROYECTO</v>
      </c>
      <c r="Q66" s="346" t="str">
        <f>IF(CS66="","",INDEX(CATALOGO!T:T,MATCH(POA_GC_2026!CS66,CATALOGO!S:S,0)))</f>
        <v>PRESTACION DE SERVICIOS DE SALUD SEGUNDO NIVEL</v>
      </c>
      <c r="R66" s="351" t="str">
        <f>IF(H66="","",INDEX(CATALOGO!AG:AG,MATCH(POA_GC_2026!H66,CATALOGO!AF:AF,0)))</f>
        <v>DESARROLLO- ACTUALIZACION- ASISTENCIA TECNICA Y SOPORTE DE SISTEMAS INFORMATICOS</v>
      </c>
      <c r="S66" s="345" t="str">
        <f t="array" ref="S66">IF(J66="","",INDEX(CATALOGO!AU:AU,MATCH(J66,CATALOGO!AV:AV,0)))</f>
        <v>RECURSOS FISCALES</v>
      </c>
      <c r="T66" s="352" t="str">
        <f>IF(K66="","",INDEX(CATALOGO!AX:AX,MATCH(K66,CATALOGO!AW:AW,0)))</f>
        <v>SIN ORGANISMO</v>
      </c>
      <c r="U66" s="352" t="str">
        <f>IF(L66="","",INDEX(CATALOGO!AZ:AZ,MATCH(POA_GC_2026!L66,CATALOGO!AY:AY,0)))</f>
        <v>SIN CORRELATIVO</v>
      </c>
      <c r="V66" s="353" t="s">
        <v>493</v>
      </c>
      <c r="W66" s="354" t="s">
        <v>2492</v>
      </c>
      <c r="X66" s="354" t="s">
        <v>2648</v>
      </c>
      <c r="Y66" s="355" t="str">
        <f t="array" ref="Y66">IF(H66="","",INDEX(CATALOGO!AK:AK,MATCH(H66,CATALOGO!AF:AF,0)))</f>
        <v>06</v>
      </c>
      <c r="Z66" s="362" t="str">
        <f t="array" ref="Z66">IF(H66="","",INDEX(CATALOGO!AI:AI,MATCH(H66,CATALOGO!AF:AF,0)))</f>
        <v>NA</v>
      </c>
      <c r="AA66" s="362" t="str">
        <f t="array" ref="AA66">IF(H66="","",INDEX(CATALOGO!AJ:AJ,MATCH(H66,CATALOGO!AF:AF,0)))</f>
        <v>NA</v>
      </c>
      <c r="AB66" s="363" t="s">
        <v>194</v>
      </c>
      <c r="AC66" s="490"/>
      <c r="AD66" s="365" t="s">
        <v>206</v>
      </c>
      <c r="AE66" s="366" t="s">
        <v>41</v>
      </c>
      <c r="AF66" s="367">
        <v>46073</v>
      </c>
      <c r="AG66" s="367">
        <v>46073</v>
      </c>
      <c r="AH66" s="367">
        <v>46056</v>
      </c>
      <c r="AI66" s="367">
        <v>46056</v>
      </c>
      <c r="AJ66" s="367">
        <v>46056</v>
      </c>
      <c r="AK66" s="374"/>
      <c r="AL66" s="367">
        <v>46056</v>
      </c>
      <c r="AM66" s="367">
        <v>46078</v>
      </c>
      <c r="AN66" s="366" t="s">
        <v>41</v>
      </c>
      <c r="AO66" s="375">
        <v>0</v>
      </c>
      <c r="AP66" s="375">
        <v>0</v>
      </c>
      <c r="AQ66" s="375">
        <v>0</v>
      </c>
      <c r="AR66" s="375">
        <v>10000</v>
      </c>
      <c r="AS66" s="375">
        <v>0</v>
      </c>
      <c r="AT66" s="375">
        <v>0</v>
      </c>
      <c r="AU66" s="375">
        <v>0</v>
      </c>
      <c r="AV66" s="375">
        <v>0</v>
      </c>
      <c r="AW66" s="375">
        <v>0</v>
      </c>
      <c r="AX66" s="375">
        <v>0</v>
      </c>
      <c r="AY66" s="375">
        <v>0</v>
      </c>
      <c r="AZ66" s="375">
        <v>0</v>
      </c>
      <c r="BA66" s="388">
        <f t="shared" si="33"/>
        <v>10000</v>
      </c>
      <c r="BB66" s="364"/>
      <c r="BC66" s="389">
        <f>SUMIFS(REPROGRAM!X:X,REPROGRAM!B:B,POA_GC_2026!A66)</f>
        <v>0</v>
      </c>
      <c r="BD66" s="389">
        <f>SUMIFS(REPROGRAM!Z:Z,REPROGRAM!B:B,POA_GC_2026!A66)</f>
        <v>10000</v>
      </c>
      <c r="BE66" s="389">
        <f t="shared" si="20"/>
        <v>0</v>
      </c>
      <c r="BF66" s="375">
        <v>0</v>
      </c>
      <c r="BG66" s="394">
        <f>SUMIFS(CERT_PRES!$P:$P,CERT_PRES!$A:$A,$A66,CERT_PRES!$Q:$Q,"ENERO")</f>
        <v>0</v>
      </c>
      <c r="BH66" s="375">
        <v>0</v>
      </c>
      <c r="BI66" s="394">
        <f>SUMIFS(CERT_PRES!$P:$P,CERT_PRES!$A:$A,$A66,CERT_PRES!$Q:$Q,"FEBRERO")</f>
        <v>0</v>
      </c>
      <c r="BJ66" s="375">
        <v>0</v>
      </c>
      <c r="BK66" s="394">
        <f>SUMIFS(CERT_PRES!$P:$P,CERT_PRES!$A:$A,$A66,CERT_PRES!$Q:$Q,"MARZO")</f>
        <v>0</v>
      </c>
      <c r="BL66" s="375">
        <v>0</v>
      </c>
      <c r="BM66" s="394">
        <f>SUMIFS(CERT_PRES!$P:$P,CERT_PRES!$A:$A,$A66,CERT_PRES!$Q:$Q,"ABRIL")</f>
        <v>0</v>
      </c>
      <c r="BN66" s="375">
        <v>0</v>
      </c>
      <c r="BO66" s="394">
        <f>SUMIFS(CERT_PRES!$P:$P,CERT_PRES!$A:$A,$A66,CERT_PRES!$Q:$Q,"MAYO")</f>
        <v>0</v>
      </c>
      <c r="BP66" s="375">
        <v>0</v>
      </c>
      <c r="BQ66" s="394">
        <f>SUMIFS(CERT_PRES!$P:$P,CERT_PRES!$A:$A,$A66,CERT_PRES!$Q:$Q,"JUNIO")</f>
        <v>0</v>
      </c>
      <c r="BR66" s="375">
        <v>0</v>
      </c>
      <c r="BS66" s="394">
        <f>SUMIFS(CERT_PRES!$P:$P,CERT_PRES!$A:$A,$A66,CERT_PRES!$Q:$Q,"JULIO")</f>
        <v>0</v>
      </c>
      <c r="BT66" s="375">
        <v>0</v>
      </c>
      <c r="BU66" s="394">
        <f>SUMIFS(CERT_PRES!$P:$P,CERT_PRES!$A:$A,$A66,CERT_PRES!$Q:$Q,"AGOSTO")</f>
        <v>0</v>
      </c>
      <c r="BV66" s="375">
        <v>0</v>
      </c>
      <c r="BW66" s="394">
        <f>SUMIFS(CERT_PRES!$P:$P,CERT_PRES!$A:$A,$A66,CERT_PRES!$Q:$Q,"SEPTIEMBRE")</f>
        <v>0</v>
      </c>
      <c r="BX66" s="375">
        <v>0</v>
      </c>
      <c r="BY66" s="394">
        <f>SUMIFS(CERT_PRES!$P:$P,CERT_PRES!$A:$A,$A66,CERT_PRES!$Q:$Q,"OCTUBRE")</f>
        <v>0</v>
      </c>
      <c r="BZ66" s="375">
        <v>0</v>
      </c>
      <c r="CA66" s="394">
        <f>SUMIFS(CERT_PRES!$P:$P,CERT_PRES!$A:$A,$A66,CERT_PRES!$Q:$Q,"NOVIEMBRE")</f>
        <v>0</v>
      </c>
      <c r="CB66" s="375">
        <v>0</v>
      </c>
      <c r="CC66" s="388">
        <f>SUMIFS(CERT_PRES!$P:$P,CERT_PRES!$A:$A,$A66,CERT_PRES!$Q:$Q,"DICIEMBRE")</f>
        <v>0</v>
      </c>
      <c r="CD66" s="388">
        <f t="shared" si="23"/>
        <v>0</v>
      </c>
      <c r="CE66" s="407" t="str">
        <f t="shared" si="31"/>
        <v>NO</v>
      </c>
      <c r="CF66" s="408" t="str">
        <f t="shared" si="24"/>
        <v>VALIDADO</v>
      </c>
      <c r="CG66" s="409">
        <f>+((SUMIFS(REPROGRAM!$V:$V,REPROGRAM!$B:$B,$A66,REPROGRAM!$AB:$AB,"NO"))-(SUMIFS(REPROGRAM!$W:$W,REPROGRAM!$B:$B,$A66,REPROGRAM!$AB:$AB,"NO")))</f>
        <v>0</v>
      </c>
      <c r="CH66" s="409">
        <f t="shared" si="25"/>
        <v>0</v>
      </c>
      <c r="CI66" s="409">
        <f t="shared" si="26"/>
        <v>0</v>
      </c>
      <c r="CJ66" s="410" t="str">
        <f>IF(DT66="","",INDEX(CATALOGO!L:L,MATCH(DT66,CATALOGO!D:D,0)))</f>
        <v xml:space="preserve">DIRECCIÓN PROVINCIAL DE SALUD DE MANABÍ </v>
      </c>
      <c r="CK66" s="410" t="str">
        <f>IF(DT66="","",INDEX(CATALOGO!L:L,MATCH(DT66,CATALOGO!D:D,0)))</f>
        <v xml:space="preserve">DIRECCIÓN PROVINCIAL DE SALUD DE MANABÍ </v>
      </c>
      <c r="CL66" s="352" t="str">
        <f>IF(D66="","",INDEX(CATALOGO!G:G,MATCH(D66,CATALOGO!D:D,0)))</f>
        <v>COORDINACIÓN ZONAL 4</v>
      </c>
      <c r="CM66" s="352" t="str">
        <f>IF(D66="","",INDEX(CATALOGO!H:H,MATCH(D66,CATALOGO!D:D,0)))</f>
        <v>MANABI</v>
      </c>
      <c r="CN66" s="352" t="str">
        <f>IF(D66="","",INDEX(CATALOGO!I:I,MATCH(D66,CATALOGO!D:D,0)))</f>
        <v>CHONE</v>
      </c>
      <c r="CO66" s="411" t="str">
        <f>IF(H66="","",INDEX(CATALOGO!AH:AH,MATCH(H66,CATALOGO!AF:AF,0)))</f>
        <v>GASTOS OPERATIVOS</v>
      </c>
      <c r="CP66" s="352" t="str">
        <f t="shared" si="9"/>
        <v>NO APLICA</v>
      </c>
      <c r="CQ66" s="352" t="str">
        <f>IF(E66="","",INDEX(CATALOGO!N:N,MATCH(POA_GC_2026!E66,CATALOGO!M:M,0)))</f>
        <v>PROV</v>
      </c>
      <c r="CR66" s="352" t="str">
        <f t="shared" si="10"/>
        <v>CORRIENTE</v>
      </c>
      <c r="CS66" s="352" t="str">
        <f t="shared" si="11"/>
        <v>90000004</v>
      </c>
      <c r="CT66" s="417" t="str">
        <f>IFERROR(VLOOKUP(E66,CATALOGO!$BB$3:$BC$24,2,0)," ")</f>
        <v>G21</v>
      </c>
      <c r="CU66" s="418" t="str">
        <f>IF(E66="","",INDEX(CATALOGO!AN:AN,MATCH(POA_GC_2026!E66,CATALOGO!AQ:AQ,0)))</f>
        <v>Mejorar las condiciones de vida de la población de forma integral, promoviendo el acceso equitativo a salud, vivienda y bienestar social.</v>
      </c>
      <c r="CV66" s="418" t="str">
        <f>IF(E66="","",INDEX(CATALOGO!AO:AO,MATCH(POA_GC_2026!E66,CATALOGO!AQ:AQ,0)))</f>
        <v>OE5 Incrementar la cobertura de las prestaciones de servicios de salud</v>
      </c>
      <c r="CW66" s="407" t="str">
        <f>IF(CV66="","",INDEX(CATALOGO!AP:AP,MATCH(POA_GC_2026!CV66,CATALOGO!AO:AO,0)))</f>
        <v>OE_5</v>
      </c>
      <c r="CX66" s="419"/>
      <c r="CY66" s="420">
        <f>SUMIFS(CERT_ACT_POA!AM:AM,CERT_ACT_POA!C:C,A66)</f>
        <v>0</v>
      </c>
      <c r="CZ66" s="420">
        <f t="shared" si="34"/>
        <v>0</v>
      </c>
      <c r="DA66" s="421">
        <f>SUMIFS(CERT_ACT_POA!$AD:$AD,CERT_ACT_POA!$C:$C,POA_GC_2026!$A66)</f>
        <v>0</v>
      </c>
      <c r="DB66" s="421">
        <f>SUMIFS(CERT_ACT_POA!$AE:$AE,CERT_ACT_POA!$C:$C,POA_GC_2026!$A66)</f>
        <v>0</v>
      </c>
      <c r="DC66" s="421">
        <f>SUMIFS(CERT_ACT_POA!$AF:$AF,CERT_ACT_POA!$C:$C,POA_GC_2026!$A66)</f>
        <v>0</v>
      </c>
      <c r="DD66" s="407" t="str">
        <f t="shared" si="35"/>
        <v>53</v>
      </c>
      <c r="DE66" s="364"/>
      <c r="DF66" s="428"/>
      <c r="DG66" s="429">
        <f>SUMIFS(CERT_PRES!$M:$M,CERT_PRES!$A:$A,$A66)</f>
        <v>0</v>
      </c>
      <c r="DH66" s="429">
        <f>SUMIFS(CERT_PRES!$O:$O,CERT_PRES!$A:$A,$A66)</f>
        <v>0</v>
      </c>
      <c r="DI66" s="429">
        <f>SUMIFS(CERT_PRES!$P:$P,CERT_PRES!$A:$A,$A66)</f>
        <v>0</v>
      </c>
      <c r="DJ66" s="442">
        <f t="shared" si="27"/>
        <v>0</v>
      </c>
      <c r="DK66" s="608">
        <f>IFERROR(VLOOKUP($A66,CERT_PRES!$A$6:$L$2552,12,0),0)</f>
        <v>0</v>
      </c>
      <c r="DL66" s="429" t="str">
        <f t="shared" si="36"/>
        <v>OK</v>
      </c>
      <c r="DM66" s="429" t="str">
        <f t="shared" si="37"/>
        <v>OK</v>
      </c>
      <c r="DN66" s="429" t="str">
        <f t="shared" si="21"/>
        <v/>
      </c>
      <c r="DO66" s="429" t="str">
        <f t="shared" si="28"/>
        <v/>
      </c>
      <c r="DP66" s="443">
        <f>IFERROR(VLOOKUP(A66,#REF!,82,0),0)</f>
        <v>0</v>
      </c>
      <c r="DQ66" s="444">
        <f t="shared" si="29"/>
        <v>0</v>
      </c>
      <c r="DR66" s="445">
        <f t="shared" si="30"/>
        <v>0</v>
      </c>
      <c r="DS66" s="484" t="s">
        <v>2646</v>
      </c>
      <c r="DT66" s="326" t="s">
        <v>951</v>
      </c>
    </row>
    <row r="67" spans="1:124" s="39" customFormat="1" ht="12.75" customHeight="1">
      <c r="A67" s="484" t="s">
        <v>2649</v>
      </c>
      <c r="B67" s="486" t="str">
        <f>IF(DT67="","",INDEX(CATALOGO!E:E,MATCH(DT67,CATALOGO!D:D,0)))</f>
        <v>HOSPITAL GENERAL DE CHONE</v>
      </c>
      <c r="C67" s="483" t="s">
        <v>2650</v>
      </c>
      <c r="D67" s="326" t="str">
        <f>IF(B67="","",INDEX(CATALOGO!J:J,MATCH(B67,CATALOGO!E:E,0)))</f>
        <v>1333</v>
      </c>
      <c r="E67" s="329" t="s">
        <v>223</v>
      </c>
      <c r="F67" s="326" t="str">
        <f t="shared" si="32"/>
        <v>000</v>
      </c>
      <c r="G67" s="327" t="s">
        <v>196</v>
      </c>
      <c r="H67" s="328">
        <v>530702</v>
      </c>
      <c r="I67" s="341" t="s">
        <v>1151</v>
      </c>
      <c r="J67" s="327" t="s">
        <v>193</v>
      </c>
      <c r="K67" s="342" t="str">
        <f>IF(J67="","",INDEX(CATALOGO!AW:AW,MATCH(POA_GC_2026!J67,CATALOGO!AV:AV,0)))</f>
        <v>0000</v>
      </c>
      <c r="L67" s="342" t="str">
        <f>IF(J67="","",INDEX(CATALOGO!AY:AY,MATCH(POA_GC_2026!J67,CATALOGO!AV:AV,0)))</f>
        <v>0000</v>
      </c>
      <c r="M67" s="343" t="str">
        <f>IF(DT67="","",INDEX(CATALOGO!L:L,MATCH(DT67,CATALOGO!D:D,0)))</f>
        <v xml:space="preserve">DIRECCIÓN PROVINCIAL DE SALUD DE MANABÍ </v>
      </c>
      <c r="N67" s="343" t="str">
        <f>IF(DT67="","",INDEX(CATALOGO!K:K,MATCH(DT67,CATALOGO!D:D,0)))</f>
        <v>HOSPITAL GENERAL DE CHONE</v>
      </c>
      <c r="O67" s="344" t="str">
        <f>IF(E67="","",INDEX(CATALOGO!O:O,MATCH(POA_GC_2026!E67,CATALOGO!M:M,0)))</f>
        <v>PROVISION Y PRESTACION DE SERVICIOS DE SALUD</v>
      </c>
      <c r="P67" s="345" t="str">
        <f t="shared" si="22"/>
        <v>SIN PROYECTO</v>
      </c>
      <c r="Q67" s="346" t="str">
        <f>IF(CS67="","",INDEX(CATALOGO!T:T,MATCH(POA_GC_2026!CS67,CATALOGO!S:S,0)))</f>
        <v>PRESTACION DE SERVICIOS DE SALUD SEGUNDO NIVEL</v>
      </c>
      <c r="R67" s="351" t="str">
        <f>IF(H67="","",INDEX(CATALOGO!AG:AG,MATCH(POA_GC_2026!H67,CATALOGO!AF:AF,0)))</f>
        <v>ARRENDAMIENTO Y LICENCIAS DE USO DE PAQUETES INFORMATICOS</v>
      </c>
      <c r="S67" s="345" t="str">
        <f t="array" ref="S67">IF(J67="","",INDEX(CATALOGO!AU:AU,MATCH(J67,CATALOGO!AV:AV,0)))</f>
        <v>RECURSOS FISCALES</v>
      </c>
      <c r="T67" s="352" t="str">
        <f>IF(K67="","",INDEX(CATALOGO!AX:AX,MATCH(K67,CATALOGO!AW:AW,0)))</f>
        <v>SIN ORGANISMO</v>
      </c>
      <c r="U67" s="352" t="str">
        <f>IF(L67="","",INDEX(CATALOGO!AZ:AZ,MATCH(POA_GC_2026!L67,CATALOGO!AY:AY,0)))</f>
        <v>SIN CORRELATIVO</v>
      </c>
      <c r="V67" s="353" t="s">
        <v>493</v>
      </c>
      <c r="W67" s="354" t="s">
        <v>2492</v>
      </c>
      <c r="X67" s="354" t="s">
        <v>2648</v>
      </c>
      <c r="Y67" s="355" t="str">
        <f t="array" ref="Y67">IF(H67="","",INDEX(CATALOGO!AK:AK,MATCH(H67,CATALOGO!AF:AF,0)))</f>
        <v>06</v>
      </c>
      <c r="Z67" s="362" t="str">
        <f t="array" ref="Z67">IF(H67="","",INDEX(CATALOGO!AI:AI,MATCH(H67,CATALOGO!AF:AF,0)))</f>
        <v>NA</v>
      </c>
      <c r="AA67" s="362" t="str">
        <f t="array" ref="AA67">IF(H67="","",INDEX(CATALOGO!AJ:AJ,MATCH(H67,CATALOGO!AF:AF,0)))</f>
        <v>NA</v>
      </c>
      <c r="AB67" s="363" t="s">
        <v>194</v>
      </c>
      <c r="AC67" s="490"/>
      <c r="AD67" s="365" t="s">
        <v>206</v>
      </c>
      <c r="AE67" s="366" t="s">
        <v>41</v>
      </c>
      <c r="AF67" s="367">
        <v>46073</v>
      </c>
      <c r="AG67" s="367">
        <v>46073</v>
      </c>
      <c r="AH67" s="367">
        <v>46056</v>
      </c>
      <c r="AI67" s="367">
        <v>46056</v>
      </c>
      <c r="AJ67" s="367">
        <v>46056</v>
      </c>
      <c r="AK67" s="374"/>
      <c r="AL67" s="367">
        <v>46056</v>
      </c>
      <c r="AM67" s="367">
        <v>46078</v>
      </c>
      <c r="AN67" s="366" t="s">
        <v>41</v>
      </c>
      <c r="AO67" s="375">
        <v>0</v>
      </c>
      <c r="AP67" s="375">
        <v>0</v>
      </c>
      <c r="AQ67" s="375">
        <v>0</v>
      </c>
      <c r="AR67" s="375">
        <v>5000</v>
      </c>
      <c r="AS67" s="375">
        <v>0</v>
      </c>
      <c r="AT67" s="375">
        <v>0</v>
      </c>
      <c r="AU67" s="375">
        <v>0</v>
      </c>
      <c r="AV67" s="375">
        <v>0</v>
      </c>
      <c r="AW67" s="375">
        <v>0</v>
      </c>
      <c r="AX67" s="375">
        <v>0</v>
      </c>
      <c r="AY67" s="375">
        <v>0</v>
      </c>
      <c r="AZ67" s="375">
        <v>0</v>
      </c>
      <c r="BA67" s="388">
        <f t="shared" si="33"/>
        <v>5000</v>
      </c>
      <c r="BB67" s="364"/>
      <c r="BC67" s="389">
        <f>SUMIFS(REPROGRAM!X:X,REPROGRAM!B:B,POA_GC_2026!A67)</f>
        <v>0</v>
      </c>
      <c r="BD67" s="389">
        <f>SUMIFS(REPROGRAM!Z:Z,REPROGRAM!B:B,POA_GC_2026!A67)</f>
        <v>5000</v>
      </c>
      <c r="BE67" s="389">
        <f t="shared" si="20"/>
        <v>0</v>
      </c>
      <c r="BF67" s="375">
        <v>0</v>
      </c>
      <c r="BG67" s="394">
        <f>SUMIFS(CERT_PRES!$P:$P,CERT_PRES!$A:$A,$A67,CERT_PRES!$Q:$Q,"ENERO")</f>
        <v>0</v>
      </c>
      <c r="BH67" s="375">
        <v>0</v>
      </c>
      <c r="BI67" s="394">
        <f>SUMIFS(CERT_PRES!$P:$P,CERT_PRES!$A:$A,$A67,CERT_PRES!$Q:$Q,"FEBRERO")</f>
        <v>0</v>
      </c>
      <c r="BJ67" s="375">
        <v>0</v>
      </c>
      <c r="BK67" s="394">
        <f>SUMIFS(CERT_PRES!$P:$P,CERT_PRES!$A:$A,$A67,CERT_PRES!$Q:$Q,"MARZO")</f>
        <v>0</v>
      </c>
      <c r="BL67" s="375">
        <v>0</v>
      </c>
      <c r="BM67" s="394">
        <f>SUMIFS(CERT_PRES!$P:$P,CERT_PRES!$A:$A,$A67,CERT_PRES!$Q:$Q,"ABRIL")</f>
        <v>0</v>
      </c>
      <c r="BN67" s="375">
        <v>0</v>
      </c>
      <c r="BO67" s="394">
        <f>SUMIFS(CERT_PRES!$P:$P,CERT_PRES!$A:$A,$A67,CERT_PRES!$Q:$Q,"MAYO")</f>
        <v>0</v>
      </c>
      <c r="BP67" s="375">
        <v>0</v>
      </c>
      <c r="BQ67" s="394">
        <f>SUMIFS(CERT_PRES!$P:$P,CERT_PRES!$A:$A,$A67,CERT_PRES!$Q:$Q,"JUNIO")</f>
        <v>0</v>
      </c>
      <c r="BR67" s="375">
        <v>0</v>
      </c>
      <c r="BS67" s="394">
        <f>SUMIFS(CERT_PRES!$P:$P,CERT_PRES!$A:$A,$A67,CERT_PRES!$Q:$Q,"JULIO")</f>
        <v>0</v>
      </c>
      <c r="BT67" s="375">
        <v>0</v>
      </c>
      <c r="BU67" s="394">
        <f>SUMIFS(CERT_PRES!$P:$P,CERT_PRES!$A:$A,$A67,CERT_PRES!$Q:$Q,"AGOSTO")</f>
        <v>0</v>
      </c>
      <c r="BV67" s="375">
        <v>0</v>
      </c>
      <c r="BW67" s="394">
        <f>SUMIFS(CERT_PRES!$P:$P,CERT_PRES!$A:$A,$A67,CERT_PRES!$Q:$Q,"SEPTIEMBRE")</f>
        <v>0</v>
      </c>
      <c r="BX67" s="375">
        <v>0</v>
      </c>
      <c r="BY67" s="394">
        <f>SUMIFS(CERT_PRES!$P:$P,CERT_PRES!$A:$A,$A67,CERT_PRES!$Q:$Q,"OCTUBRE")</f>
        <v>0</v>
      </c>
      <c r="BZ67" s="375">
        <v>0</v>
      </c>
      <c r="CA67" s="394">
        <f>SUMIFS(CERT_PRES!$P:$P,CERT_PRES!$A:$A,$A67,CERT_PRES!$Q:$Q,"NOVIEMBRE")</f>
        <v>0</v>
      </c>
      <c r="CB67" s="375">
        <v>0</v>
      </c>
      <c r="CC67" s="388">
        <f>SUMIFS(CERT_PRES!$P:$P,CERT_PRES!$A:$A,$A67,CERT_PRES!$Q:$Q,"DICIEMBRE")</f>
        <v>0</v>
      </c>
      <c r="CD67" s="388">
        <f t="shared" si="23"/>
        <v>0</v>
      </c>
      <c r="CE67" s="407" t="str">
        <f t="shared" si="31"/>
        <v>NO</v>
      </c>
      <c r="CF67" s="408" t="str">
        <f t="shared" si="24"/>
        <v>VALIDADO</v>
      </c>
      <c r="CG67" s="409">
        <f>+((SUMIFS(REPROGRAM!$V:$V,REPROGRAM!$B:$B,$A67,REPROGRAM!$AB:$AB,"NO"))-(SUMIFS(REPROGRAM!$W:$W,REPROGRAM!$B:$B,$A67,REPROGRAM!$AB:$AB,"NO")))</f>
        <v>0</v>
      </c>
      <c r="CH67" s="409">
        <f t="shared" si="25"/>
        <v>0</v>
      </c>
      <c r="CI67" s="409">
        <f t="shared" si="26"/>
        <v>0</v>
      </c>
      <c r="CJ67" s="410" t="str">
        <f>IF(DT67="","",INDEX(CATALOGO!L:L,MATCH(DT67,CATALOGO!D:D,0)))</f>
        <v xml:space="preserve">DIRECCIÓN PROVINCIAL DE SALUD DE MANABÍ </v>
      </c>
      <c r="CK67" s="410" t="str">
        <f>IF(DT67="","",INDEX(CATALOGO!L:L,MATCH(DT67,CATALOGO!D:D,0)))</f>
        <v xml:space="preserve">DIRECCIÓN PROVINCIAL DE SALUD DE MANABÍ </v>
      </c>
      <c r="CL67" s="352" t="str">
        <f>IF(D67="","",INDEX(CATALOGO!G:G,MATCH(D67,CATALOGO!D:D,0)))</f>
        <v>COORDINACIÓN ZONAL 4</v>
      </c>
      <c r="CM67" s="352" t="str">
        <f>IF(D67="","",INDEX(CATALOGO!H:H,MATCH(D67,CATALOGO!D:D,0)))</f>
        <v>MANABI</v>
      </c>
      <c r="CN67" s="352" t="str">
        <f>IF(D67="","",INDEX(CATALOGO!I:I,MATCH(D67,CATALOGO!D:D,0)))</f>
        <v>CHONE</v>
      </c>
      <c r="CO67" s="411" t="str">
        <f>IF(H67="","",INDEX(CATALOGO!AH:AH,MATCH(H67,CATALOGO!AF:AF,0)))</f>
        <v>GASTOS OPERATIVOS</v>
      </c>
      <c r="CP67" s="352" t="str">
        <f t="shared" si="9"/>
        <v>NO APLICA</v>
      </c>
      <c r="CQ67" s="352" t="str">
        <f>IF(E67="","",INDEX(CATALOGO!N:N,MATCH(POA_GC_2026!E67,CATALOGO!M:M,0)))</f>
        <v>PROV</v>
      </c>
      <c r="CR67" s="352" t="str">
        <f t="shared" si="10"/>
        <v>CORRIENTE</v>
      </c>
      <c r="CS67" s="352" t="str">
        <f t="shared" si="11"/>
        <v>90000004</v>
      </c>
      <c r="CT67" s="417" t="str">
        <f>IFERROR(VLOOKUP(E67,CATALOGO!$BB$3:$BC$24,2,0)," ")</f>
        <v>G21</v>
      </c>
      <c r="CU67" s="418" t="str">
        <f>IF(E67="","",INDEX(CATALOGO!AN:AN,MATCH(POA_GC_2026!E67,CATALOGO!AQ:AQ,0)))</f>
        <v>Mejorar las condiciones de vida de la población de forma integral, promoviendo el acceso equitativo a salud, vivienda y bienestar social.</v>
      </c>
      <c r="CV67" s="418" t="str">
        <f>IF(E67="","",INDEX(CATALOGO!AO:AO,MATCH(POA_GC_2026!E67,CATALOGO!AQ:AQ,0)))</f>
        <v>OE5 Incrementar la cobertura de las prestaciones de servicios de salud</v>
      </c>
      <c r="CW67" s="407" t="str">
        <f>IF(CV67="","",INDEX(CATALOGO!AP:AP,MATCH(POA_GC_2026!CV67,CATALOGO!AO:AO,0)))</f>
        <v>OE_5</v>
      </c>
      <c r="CX67" s="419"/>
      <c r="CY67" s="420">
        <f>SUMIFS(CERT_ACT_POA!AM:AM,CERT_ACT_POA!C:C,A67)</f>
        <v>0</v>
      </c>
      <c r="CZ67" s="420">
        <f t="shared" si="34"/>
        <v>0</v>
      </c>
      <c r="DA67" s="421">
        <f>SUMIFS(CERT_ACT_POA!$AD:$AD,CERT_ACT_POA!$C:$C,POA_GC_2026!$A67)</f>
        <v>0</v>
      </c>
      <c r="DB67" s="421">
        <f>SUMIFS(CERT_ACT_POA!$AE:$AE,CERT_ACT_POA!$C:$C,POA_GC_2026!$A67)</f>
        <v>0</v>
      </c>
      <c r="DC67" s="421">
        <f>SUMIFS(CERT_ACT_POA!$AF:$AF,CERT_ACT_POA!$C:$C,POA_GC_2026!$A67)</f>
        <v>0</v>
      </c>
      <c r="DD67" s="407" t="str">
        <f t="shared" si="35"/>
        <v>53</v>
      </c>
      <c r="DE67" s="364"/>
      <c r="DF67" s="428"/>
      <c r="DG67" s="429">
        <f>SUMIFS(CERT_PRES!$M:$M,CERT_PRES!$A:$A,$A67)</f>
        <v>0</v>
      </c>
      <c r="DH67" s="429">
        <f>SUMIFS(CERT_PRES!$O:$O,CERT_PRES!$A:$A,$A67)</f>
        <v>0</v>
      </c>
      <c r="DI67" s="429">
        <f>SUMIFS(CERT_PRES!$P:$P,CERT_PRES!$A:$A,$A67)</f>
        <v>0</v>
      </c>
      <c r="DJ67" s="442">
        <f t="shared" si="27"/>
        <v>0</v>
      </c>
      <c r="DK67" s="608">
        <f>IFERROR(VLOOKUP($A67,CERT_PRES!$A$6:$L$2552,12,0),0)</f>
        <v>0</v>
      </c>
      <c r="DL67" s="429" t="str">
        <f t="shared" si="36"/>
        <v>OK</v>
      </c>
      <c r="DM67" s="429" t="str">
        <f t="shared" si="37"/>
        <v>OK</v>
      </c>
      <c r="DN67" s="429" t="str">
        <f t="shared" si="21"/>
        <v/>
      </c>
      <c r="DO67" s="429" t="str">
        <f t="shared" si="28"/>
        <v/>
      </c>
      <c r="DP67" s="443">
        <f>IFERROR(VLOOKUP(A67,#REF!,82,0),0)</f>
        <v>0</v>
      </c>
      <c r="DQ67" s="444">
        <f t="shared" si="29"/>
        <v>0</v>
      </c>
      <c r="DR67" s="445">
        <f t="shared" si="30"/>
        <v>0</v>
      </c>
      <c r="DS67" s="484" t="s">
        <v>2649</v>
      </c>
      <c r="DT67" s="326" t="s">
        <v>951</v>
      </c>
    </row>
    <row r="68" spans="1:124" s="39" customFormat="1" ht="12.75" customHeight="1">
      <c r="A68" s="484" t="s">
        <v>2651</v>
      </c>
      <c r="B68" s="486" t="str">
        <f>IF(DT68="","",INDEX(CATALOGO!E:E,MATCH(DT68,CATALOGO!D:D,0)))</f>
        <v>HOSPITAL GENERAL DE CHONE</v>
      </c>
      <c r="C68" s="483" t="s">
        <v>2559</v>
      </c>
      <c r="D68" s="326" t="str">
        <f>IF(B68="","",INDEX(CATALOGO!J:J,MATCH(B68,CATALOGO!E:E,0)))</f>
        <v>1333</v>
      </c>
      <c r="E68" s="329" t="s">
        <v>223</v>
      </c>
      <c r="F68" s="326" t="str">
        <f t="shared" si="32"/>
        <v>000</v>
      </c>
      <c r="G68" s="327" t="s">
        <v>196</v>
      </c>
      <c r="H68" s="328">
        <v>530802</v>
      </c>
      <c r="I68" s="341" t="s">
        <v>1151</v>
      </c>
      <c r="J68" s="327" t="s">
        <v>193</v>
      </c>
      <c r="K68" s="342" t="str">
        <f>IF(J68="","",INDEX(CATALOGO!AW:AW,MATCH(POA_GC_2026!J68,CATALOGO!AV:AV,0)))</f>
        <v>0000</v>
      </c>
      <c r="L68" s="342" t="str">
        <f>IF(J68="","",INDEX(CATALOGO!AY:AY,MATCH(POA_GC_2026!J68,CATALOGO!AV:AV,0)))</f>
        <v>0000</v>
      </c>
      <c r="M68" s="343" t="str">
        <f>IF(DT68="","",INDEX(CATALOGO!L:L,MATCH(DT68,CATALOGO!D:D,0)))</f>
        <v xml:space="preserve">DIRECCIÓN PROVINCIAL DE SALUD DE MANABÍ </v>
      </c>
      <c r="N68" s="343" t="str">
        <f>IF(DT68="","",INDEX(CATALOGO!K:K,MATCH(DT68,CATALOGO!D:D,0)))</f>
        <v>HOSPITAL GENERAL DE CHONE</v>
      </c>
      <c r="O68" s="344" t="str">
        <f>IF(E68="","",INDEX(CATALOGO!O:O,MATCH(POA_GC_2026!E68,CATALOGO!M:M,0)))</f>
        <v>PROVISION Y PRESTACION DE SERVICIOS DE SALUD</v>
      </c>
      <c r="P68" s="345" t="str">
        <f t="shared" si="22"/>
        <v>SIN PROYECTO</v>
      </c>
      <c r="Q68" s="346" t="str">
        <f>IF(CS68="","",INDEX(CATALOGO!T:T,MATCH(POA_GC_2026!CS68,CATALOGO!S:S,0)))</f>
        <v>PRESTACION DE SERVICIOS DE SALUD SEGUNDO NIVEL</v>
      </c>
      <c r="R68" s="351" t="str">
        <f>IF(H68="","",INDEX(CATALOGO!AG:AG,MATCH(POA_GC_2026!H68,CATALOGO!AF:AF,0)))</f>
        <v xml:space="preserve">VESTUARIO- LENCERIA- PRENDAS DE PROTECCION- Y- ACCESORIOS PARA UNIFORMES MILITARES Y POLICIALES- Y- CARPAS </v>
      </c>
      <c r="S68" s="345" t="str">
        <f t="array" ref="S68">IF(J68="","",INDEX(CATALOGO!AU:AU,MATCH(J68,CATALOGO!AV:AV,0)))</f>
        <v>RECURSOS FISCALES</v>
      </c>
      <c r="T68" s="352" t="str">
        <f>IF(K68="","",INDEX(CATALOGO!AX:AX,MATCH(K68,CATALOGO!AW:AW,0)))</f>
        <v>SIN ORGANISMO</v>
      </c>
      <c r="U68" s="352" t="str">
        <f>IF(L68="","",INDEX(CATALOGO!AZ:AZ,MATCH(POA_GC_2026!L68,CATALOGO!AY:AY,0)))</f>
        <v>SIN CORRELATIVO</v>
      </c>
      <c r="V68" s="353" t="s">
        <v>493</v>
      </c>
      <c r="W68" s="354" t="s">
        <v>2501</v>
      </c>
      <c r="X68" s="354" t="s">
        <v>2502</v>
      </c>
      <c r="Y68" s="355" t="str">
        <f t="array" ref="Y68">IF(H68="","",INDEX(CATALOGO!AK:AK,MATCH(H68,CATALOGO!AF:AF,0)))</f>
        <v>02</v>
      </c>
      <c r="Z68" s="362" t="str">
        <f t="array" ref="Z68">IF(H68="","",INDEX(CATALOGO!AI:AI,MATCH(H68,CATALOGO!AF:AF,0)))</f>
        <v>NA</v>
      </c>
      <c r="AA68" s="362" t="str">
        <f t="array" ref="AA68">IF(H68="","",INDEX(CATALOGO!AJ:AJ,MATCH(H68,CATALOGO!AF:AF,0)))</f>
        <v>NA</v>
      </c>
      <c r="AB68" s="363" t="s">
        <v>194</v>
      </c>
      <c r="AC68" s="490"/>
      <c r="AD68" s="365" t="s">
        <v>209</v>
      </c>
      <c r="AE68" s="366" t="s">
        <v>41</v>
      </c>
      <c r="AF68" s="367">
        <v>46073</v>
      </c>
      <c r="AG68" s="367">
        <v>46073</v>
      </c>
      <c r="AH68" s="367">
        <v>46056</v>
      </c>
      <c r="AI68" s="367">
        <v>46056</v>
      </c>
      <c r="AJ68" s="367">
        <v>46056</v>
      </c>
      <c r="AK68" s="374"/>
      <c r="AL68" s="367">
        <v>46056</v>
      </c>
      <c r="AM68" s="367">
        <v>46078</v>
      </c>
      <c r="AN68" s="366" t="s">
        <v>41</v>
      </c>
      <c r="AO68" s="375">
        <v>0</v>
      </c>
      <c r="AP68" s="375">
        <v>0</v>
      </c>
      <c r="AQ68" s="375">
        <v>0</v>
      </c>
      <c r="AR68" s="375">
        <v>0</v>
      </c>
      <c r="AS68" s="375">
        <v>0</v>
      </c>
      <c r="AT68" s="375">
        <v>0</v>
      </c>
      <c r="AU68" s="375">
        <v>0</v>
      </c>
      <c r="AV68" s="375">
        <v>0</v>
      </c>
      <c r="AW68" s="375">
        <v>0</v>
      </c>
      <c r="AX68" s="375">
        <v>0</v>
      </c>
      <c r="AY68" s="375">
        <v>0</v>
      </c>
      <c r="AZ68" s="375">
        <v>0</v>
      </c>
      <c r="BA68" s="388">
        <f t="shared" si="33"/>
        <v>0</v>
      </c>
      <c r="BB68" s="364"/>
      <c r="BC68" s="389">
        <f>SUMIFS(REPROGRAM!X:X,REPROGRAM!B:B,POA_GC_2026!A68)</f>
        <v>0</v>
      </c>
      <c r="BD68" s="389">
        <f>SUMIFS(REPROGRAM!Z:Z,REPROGRAM!B:B,POA_GC_2026!A68)</f>
        <v>0</v>
      </c>
      <c r="BE68" s="389">
        <f t="shared" si="20"/>
        <v>0</v>
      </c>
      <c r="BF68" s="375">
        <v>0</v>
      </c>
      <c r="BG68" s="394">
        <f>SUMIFS(CERT_PRES!$P:$P,CERT_PRES!$A:$A,$A68,CERT_PRES!$Q:$Q,"ENERO")</f>
        <v>0</v>
      </c>
      <c r="BH68" s="375">
        <v>0</v>
      </c>
      <c r="BI68" s="394">
        <f>SUMIFS(CERT_PRES!$P:$P,CERT_PRES!$A:$A,$A68,CERT_PRES!$Q:$Q,"FEBRERO")</f>
        <v>0</v>
      </c>
      <c r="BJ68" s="375">
        <v>0</v>
      </c>
      <c r="BK68" s="394">
        <f>SUMIFS(CERT_PRES!$P:$P,CERT_PRES!$A:$A,$A68,CERT_PRES!$Q:$Q,"MARZO")</f>
        <v>0</v>
      </c>
      <c r="BL68" s="375">
        <v>0</v>
      </c>
      <c r="BM68" s="394">
        <f>SUMIFS(CERT_PRES!$P:$P,CERT_PRES!$A:$A,$A68,CERT_PRES!$Q:$Q,"ABRIL")</f>
        <v>0</v>
      </c>
      <c r="BN68" s="375">
        <v>0</v>
      </c>
      <c r="BO68" s="394">
        <f>SUMIFS(CERT_PRES!$P:$P,CERT_PRES!$A:$A,$A68,CERT_PRES!$Q:$Q,"MAYO")</f>
        <v>0</v>
      </c>
      <c r="BP68" s="375">
        <v>0</v>
      </c>
      <c r="BQ68" s="394">
        <f>SUMIFS(CERT_PRES!$P:$P,CERT_PRES!$A:$A,$A68,CERT_PRES!$Q:$Q,"JUNIO")</f>
        <v>0</v>
      </c>
      <c r="BR68" s="375">
        <v>0</v>
      </c>
      <c r="BS68" s="394">
        <f>SUMIFS(CERT_PRES!$P:$P,CERT_PRES!$A:$A,$A68,CERT_PRES!$Q:$Q,"JULIO")</f>
        <v>0</v>
      </c>
      <c r="BT68" s="375">
        <v>0</v>
      </c>
      <c r="BU68" s="394">
        <f>SUMIFS(CERT_PRES!$P:$P,CERT_PRES!$A:$A,$A68,CERT_PRES!$Q:$Q,"AGOSTO")</f>
        <v>0</v>
      </c>
      <c r="BV68" s="375">
        <v>0</v>
      </c>
      <c r="BW68" s="394">
        <f>SUMIFS(CERT_PRES!$P:$P,CERT_PRES!$A:$A,$A68,CERT_PRES!$Q:$Q,"SEPTIEMBRE")</f>
        <v>0</v>
      </c>
      <c r="BX68" s="375">
        <v>0</v>
      </c>
      <c r="BY68" s="394">
        <f>SUMIFS(CERT_PRES!$P:$P,CERT_PRES!$A:$A,$A68,CERT_PRES!$Q:$Q,"OCTUBRE")</f>
        <v>0</v>
      </c>
      <c r="BZ68" s="375">
        <v>0</v>
      </c>
      <c r="CA68" s="394">
        <f>SUMIFS(CERT_PRES!$P:$P,CERT_PRES!$A:$A,$A68,CERT_PRES!$Q:$Q,"NOVIEMBRE")</f>
        <v>0</v>
      </c>
      <c r="CB68" s="375">
        <v>0</v>
      </c>
      <c r="CC68" s="388">
        <f>SUMIFS(CERT_PRES!$P:$P,CERT_PRES!$A:$A,$A68,CERT_PRES!$Q:$Q,"DICIEMBRE")</f>
        <v>0</v>
      </c>
      <c r="CD68" s="388">
        <f t="shared" si="23"/>
        <v>0</v>
      </c>
      <c r="CE68" s="407" t="str">
        <f t="shared" si="31"/>
        <v>NO</v>
      </c>
      <c r="CF68" s="408" t="str">
        <f t="shared" si="24"/>
        <v>VALIDADO</v>
      </c>
      <c r="CG68" s="409">
        <f>+((SUMIFS(REPROGRAM!$V:$V,REPROGRAM!$B:$B,$A68,REPROGRAM!$AB:$AB,"NO"))-(SUMIFS(REPROGRAM!$W:$W,REPROGRAM!$B:$B,$A68,REPROGRAM!$AB:$AB,"NO")))</f>
        <v>0</v>
      </c>
      <c r="CH68" s="409">
        <f t="shared" si="25"/>
        <v>0</v>
      </c>
      <c r="CI68" s="409">
        <f t="shared" si="26"/>
        <v>0</v>
      </c>
      <c r="CJ68" s="410" t="str">
        <f>IF(DT68="","",INDEX(CATALOGO!L:L,MATCH(DT68,CATALOGO!D:D,0)))</f>
        <v xml:space="preserve">DIRECCIÓN PROVINCIAL DE SALUD DE MANABÍ </v>
      </c>
      <c r="CK68" s="410" t="str">
        <f>IF(DT68="","",INDEX(CATALOGO!L:L,MATCH(DT68,CATALOGO!D:D,0)))</f>
        <v xml:space="preserve">DIRECCIÓN PROVINCIAL DE SALUD DE MANABÍ </v>
      </c>
      <c r="CL68" s="352" t="str">
        <f>IF(D68="","",INDEX(CATALOGO!G:G,MATCH(D68,CATALOGO!D:D,0)))</f>
        <v>COORDINACIÓN ZONAL 4</v>
      </c>
      <c r="CM68" s="352" t="str">
        <f>IF(D68="","",INDEX(CATALOGO!H:H,MATCH(D68,CATALOGO!D:D,0)))</f>
        <v>MANABI</v>
      </c>
      <c r="CN68" s="352" t="str">
        <f>IF(D68="","",INDEX(CATALOGO!I:I,MATCH(D68,CATALOGO!D:D,0)))</f>
        <v>CHONE</v>
      </c>
      <c r="CO68" s="411" t="str">
        <f>IF(H68="","",INDEX(CATALOGO!AH:AH,MATCH(H68,CATALOGO!AF:AF,0)))</f>
        <v>GASTOS OPERATIVOS</v>
      </c>
      <c r="CP68" s="352" t="str">
        <f t="shared" si="9"/>
        <v>NO APLICA</v>
      </c>
      <c r="CQ68" s="352" t="str">
        <f>IF(E68="","",INDEX(CATALOGO!N:N,MATCH(POA_GC_2026!E68,CATALOGO!M:M,0)))</f>
        <v>PROV</v>
      </c>
      <c r="CR68" s="352" t="str">
        <f t="shared" si="10"/>
        <v>CORRIENTE</v>
      </c>
      <c r="CS68" s="352" t="str">
        <f t="shared" si="11"/>
        <v>90000004</v>
      </c>
      <c r="CT68" s="417" t="str">
        <f>IFERROR(VLOOKUP(E68,CATALOGO!$BB$3:$BC$24,2,0)," ")</f>
        <v>G21</v>
      </c>
      <c r="CU68" s="418" t="str">
        <f>IF(E68="","",INDEX(CATALOGO!AN:AN,MATCH(POA_GC_2026!E68,CATALOGO!AQ:AQ,0)))</f>
        <v>Mejorar las condiciones de vida de la población de forma integral, promoviendo el acceso equitativo a salud, vivienda y bienestar social.</v>
      </c>
      <c r="CV68" s="418" t="str">
        <f>IF(E68="","",INDEX(CATALOGO!AO:AO,MATCH(POA_GC_2026!E68,CATALOGO!AQ:AQ,0)))</f>
        <v>OE5 Incrementar la cobertura de las prestaciones de servicios de salud</v>
      </c>
      <c r="CW68" s="407" t="str">
        <f>IF(CV68="","",INDEX(CATALOGO!AP:AP,MATCH(POA_GC_2026!CV68,CATALOGO!AO:AO,0)))</f>
        <v>OE_5</v>
      </c>
      <c r="CX68" s="419"/>
      <c r="CY68" s="420">
        <f>SUMIFS(CERT_ACT_POA!AM:AM,CERT_ACT_POA!C:C,A68)</f>
        <v>0</v>
      </c>
      <c r="CZ68" s="420">
        <f t="shared" si="34"/>
        <v>0</v>
      </c>
      <c r="DA68" s="421">
        <f>SUMIFS(CERT_ACT_POA!$AD:$AD,CERT_ACT_POA!$C:$C,POA_GC_2026!$A68)</f>
        <v>0</v>
      </c>
      <c r="DB68" s="421">
        <f>SUMIFS(CERT_ACT_POA!$AE:$AE,CERT_ACT_POA!$C:$C,POA_GC_2026!$A68)</f>
        <v>0</v>
      </c>
      <c r="DC68" s="421">
        <f>SUMIFS(CERT_ACT_POA!$AF:$AF,CERT_ACT_POA!$C:$C,POA_GC_2026!$A68)</f>
        <v>0</v>
      </c>
      <c r="DD68" s="407" t="str">
        <f t="shared" si="35"/>
        <v>53</v>
      </c>
      <c r="DE68" s="364"/>
      <c r="DF68" s="428"/>
      <c r="DG68" s="429">
        <f>SUMIFS(CERT_PRES!$M:$M,CERT_PRES!$A:$A,$A68)</f>
        <v>0</v>
      </c>
      <c r="DH68" s="429">
        <f>SUMIFS(CERT_PRES!$O:$O,CERT_PRES!$A:$A,$A68)</f>
        <v>0</v>
      </c>
      <c r="DI68" s="429">
        <f>SUMIFS(CERT_PRES!$P:$P,CERT_PRES!$A:$A,$A68)</f>
        <v>0</v>
      </c>
      <c r="DJ68" s="442">
        <f t="shared" si="27"/>
        <v>0</v>
      </c>
      <c r="DK68" s="608">
        <f>IFERROR(VLOOKUP($A68,CERT_PRES!$A$6:$L$2552,12,0),0)</f>
        <v>0</v>
      </c>
      <c r="DL68" s="429" t="str">
        <f t="shared" si="36"/>
        <v>OK</v>
      </c>
      <c r="DM68" s="429" t="str">
        <f t="shared" si="37"/>
        <v>OK</v>
      </c>
      <c r="DN68" s="429" t="str">
        <f t="shared" si="21"/>
        <v/>
      </c>
      <c r="DO68" s="429" t="str">
        <f t="shared" si="28"/>
        <v/>
      </c>
      <c r="DP68" s="443">
        <f>IFERROR(VLOOKUP(A68,#REF!,82,0),0)</f>
        <v>0</v>
      </c>
      <c r="DQ68" s="444">
        <f t="shared" si="29"/>
        <v>0</v>
      </c>
      <c r="DR68" s="445">
        <f t="shared" si="30"/>
        <v>0</v>
      </c>
      <c r="DS68" s="484" t="s">
        <v>2651</v>
      </c>
      <c r="DT68" s="326" t="s">
        <v>951</v>
      </c>
    </row>
    <row r="69" spans="1:124" s="39" customFormat="1" ht="12.75" customHeight="1">
      <c r="A69" s="484" t="s">
        <v>2652</v>
      </c>
      <c r="B69" s="486" t="str">
        <f>IF(DT69="","",INDEX(CATALOGO!E:E,MATCH(DT69,CATALOGO!D:D,0)))</f>
        <v>HOSPITAL GENERAL DE CHONE</v>
      </c>
      <c r="C69" s="483" t="s">
        <v>2559</v>
      </c>
      <c r="D69" s="326" t="str">
        <f>IF(B69="","",INDEX(CATALOGO!J:J,MATCH(B69,CATALOGO!E:E,0)))</f>
        <v>1333</v>
      </c>
      <c r="E69" s="329" t="s">
        <v>223</v>
      </c>
      <c r="F69" s="326" t="str">
        <f t="shared" si="32"/>
        <v>000</v>
      </c>
      <c r="G69" s="327" t="s">
        <v>196</v>
      </c>
      <c r="H69" s="328">
        <v>530802</v>
      </c>
      <c r="I69" s="341" t="s">
        <v>1151</v>
      </c>
      <c r="J69" s="327" t="s">
        <v>193</v>
      </c>
      <c r="K69" s="342" t="str">
        <f>IF(J69="","",INDEX(CATALOGO!AW:AW,MATCH(POA_GC_2026!J69,CATALOGO!AV:AV,0)))</f>
        <v>0000</v>
      </c>
      <c r="L69" s="342" t="str">
        <f>IF(J69="","",INDEX(CATALOGO!AY:AY,MATCH(POA_GC_2026!J69,CATALOGO!AV:AV,0)))</f>
        <v>0000</v>
      </c>
      <c r="M69" s="343" t="str">
        <f>IF(DT69="","",INDEX(CATALOGO!L:L,MATCH(DT69,CATALOGO!D:D,0)))</f>
        <v xml:space="preserve">DIRECCIÓN PROVINCIAL DE SALUD DE MANABÍ </v>
      </c>
      <c r="N69" s="343" t="str">
        <f>IF(DT69="","",INDEX(CATALOGO!K:K,MATCH(DT69,CATALOGO!D:D,0)))</f>
        <v>HOSPITAL GENERAL DE CHONE</v>
      </c>
      <c r="O69" s="344" t="str">
        <f>IF(E69="","",INDEX(CATALOGO!O:O,MATCH(POA_GC_2026!E69,CATALOGO!M:M,0)))</f>
        <v>PROVISION Y PRESTACION DE SERVICIOS DE SALUD</v>
      </c>
      <c r="P69" s="345" t="str">
        <f t="shared" si="22"/>
        <v>SIN PROYECTO</v>
      </c>
      <c r="Q69" s="346" t="str">
        <f>IF(CS69="","",INDEX(CATALOGO!T:T,MATCH(POA_GC_2026!CS69,CATALOGO!S:S,0)))</f>
        <v>PRESTACION DE SERVICIOS DE SALUD SEGUNDO NIVEL</v>
      </c>
      <c r="R69" s="351" t="str">
        <f>IF(H69="","",INDEX(CATALOGO!AG:AG,MATCH(POA_GC_2026!H69,CATALOGO!AF:AF,0)))</f>
        <v xml:space="preserve">VESTUARIO- LENCERIA- PRENDAS DE PROTECCION- Y- ACCESORIOS PARA UNIFORMES MILITARES Y POLICIALES- Y- CARPAS </v>
      </c>
      <c r="S69" s="345" t="str">
        <f t="array" ref="S69">IF(J69="","",INDEX(CATALOGO!AU:AU,MATCH(J69,CATALOGO!AV:AV,0)))</f>
        <v>RECURSOS FISCALES</v>
      </c>
      <c r="T69" s="352" t="str">
        <f>IF(K69="","",INDEX(CATALOGO!AX:AX,MATCH(K69,CATALOGO!AW:AW,0)))</f>
        <v>SIN ORGANISMO</v>
      </c>
      <c r="U69" s="352" t="str">
        <f>IF(L69="","",INDEX(CATALOGO!AZ:AZ,MATCH(POA_GC_2026!L69,CATALOGO!AY:AY,0)))</f>
        <v>SIN CORRELATIVO</v>
      </c>
      <c r="V69" s="353" t="s">
        <v>493</v>
      </c>
      <c r="W69" s="354" t="s">
        <v>2501</v>
      </c>
      <c r="X69" s="354" t="s">
        <v>2502</v>
      </c>
      <c r="Y69" s="355" t="str">
        <f t="array" ref="Y69">IF(H69="","",INDEX(CATALOGO!AK:AK,MATCH(H69,CATALOGO!AF:AF,0)))</f>
        <v>02</v>
      </c>
      <c r="Z69" s="362" t="str">
        <f t="array" ref="Z69">IF(H69="","",INDEX(CATALOGO!AI:AI,MATCH(H69,CATALOGO!AF:AF,0)))</f>
        <v>NA</v>
      </c>
      <c r="AA69" s="362" t="str">
        <f t="array" ref="AA69">IF(H69="","",INDEX(CATALOGO!AJ:AJ,MATCH(H69,CATALOGO!AF:AF,0)))</f>
        <v>NA</v>
      </c>
      <c r="AB69" s="363" t="s">
        <v>194</v>
      </c>
      <c r="AC69" s="490"/>
      <c r="AD69" s="365" t="s">
        <v>209</v>
      </c>
      <c r="AE69" s="366" t="s">
        <v>41</v>
      </c>
      <c r="AF69" s="367">
        <v>46073</v>
      </c>
      <c r="AG69" s="367">
        <v>46073</v>
      </c>
      <c r="AH69" s="367">
        <v>46056</v>
      </c>
      <c r="AI69" s="367">
        <v>46056</v>
      </c>
      <c r="AJ69" s="367">
        <v>46056</v>
      </c>
      <c r="AK69" s="374"/>
      <c r="AL69" s="367">
        <v>46056</v>
      </c>
      <c r="AM69" s="367">
        <v>46078</v>
      </c>
      <c r="AN69" s="366" t="s">
        <v>41</v>
      </c>
      <c r="AO69" s="375">
        <v>0</v>
      </c>
      <c r="AP69" s="375">
        <v>0</v>
      </c>
      <c r="AQ69" s="375">
        <v>107618</v>
      </c>
      <c r="AR69" s="375">
        <v>0</v>
      </c>
      <c r="AS69" s="375">
        <v>0</v>
      </c>
      <c r="AT69" s="375">
        <v>0</v>
      </c>
      <c r="AU69" s="375">
        <v>0</v>
      </c>
      <c r="AV69" s="375">
        <v>0</v>
      </c>
      <c r="AW69" s="375">
        <v>0</v>
      </c>
      <c r="AX69" s="375">
        <v>0</v>
      </c>
      <c r="AY69" s="375">
        <v>0</v>
      </c>
      <c r="AZ69" s="375">
        <v>0</v>
      </c>
      <c r="BA69" s="388">
        <f t="shared" si="33"/>
        <v>107618</v>
      </c>
      <c r="BB69" s="364"/>
      <c r="BC69" s="389">
        <f>SUMIFS(REPROGRAM!X:X,REPROGRAM!B:B,POA_GC_2026!A69)</f>
        <v>0</v>
      </c>
      <c r="BD69" s="389">
        <f>SUMIFS(REPROGRAM!Z:Z,REPROGRAM!B:B,POA_GC_2026!A69)</f>
        <v>107618</v>
      </c>
      <c r="BE69" s="389">
        <f t="shared" si="20"/>
        <v>0</v>
      </c>
      <c r="BF69" s="375">
        <v>0</v>
      </c>
      <c r="BG69" s="394">
        <f>SUMIFS(CERT_PRES!$P:$P,CERT_PRES!$A:$A,$A69,CERT_PRES!$Q:$Q,"ENERO")</f>
        <v>0</v>
      </c>
      <c r="BH69" s="375">
        <v>0</v>
      </c>
      <c r="BI69" s="394">
        <f>SUMIFS(CERT_PRES!$P:$P,CERT_PRES!$A:$A,$A69,CERT_PRES!$Q:$Q,"FEBRERO")</f>
        <v>0</v>
      </c>
      <c r="BJ69" s="375">
        <v>0</v>
      </c>
      <c r="BK69" s="394">
        <f>SUMIFS(CERT_PRES!$P:$P,CERT_PRES!$A:$A,$A69,CERT_PRES!$Q:$Q,"MARZO")</f>
        <v>0</v>
      </c>
      <c r="BL69" s="375">
        <v>0</v>
      </c>
      <c r="BM69" s="394">
        <f>SUMIFS(CERT_PRES!$P:$P,CERT_PRES!$A:$A,$A69,CERT_PRES!$Q:$Q,"ABRIL")</f>
        <v>0</v>
      </c>
      <c r="BN69" s="375">
        <v>0</v>
      </c>
      <c r="BO69" s="394">
        <f>SUMIFS(CERT_PRES!$P:$P,CERT_PRES!$A:$A,$A69,CERT_PRES!$Q:$Q,"MAYO")</f>
        <v>0</v>
      </c>
      <c r="BP69" s="375">
        <v>0</v>
      </c>
      <c r="BQ69" s="394">
        <f>SUMIFS(CERT_PRES!$P:$P,CERT_PRES!$A:$A,$A69,CERT_PRES!$Q:$Q,"JUNIO")</f>
        <v>0</v>
      </c>
      <c r="BR69" s="375">
        <v>0</v>
      </c>
      <c r="BS69" s="394">
        <f>SUMIFS(CERT_PRES!$P:$P,CERT_PRES!$A:$A,$A69,CERT_PRES!$Q:$Q,"JULIO")</f>
        <v>0</v>
      </c>
      <c r="BT69" s="375">
        <v>0</v>
      </c>
      <c r="BU69" s="394">
        <f>SUMIFS(CERT_PRES!$P:$P,CERT_PRES!$A:$A,$A69,CERT_PRES!$Q:$Q,"AGOSTO")</f>
        <v>0</v>
      </c>
      <c r="BV69" s="375">
        <v>0</v>
      </c>
      <c r="BW69" s="394">
        <f>SUMIFS(CERT_PRES!$P:$P,CERT_PRES!$A:$A,$A69,CERT_PRES!$Q:$Q,"SEPTIEMBRE")</f>
        <v>0</v>
      </c>
      <c r="BX69" s="375">
        <v>0</v>
      </c>
      <c r="BY69" s="394">
        <f>SUMIFS(CERT_PRES!$P:$P,CERT_PRES!$A:$A,$A69,CERT_PRES!$Q:$Q,"OCTUBRE")</f>
        <v>0</v>
      </c>
      <c r="BZ69" s="375">
        <v>0</v>
      </c>
      <c r="CA69" s="394">
        <f>SUMIFS(CERT_PRES!$P:$P,CERT_PRES!$A:$A,$A69,CERT_PRES!$Q:$Q,"NOVIEMBRE")</f>
        <v>0</v>
      </c>
      <c r="CB69" s="375">
        <v>0</v>
      </c>
      <c r="CC69" s="388">
        <f>SUMIFS(CERT_PRES!$P:$P,CERT_PRES!$A:$A,$A69,CERT_PRES!$Q:$Q,"DICIEMBRE")</f>
        <v>0</v>
      </c>
      <c r="CD69" s="388">
        <f t="shared" si="23"/>
        <v>0</v>
      </c>
      <c r="CE69" s="407" t="str">
        <f t="shared" si="31"/>
        <v>NO</v>
      </c>
      <c r="CF69" s="408" t="str">
        <f t="shared" si="24"/>
        <v>VALIDADO</v>
      </c>
      <c r="CG69" s="409">
        <f>+((SUMIFS(REPROGRAM!$V:$V,REPROGRAM!$B:$B,$A69,REPROGRAM!$AB:$AB,"NO"))-(SUMIFS(REPROGRAM!$W:$W,REPROGRAM!$B:$B,$A69,REPROGRAM!$AB:$AB,"NO")))</f>
        <v>0</v>
      </c>
      <c r="CH69" s="409">
        <f t="shared" si="25"/>
        <v>0</v>
      </c>
      <c r="CI69" s="409">
        <f t="shared" si="26"/>
        <v>0</v>
      </c>
      <c r="CJ69" s="410" t="str">
        <f>IF(DT69="","",INDEX(CATALOGO!L:L,MATCH(DT69,CATALOGO!D:D,0)))</f>
        <v xml:space="preserve">DIRECCIÓN PROVINCIAL DE SALUD DE MANABÍ </v>
      </c>
      <c r="CK69" s="410" t="str">
        <f>IF(DT69="","",INDEX(CATALOGO!L:L,MATCH(DT69,CATALOGO!D:D,0)))</f>
        <v xml:space="preserve">DIRECCIÓN PROVINCIAL DE SALUD DE MANABÍ </v>
      </c>
      <c r="CL69" s="352" t="str">
        <f>IF(D69="","",INDEX(CATALOGO!G:G,MATCH(D69,CATALOGO!D:D,0)))</f>
        <v>COORDINACIÓN ZONAL 4</v>
      </c>
      <c r="CM69" s="352" t="str">
        <f>IF(D69="","",INDEX(CATALOGO!H:H,MATCH(D69,CATALOGO!D:D,0)))</f>
        <v>MANABI</v>
      </c>
      <c r="CN69" s="352" t="str">
        <f>IF(D69="","",INDEX(CATALOGO!I:I,MATCH(D69,CATALOGO!D:D,0)))</f>
        <v>CHONE</v>
      </c>
      <c r="CO69" s="411" t="str">
        <f>IF(H69="","",INDEX(CATALOGO!AH:AH,MATCH(H69,CATALOGO!AF:AF,0)))</f>
        <v>GASTOS OPERATIVOS</v>
      </c>
      <c r="CP69" s="352" t="str">
        <f t="shared" si="9"/>
        <v>NO APLICA</v>
      </c>
      <c r="CQ69" s="352" t="str">
        <f>IF(E69="","",INDEX(CATALOGO!N:N,MATCH(POA_GC_2026!E69,CATALOGO!M:M,0)))</f>
        <v>PROV</v>
      </c>
      <c r="CR69" s="352" t="str">
        <f t="shared" si="10"/>
        <v>CORRIENTE</v>
      </c>
      <c r="CS69" s="352" t="str">
        <f t="shared" si="11"/>
        <v>90000004</v>
      </c>
      <c r="CT69" s="417" t="str">
        <f>IFERROR(VLOOKUP(E69,CATALOGO!$BB$3:$BC$24,2,0)," ")</f>
        <v>G21</v>
      </c>
      <c r="CU69" s="418" t="str">
        <f>IF(E69="","",INDEX(CATALOGO!AN:AN,MATCH(POA_GC_2026!E69,CATALOGO!AQ:AQ,0)))</f>
        <v>Mejorar las condiciones de vida de la población de forma integral, promoviendo el acceso equitativo a salud, vivienda y bienestar social.</v>
      </c>
      <c r="CV69" s="418" t="str">
        <f>IF(E69="","",INDEX(CATALOGO!AO:AO,MATCH(POA_GC_2026!E69,CATALOGO!AQ:AQ,0)))</f>
        <v>OE5 Incrementar la cobertura de las prestaciones de servicios de salud</v>
      </c>
      <c r="CW69" s="407" t="str">
        <f>IF(CV69="","",INDEX(CATALOGO!AP:AP,MATCH(POA_GC_2026!CV69,CATALOGO!AO:AO,0)))</f>
        <v>OE_5</v>
      </c>
      <c r="CX69" s="419"/>
      <c r="CY69" s="420">
        <f>SUMIFS(CERT_ACT_POA!AM:AM,CERT_ACT_POA!C:C,A69)</f>
        <v>0</v>
      </c>
      <c r="CZ69" s="420">
        <f t="shared" si="34"/>
        <v>0</v>
      </c>
      <c r="DA69" s="421">
        <f>SUMIFS(CERT_ACT_POA!$AD:$AD,CERT_ACT_POA!$C:$C,POA_GC_2026!$A69)</f>
        <v>0</v>
      </c>
      <c r="DB69" s="421">
        <f>SUMIFS(CERT_ACT_POA!$AE:$AE,CERT_ACT_POA!$C:$C,POA_GC_2026!$A69)</f>
        <v>0</v>
      </c>
      <c r="DC69" s="421">
        <f>SUMIFS(CERT_ACT_POA!$AF:$AF,CERT_ACT_POA!$C:$C,POA_GC_2026!$A69)</f>
        <v>0</v>
      </c>
      <c r="DD69" s="407" t="str">
        <f t="shared" si="35"/>
        <v>53</v>
      </c>
      <c r="DE69" s="364"/>
      <c r="DF69" s="428"/>
      <c r="DG69" s="429">
        <f>SUMIFS(CERT_PRES!$M:$M,CERT_PRES!$A:$A,$A69)</f>
        <v>0</v>
      </c>
      <c r="DH69" s="429">
        <f>SUMIFS(CERT_PRES!$O:$O,CERT_PRES!$A:$A,$A69)</f>
        <v>0</v>
      </c>
      <c r="DI69" s="429">
        <f>SUMIFS(CERT_PRES!$P:$P,CERT_PRES!$A:$A,$A69)</f>
        <v>0</v>
      </c>
      <c r="DJ69" s="442">
        <f t="shared" si="27"/>
        <v>0</v>
      </c>
      <c r="DK69" s="608">
        <f>IFERROR(VLOOKUP($A69,CERT_PRES!$A$6:$L$2552,12,0),0)</f>
        <v>0</v>
      </c>
      <c r="DL69" s="429" t="str">
        <f t="shared" si="36"/>
        <v>OK</v>
      </c>
      <c r="DM69" s="429" t="str">
        <f t="shared" si="37"/>
        <v>OK</v>
      </c>
      <c r="DN69" s="429" t="str">
        <f t="shared" si="21"/>
        <v/>
      </c>
      <c r="DO69" s="429" t="str">
        <f t="shared" si="28"/>
        <v/>
      </c>
      <c r="DP69" s="443">
        <f>IFERROR(VLOOKUP(A69,#REF!,82,0),0)</f>
        <v>0</v>
      </c>
      <c r="DQ69" s="444">
        <f t="shared" si="29"/>
        <v>0</v>
      </c>
      <c r="DR69" s="445">
        <f t="shared" si="30"/>
        <v>0</v>
      </c>
      <c r="DS69" s="484" t="s">
        <v>2652</v>
      </c>
      <c r="DT69" s="326" t="s">
        <v>951</v>
      </c>
    </row>
    <row r="70" spans="1:124" s="39" customFormat="1" ht="12.75" customHeight="1">
      <c r="A70" s="484" t="s">
        <v>2653</v>
      </c>
      <c r="B70" s="486" t="str">
        <f>IF(DT70="","",INDEX(CATALOGO!E:E,MATCH(DT70,CATALOGO!D:D,0)))</f>
        <v>HOSPITAL GENERAL DE CHONE</v>
      </c>
      <c r="C70" s="483" t="s">
        <v>2654</v>
      </c>
      <c r="D70" s="326" t="str">
        <f>IF(B70="","",INDEX(CATALOGO!J:J,MATCH(B70,CATALOGO!E:E,0)))</f>
        <v>1333</v>
      </c>
      <c r="E70" s="329" t="s">
        <v>223</v>
      </c>
      <c r="F70" s="326" t="str">
        <f t="shared" si="32"/>
        <v>000</v>
      </c>
      <c r="G70" s="327" t="s">
        <v>196</v>
      </c>
      <c r="H70" s="328">
        <v>530804</v>
      </c>
      <c r="I70" s="341" t="s">
        <v>1151</v>
      </c>
      <c r="J70" s="327" t="s">
        <v>193</v>
      </c>
      <c r="K70" s="342" t="str">
        <f>IF(J70="","",INDEX(CATALOGO!AW:AW,MATCH(POA_GC_2026!J70,CATALOGO!AV:AV,0)))</f>
        <v>0000</v>
      </c>
      <c r="L70" s="342" t="str">
        <f>IF(J70="","",INDEX(CATALOGO!AY:AY,MATCH(POA_GC_2026!J70,CATALOGO!AV:AV,0)))</f>
        <v>0000</v>
      </c>
      <c r="M70" s="343" t="str">
        <f>IF(DT70="","",INDEX(CATALOGO!L:L,MATCH(DT70,CATALOGO!D:D,0)))</f>
        <v xml:space="preserve">DIRECCIÓN PROVINCIAL DE SALUD DE MANABÍ </v>
      </c>
      <c r="N70" s="343" t="str">
        <f>IF(DT70="","",INDEX(CATALOGO!K:K,MATCH(DT70,CATALOGO!D:D,0)))</f>
        <v>HOSPITAL GENERAL DE CHONE</v>
      </c>
      <c r="O70" s="344" t="str">
        <f>IF(E70="","",INDEX(CATALOGO!O:O,MATCH(POA_GC_2026!E70,CATALOGO!M:M,0)))</f>
        <v>PROVISION Y PRESTACION DE SERVICIOS DE SALUD</v>
      </c>
      <c r="P70" s="345" t="str">
        <f t="shared" si="22"/>
        <v>SIN PROYECTO</v>
      </c>
      <c r="Q70" s="346" t="str">
        <f>IF(CS70="","",INDEX(CATALOGO!T:T,MATCH(POA_GC_2026!CS70,CATALOGO!S:S,0)))</f>
        <v>PRESTACION DE SERVICIOS DE SALUD SEGUNDO NIVEL</v>
      </c>
      <c r="R70" s="351" t="str">
        <f>IF(H70="","",INDEX(CATALOGO!AG:AG,MATCH(POA_GC_2026!H70,CATALOGO!AF:AF,0)))</f>
        <v>MATERIALES DE OFICINA</v>
      </c>
      <c r="S70" s="345" t="str">
        <f t="array" ref="S70">IF(J70="","",INDEX(CATALOGO!AU:AU,MATCH(J70,CATALOGO!AV:AV,0)))</f>
        <v>RECURSOS FISCALES</v>
      </c>
      <c r="T70" s="352" t="str">
        <f>IF(K70="","",INDEX(CATALOGO!AX:AX,MATCH(K70,CATALOGO!AW:AW,0)))</f>
        <v>SIN ORGANISMO</v>
      </c>
      <c r="U70" s="352" t="str">
        <f>IF(L70="","",INDEX(CATALOGO!AZ:AZ,MATCH(POA_GC_2026!L70,CATALOGO!AY:AY,0)))</f>
        <v>SIN CORRELATIVO</v>
      </c>
      <c r="V70" s="353" t="s">
        <v>493</v>
      </c>
      <c r="W70" s="354" t="s">
        <v>2655</v>
      </c>
      <c r="X70" s="354" t="s">
        <v>2656</v>
      </c>
      <c r="Y70" s="355" t="str">
        <f t="array" ref="Y70">IF(H70="","",INDEX(CATALOGO!AK:AK,MATCH(H70,CATALOGO!AF:AF,0)))</f>
        <v>02</v>
      </c>
      <c r="Z70" s="362" t="str">
        <f t="array" ref="Z70">IF(H70="","",INDEX(CATALOGO!AI:AI,MATCH(H70,CATALOGO!AF:AF,0)))</f>
        <v>NA</v>
      </c>
      <c r="AA70" s="362" t="str">
        <f t="array" ref="AA70">IF(H70="","",INDEX(CATALOGO!AJ:AJ,MATCH(H70,CATALOGO!AF:AF,0)))</f>
        <v>NA</v>
      </c>
      <c r="AB70" s="363" t="s">
        <v>194</v>
      </c>
      <c r="AC70" s="490"/>
      <c r="AD70" s="365" t="s">
        <v>209</v>
      </c>
      <c r="AE70" s="366" t="s">
        <v>41</v>
      </c>
      <c r="AF70" s="367">
        <v>46073</v>
      </c>
      <c r="AG70" s="367">
        <v>46073</v>
      </c>
      <c r="AH70" s="367">
        <v>46056</v>
      </c>
      <c r="AI70" s="367">
        <v>46056</v>
      </c>
      <c r="AJ70" s="367">
        <v>46056</v>
      </c>
      <c r="AK70" s="374"/>
      <c r="AL70" s="367">
        <v>46056</v>
      </c>
      <c r="AM70" s="367">
        <v>46078</v>
      </c>
      <c r="AN70" s="366" t="s">
        <v>41</v>
      </c>
      <c r="AO70" s="375">
        <v>0</v>
      </c>
      <c r="AP70" s="375">
        <v>0</v>
      </c>
      <c r="AQ70" s="375">
        <v>0</v>
      </c>
      <c r="AR70" s="375">
        <v>0</v>
      </c>
      <c r="AS70" s="375">
        <v>0</v>
      </c>
      <c r="AT70" s="375">
        <v>0</v>
      </c>
      <c r="AU70" s="375">
        <v>0</v>
      </c>
      <c r="AV70" s="375">
        <v>0</v>
      </c>
      <c r="AW70" s="375">
        <v>0</v>
      </c>
      <c r="AX70" s="375">
        <v>0</v>
      </c>
      <c r="AY70" s="375">
        <v>0</v>
      </c>
      <c r="AZ70" s="375">
        <v>10000</v>
      </c>
      <c r="BA70" s="388">
        <f t="shared" si="33"/>
        <v>10000</v>
      </c>
      <c r="BB70" s="364"/>
      <c r="BC70" s="389">
        <f>SUMIFS(REPROGRAM!X:X,REPROGRAM!B:B,POA_GC_2026!A70)</f>
        <v>0</v>
      </c>
      <c r="BD70" s="389">
        <f>SUMIFS(REPROGRAM!Z:Z,REPROGRAM!B:B,POA_GC_2026!A70)</f>
        <v>10000</v>
      </c>
      <c r="BE70" s="389">
        <f t="shared" si="20"/>
        <v>0</v>
      </c>
      <c r="BF70" s="375">
        <v>0</v>
      </c>
      <c r="BG70" s="394">
        <f>SUMIFS(CERT_PRES!$P:$P,CERT_PRES!$A:$A,$A70,CERT_PRES!$Q:$Q,"ENERO")</f>
        <v>0</v>
      </c>
      <c r="BH70" s="375">
        <v>0</v>
      </c>
      <c r="BI70" s="394">
        <f>SUMIFS(CERT_PRES!$P:$P,CERT_PRES!$A:$A,$A70,CERT_PRES!$Q:$Q,"FEBRERO")</f>
        <v>0</v>
      </c>
      <c r="BJ70" s="375">
        <v>0</v>
      </c>
      <c r="BK70" s="394">
        <f>SUMIFS(CERT_PRES!$P:$P,CERT_PRES!$A:$A,$A70,CERT_PRES!$Q:$Q,"MARZO")</f>
        <v>0</v>
      </c>
      <c r="BL70" s="375">
        <v>0</v>
      </c>
      <c r="BM70" s="394">
        <f>SUMIFS(CERT_PRES!$P:$P,CERT_PRES!$A:$A,$A70,CERT_PRES!$Q:$Q,"ABRIL")</f>
        <v>0</v>
      </c>
      <c r="BN70" s="375">
        <v>0</v>
      </c>
      <c r="BO70" s="394">
        <f>SUMIFS(CERT_PRES!$P:$P,CERT_PRES!$A:$A,$A70,CERT_PRES!$Q:$Q,"MAYO")</f>
        <v>0</v>
      </c>
      <c r="BP70" s="375">
        <v>0</v>
      </c>
      <c r="BQ70" s="394">
        <f>SUMIFS(CERT_PRES!$P:$P,CERT_PRES!$A:$A,$A70,CERT_PRES!$Q:$Q,"JUNIO")</f>
        <v>0</v>
      </c>
      <c r="BR70" s="375">
        <v>0</v>
      </c>
      <c r="BS70" s="394">
        <f>SUMIFS(CERT_PRES!$P:$P,CERT_PRES!$A:$A,$A70,CERT_PRES!$Q:$Q,"JULIO")</f>
        <v>0</v>
      </c>
      <c r="BT70" s="375">
        <v>0</v>
      </c>
      <c r="BU70" s="394">
        <f>SUMIFS(CERT_PRES!$P:$P,CERT_PRES!$A:$A,$A70,CERT_PRES!$Q:$Q,"AGOSTO")</f>
        <v>0</v>
      </c>
      <c r="BV70" s="375">
        <v>0</v>
      </c>
      <c r="BW70" s="394">
        <f>SUMIFS(CERT_PRES!$P:$P,CERT_PRES!$A:$A,$A70,CERT_PRES!$Q:$Q,"SEPTIEMBRE")</f>
        <v>0</v>
      </c>
      <c r="BX70" s="375">
        <v>0</v>
      </c>
      <c r="BY70" s="394">
        <f>SUMIFS(CERT_PRES!$P:$P,CERT_PRES!$A:$A,$A70,CERT_PRES!$Q:$Q,"OCTUBRE")</f>
        <v>0</v>
      </c>
      <c r="BZ70" s="375">
        <v>0</v>
      </c>
      <c r="CA70" s="394">
        <f>SUMIFS(CERT_PRES!$P:$P,CERT_PRES!$A:$A,$A70,CERT_PRES!$Q:$Q,"NOVIEMBRE")</f>
        <v>0</v>
      </c>
      <c r="CB70" s="375">
        <v>0</v>
      </c>
      <c r="CC70" s="388">
        <f>SUMIFS(CERT_PRES!$P:$P,CERT_PRES!$A:$A,$A70,CERT_PRES!$Q:$Q,"DICIEMBRE")</f>
        <v>0</v>
      </c>
      <c r="CD70" s="388">
        <f t="shared" si="23"/>
        <v>0</v>
      </c>
      <c r="CE70" s="407" t="str">
        <f t="shared" si="31"/>
        <v>NO</v>
      </c>
      <c r="CF70" s="408" t="str">
        <f t="shared" si="24"/>
        <v>VALIDADO</v>
      </c>
      <c r="CG70" s="409">
        <f>+((SUMIFS(REPROGRAM!$V:$V,REPROGRAM!$B:$B,$A70,REPROGRAM!$AB:$AB,"NO"))-(SUMIFS(REPROGRAM!$W:$W,REPROGRAM!$B:$B,$A70,REPROGRAM!$AB:$AB,"NO")))</f>
        <v>0</v>
      </c>
      <c r="CH70" s="409">
        <f t="shared" si="25"/>
        <v>0</v>
      </c>
      <c r="CI70" s="409">
        <f t="shared" si="26"/>
        <v>0</v>
      </c>
      <c r="CJ70" s="410" t="str">
        <f>IF(DT70="","",INDEX(CATALOGO!L:L,MATCH(DT70,CATALOGO!D:D,0)))</f>
        <v xml:space="preserve">DIRECCIÓN PROVINCIAL DE SALUD DE MANABÍ </v>
      </c>
      <c r="CK70" s="410" t="str">
        <f>IF(DT70="","",INDEX(CATALOGO!L:L,MATCH(DT70,CATALOGO!D:D,0)))</f>
        <v xml:space="preserve">DIRECCIÓN PROVINCIAL DE SALUD DE MANABÍ </v>
      </c>
      <c r="CL70" s="352" t="str">
        <f>IF(D70="","",INDEX(CATALOGO!G:G,MATCH(D70,CATALOGO!D:D,0)))</f>
        <v>COORDINACIÓN ZONAL 4</v>
      </c>
      <c r="CM70" s="352" t="str">
        <f>IF(D70="","",INDEX(CATALOGO!H:H,MATCH(D70,CATALOGO!D:D,0)))</f>
        <v>MANABI</v>
      </c>
      <c r="CN70" s="352" t="str">
        <f>IF(D70="","",INDEX(CATALOGO!I:I,MATCH(D70,CATALOGO!D:D,0)))</f>
        <v>CHONE</v>
      </c>
      <c r="CO70" s="411" t="str">
        <f>IF(H70="","",INDEX(CATALOGO!AH:AH,MATCH(H70,CATALOGO!AF:AF,0)))</f>
        <v>GASTOS OPERATIVOS</v>
      </c>
      <c r="CP70" s="352" t="str">
        <f t="shared" si="9"/>
        <v>NO APLICA</v>
      </c>
      <c r="CQ70" s="352" t="str">
        <f>IF(E70="","",INDEX(CATALOGO!N:N,MATCH(POA_GC_2026!E70,CATALOGO!M:M,0)))</f>
        <v>PROV</v>
      </c>
      <c r="CR70" s="352" t="str">
        <f t="shared" si="10"/>
        <v>CORRIENTE</v>
      </c>
      <c r="CS70" s="352" t="str">
        <f t="shared" si="11"/>
        <v>90000004</v>
      </c>
      <c r="CT70" s="417" t="str">
        <f>IFERROR(VLOOKUP(E70,CATALOGO!$BB$3:$BC$24,2,0)," ")</f>
        <v>G21</v>
      </c>
      <c r="CU70" s="418" t="str">
        <f>IF(E70="","",INDEX(CATALOGO!AN:AN,MATCH(POA_GC_2026!E70,CATALOGO!AQ:AQ,0)))</f>
        <v>Mejorar las condiciones de vida de la población de forma integral, promoviendo el acceso equitativo a salud, vivienda y bienestar social.</v>
      </c>
      <c r="CV70" s="418" t="str">
        <f>IF(E70="","",INDEX(CATALOGO!AO:AO,MATCH(POA_GC_2026!E70,CATALOGO!AQ:AQ,0)))</f>
        <v>OE5 Incrementar la cobertura de las prestaciones de servicios de salud</v>
      </c>
      <c r="CW70" s="407" t="str">
        <f>IF(CV70="","",INDEX(CATALOGO!AP:AP,MATCH(POA_GC_2026!CV70,CATALOGO!AO:AO,0)))</f>
        <v>OE_5</v>
      </c>
      <c r="CX70" s="419"/>
      <c r="CY70" s="420">
        <f>SUMIFS(CERT_ACT_POA!AM:AM,CERT_ACT_POA!C:C,A70)</f>
        <v>0</v>
      </c>
      <c r="CZ70" s="420">
        <f t="shared" si="34"/>
        <v>0</v>
      </c>
      <c r="DA70" s="421">
        <f>SUMIFS(CERT_ACT_POA!$AD:$AD,CERT_ACT_POA!$C:$C,POA_GC_2026!$A70)</f>
        <v>0</v>
      </c>
      <c r="DB70" s="421">
        <f>SUMIFS(CERT_ACT_POA!$AE:$AE,CERT_ACT_POA!$C:$C,POA_GC_2026!$A70)</f>
        <v>0</v>
      </c>
      <c r="DC70" s="421">
        <f>SUMIFS(CERT_ACT_POA!$AF:$AF,CERT_ACT_POA!$C:$C,POA_GC_2026!$A70)</f>
        <v>0</v>
      </c>
      <c r="DD70" s="407" t="str">
        <f t="shared" si="35"/>
        <v>53</v>
      </c>
      <c r="DE70" s="364"/>
      <c r="DF70" s="428"/>
      <c r="DG70" s="429">
        <f>SUMIFS(CERT_PRES!$M:$M,CERT_PRES!$A:$A,$A70)</f>
        <v>0</v>
      </c>
      <c r="DH70" s="429">
        <f>SUMIFS(CERT_PRES!$O:$O,CERT_PRES!$A:$A,$A70)</f>
        <v>0</v>
      </c>
      <c r="DI70" s="429">
        <f>SUMIFS(CERT_PRES!$P:$P,CERT_PRES!$A:$A,$A70)</f>
        <v>0</v>
      </c>
      <c r="DJ70" s="442">
        <f t="shared" si="27"/>
        <v>0</v>
      </c>
      <c r="DK70" s="608">
        <f>IFERROR(VLOOKUP($A70,CERT_PRES!$A$6:$L$2552,12,0),0)</f>
        <v>0</v>
      </c>
      <c r="DL70" s="429" t="str">
        <f t="shared" si="36"/>
        <v>OK</v>
      </c>
      <c r="DM70" s="429" t="str">
        <f t="shared" si="37"/>
        <v>OK</v>
      </c>
      <c r="DN70" s="429" t="str">
        <f t="shared" si="21"/>
        <v/>
      </c>
      <c r="DO70" s="429" t="str">
        <f t="shared" si="28"/>
        <v/>
      </c>
      <c r="DP70" s="443">
        <f>IFERROR(VLOOKUP(A70,#REF!,82,0),0)</f>
        <v>0</v>
      </c>
      <c r="DQ70" s="444">
        <f t="shared" si="29"/>
        <v>0</v>
      </c>
      <c r="DR70" s="445">
        <f t="shared" si="30"/>
        <v>0</v>
      </c>
      <c r="DS70" s="484" t="s">
        <v>2653</v>
      </c>
      <c r="DT70" s="326" t="s">
        <v>951</v>
      </c>
    </row>
    <row r="71" spans="1:124" s="39" customFormat="1" ht="12.75" customHeight="1">
      <c r="A71" s="484" t="s">
        <v>2657</v>
      </c>
      <c r="B71" s="486" t="str">
        <f>IF(DT71="","",INDEX(CATALOGO!E:E,MATCH(DT71,CATALOGO!D:D,0)))</f>
        <v>HOSPITAL GENERAL DE CHONE</v>
      </c>
      <c r="C71" s="483" t="s">
        <v>2654</v>
      </c>
      <c r="D71" s="326" t="str">
        <f>IF(B71="","",INDEX(CATALOGO!J:J,MATCH(B71,CATALOGO!E:E,0)))</f>
        <v>1333</v>
      </c>
      <c r="E71" s="329" t="s">
        <v>223</v>
      </c>
      <c r="F71" s="326" t="str">
        <f t="shared" si="32"/>
        <v>000</v>
      </c>
      <c r="G71" s="327" t="s">
        <v>196</v>
      </c>
      <c r="H71" s="328">
        <v>530804</v>
      </c>
      <c r="I71" s="341" t="s">
        <v>1151</v>
      </c>
      <c r="J71" s="327" t="s">
        <v>193</v>
      </c>
      <c r="K71" s="342" t="str">
        <f>IF(J71="","",INDEX(CATALOGO!AW:AW,MATCH(POA_GC_2026!J71,CATALOGO!AV:AV,0)))</f>
        <v>0000</v>
      </c>
      <c r="L71" s="342" t="str">
        <f>IF(J71="","",INDEX(CATALOGO!AY:AY,MATCH(POA_GC_2026!J71,CATALOGO!AV:AV,0)))</f>
        <v>0000</v>
      </c>
      <c r="M71" s="343" t="str">
        <f>IF(DT71="","",INDEX(CATALOGO!L:L,MATCH(DT71,CATALOGO!D:D,0)))</f>
        <v xml:space="preserve">DIRECCIÓN PROVINCIAL DE SALUD DE MANABÍ </v>
      </c>
      <c r="N71" s="343" t="str">
        <f>IF(DT71="","",INDEX(CATALOGO!K:K,MATCH(DT71,CATALOGO!D:D,0)))</f>
        <v>HOSPITAL GENERAL DE CHONE</v>
      </c>
      <c r="O71" s="344" t="str">
        <f>IF(E71="","",INDEX(CATALOGO!O:O,MATCH(POA_GC_2026!E71,CATALOGO!M:M,0)))</f>
        <v>PROVISION Y PRESTACION DE SERVICIOS DE SALUD</v>
      </c>
      <c r="P71" s="345" t="str">
        <f t="shared" si="22"/>
        <v>SIN PROYECTO</v>
      </c>
      <c r="Q71" s="346" t="str">
        <f>IF(CS71="","",INDEX(CATALOGO!T:T,MATCH(POA_GC_2026!CS71,CATALOGO!S:S,0)))</f>
        <v>PRESTACION DE SERVICIOS DE SALUD SEGUNDO NIVEL</v>
      </c>
      <c r="R71" s="351" t="str">
        <f>IF(H71="","",INDEX(CATALOGO!AG:AG,MATCH(POA_GC_2026!H71,CATALOGO!AF:AF,0)))</f>
        <v>MATERIALES DE OFICINA</v>
      </c>
      <c r="S71" s="345" t="str">
        <f t="array" ref="S71">IF(J71="","",INDEX(CATALOGO!AU:AU,MATCH(J71,CATALOGO!AV:AV,0)))</f>
        <v>RECURSOS FISCALES</v>
      </c>
      <c r="T71" s="352" t="str">
        <f>IF(K71="","",INDEX(CATALOGO!AX:AX,MATCH(K71,CATALOGO!AW:AW,0)))</f>
        <v>SIN ORGANISMO</v>
      </c>
      <c r="U71" s="352" t="str">
        <f>IF(L71="","",INDEX(CATALOGO!AZ:AZ,MATCH(POA_GC_2026!L71,CATALOGO!AY:AY,0)))</f>
        <v>SIN CORRELATIVO</v>
      </c>
      <c r="V71" s="353" t="s">
        <v>493</v>
      </c>
      <c r="W71" s="354" t="s">
        <v>2655</v>
      </c>
      <c r="X71" s="354" t="s">
        <v>2656</v>
      </c>
      <c r="Y71" s="355" t="str">
        <f t="array" ref="Y71">IF(H71="","",INDEX(CATALOGO!AK:AK,MATCH(H71,CATALOGO!AF:AF,0)))</f>
        <v>02</v>
      </c>
      <c r="Z71" s="362" t="str">
        <f t="array" ref="Z71">IF(H71="","",INDEX(CATALOGO!AI:AI,MATCH(H71,CATALOGO!AF:AF,0)))</f>
        <v>NA</v>
      </c>
      <c r="AA71" s="362" t="str">
        <f t="array" ref="AA71">IF(H71="","",INDEX(CATALOGO!AJ:AJ,MATCH(H71,CATALOGO!AF:AF,0)))</f>
        <v>NA</v>
      </c>
      <c r="AB71" s="363" t="s">
        <v>207</v>
      </c>
      <c r="AC71" s="490" t="s">
        <v>2658</v>
      </c>
      <c r="AD71" s="365" t="s">
        <v>209</v>
      </c>
      <c r="AE71" s="366" t="s">
        <v>44</v>
      </c>
      <c r="AF71" s="367">
        <v>46073</v>
      </c>
      <c r="AG71" s="367">
        <v>46078</v>
      </c>
      <c r="AH71" s="367">
        <v>46078</v>
      </c>
      <c r="AI71" s="367">
        <v>46078</v>
      </c>
      <c r="AJ71" s="367">
        <v>46080</v>
      </c>
      <c r="AK71" s="374">
        <v>60</v>
      </c>
      <c r="AL71" s="367">
        <v>46080</v>
      </c>
      <c r="AM71" s="367">
        <v>46142</v>
      </c>
      <c r="AN71" s="366" t="s">
        <v>41</v>
      </c>
      <c r="AO71" s="375">
        <v>0</v>
      </c>
      <c r="AP71" s="375">
        <v>0</v>
      </c>
      <c r="AQ71" s="375">
        <v>0</v>
      </c>
      <c r="AR71" s="375">
        <v>1400</v>
      </c>
      <c r="AS71" s="375">
        <v>0</v>
      </c>
      <c r="AT71" s="375">
        <v>0</v>
      </c>
      <c r="AU71" s="375">
        <v>0</v>
      </c>
      <c r="AV71" s="375">
        <v>0</v>
      </c>
      <c r="AW71" s="375">
        <v>0</v>
      </c>
      <c r="AX71" s="375">
        <v>0</v>
      </c>
      <c r="AY71" s="375">
        <v>0</v>
      </c>
      <c r="AZ71" s="375">
        <v>0</v>
      </c>
      <c r="BA71" s="388">
        <f t="shared" si="33"/>
        <v>1400</v>
      </c>
      <c r="BB71" s="364"/>
      <c r="BC71" s="389">
        <f>SUMIFS(REPROGRAM!X:X,REPROGRAM!B:B,POA_GC_2026!A71)</f>
        <v>1400</v>
      </c>
      <c r="BD71" s="389">
        <f>SUMIFS(REPROGRAM!Z:Z,REPROGRAM!B:B,POA_GC_2026!A71)</f>
        <v>1400</v>
      </c>
      <c r="BE71" s="389">
        <f t="shared" si="20"/>
        <v>1400</v>
      </c>
      <c r="BF71" s="375">
        <v>0</v>
      </c>
      <c r="BG71" s="394">
        <f>SUMIFS(CERT_PRES!$P:$P,CERT_PRES!$A:$A,$A71,CERT_PRES!$Q:$Q,"ENERO")</f>
        <v>0</v>
      </c>
      <c r="BH71" s="375">
        <v>0</v>
      </c>
      <c r="BI71" s="394">
        <f>SUMIFS(CERT_PRES!$P:$P,CERT_PRES!$A:$A,$A71,CERT_PRES!$Q:$Q,"FEBRERO")</f>
        <v>0</v>
      </c>
      <c r="BJ71" s="375">
        <v>0</v>
      </c>
      <c r="BK71" s="394">
        <f>SUMIFS(CERT_PRES!$P:$P,CERT_PRES!$A:$A,$A71,CERT_PRES!$Q:$Q,"MARZO")</f>
        <v>0</v>
      </c>
      <c r="BL71" s="375">
        <v>0</v>
      </c>
      <c r="BM71" s="394">
        <f>SUMIFS(CERT_PRES!$P:$P,CERT_PRES!$A:$A,$A71,CERT_PRES!$Q:$Q,"ABRIL")</f>
        <v>0</v>
      </c>
      <c r="BN71" s="375">
        <v>1400</v>
      </c>
      <c r="BO71" s="394">
        <f>SUMIFS(CERT_PRES!$P:$P,CERT_PRES!$A:$A,$A71,CERT_PRES!$Q:$Q,"MAYO")</f>
        <v>1400</v>
      </c>
      <c r="BP71" s="375">
        <v>0</v>
      </c>
      <c r="BQ71" s="394">
        <f>SUMIFS(CERT_PRES!$P:$P,CERT_PRES!$A:$A,$A71,CERT_PRES!$Q:$Q,"JUNIO")</f>
        <v>0</v>
      </c>
      <c r="BR71" s="375">
        <v>0</v>
      </c>
      <c r="BS71" s="394">
        <f>SUMIFS(CERT_PRES!$P:$P,CERT_PRES!$A:$A,$A71,CERT_PRES!$Q:$Q,"JULIO")</f>
        <v>0</v>
      </c>
      <c r="BT71" s="375">
        <v>0</v>
      </c>
      <c r="BU71" s="394">
        <f>SUMIFS(CERT_PRES!$P:$P,CERT_PRES!$A:$A,$A71,CERT_PRES!$Q:$Q,"AGOSTO")</f>
        <v>0</v>
      </c>
      <c r="BV71" s="375">
        <v>0</v>
      </c>
      <c r="BW71" s="394">
        <f>SUMIFS(CERT_PRES!$P:$P,CERT_PRES!$A:$A,$A71,CERT_PRES!$Q:$Q,"SEPTIEMBRE")</f>
        <v>0</v>
      </c>
      <c r="BX71" s="375">
        <v>0</v>
      </c>
      <c r="BY71" s="394">
        <f>SUMIFS(CERT_PRES!$P:$P,CERT_PRES!$A:$A,$A71,CERT_PRES!$Q:$Q,"OCTUBRE")</f>
        <v>0</v>
      </c>
      <c r="BZ71" s="375">
        <v>0</v>
      </c>
      <c r="CA71" s="394">
        <f>SUMIFS(CERT_PRES!$P:$P,CERT_PRES!$A:$A,$A71,CERT_PRES!$Q:$Q,"NOVIEMBRE")</f>
        <v>0</v>
      </c>
      <c r="CB71" s="375">
        <v>0</v>
      </c>
      <c r="CC71" s="388">
        <f>SUMIFS(CERT_PRES!$P:$P,CERT_PRES!$A:$A,$A71,CERT_PRES!$Q:$Q,"DICIEMBRE")</f>
        <v>0</v>
      </c>
      <c r="CD71" s="388">
        <f t="shared" si="23"/>
        <v>1400</v>
      </c>
      <c r="CE71" s="407" t="str">
        <f t="shared" si="31"/>
        <v>SI</v>
      </c>
      <c r="CF71" s="408" t="str">
        <f t="shared" si="24"/>
        <v>VALIDADO</v>
      </c>
      <c r="CG71" s="409">
        <f>+((SUMIFS(REPROGRAM!$V:$V,REPROGRAM!$B:$B,$A71,REPROGRAM!$AB:$AB,"NO"))-(SUMIFS(REPROGRAM!$W:$W,REPROGRAM!$B:$B,$A71,REPROGRAM!$AB:$AB,"NO")))</f>
        <v>0</v>
      </c>
      <c r="CH71" s="409">
        <f t="shared" si="25"/>
        <v>1400</v>
      </c>
      <c r="CI71" s="409">
        <f t="shared" si="26"/>
        <v>0</v>
      </c>
      <c r="CJ71" s="410" t="str">
        <f>IF(DT71="","",INDEX(CATALOGO!L:L,MATCH(DT71,CATALOGO!D:D,0)))</f>
        <v xml:space="preserve">DIRECCIÓN PROVINCIAL DE SALUD DE MANABÍ </v>
      </c>
      <c r="CK71" s="410" t="str">
        <f>IF(DT71="","",INDEX(CATALOGO!L:L,MATCH(DT71,CATALOGO!D:D,0)))</f>
        <v xml:space="preserve">DIRECCIÓN PROVINCIAL DE SALUD DE MANABÍ </v>
      </c>
      <c r="CL71" s="352" t="str">
        <f>IF(D71="","",INDEX(CATALOGO!G:G,MATCH(D71,CATALOGO!D:D,0)))</f>
        <v>COORDINACIÓN ZONAL 4</v>
      </c>
      <c r="CM71" s="352" t="str">
        <f>IF(D71="","",INDEX(CATALOGO!H:H,MATCH(D71,CATALOGO!D:D,0)))</f>
        <v>MANABI</v>
      </c>
      <c r="CN71" s="352" t="str">
        <f>IF(D71="","",INDEX(CATALOGO!I:I,MATCH(D71,CATALOGO!D:D,0)))</f>
        <v>CHONE</v>
      </c>
      <c r="CO71" s="411" t="str">
        <f>IF(H71="","",INDEX(CATALOGO!AH:AH,MATCH(H71,CATALOGO!AF:AF,0)))</f>
        <v>GASTOS OPERATIVOS</v>
      </c>
      <c r="CP71" s="352" t="str">
        <f t="shared" si="9"/>
        <v>NO APLICA</v>
      </c>
      <c r="CQ71" s="352" t="str">
        <f>IF(E71="","",INDEX(CATALOGO!N:N,MATCH(POA_GC_2026!E71,CATALOGO!M:M,0)))</f>
        <v>PROV</v>
      </c>
      <c r="CR71" s="352" t="str">
        <f t="shared" si="10"/>
        <v>CORRIENTE</v>
      </c>
      <c r="CS71" s="352" t="str">
        <f t="shared" si="11"/>
        <v>90000004</v>
      </c>
      <c r="CT71" s="417" t="str">
        <f>IFERROR(VLOOKUP(E71,CATALOGO!$BB$3:$BC$24,2,0)," ")</f>
        <v>G21</v>
      </c>
      <c r="CU71" s="418" t="str">
        <f>IF(E71="","",INDEX(CATALOGO!AN:AN,MATCH(POA_GC_2026!E71,CATALOGO!AQ:AQ,0)))</f>
        <v>Mejorar las condiciones de vida de la población de forma integral, promoviendo el acceso equitativo a salud, vivienda y bienestar social.</v>
      </c>
      <c r="CV71" s="418" t="str">
        <f>IF(E71="","",INDEX(CATALOGO!AO:AO,MATCH(POA_GC_2026!E71,CATALOGO!AQ:AQ,0)))</f>
        <v>OE5 Incrementar la cobertura de las prestaciones de servicios de salud</v>
      </c>
      <c r="CW71" s="407" t="str">
        <f>IF(CV71="","",INDEX(CATALOGO!AP:AP,MATCH(POA_GC_2026!CV71,CATALOGO!AO:AO,0)))</f>
        <v>OE_5</v>
      </c>
      <c r="CX71" s="419"/>
      <c r="CY71" s="420">
        <f>SUMIFS(CERT_ACT_POA!AM:AM,CERT_ACT_POA!C:C,A71)</f>
        <v>1400</v>
      </c>
      <c r="CZ71" s="420">
        <f t="shared" si="34"/>
        <v>0</v>
      </c>
      <c r="DA71" s="421">
        <f>SUMIFS(CERT_ACT_POA!$AD:$AD,CERT_ACT_POA!$C:$C,POA_GC_2026!$A71)</f>
        <v>0</v>
      </c>
      <c r="DB71" s="421">
        <f>SUMIFS(CERT_ACT_POA!$AE:$AE,CERT_ACT_POA!$C:$C,POA_GC_2026!$A71)</f>
        <v>0</v>
      </c>
      <c r="DC71" s="421">
        <f>SUMIFS(CERT_ACT_POA!$AF:$AF,CERT_ACT_POA!$C:$C,POA_GC_2026!$A71)</f>
        <v>0</v>
      </c>
      <c r="DD71" s="407" t="str">
        <f t="shared" si="35"/>
        <v>53</v>
      </c>
      <c r="DE71" s="364"/>
      <c r="DF71" s="428"/>
      <c r="DG71" s="429">
        <f>SUMIFS(CERT_PRES!$M:$M,CERT_PRES!$A:$A,$A71)</f>
        <v>0</v>
      </c>
      <c r="DH71" s="429">
        <f>SUMIFS(CERT_PRES!$O:$O,CERT_PRES!$A:$A,$A71)</f>
        <v>1400</v>
      </c>
      <c r="DI71" s="429">
        <f>SUMIFS(CERT_PRES!$P:$P,CERT_PRES!$A:$A,$A71)</f>
        <v>1400</v>
      </c>
      <c r="DJ71" s="442">
        <f t="shared" si="27"/>
        <v>0</v>
      </c>
      <c r="DK71" s="608">
        <f>IFERROR(VLOOKUP($A71,CERT_PRES!$A$6:$L$2552,12,0),0)</f>
        <v>53</v>
      </c>
      <c r="DL71" s="429" t="str">
        <f t="shared" si="36"/>
        <v>OK</v>
      </c>
      <c r="DM71" s="429" t="str">
        <f t="shared" si="37"/>
        <v>OK</v>
      </c>
      <c r="DN71" s="429">
        <f t="shared" si="21"/>
        <v>1400</v>
      </c>
      <c r="DO71" s="429" t="str">
        <f t="shared" si="28"/>
        <v/>
      </c>
      <c r="DP71" s="443">
        <f>IFERROR(VLOOKUP(A71,#REF!,82,0),0)</f>
        <v>0</v>
      </c>
      <c r="DQ71" s="444">
        <f t="shared" si="29"/>
        <v>1400</v>
      </c>
      <c r="DR71" s="445">
        <f t="shared" si="30"/>
        <v>0</v>
      </c>
      <c r="DS71" s="484" t="s">
        <v>2657</v>
      </c>
      <c r="DT71" s="326" t="s">
        <v>951</v>
      </c>
    </row>
    <row r="72" spans="1:124" s="39" customFormat="1" ht="12.75" customHeight="1">
      <c r="A72" s="484" t="s">
        <v>2659</v>
      </c>
      <c r="B72" s="486" t="str">
        <f>IF(DT72="","",INDEX(CATALOGO!E:E,MATCH(DT72,CATALOGO!D:D,0)))</f>
        <v>HOSPITAL GENERAL DE CHONE</v>
      </c>
      <c r="C72" s="483" t="s">
        <v>2660</v>
      </c>
      <c r="D72" s="326" t="str">
        <f>IF(B72="","",INDEX(CATALOGO!J:J,MATCH(B72,CATALOGO!E:E,0)))</f>
        <v>1333</v>
      </c>
      <c r="E72" s="329" t="s">
        <v>223</v>
      </c>
      <c r="F72" s="326" t="str">
        <f t="shared" si="32"/>
        <v>000</v>
      </c>
      <c r="G72" s="327" t="s">
        <v>196</v>
      </c>
      <c r="H72" s="328">
        <v>530805</v>
      </c>
      <c r="I72" s="341" t="s">
        <v>1151</v>
      </c>
      <c r="J72" s="327" t="s">
        <v>193</v>
      </c>
      <c r="K72" s="342" t="str">
        <f>IF(J72="","",INDEX(CATALOGO!AW:AW,MATCH(POA_GC_2026!J72,CATALOGO!AV:AV,0)))</f>
        <v>0000</v>
      </c>
      <c r="L72" s="342" t="str">
        <f>IF(J72="","",INDEX(CATALOGO!AY:AY,MATCH(POA_GC_2026!J72,CATALOGO!AV:AV,0)))</f>
        <v>0000</v>
      </c>
      <c r="M72" s="343" t="str">
        <f>IF(DT72="","",INDEX(CATALOGO!L:L,MATCH(DT72,CATALOGO!D:D,0)))</f>
        <v xml:space="preserve">DIRECCIÓN PROVINCIAL DE SALUD DE MANABÍ </v>
      </c>
      <c r="N72" s="343" t="str">
        <f>IF(DT72="","",INDEX(CATALOGO!K:K,MATCH(DT72,CATALOGO!D:D,0)))</f>
        <v>HOSPITAL GENERAL DE CHONE</v>
      </c>
      <c r="O72" s="344" t="str">
        <f>IF(E72="","",INDEX(CATALOGO!O:O,MATCH(POA_GC_2026!E72,CATALOGO!M:M,0)))</f>
        <v>PROVISION Y PRESTACION DE SERVICIOS DE SALUD</v>
      </c>
      <c r="P72" s="345" t="str">
        <f t="shared" si="22"/>
        <v>SIN PROYECTO</v>
      </c>
      <c r="Q72" s="346" t="str">
        <f>IF(CS72="","",INDEX(CATALOGO!T:T,MATCH(POA_GC_2026!CS72,CATALOGO!S:S,0)))</f>
        <v>PRESTACION DE SERVICIOS DE SALUD SEGUNDO NIVEL</v>
      </c>
      <c r="R72" s="351" t="str">
        <f>IF(H72="","",INDEX(CATALOGO!AG:AG,MATCH(POA_GC_2026!H72,CATALOGO!AF:AF,0)))</f>
        <v>MATERIALES DE ASEO</v>
      </c>
      <c r="S72" s="345" t="str">
        <f t="array" ref="S72">IF(J72="","",INDEX(CATALOGO!AU:AU,MATCH(J72,CATALOGO!AV:AV,0)))</f>
        <v>RECURSOS FISCALES</v>
      </c>
      <c r="T72" s="352" t="str">
        <f>IF(K72="","",INDEX(CATALOGO!AX:AX,MATCH(K72,CATALOGO!AW:AW,0)))</f>
        <v>SIN ORGANISMO</v>
      </c>
      <c r="U72" s="352" t="str">
        <f>IF(L72="","",INDEX(CATALOGO!AZ:AZ,MATCH(POA_GC_2026!L72,CATALOGO!AY:AY,0)))</f>
        <v>SIN CORRELATIVO</v>
      </c>
      <c r="V72" s="353" t="s">
        <v>493</v>
      </c>
      <c r="W72" s="354" t="s">
        <v>2492</v>
      </c>
      <c r="X72" s="354" t="s">
        <v>2656</v>
      </c>
      <c r="Y72" s="355" t="str">
        <f t="array" ref="Y72">IF(H72="","",INDEX(CATALOGO!AK:AK,MATCH(H72,CATALOGO!AF:AF,0)))</f>
        <v>02</v>
      </c>
      <c r="Z72" s="362" t="str">
        <f t="array" ref="Z72">IF(H72="","",INDEX(CATALOGO!AI:AI,MATCH(H72,CATALOGO!AF:AF,0)))</f>
        <v>NA</v>
      </c>
      <c r="AA72" s="362" t="str">
        <f t="array" ref="AA72">IF(H72="","",INDEX(CATALOGO!AJ:AJ,MATCH(H72,CATALOGO!AF:AF,0)))</f>
        <v>NA</v>
      </c>
      <c r="AB72" s="363" t="s">
        <v>194</v>
      </c>
      <c r="AC72" s="490" t="s">
        <v>2661</v>
      </c>
      <c r="AD72" s="365" t="s">
        <v>209</v>
      </c>
      <c r="AE72" s="366" t="s">
        <v>41</v>
      </c>
      <c r="AF72" s="367">
        <v>46073</v>
      </c>
      <c r="AG72" s="367">
        <v>46073</v>
      </c>
      <c r="AH72" s="367">
        <v>46056</v>
      </c>
      <c r="AI72" s="367">
        <v>46056</v>
      </c>
      <c r="AJ72" s="367">
        <v>46056</v>
      </c>
      <c r="AK72" s="374"/>
      <c r="AL72" s="367">
        <v>46056</v>
      </c>
      <c r="AM72" s="367">
        <v>46078</v>
      </c>
      <c r="AN72" s="366" t="s">
        <v>41</v>
      </c>
      <c r="AO72" s="375">
        <v>17500.22</v>
      </c>
      <c r="AP72" s="375">
        <v>0</v>
      </c>
      <c r="AQ72" s="375">
        <v>0</v>
      </c>
      <c r="AR72" s="375">
        <v>0</v>
      </c>
      <c r="AS72" s="375">
        <v>0</v>
      </c>
      <c r="AT72" s="375">
        <v>0</v>
      </c>
      <c r="AU72" s="375">
        <v>0</v>
      </c>
      <c r="AV72" s="375">
        <v>0</v>
      </c>
      <c r="AW72" s="375">
        <v>0</v>
      </c>
      <c r="AX72" s="375">
        <v>0</v>
      </c>
      <c r="AY72" s="375">
        <v>0</v>
      </c>
      <c r="AZ72" s="375">
        <v>0</v>
      </c>
      <c r="BA72" s="388">
        <f t="shared" si="33"/>
        <v>17500.22</v>
      </c>
      <c r="BB72" s="364" t="s">
        <v>2610</v>
      </c>
      <c r="BC72" s="389">
        <f>SUMIFS(REPROGRAM!X:X,REPROGRAM!B:B,POA_GC_2026!A72)</f>
        <v>0</v>
      </c>
      <c r="BD72" s="389">
        <f>SUMIFS(REPROGRAM!Z:Z,REPROGRAM!B:B,POA_GC_2026!A72)</f>
        <v>17500.22</v>
      </c>
      <c r="BE72" s="389">
        <f t="shared" si="20"/>
        <v>0</v>
      </c>
      <c r="BF72" s="375">
        <v>0</v>
      </c>
      <c r="BG72" s="394">
        <f>SUMIFS(CERT_PRES!$P:$P,CERT_PRES!$A:$A,$A72,CERT_PRES!$Q:$Q,"ENERO")</f>
        <v>0</v>
      </c>
      <c r="BH72" s="375">
        <v>0</v>
      </c>
      <c r="BI72" s="394">
        <f>SUMIFS(CERT_PRES!$P:$P,CERT_PRES!$A:$A,$A72,CERT_PRES!$Q:$Q,"FEBRERO")</f>
        <v>0</v>
      </c>
      <c r="BJ72" s="375">
        <v>0</v>
      </c>
      <c r="BK72" s="394">
        <f>SUMIFS(CERT_PRES!$P:$P,CERT_PRES!$A:$A,$A72,CERT_PRES!$Q:$Q,"MARZO")</f>
        <v>0</v>
      </c>
      <c r="BL72" s="375">
        <v>0</v>
      </c>
      <c r="BM72" s="394">
        <f>SUMIFS(CERT_PRES!$P:$P,CERT_PRES!$A:$A,$A72,CERT_PRES!$Q:$Q,"ABRIL")</f>
        <v>0</v>
      </c>
      <c r="BN72" s="375">
        <v>0</v>
      </c>
      <c r="BO72" s="394">
        <f>SUMIFS(CERT_PRES!$P:$P,CERT_PRES!$A:$A,$A72,CERT_PRES!$Q:$Q,"MAYO")</f>
        <v>0</v>
      </c>
      <c r="BP72" s="375">
        <v>0</v>
      </c>
      <c r="BQ72" s="394">
        <f>SUMIFS(CERT_PRES!$P:$P,CERT_PRES!$A:$A,$A72,CERT_PRES!$Q:$Q,"JUNIO")</f>
        <v>0</v>
      </c>
      <c r="BR72" s="375">
        <v>0</v>
      </c>
      <c r="BS72" s="394">
        <f>SUMIFS(CERT_PRES!$P:$P,CERT_PRES!$A:$A,$A72,CERT_PRES!$Q:$Q,"JULIO")</f>
        <v>0</v>
      </c>
      <c r="BT72" s="375">
        <v>0</v>
      </c>
      <c r="BU72" s="394">
        <f>SUMIFS(CERT_PRES!$P:$P,CERT_PRES!$A:$A,$A72,CERT_PRES!$Q:$Q,"AGOSTO")</f>
        <v>0</v>
      </c>
      <c r="BV72" s="375">
        <v>0</v>
      </c>
      <c r="BW72" s="394">
        <f>SUMIFS(CERT_PRES!$P:$P,CERT_PRES!$A:$A,$A72,CERT_PRES!$Q:$Q,"SEPTIEMBRE")</f>
        <v>0</v>
      </c>
      <c r="BX72" s="375">
        <v>0</v>
      </c>
      <c r="BY72" s="394">
        <f>SUMIFS(CERT_PRES!$P:$P,CERT_PRES!$A:$A,$A72,CERT_PRES!$Q:$Q,"OCTUBRE")</f>
        <v>0</v>
      </c>
      <c r="BZ72" s="375">
        <v>0</v>
      </c>
      <c r="CA72" s="394">
        <f>SUMIFS(CERT_PRES!$P:$P,CERT_PRES!$A:$A,$A72,CERT_PRES!$Q:$Q,"NOVIEMBRE")</f>
        <v>0</v>
      </c>
      <c r="CB72" s="375">
        <v>0</v>
      </c>
      <c r="CC72" s="388">
        <f>SUMIFS(CERT_PRES!$P:$P,CERT_PRES!$A:$A,$A72,CERT_PRES!$Q:$Q,"DICIEMBRE")</f>
        <v>0</v>
      </c>
      <c r="CD72" s="388">
        <f t="shared" si="23"/>
        <v>0</v>
      </c>
      <c r="CE72" s="407" t="str">
        <f t="shared" si="31"/>
        <v>NO</v>
      </c>
      <c r="CF72" s="408" t="str">
        <f t="shared" si="24"/>
        <v>VALIDADO</v>
      </c>
      <c r="CG72" s="409">
        <f>+((SUMIFS(REPROGRAM!$V:$V,REPROGRAM!$B:$B,$A72,REPROGRAM!$AB:$AB,"NO"))-(SUMIFS(REPROGRAM!$W:$W,REPROGRAM!$B:$B,$A72,REPROGRAM!$AB:$AB,"NO")))</f>
        <v>0</v>
      </c>
      <c r="CH72" s="409">
        <f t="shared" si="25"/>
        <v>0</v>
      </c>
      <c r="CI72" s="409">
        <f t="shared" si="26"/>
        <v>0</v>
      </c>
      <c r="CJ72" s="410" t="str">
        <f>IF(DT72="","",INDEX(CATALOGO!L:L,MATCH(DT72,CATALOGO!D:D,0)))</f>
        <v xml:space="preserve">DIRECCIÓN PROVINCIAL DE SALUD DE MANABÍ </v>
      </c>
      <c r="CK72" s="410" t="str">
        <f>IF(DT72="","",INDEX(CATALOGO!L:L,MATCH(DT72,CATALOGO!D:D,0)))</f>
        <v xml:space="preserve">DIRECCIÓN PROVINCIAL DE SALUD DE MANABÍ </v>
      </c>
      <c r="CL72" s="352" t="str">
        <f>IF(D72="","",INDEX(CATALOGO!G:G,MATCH(D72,CATALOGO!D:D,0)))</f>
        <v>COORDINACIÓN ZONAL 4</v>
      </c>
      <c r="CM72" s="352" t="str">
        <f>IF(D72="","",INDEX(CATALOGO!H:H,MATCH(D72,CATALOGO!D:D,0)))</f>
        <v>MANABI</v>
      </c>
      <c r="CN72" s="352" t="str">
        <f>IF(D72="","",INDEX(CATALOGO!I:I,MATCH(D72,CATALOGO!D:D,0)))</f>
        <v>CHONE</v>
      </c>
      <c r="CO72" s="411" t="str">
        <f>IF(H72="","",INDEX(CATALOGO!AH:AH,MATCH(H72,CATALOGO!AF:AF,0)))</f>
        <v>EXTERNALIZADOS</v>
      </c>
      <c r="CP72" s="352" t="str">
        <f t="shared" si="9"/>
        <v>NO APLICA</v>
      </c>
      <c r="CQ72" s="352" t="str">
        <f>IF(E72="","",INDEX(CATALOGO!N:N,MATCH(POA_GC_2026!E72,CATALOGO!M:M,0)))</f>
        <v>PROV</v>
      </c>
      <c r="CR72" s="352" t="str">
        <f t="shared" si="10"/>
        <v>CORRIENTE</v>
      </c>
      <c r="CS72" s="352" t="str">
        <f t="shared" si="11"/>
        <v>90000004</v>
      </c>
      <c r="CT72" s="417" t="str">
        <f>IFERROR(VLOOKUP(E72,CATALOGO!$BB$3:$BC$24,2,0)," ")</f>
        <v>G21</v>
      </c>
      <c r="CU72" s="418" t="str">
        <f>IF(E72="","",INDEX(CATALOGO!AN:AN,MATCH(POA_GC_2026!E72,CATALOGO!AQ:AQ,0)))</f>
        <v>Mejorar las condiciones de vida de la población de forma integral, promoviendo el acceso equitativo a salud, vivienda y bienestar social.</v>
      </c>
      <c r="CV72" s="418" t="str">
        <f>IF(E72="","",INDEX(CATALOGO!AO:AO,MATCH(POA_GC_2026!E72,CATALOGO!AQ:AQ,0)))</f>
        <v>OE5 Incrementar la cobertura de las prestaciones de servicios de salud</v>
      </c>
      <c r="CW72" s="407" t="str">
        <f>IF(CV72="","",INDEX(CATALOGO!AP:AP,MATCH(POA_GC_2026!CV72,CATALOGO!AO:AO,0)))</f>
        <v>OE_5</v>
      </c>
      <c r="CX72" s="419"/>
      <c r="CY72" s="420">
        <f>SUMIFS(CERT_ACT_POA!AM:AM,CERT_ACT_POA!C:C,A72)</f>
        <v>0</v>
      </c>
      <c r="CZ72" s="420">
        <f t="shared" si="34"/>
        <v>0</v>
      </c>
      <c r="DA72" s="421">
        <f>SUMIFS(CERT_ACT_POA!$AD:$AD,CERT_ACT_POA!$C:$C,POA_GC_2026!$A72)</f>
        <v>0</v>
      </c>
      <c r="DB72" s="421">
        <f>SUMIFS(CERT_ACT_POA!$AE:$AE,CERT_ACT_POA!$C:$C,POA_GC_2026!$A72)</f>
        <v>0</v>
      </c>
      <c r="DC72" s="421">
        <f>SUMIFS(CERT_ACT_POA!$AF:$AF,CERT_ACT_POA!$C:$C,POA_GC_2026!$A72)</f>
        <v>0</v>
      </c>
      <c r="DD72" s="407" t="str">
        <f t="shared" si="35"/>
        <v>53</v>
      </c>
      <c r="DE72" s="364"/>
      <c r="DF72" s="428"/>
      <c r="DG72" s="429">
        <f>SUMIFS(CERT_PRES!$M:$M,CERT_PRES!$A:$A,$A72)</f>
        <v>0</v>
      </c>
      <c r="DH72" s="429">
        <f>SUMIFS(CERT_PRES!$O:$O,CERT_PRES!$A:$A,$A72)</f>
        <v>0</v>
      </c>
      <c r="DI72" s="429">
        <f>SUMIFS(CERT_PRES!$P:$P,CERT_PRES!$A:$A,$A72)</f>
        <v>0</v>
      </c>
      <c r="DJ72" s="442">
        <f t="shared" si="27"/>
        <v>0</v>
      </c>
      <c r="DK72" s="608">
        <f>IFERROR(VLOOKUP($A72,CERT_PRES!$A$6:$L$2552,12,0),0)</f>
        <v>0</v>
      </c>
      <c r="DL72" s="429" t="str">
        <f t="shared" si="36"/>
        <v>OK</v>
      </c>
      <c r="DM72" s="429" t="str">
        <f t="shared" si="37"/>
        <v>OK</v>
      </c>
      <c r="DN72" s="429" t="str">
        <f t="shared" si="21"/>
        <v/>
      </c>
      <c r="DO72" s="429" t="str">
        <f t="shared" si="28"/>
        <v/>
      </c>
      <c r="DP72" s="443">
        <f>IFERROR(VLOOKUP(A72,#REF!,82,0),0)</f>
        <v>0</v>
      </c>
      <c r="DQ72" s="444">
        <f t="shared" si="29"/>
        <v>0</v>
      </c>
      <c r="DR72" s="445">
        <f t="shared" si="30"/>
        <v>0</v>
      </c>
      <c r="DS72" s="484" t="s">
        <v>2659</v>
      </c>
      <c r="DT72" s="326" t="s">
        <v>951</v>
      </c>
    </row>
    <row r="73" spans="1:124" s="39" customFormat="1" ht="12.75" customHeight="1">
      <c r="A73" s="484" t="s">
        <v>2662</v>
      </c>
      <c r="B73" s="486" t="str">
        <f>IF(DT73="","",INDEX(CATALOGO!E:E,MATCH(DT73,CATALOGO!D:D,0)))</f>
        <v>HOSPITAL GENERAL DE CHONE</v>
      </c>
      <c r="C73" s="483" t="s">
        <v>2660</v>
      </c>
      <c r="D73" s="326" t="str">
        <f>IF(B73="","",INDEX(CATALOGO!J:J,MATCH(B73,CATALOGO!E:E,0)))</f>
        <v>1333</v>
      </c>
      <c r="E73" s="329" t="s">
        <v>223</v>
      </c>
      <c r="F73" s="326" t="str">
        <f t="shared" si="32"/>
        <v>000</v>
      </c>
      <c r="G73" s="327" t="s">
        <v>196</v>
      </c>
      <c r="H73" s="328">
        <v>530805</v>
      </c>
      <c r="I73" s="341" t="s">
        <v>1151</v>
      </c>
      <c r="J73" s="327" t="s">
        <v>193</v>
      </c>
      <c r="K73" s="342" t="str">
        <f>IF(J73="","",INDEX(CATALOGO!AW:AW,MATCH(POA_GC_2026!J73,CATALOGO!AV:AV,0)))</f>
        <v>0000</v>
      </c>
      <c r="L73" s="342" t="str">
        <f>IF(J73="","",INDEX(CATALOGO!AY:AY,MATCH(POA_GC_2026!J73,CATALOGO!AV:AV,0)))</f>
        <v>0000</v>
      </c>
      <c r="M73" s="343" t="str">
        <f>IF(DT73="","",INDEX(CATALOGO!L:L,MATCH(DT73,CATALOGO!D:D,0)))</f>
        <v xml:space="preserve">DIRECCIÓN PROVINCIAL DE SALUD DE MANABÍ </v>
      </c>
      <c r="N73" s="343" t="str">
        <f>IF(DT73="","",INDEX(CATALOGO!K:K,MATCH(DT73,CATALOGO!D:D,0)))</f>
        <v>HOSPITAL GENERAL DE CHONE</v>
      </c>
      <c r="O73" s="344" t="str">
        <f>IF(E73="","",INDEX(CATALOGO!O:O,MATCH(POA_GC_2026!E73,CATALOGO!M:M,0)))</f>
        <v>PROVISION Y PRESTACION DE SERVICIOS DE SALUD</v>
      </c>
      <c r="P73" s="345" t="str">
        <f t="shared" si="22"/>
        <v>SIN PROYECTO</v>
      </c>
      <c r="Q73" s="346" t="str">
        <f>IF(CS73="","",INDEX(CATALOGO!T:T,MATCH(POA_GC_2026!CS73,CATALOGO!S:S,0)))</f>
        <v>PRESTACION DE SERVICIOS DE SALUD SEGUNDO NIVEL</v>
      </c>
      <c r="R73" s="351" t="str">
        <f>IF(H73="","",INDEX(CATALOGO!AG:AG,MATCH(POA_GC_2026!H73,CATALOGO!AF:AF,0)))</f>
        <v>MATERIALES DE ASEO</v>
      </c>
      <c r="S73" s="345" t="str">
        <f t="array" ref="S73">IF(J73="","",INDEX(CATALOGO!AU:AU,MATCH(J73,CATALOGO!AV:AV,0)))</f>
        <v>RECURSOS FISCALES</v>
      </c>
      <c r="T73" s="352" t="str">
        <f>IF(K73="","",INDEX(CATALOGO!AX:AX,MATCH(K73,CATALOGO!AW:AW,0)))</f>
        <v>SIN ORGANISMO</v>
      </c>
      <c r="U73" s="352" t="str">
        <f>IF(L73="","",INDEX(CATALOGO!AZ:AZ,MATCH(POA_GC_2026!L73,CATALOGO!AY:AY,0)))</f>
        <v>SIN CORRELATIVO</v>
      </c>
      <c r="V73" s="353" t="s">
        <v>493</v>
      </c>
      <c r="W73" s="354" t="s">
        <v>2492</v>
      </c>
      <c r="X73" s="354" t="s">
        <v>2656</v>
      </c>
      <c r="Y73" s="355" t="str">
        <f t="array" ref="Y73">IF(H73="","",INDEX(CATALOGO!AK:AK,MATCH(H73,CATALOGO!AF:AF,0)))</f>
        <v>02</v>
      </c>
      <c r="Z73" s="362" t="str">
        <f t="array" ref="Z73">IF(H73="","",INDEX(CATALOGO!AI:AI,MATCH(H73,CATALOGO!AF:AF,0)))</f>
        <v>NA</v>
      </c>
      <c r="AA73" s="362" t="str">
        <f t="array" ref="AA73">IF(H73="","",INDEX(CATALOGO!AJ:AJ,MATCH(H73,CATALOGO!AF:AF,0)))</f>
        <v>NA</v>
      </c>
      <c r="AB73" s="363" t="s">
        <v>194</v>
      </c>
      <c r="AC73" s="490" t="s">
        <v>2663</v>
      </c>
      <c r="AD73" s="365" t="s">
        <v>208</v>
      </c>
      <c r="AE73" s="366" t="s">
        <v>41</v>
      </c>
      <c r="AF73" s="367">
        <v>46073</v>
      </c>
      <c r="AG73" s="367">
        <v>46073</v>
      </c>
      <c r="AH73" s="367">
        <v>46056</v>
      </c>
      <c r="AI73" s="367">
        <v>46056</v>
      </c>
      <c r="AJ73" s="367">
        <v>46056</v>
      </c>
      <c r="AK73" s="374"/>
      <c r="AL73" s="367">
        <v>46056</v>
      </c>
      <c r="AM73" s="367">
        <v>46078</v>
      </c>
      <c r="AN73" s="366" t="s">
        <v>41</v>
      </c>
      <c r="AO73" s="375">
        <v>0</v>
      </c>
      <c r="AP73" s="375">
        <v>0</v>
      </c>
      <c r="AQ73" s="375">
        <v>0</v>
      </c>
      <c r="AR73" s="375">
        <v>0</v>
      </c>
      <c r="AS73" s="375">
        <v>0</v>
      </c>
      <c r="AT73" s="375">
        <v>0</v>
      </c>
      <c r="AU73" s="375">
        <v>0</v>
      </c>
      <c r="AV73" s="375">
        <v>0</v>
      </c>
      <c r="AW73" s="375">
        <v>0</v>
      </c>
      <c r="AX73" s="375">
        <v>0</v>
      </c>
      <c r="AY73" s="375">
        <v>0</v>
      </c>
      <c r="AZ73" s="375">
        <v>102259.83</v>
      </c>
      <c r="BA73" s="388">
        <f t="shared" si="33"/>
        <v>102259.83</v>
      </c>
      <c r="BB73" s="364" t="s">
        <v>2610</v>
      </c>
      <c r="BC73" s="389">
        <f>SUMIFS(REPROGRAM!X:X,REPROGRAM!B:B,POA_GC_2026!A73)</f>
        <v>97144</v>
      </c>
      <c r="BD73" s="389">
        <f>SUMIFS(REPROGRAM!Z:Z,REPROGRAM!B:B,POA_GC_2026!A73)</f>
        <v>102259.83</v>
      </c>
      <c r="BE73" s="389">
        <f t="shared" si="20"/>
        <v>97144.000000000015</v>
      </c>
      <c r="BF73" s="375">
        <v>0</v>
      </c>
      <c r="BG73" s="394">
        <f>SUMIFS(CERT_PRES!$P:$P,CERT_PRES!$A:$A,$A73,CERT_PRES!$Q:$Q,"ENERO")</f>
        <v>0</v>
      </c>
      <c r="BH73" s="375">
        <v>0</v>
      </c>
      <c r="BI73" s="394">
        <f>SUMIFS(CERT_PRES!$P:$P,CERT_PRES!$A:$A,$A73,CERT_PRES!$Q:$Q,"FEBRERO")</f>
        <v>0</v>
      </c>
      <c r="BJ73" s="375">
        <v>0</v>
      </c>
      <c r="BK73" s="394">
        <f>SUMIFS(CERT_PRES!$P:$P,CERT_PRES!$A:$A,$A73,CERT_PRES!$Q:$Q,"MARZO")</f>
        <v>0</v>
      </c>
      <c r="BL73" s="375">
        <v>0</v>
      </c>
      <c r="BM73" s="394">
        <f>SUMIFS(CERT_PRES!$P:$P,CERT_PRES!$A:$A,$A73,CERT_PRES!$Q:$Q,"ABRIL")</f>
        <v>0</v>
      </c>
      <c r="BN73" s="375">
        <v>97144</v>
      </c>
      <c r="BO73" s="394">
        <f>SUMIFS(CERT_PRES!$P:$P,CERT_PRES!$A:$A,$A73,CERT_PRES!$Q:$Q,"MAYO")</f>
        <v>97144</v>
      </c>
      <c r="BP73" s="375">
        <v>0</v>
      </c>
      <c r="BQ73" s="394">
        <f>SUMIFS(CERT_PRES!$P:$P,CERT_PRES!$A:$A,$A73,CERT_PRES!$Q:$Q,"JUNIO")</f>
        <v>0</v>
      </c>
      <c r="BR73" s="375">
        <v>0</v>
      </c>
      <c r="BS73" s="394">
        <f>SUMIFS(CERT_PRES!$P:$P,CERT_PRES!$A:$A,$A73,CERT_PRES!$Q:$Q,"JULIO")</f>
        <v>0</v>
      </c>
      <c r="BT73" s="375">
        <v>0</v>
      </c>
      <c r="BU73" s="394">
        <f>SUMIFS(CERT_PRES!$P:$P,CERT_PRES!$A:$A,$A73,CERT_PRES!$Q:$Q,"AGOSTO")</f>
        <v>0</v>
      </c>
      <c r="BV73" s="375">
        <v>0</v>
      </c>
      <c r="BW73" s="394">
        <f>SUMIFS(CERT_PRES!$P:$P,CERT_PRES!$A:$A,$A73,CERT_PRES!$Q:$Q,"SEPTIEMBRE")</f>
        <v>0</v>
      </c>
      <c r="BX73" s="375">
        <v>0</v>
      </c>
      <c r="BY73" s="394">
        <f>SUMIFS(CERT_PRES!$P:$P,CERT_PRES!$A:$A,$A73,CERT_PRES!$Q:$Q,"OCTUBRE")</f>
        <v>0</v>
      </c>
      <c r="BZ73" s="375">
        <v>0</v>
      </c>
      <c r="CA73" s="394">
        <f>SUMIFS(CERT_PRES!$P:$P,CERT_PRES!$A:$A,$A73,CERT_PRES!$Q:$Q,"NOVIEMBRE")</f>
        <v>0</v>
      </c>
      <c r="CB73" s="375">
        <v>0</v>
      </c>
      <c r="CC73" s="388">
        <f>SUMIFS(CERT_PRES!$P:$P,CERT_PRES!$A:$A,$A73,CERT_PRES!$Q:$Q,"DICIEMBRE")</f>
        <v>0</v>
      </c>
      <c r="CD73" s="388">
        <f t="shared" si="23"/>
        <v>97144</v>
      </c>
      <c r="CE73" s="407" t="str">
        <f t="shared" si="31"/>
        <v>SI</v>
      </c>
      <c r="CF73" s="408" t="str">
        <f t="shared" si="24"/>
        <v>VALIDADO</v>
      </c>
      <c r="CG73" s="409">
        <f>+((SUMIFS(REPROGRAM!$V:$V,REPROGRAM!$B:$B,$A73,REPROGRAM!$AB:$AB,"NO"))-(SUMIFS(REPROGRAM!$W:$W,REPROGRAM!$B:$B,$A73,REPROGRAM!$AB:$AB,"NO")))</f>
        <v>0</v>
      </c>
      <c r="CH73" s="409">
        <f t="shared" si="25"/>
        <v>97144</v>
      </c>
      <c r="CI73" s="409">
        <f t="shared" si="26"/>
        <v>0</v>
      </c>
      <c r="CJ73" s="410" t="str">
        <f>IF(DT73="","",INDEX(CATALOGO!L:L,MATCH(DT73,CATALOGO!D:D,0)))</f>
        <v xml:space="preserve">DIRECCIÓN PROVINCIAL DE SALUD DE MANABÍ </v>
      </c>
      <c r="CK73" s="410" t="str">
        <f>IF(DT73="","",INDEX(CATALOGO!L:L,MATCH(DT73,CATALOGO!D:D,0)))</f>
        <v xml:space="preserve">DIRECCIÓN PROVINCIAL DE SALUD DE MANABÍ </v>
      </c>
      <c r="CL73" s="352" t="str">
        <f>IF(D73="","",INDEX(CATALOGO!G:G,MATCH(D73,CATALOGO!D:D,0)))</f>
        <v>COORDINACIÓN ZONAL 4</v>
      </c>
      <c r="CM73" s="352" t="str">
        <f>IF(D73="","",INDEX(CATALOGO!H:H,MATCH(D73,CATALOGO!D:D,0)))</f>
        <v>MANABI</v>
      </c>
      <c r="CN73" s="352" t="str">
        <f>IF(D73="","",INDEX(CATALOGO!I:I,MATCH(D73,CATALOGO!D:D,0)))</f>
        <v>CHONE</v>
      </c>
      <c r="CO73" s="411" t="str">
        <f>IF(H73="","",INDEX(CATALOGO!AH:AH,MATCH(H73,CATALOGO!AF:AF,0)))</f>
        <v>EXTERNALIZADOS</v>
      </c>
      <c r="CP73" s="352" t="str">
        <f t="shared" ref="CP73:CP136" si="38">IF(P73="","","NO APLICA")</f>
        <v>NO APLICA</v>
      </c>
      <c r="CQ73" s="352" t="str">
        <f>IF(E73="","",INDEX(CATALOGO!N:N,MATCH(POA_GC_2026!E73,CATALOGO!M:M,0)))</f>
        <v>PROV</v>
      </c>
      <c r="CR73" s="352" t="str">
        <f t="shared" ref="CR73:CR136" si="39">IF(F73="","",IF(F73="000","CORRIENTE","INVERSIÓN"))</f>
        <v>CORRIENTE</v>
      </c>
      <c r="CS73" s="352" t="str">
        <f t="shared" ref="CS73:CS136" si="40">E73&amp;F73&amp;G73</f>
        <v>90000004</v>
      </c>
      <c r="CT73" s="417" t="str">
        <f>IFERROR(VLOOKUP(E73,CATALOGO!$BB$3:$BC$24,2,0)," ")</f>
        <v>G21</v>
      </c>
      <c r="CU73" s="418" t="str">
        <f>IF(E73="","",INDEX(CATALOGO!AN:AN,MATCH(POA_GC_2026!E73,CATALOGO!AQ:AQ,0)))</f>
        <v>Mejorar las condiciones de vida de la población de forma integral, promoviendo el acceso equitativo a salud, vivienda y bienestar social.</v>
      </c>
      <c r="CV73" s="418" t="str">
        <f>IF(E73="","",INDEX(CATALOGO!AO:AO,MATCH(POA_GC_2026!E73,CATALOGO!AQ:AQ,0)))</f>
        <v>OE5 Incrementar la cobertura de las prestaciones de servicios de salud</v>
      </c>
      <c r="CW73" s="407" t="str">
        <f>IF(CV73="","",INDEX(CATALOGO!AP:AP,MATCH(POA_GC_2026!CV73,CATALOGO!AO:AO,0)))</f>
        <v>OE_5</v>
      </c>
      <c r="CX73" s="419"/>
      <c r="CY73" s="420">
        <f>SUMIFS(CERT_ACT_POA!AM:AM,CERT_ACT_POA!C:C,A73)</f>
        <v>97144</v>
      </c>
      <c r="CZ73" s="420">
        <f t="shared" si="34"/>
        <v>1.4551915228366852E-11</v>
      </c>
      <c r="DA73" s="421">
        <f>SUMIFS(CERT_ACT_POA!$AD:$AD,CERT_ACT_POA!$C:$C,POA_GC_2026!$A73)</f>
        <v>0</v>
      </c>
      <c r="DB73" s="421">
        <f>SUMIFS(CERT_ACT_POA!$AE:$AE,CERT_ACT_POA!$C:$C,POA_GC_2026!$A73)</f>
        <v>0</v>
      </c>
      <c r="DC73" s="421">
        <f>SUMIFS(CERT_ACT_POA!$AF:$AF,CERT_ACT_POA!$C:$C,POA_GC_2026!$A73)</f>
        <v>0</v>
      </c>
      <c r="DD73" s="407" t="str">
        <f t="shared" si="35"/>
        <v>53</v>
      </c>
      <c r="DE73" s="364"/>
      <c r="DF73" s="428"/>
      <c r="DG73" s="429">
        <f>SUMIFS(CERT_PRES!$M:$M,CERT_PRES!$A:$A,$A73)</f>
        <v>0</v>
      </c>
      <c r="DH73" s="429">
        <f>SUMIFS(CERT_PRES!$O:$O,CERT_PRES!$A:$A,$A73)</f>
        <v>97144</v>
      </c>
      <c r="DI73" s="429">
        <f>SUMIFS(CERT_PRES!$P:$P,CERT_PRES!$A:$A,$A73)</f>
        <v>97144</v>
      </c>
      <c r="DJ73" s="442">
        <f t="shared" si="27"/>
        <v>0</v>
      </c>
      <c r="DK73" s="608">
        <f>IFERROR(VLOOKUP($A73,CERT_PRES!$A$6:$L$2552,12,0),0)</f>
        <v>67</v>
      </c>
      <c r="DL73" s="429" t="str">
        <f t="shared" si="36"/>
        <v>OK</v>
      </c>
      <c r="DM73" s="429" t="str">
        <f t="shared" si="37"/>
        <v>OK</v>
      </c>
      <c r="DN73" s="429">
        <f t="shared" si="21"/>
        <v>97144</v>
      </c>
      <c r="DO73" s="429" t="str">
        <f t="shared" si="28"/>
        <v/>
      </c>
      <c r="DP73" s="443">
        <f>IFERROR(VLOOKUP(A73,#REF!,82,0),0)</f>
        <v>0</v>
      </c>
      <c r="DQ73" s="444">
        <f t="shared" si="29"/>
        <v>97144</v>
      </c>
      <c r="DR73" s="445">
        <f t="shared" si="30"/>
        <v>0</v>
      </c>
      <c r="DS73" s="484" t="s">
        <v>2662</v>
      </c>
      <c r="DT73" s="326" t="s">
        <v>951</v>
      </c>
    </row>
    <row r="74" spans="1:124" s="39" customFormat="1" ht="12.75" customHeight="1">
      <c r="A74" s="484" t="s">
        <v>2664</v>
      </c>
      <c r="B74" s="486" t="str">
        <f>IF(DT74="","",INDEX(CATALOGO!E:E,MATCH(DT74,CATALOGO!D:D,0)))</f>
        <v>HOSPITAL GENERAL DE CHONE</v>
      </c>
      <c r="C74" s="483" t="s">
        <v>2660</v>
      </c>
      <c r="D74" s="326" t="str">
        <f>IF(B74="","",INDEX(CATALOGO!J:J,MATCH(B74,CATALOGO!E:E,0)))</f>
        <v>1333</v>
      </c>
      <c r="E74" s="329" t="s">
        <v>223</v>
      </c>
      <c r="F74" s="326" t="str">
        <f t="shared" si="32"/>
        <v>000</v>
      </c>
      <c r="G74" s="327" t="s">
        <v>196</v>
      </c>
      <c r="H74" s="328">
        <v>530805</v>
      </c>
      <c r="I74" s="341" t="s">
        <v>1151</v>
      </c>
      <c r="J74" s="327" t="s">
        <v>193</v>
      </c>
      <c r="K74" s="342" t="str">
        <f>IF(J74="","",INDEX(CATALOGO!AW:AW,MATCH(POA_GC_2026!J74,CATALOGO!AV:AV,0)))</f>
        <v>0000</v>
      </c>
      <c r="L74" s="342" t="str">
        <f>IF(J74="","",INDEX(CATALOGO!AY:AY,MATCH(POA_GC_2026!J74,CATALOGO!AV:AV,0)))</f>
        <v>0000</v>
      </c>
      <c r="M74" s="343" t="str">
        <f>IF(DT74="","",INDEX(CATALOGO!L:L,MATCH(DT74,CATALOGO!D:D,0)))</f>
        <v xml:space="preserve">DIRECCIÓN PROVINCIAL DE SALUD DE MANABÍ </v>
      </c>
      <c r="N74" s="343" t="str">
        <f>IF(DT74="","",INDEX(CATALOGO!K:K,MATCH(DT74,CATALOGO!D:D,0)))</f>
        <v>HOSPITAL GENERAL DE CHONE</v>
      </c>
      <c r="O74" s="344" t="str">
        <f>IF(E74="","",INDEX(CATALOGO!O:O,MATCH(POA_GC_2026!E74,CATALOGO!M:M,0)))</f>
        <v>PROVISION Y PRESTACION DE SERVICIOS DE SALUD</v>
      </c>
      <c r="P74" s="345" t="str">
        <f t="shared" si="22"/>
        <v>SIN PROYECTO</v>
      </c>
      <c r="Q74" s="346" t="str">
        <f>IF(CS74="","",INDEX(CATALOGO!T:T,MATCH(POA_GC_2026!CS74,CATALOGO!S:S,0)))</f>
        <v>PRESTACION DE SERVICIOS DE SALUD SEGUNDO NIVEL</v>
      </c>
      <c r="R74" s="351" t="str">
        <f>IF(H74="","",INDEX(CATALOGO!AG:AG,MATCH(POA_GC_2026!H74,CATALOGO!AF:AF,0)))</f>
        <v>MATERIALES DE ASEO</v>
      </c>
      <c r="S74" s="345" t="str">
        <f t="array" ref="S74">IF(J74="","",INDEX(CATALOGO!AU:AU,MATCH(J74,CATALOGO!AV:AV,0)))</f>
        <v>RECURSOS FISCALES</v>
      </c>
      <c r="T74" s="352" t="str">
        <f>IF(K74="","",INDEX(CATALOGO!AX:AX,MATCH(K74,CATALOGO!AW:AW,0)))</f>
        <v>SIN ORGANISMO</v>
      </c>
      <c r="U74" s="352" t="str">
        <f>IF(L74="","",INDEX(CATALOGO!AZ:AZ,MATCH(POA_GC_2026!L74,CATALOGO!AY:AY,0)))</f>
        <v>SIN CORRELATIVO</v>
      </c>
      <c r="V74" s="353" t="s">
        <v>493</v>
      </c>
      <c r="W74" s="354" t="s">
        <v>2492</v>
      </c>
      <c r="X74" s="354" t="s">
        <v>2656</v>
      </c>
      <c r="Y74" s="355" t="str">
        <f t="array" ref="Y74">IF(H74="","",INDEX(CATALOGO!AK:AK,MATCH(H74,CATALOGO!AF:AF,0)))</f>
        <v>02</v>
      </c>
      <c r="Z74" s="362" t="str">
        <f t="array" ref="Z74">IF(H74="","",INDEX(CATALOGO!AI:AI,MATCH(H74,CATALOGO!AF:AF,0)))</f>
        <v>NA</v>
      </c>
      <c r="AA74" s="362" t="str">
        <f t="array" ref="AA74">IF(H74="","",INDEX(CATALOGO!AJ:AJ,MATCH(H74,CATALOGO!AF:AF,0)))</f>
        <v>NA</v>
      </c>
      <c r="AB74" s="363" t="s">
        <v>207</v>
      </c>
      <c r="AC74" s="490" t="s">
        <v>2604</v>
      </c>
      <c r="AD74" s="365" t="s">
        <v>197</v>
      </c>
      <c r="AE74" s="366" t="s">
        <v>44</v>
      </c>
      <c r="AF74" s="367">
        <v>46073</v>
      </c>
      <c r="AG74" s="367">
        <v>46078</v>
      </c>
      <c r="AH74" s="367">
        <v>46078</v>
      </c>
      <c r="AI74" s="367">
        <v>46078</v>
      </c>
      <c r="AJ74" s="367">
        <v>46080</v>
      </c>
      <c r="AK74" s="374">
        <v>60</v>
      </c>
      <c r="AL74" s="367">
        <v>46080</v>
      </c>
      <c r="AM74" s="367">
        <v>46142</v>
      </c>
      <c r="AN74" s="366" t="s">
        <v>41</v>
      </c>
      <c r="AO74" s="375">
        <v>0</v>
      </c>
      <c r="AP74" s="375">
        <v>0</v>
      </c>
      <c r="AQ74" s="375">
        <v>0</v>
      </c>
      <c r="AR74" s="375">
        <v>0</v>
      </c>
      <c r="AS74" s="375">
        <v>0</v>
      </c>
      <c r="AT74" s="375">
        <v>0</v>
      </c>
      <c r="AU74" s="375">
        <v>0</v>
      </c>
      <c r="AV74" s="375">
        <v>0</v>
      </c>
      <c r="AW74" s="375">
        <v>0</v>
      </c>
      <c r="AX74" s="375">
        <v>0</v>
      </c>
      <c r="AY74" s="375">
        <v>0</v>
      </c>
      <c r="AZ74" s="375">
        <v>36466.800000000003</v>
      </c>
      <c r="BA74" s="388">
        <f t="shared" si="33"/>
        <v>36466.800000000003</v>
      </c>
      <c r="BB74" s="364"/>
      <c r="BC74" s="389">
        <f>SUMIFS(REPROGRAM!X:X,REPROGRAM!B:B,POA_GC_2026!A74)</f>
        <v>0</v>
      </c>
      <c r="BD74" s="389">
        <f>SUMIFS(REPROGRAM!Z:Z,REPROGRAM!B:B,POA_GC_2026!A74)</f>
        <v>36466.800000000003</v>
      </c>
      <c r="BE74" s="389">
        <f t="shared" ref="BE74:BE137" si="41">BA74+BC74-BD74</f>
        <v>0</v>
      </c>
      <c r="BF74" s="375">
        <v>0</v>
      </c>
      <c r="BG74" s="394">
        <f>SUMIFS(CERT_PRES!$P:$P,CERT_PRES!$A:$A,$A74,CERT_PRES!$Q:$Q,"ENERO")</f>
        <v>0</v>
      </c>
      <c r="BH74" s="375">
        <v>0</v>
      </c>
      <c r="BI74" s="394">
        <f>SUMIFS(CERT_PRES!$P:$P,CERT_PRES!$A:$A,$A74,CERT_PRES!$Q:$Q,"FEBRERO")</f>
        <v>0</v>
      </c>
      <c r="BJ74" s="375">
        <v>0</v>
      </c>
      <c r="BK74" s="394">
        <f>SUMIFS(CERT_PRES!$P:$P,CERT_PRES!$A:$A,$A74,CERT_PRES!$Q:$Q,"MARZO")</f>
        <v>0</v>
      </c>
      <c r="BL74" s="375">
        <v>0</v>
      </c>
      <c r="BM74" s="394">
        <f>SUMIFS(CERT_PRES!$P:$P,CERT_PRES!$A:$A,$A74,CERT_PRES!$Q:$Q,"ABRIL")</f>
        <v>0</v>
      </c>
      <c r="BN74" s="375">
        <v>0</v>
      </c>
      <c r="BO74" s="394">
        <f>SUMIFS(CERT_PRES!$P:$P,CERT_PRES!$A:$A,$A74,CERT_PRES!$Q:$Q,"MAYO")</f>
        <v>0</v>
      </c>
      <c r="BP74" s="375">
        <v>0</v>
      </c>
      <c r="BQ74" s="394">
        <f>SUMIFS(CERT_PRES!$P:$P,CERT_PRES!$A:$A,$A74,CERT_PRES!$Q:$Q,"JUNIO")</f>
        <v>0</v>
      </c>
      <c r="BR74" s="375">
        <v>0</v>
      </c>
      <c r="BS74" s="394">
        <f>SUMIFS(CERT_PRES!$P:$P,CERT_PRES!$A:$A,$A74,CERT_PRES!$Q:$Q,"JULIO")</f>
        <v>0</v>
      </c>
      <c r="BT74" s="375">
        <v>0</v>
      </c>
      <c r="BU74" s="394">
        <f>SUMIFS(CERT_PRES!$P:$P,CERT_PRES!$A:$A,$A74,CERT_PRES!$Q:$Q,"AGOSTO")</f>
        <v>0</v>
      </c>
      <c r="BV74" s="375">
        <v>0</v>
      </c>
      <c r="BW74" s="394">
        <f>SUMIFS(CERT_PRES!$P:$P,CERT_PRES!$A:$A,$A74,CERT_PRES!$Q:$Q,"SEPTIEMBRE")</f>
        <v>0</v>
      </c>
      <c r="BX74" s="375">
        <v>0</v>
      </c>
      <c r="BY74" s="394">
        <f>SUMIFS(CERT_PRES!$P:$P,CERT_PRES!$A:$A,$A74,CERT_PRES!$Q:$Q,"OCTUBRE")</f>
        <v>0</v>
      </c>
      <c r="BZ74" s="375">
        <v>0</v>
      </c>
      <c r="CA74" s="394">
        <f>SUMIFS(CERT_PRES!$P:$P,CERT_PRES!$A:$A,$A74,CERT_PRES!$Q:$Q,"NOVIEMBRE")</f>
        <v>0</v>
      </c>
      <c r="CB74" s="375">
        <v>0</v>
      </c>
      <c r="CC74" s="388">
        <f>SUMIFS(CERT_PRES!$P:$P,CERT_PRES!$A:$A,$A74,CERT_PRES!$Q:$Q,"DICIEMBRE")</f>
        <v>0</v>
      </c>
      <c r="CD74" s="388">
        <f t="shared" si="23"/>
        <v>0</v>
      </c>
      <c r="CE74" s="407" t="str">
        <f t="shared" si="31"/>
        <v>NO</v>
      </c>
      <c r="CF74" s="408" t="str">
        <f t="shared" si="24"/>
        <v>VALIDADO</v>
      </c>
      <c r="CG74" s="409">
        <f>+((SUMIFS(REPROGRAM!$V:$V,REPROGRAM!$B:$B,$A74,REPROGRAM!$AB:$AB,"NO"))-(SUMIFS(REPROGRAM!$W:$W,REPROGRAM!$B:$B,$A74,REPROGRAM!$AB:$AB,"NO")))</f>
        <v>0</v>
      </c>
      <c r="CH74" s="409">
        <f t="shared" si="25"/>
        <v>0</v>
      </c>
      <c r="CI74" s="409">
        <f t="shared" si="26"/>
        <v>0</v>
      </c>
      <c r="CJ74" s="410" t="str">
        <f>IF(DT74="","",INDEX(CATALOGO!L:L,MATCH(DT74,CATALOGO!D:D,0)))</f>
        <v xml:space="preserve">DIRECCIÓN PROVINCIAL DE SALUD DE MANABÍ </v>
      </c>
      <c r="CK74" s="410" t="str">
        <f>IF(DT74="","",INDEX(CATALOGO!L:L,MATCH(DT74,CATALOGO!D:D,0)))</f>
        <v xml:space="preserve">DIRECCIÓN PROVINCIAL DE SALUD DE MANABÍ </v>
      </c>
      <c r="CL74" s="352" t="str">
        <f>IF(D74="","",INDEX(CATALOGO!G:G,MATCH(D74,CATALOGO!D:D,0)))</f>
        <v>COORDINACIÓN ZONAL 4</v>
      </c>
      <c r="CM74" s="352" t="str">
        <f>IF(D74="","",INDEX(CATALOGO!H:H,MATCH(D74,CATALOGO!D:D,0)))</f>
        <v>MANABI</v>
      </c>
      <c r="CN74" s="352" t="str">
        <f>IF(D74="","",INDEX(CATALOGO!I:I,MATCH(D74,CATALOGO!D:D,0)))</f>
        <v>CHONE</v>
      </c>
      <c r="CO74" s="411" t="str">
        <f>IF(H74="","",INDEX(CATALOGO!AH:AH,MATCH(H74,CATALOGO!AF:AF,0)))</f>
        <v>EXTERNALIZADOS</v>
      </c>
      <c r="CP74" s="352" t="str">
        <f t="shared" si="38"/>
        <v>NO APLICA</v>
      </c>
      <c r="CQ74" s="352" t="str">
        <f>IF(E74="","",INDEX(CATALOGO!N:N,MATCH(POA_GC_2026!E74,CATALOGO!M:M,0)))</f>
        <v>PROV</v>
      </c>
      <c r="CR74" s="352" t="str">
        <f t="shared" si="39"/>
        <v>CORRIENTE</v>
      </c>
      <c r="CS74" s="352" t="str">
        <f t="shared" si="40"/>
        <v>90000004</v>
      </c>
      <c r="CT74" s="417" t="str">
        <f>IFERROR(VLOOKUP(E74,CATALOGO!$BB$3:$BC$24,2,0)," ")</f>
        <v>G21</v>
      </c>
      <c r="CU74" s="418" t="str">
        <f>IF(E74="","",INDEX(CATALOGO!AN:AN,MATCH(POA_GC_2026!E74,CATALOGO!AQ:AQ,0)))</f>
        <v>Mejorar las condiciones de vida de la población de forma integral, promoviendo el acceso equitativo a salud, vivienda y bienestar social.</v>
      </c>
      <c r="CV74" s="418" t="str">
        <f>IF(E74="","",INDEX(CATALOGO!AO:AO,MATCH(POA_GC_2026!E74,CATALOGO!AQ:AQ,0)))</f>
        <v>OE5 Incrementar la cobertura de las prestaciones de servicios de salud</v>
      </c>
      <c r="CW74" s="407" t="str">
        <f>IF(CV74="","",INDEX(CATALOGO!AP:AP,MATCH(POA_GC_2026!CV74,CATALOGO!AO:AO,0)))</f>
        <v>OE_5</v>
      </c>
      <c r="CX74" s="419"/>
      <c r="CY74" s="420">
        <f>SUMIFS(CERT_ACT_POA!AM:AM,CERT_ACT_POA!C:C,A74)</f>
        <v>0</v>
      </c>
      <c r="CZ74" s="420">
        <f t="shared" si="34"/>
        <v>0</v>
      </c>
      <c r="DA74" s="421">
        <f>SUMIFS(CERT_ACT_POA!$AD:$AD,CERT_ACT_POA!$C:$C,POA_GC_2026!$A74)</f>
        <v>0</v>
      </c>
      <c r="DB74" s="421">
        <f>SUMIFS(CERT_ACT_POA!$AE:$AE,CERT_ACT_POA!$C:$C,POA_GC_2026!$A74)</f>
        <v>0</v>
      </c>
      <c r="DC74" s="421">
        <f>SUMIFS(CERT_ACT_POA!$AF:$AF,CERT_ACT_POA!$C:$C,POA_GC_2026!$A74)</f>
        <v>0</v>
      </c>
      <c r="DD74" s="407" t="str">
        <f t="shared" si="35"/>
        <v>53</v>
      </c>
      <c r="DE74" s="364"/>
      <c r="DF74" s="428"/>
      <c r="DG74" s="429">
        <f>SUMIFS(CERT_PRES!$M:$M,CERT_PRES!$A:$A,$A74)</f>
        <v>0</v>
      </c>
      <c r="DH74" s="429">
        <f>SUMIFS(CERT_PRES!$O:$O,CERT_PRES!$A:$A,$A74)</f>
        <v>0</v>
      </c>
      <c r="DI74" s="429">
        <f>SUMIFS(CERT_PRES!$P:$P,CERT_PRES!$A:$A,$A74)</f>
        <v>0</v>
      </c>
      <c r="DJ74" s="442">
        <f t="shared" si="27"/>
        <v>0</v>
      </c>
      <c r="DK74" s="608">
        <f>IFERROR(VLOOKUP($A74,CERT_PRES!$A$6:$L$2552,12,0),0)</f>
        <v>0</v>
      </c>
      <c r="DL74" s="429" t="str">
        <f t="shared" si="36"/>
        <v>OK</v>
      </c>
      <c r="DM74" s="429" t="str">
        <f t="shared" si="37"/>
        <v>OK</v>
      </c>
      <c r="DN74" s="429" t="str">
        <f t="shared" ref="DN74:DN137" si="42">IF(CE74="SI",BF74+BH74+BJ74+BL74+BN74+BP74+BR74,"")</f>
        <v/>
      </c>
      <c r="DO74" s="429" t="str">
        <f t="shared" si="28"/>
        <v/>
      </c>
      <c r="DP74" s="443">
        <f>IFERROR(VLOOKUP(A74,#REF!,82,0),0)</f>
        <v>0</v>
      </c>
      <c r="DQ74" s="444">
        <f t="shared" si="29"/>
        <v>0</v>
      </c>
      <c r="DR74" s="445">
        <f t="shared" si="30"/>
        <v>0</v>
      </c>
      <c r="DS74" s="484" t="s">
        <v>2664</v>
      </c>
      <c r="DT74" s="326" t="s">
        <v>951</v>
      </c>
    </row>
    <row r="75" spans="1:124" s="39" customFormat="1" ht="12.75" customHeight="1">
      <c r="A75" s="484" t="s">
        <v>2665</v>
      </c>
      <c r="B75" s="486" t="str">
        <f>IF(DT75="","",INDEX(CATALOGO!E:E,MATCH(DT75,CATALOGO!D:D,0)))</f>
        <v>HOSPITAL GENERAL DE CHONE</v>
      </c>
      <c r="C75" s="483" t="s">
        <v>2660</v>
      </c>
      <c r="D75" s="326" t="str">
        <f>IF(B75="","",INDEX(CATALOGO!J:J,MATCH(B75,CATALOGO!E:E,0)))</f>
        <v>1333</v>
      </c>
      <c r="E75" s="329" t="s">
        <v>223</v>
      </c>
      <c r="F75" s="326" t="str">
        <f t="shared" si="32"/>
        <v>000</v>
      </c>
      <c r="G75" s="327" t="s">
        <v>196</v>
      </c>
      <c r="H75" s="328">
        <v>530805</v>
      </c>
      <c r="I75" s="341" t="s">
        <v>1151</v>
      </c>
      <c r="J75" s="327" t="s">
        <v>193</v>
      </c>
      <c r="K75" s="342" t="str">
        <f>IF(J75="","",INDEX(CATALOGO!AW:AW,MATCH(POA_GC_2026!J75,CATALOGO!AV:AV,0)))</f>
        <v>0000</v>
      </c>
      <c r="L75" s="342" t="str">
        <f>IF(J75="","",INDEX(CATALOGO!AY:AY,MATCH(POA_GC_2026!J75,CATALOGO!AV:AV,0)))</f>
        <v>0000</v>
      </c>
      <c r="M75" s="343" t="str">
        <f>IF(DT75="","",INDEX(CATALOGO!L:L,MATCH(DT75,CATALOGO!D:D,0)))</f>
        <v xml:space="preserve">DIRECCIÓN PROVINCIAL DE SALUD DE MANABÍ </v>
      </c>
      <c r="N75" s="343" t="str">
        <f>IF(DT75="","",INDEX(CATALOGO!K:K,MATCH(DT75,CATALOGO!D:D,0)))</f>
        <v>HOSPITAL GENERAL DE CHONE</v>
      </c>
      <c r="O75" s="344" t="str">
        <f>IF(E75="","",INDEX(CATALOGO!O:O,MATCH(POA_GC_2026!E75,CATALOGO!M:M,0)))</f>
        <v>PROVISION Y PRESTACION DE SERVICIOS DE SALUD</v>
      </c>
      <c r="P75" s="345" t="str">
        <f t="shared" si="22"/>
        <v>SIN PROYECTO</v>
      </c>
      <c r="Q75" s="346" t="str">
        <f>IF(CS75="","",INDEX(CATALOGO!T:T,MATCH(POA_GC_2026!CS75,CATALOGO!S:S,0)))</f>
        <v>PRESTACION DE SERVICIOS DE SALUD SEGUNDO NIVEL</v>
      </c>
      <c r="R75" s="351" t="str">
        <f>IF(H75="","",INDEX(CATALOGO!AG:AG,MATCH(POA_GC_2026!H75,CATALOGO!AF:AF,0)))</f>
        <v>MATERIALES DE ASEO</v>
      </c>
      <c r="S75" s="345" t="str">
        <f t="array" ref="S75">IF(J75="","",INDEX(CATALOGO!AU:AU,MATCH(J75,CATALOGO!AV:AV,0)))</f>
        <v>RECURSOS FISCALES</v>
      </c>
      <c r="T75" s="352" t="str">
        <f>IF(K75="","",INDEX(CATALOGO!AX:AX,MATCH(K75,CATALOGO!AW:AW,0)))</f>
        <v>SIN ORGANISMO</v>
      </c>
      <c r="U75" s="352" t="str">
        <f>IF(L75="","",INDEX(CATALOGO!AZ:AZ,MATCH(POA_GC_2026!L75,CATALOGO!AY:AY,0)))</f>
        <v>SIN CORRELATIVO</v>
      </c>
      <c r="V75" s="353" t="s">
        <v>493</v>
      </c>
      <c r="W75" s="354" t="s">
        <v>2492</v>
      </c>
      <c r="X75" s="354" t="s">
        <v>2656</v>
      </c>
      <c r="Y75" s="355" t="str">
        <f t="array" ref="Y75">IF(H75="","",INDEX(CATALOGO!AK:AK,MATCH(H75,CATALOGO!AF:AF,0)))</f>
        <v>02</v>
      </c>
      <c r="Z75" s="362" t="str">
        <f t="array" ref="Z75">IF(H75="","",INDEX(CATALOGO!AI:AI,MATCH(H75,CATALOGO!AF:AF,0)))</f>
        <v>NA</v>
      </c>
      <c r="AA75" s="362" t="str">
        <f t="array" ref="AA75">IF(H75="","",INDEX(CATALOGO!AJ:AJ,MATCH(H75,CATALOGO!AF:AF,0)))</f>
        <v>NA</v>
      </c>
      <c r="AB75" s="363" t="s">
        <v>207</v>
      </c>
      <c r="AC75" s="490" t="s">
        <v>2666</v>
      </c>
      <c r="AD75" s="365" t="s">
        <v>209</v>
      </c>
      <c r="AE75" s="366" t="s">
        <v>41</v>
      </c>
      <c r="AF75" s="367">
        <v>46073</v>
      </c>
      <c r="AG75" s="367">
        <v>46078</v>
      </c>
      <c r="AH75" s="367">
        <v>46078</v>
      </c>
      <c r="AI75" s="367">
        <v>46078</v>
      </c>
      <c r="AJ75" s="367">
        <v>46080</v>
      </c>
      <c r="AK75" s="374">
        <v>60</v>
      </c>
      <c r="AL75" s="367">
        <v>46080</v>
      </c>
      <c r="AM75" s="367">
        <v>46142</v>
      </c>
      <c r="AN75" s="366" t="s">
        <v>41</v>
      </c>
      <c r="AO75" s="375">
        <v>166.6</v>
      </c>
      <c r="AP75" s="375">
        <v>0</v>
      </c>
      <c r="AQ75" s="375">
        <v>0</v>
      </c>
      <c r="AR75" s="375">
        <v>0</v>
      </c>
      <c r="AS75" s="375">
        <v>0</v>
      </c>
      <c r="AT75" s="375">
        <v>0</v>
      </c>
      <c r="AU75" s="375">
        <v>0</v>
      </c>
      <c r="AV75" s="375">
        <v>0</v>
      </c>
      <c r="AW75" s="375">
        <v>0</v>
      </c>
      <c r="AX75" s="375">
        <v>0</v>
      </c>
      <c r="AY75" s="375">
        <v>0</v>
      </c>
      <c r="AZ75" s="375">
        <v>0</v>
      </c>
      <c r="BA75" s="388">
        <f t="shared" si="33"/>
        <v>166.6</v>
      </c>
      <c r="BB75" s="364"/>
      <c r="BC75" s="389">
        <f>SUMIFS(REPROGRAM!X:X,REPROGRAM!B:B,POA_GC_2026!A75)</f>
        <v>166.6</v>
      </c>
      <c r="BD75" s="389">
        <f>SUMIFS(REPROGRAM!Z:Z,REPROGRAM!B:B,POA_GC_2026!A75)</f>
        <v>166.6</v>
      </c>
      <c r="BE75" s="389">
        <f t="shared" si="41"/>
        <v>166.6</v>
      </c>
      <c r="BF75" s="375">
        <v>0</v>
      </c>
      <c r="BG75" s="394">
        <f>SUMIFS(CERT_PRES!$P:$P,CERT_PRES!$A:$A,$A75,CERT_PRES!$Q:$Q,"ENERO")</f>
        <v>0</v>
      </c>
      <c r="BH75" s="375">
        <v>0</v>
      </c>
      <c r="BI75" s="394">
        <f>SUMIFS(CERT_PRES!$P:$P,CERT_PRES!$A:$A,$A75,CERT_PRES!$Q:$Q,"FEBRERO")</f>
        <v>0</v>
      </c>
      <c r="BJ75" s="375">
        <v>0</v>
      </c>
      <c r="BK75" s="394">
        <f>SUMIFS(CERT_PRES!$P:$P,CERT_PRES!$A:$A,$A75,CERT_PRES!$Q:$Q,"MARZO")</f>
        <v>0</v>
      </c>
      <c r="BL75" s="375">
        <v>0</v>
      </c>
      <c r="BM75" s="394">
        <f>SUMIFS(CERT_PRES!$P:$P,CERT_PRES!$A:$A,$A75,CERT_PRES!$Q:$Q,"ABRIL")</f>
        <v>0</v>
      </c>
      <c r="BN75" s="375">
        <v>0</v>
      </c>
      <c r="BO75" s="394">
        <f>SUMIFS(CERT_PRES!$P:$P,CERT_PRES!$A:$A,$A75,CERT_PRES!$Q:$Q,"MAYO")</f>
        <v>0</v>
      </c>
      <c r="BP75" s="375">
        <v>166.6</v>
      </c>
      <c r="BQ75" s="394">
        <f>SUMIFS(CERT_PRES!$P:$P,CERT_PRES!$A:$A,$A75,CERT_PRES!$Q:$Q,"JUNIO")</f>
        <v>166.6</v>
      </c>
      <c r="BR75" s="375">
        <v>0</v>
      </c>
      <c r="BS75" s="394">
        <f>SUMIFS(CERT_PRES!$P:$P,CERT_PRES!$A:$A,$A75,CERT_PRES!$Q:$Q,"JULIO")</f>
        <v>0</v>
      </c>
      <c r="BT75" s="375">
        <v>0</v>
      </c>
      <c r="BU75" s="394">
        <f>SUMIFS(CERT_PRES!$P:$P,CERT_PRES!$A:$A,$A75,CERT_PRES!$Q:$Q,"AGOSTO")</f>
        <v>0</v>
      </c>
      <c r="BV75" s="375">
        <v>0</v>
      </c>
      <c r="BW75" s="394">
        <f>SUMIFS(CERT_PRES!$P:$P,CERT_PRES!$A:$A,$A75,CERT_PRES!$Q:$Q,"SEPTIEMBRE")</f>
        <v>0</v>
      </c>
      <c r="BX75" s="375">
        <v>0</v>
      </c>
      <c r="BY75" s="394">
        <f>SUMIFS(CERT_PRES!$P:$P,CERT_PRES!$A:$A,$A75,CERT_PRES!$Q:$Q,"OCTUBRE")</f>
        <v>0</v>
      </c>
      <c r="BZ75" s="375">
        <v>0</v>
      </c>
      <c r="CA75" s="394">
        <f>SUMIFS(CERT_PRES!$P:$P,CERT_PRES!$A:$A,$A75,CERT_PRES!$Q:$Q,"NOVIEMBRE")</f>
        <v>0</v>
      </c>
      <c r="CB75" s="375">
        <v>0</v>
      </c>
      <c r="CC75" s="388">
        <f>SUMIFS(CERT_PRES!$P:$P,CERT_PRES!$A:$A,$A75,CERT_PRES!$Q:$Q,"DICIEMBRE")</f>
        <v>0</v>
      </c>
      <c r="CD75" s="388">
        <f t="shared" si="23"/>
        <v>166.6</v>
      </c>
      <c r="CE75" s="407" t="str">
        <f t="shared" si="31"/>
        <v>SI</v>
      </c>
      <c r="CF75" s="408" t="str">
        <f t="shared" si="24"/>
        <v>VALIDADO</v>
      </c>
      <c r="CG75" s="409">
        <f>+((SUMIFS(REPROGRAM!$V:$V,REPROGRAM!$B:$B,$A75,REPROGRAM!$AB:$AB,"NO"))-(SUMIFS(REPROGRAM!$W:$W,REPROGRAM!$B:$B,$A75,REPROGRAM!$AB:$AB,"NO")))</f>
        <v>0</v>
      </c>
      <c r="CH75" s="409">
        <f t="shared" si="25"/>
        <v>166.6</v>
      </c>
      <c r="CI75" s="409">
        <f t="shared" si="26"/>
        <v>0</v>
      </c>
      <c r="CJ75" s="410" t="str">
        <f>IF(DT75="","",INDEX(CATALOGO!L:L,MATCH(DT75,CATALOGO!D:D,0)))</f>
        <v xml:space="preserve">DIRECCIÓN PROVINCIAL DE SALUD DE MANABÍ </v>
      </c>
      <c r="CK75" s="410" t="str">
        <f>IF(DT75="","",INDEX(CATALOGO!L:L,MATCH(DT75,CATALOGO!D:D,0)))</f>
        <v xml:space="preserve">DIRECCIÓN PROVINCIAL DE SALUD DE MANABÍ </v>
      </c>
      <c r="CL75" s="352" t="str">
        <f>IF(D75="","",INDEX(CATALOGO!G:G,MATCH(D75,CATALOGO!D:D,0)))</f>
        <v>COORDINACIÓN ZONAL 4</v>
      </c>
      <c r="CM75" s="352" t="str">
        <f>IF(D75="","",INDEX(CATALOGO!H:H,MATCH(D75,CATALOGO!D:D,0)))</f>
        <v>MANABI</v>
      </c>
      <c r="CN75" s="352" t="str">
        <f>IF(D75="","",INDEX(CATALOGO!I:I,MATCH(D75,CATALOGO!D:D,0)))</f>
        <v>CHONE</v>
      </c>
      <c r="CO75" s="411" t="str">
        <f>IF(H75="","",INDEX(CATALOGO!AH:AH,MATCH(H75,CATALOGO!AF:AF,0)))</f>
        <v>EXTERNALIZADOS</v>
      </c>
      <c r="CP75" s="352" t="str">
        <f t="shared" si="38"/>
        <v>NO APLICA</v>
      </c>
      <c r="CQ75" s="352" t="str">
        <f>IF(E75="","",INDEX(CATALOGO!N:N,MATCH(POA_GC_2026!E75,CATALOGO!M:M,0)))</f>
        <v>PROV</v>
      </c>
      <c r="CR75" s="352" t="str">
        <f t="shared" si="39"/>
        <v>CORRIENTE</v>
      </c>
      <c r="CS75" s="352" t="str">
        <f t="shared" si="40"/>
        <v>90000004</v>
      </c>
      <c r="CT75" s="417" t="str">
        <f>IFERROR(VLOOKUP(E75,CATALOGO!$BB$3:$BC$24,2,0)," ")</f>
        <v>G21</v>
      </c>
      <c r="CU75" s="418" t="str">
        <f>IF(E75="","",INDEX(CATALOGO!AN:AN,MATCH(POA_GC_2026!E75,CATALOGO!AQ:AQ,0)))</f>
        <v>Mejorar las condiciones de vida de la población de forma integral, promoviendo el acceso equitativo a salud, vivienda y bienestar social.</v>
      </c>
      <c r="CV75" s="418" t="str">
        <f>IF(E75="","",INDEX(CATALOGO!AO:AO,MATCH(POA_GC_2026!E75,CATALOGO!AQ:AQ,0)))</f>
        <v>OE5 Incrementar la cobertura de las prestaciones de servicios de salud</v>
      </c>
      <c r="CW75" s="407" t="str">
        <f>IF(CV75="","",INDEX(CATALOGO!AP:AP,MATCH(POA_GC_2026!CV75,CATALOGO!AO:AO,0)))</f>
        <v>OE_5</v>
      </c>
      <c r="CX75" s="419"/>
      <c r="CY75" s="420">
        <f>SUMIFS(CERT_ACT_POA!AM:AM,CERT_ACT_POA!C:C,A75)</f>
        <v>166.6</v>
      </c>
      <c r="CZ75" s="420">
        <f t="shared" si="34"/>
        <v>0</v>
      </c>
      <c r="DA75" s="421">
        <f>SUMIFS(CERT_ACT_POA!$AD:$AD,CERT_ACT_POA!$C:$C,POA_GC_2026!$A75)</f>
        <v>0</v>
      </c>
      <c r="DB75" s="421">
        <f>SUMIFS(CERT_ACT_POA!$AE:$AE,CERT_ACT_POA!$C:$C,POA_GC_2026!$A75)</f>
        <v>0</v>
      </c>
      <c r="DC75" s="421">
        <f>SUMIFS(CERT_ACT_POA!$AF:$AF,CERT_ACT_POA!$C:$C,POA_GC_2026!$A75)</f>
        <v>0</v>
      </c>
      <c r="DD75" s="407" t="str">
        <f t="shared" si="35"/>
        <v>53</v>
      </c>
      <c r="DE75" s="364"/>
      <c r="DF75" s="428"/>
      <c r="DG75" s="429">
        <f>SUMIFS(CERT_PRES!$M:$M,CERT_PRES!$A:$A,$A75)</f>
        <v>0</v>
      </c>
      <c r="DH75" s="429">
        <f>SUMIFS(CERT_PRES!$O:$O,CERT_PRES!$A:$A,$A75)</f>
        <v>166.6</v>
      </c>
      <c r="DI75" s="429">
        <f>SUMIFS(CERT_PRES!$P:$P,CERT_PRES!$A:$A,$A75)</f>
        <v>166.6</v>
      </c>
      <c r="DJ75" s="442">
        <f t="shared" si="27"/>
        <v>0</v>
      </c>
      <c r="DK75" s="608">
        <f>IFERROR(VLOOKUP($A75,CERT_PRES!$A$6:$L$2552,12,0),0)</f>
        <v>54</v>
      </c>
      <c r="DL75" s="429" t="str">
        <f t="shared" si="36"/>
        <v>OK</v>
      </c>
      <c r="DM75" s="429" t="str">
        <f t="shared" si="37"/>
        <v>OK</v>
      </c>
      <c r="DN75" s="429">
        <f t="shared" si="42"/>
        <v>166.6</v>
      </c>
      <c r="DO75" s="429" t="str">
        <f t="shared" si="28"/>
        <v/>
      </c>
      <c r="DP75" s="443">
        <f>IFERROR(VLOOKUP(A75,#REF!,82,0),0)</f>
        <v>0</v>
      </c>
      <c r="DQ75" s="444">
        <f t="shared" si="29"/>
        <v>166.6</v>
      </c>
      <c r="DR75" s="445">
        <f t="shared" si="30"/>
        <v>0</v>
      </c>
      <c r="DS75" s="484" t="s">
        <v>2665</v>
      </c>
      <c r="DT75" s="326" t="s">
        <v>951</v>
      </c>
    </row>
    <row r="76" spans="1:124" s="39" customFormat="1" ht="12.75" customHeight="1">
      <c r="A76" s="484" t="s">
        <v>2667</v>
      </c>
      <c r="B76" s="486" t="str">
        <f>IF(DT76="","",INDEX(CATALOGO!E:E,MATCH(DT76,CATALOGO!D:D,0)))</f>
        <v>HOSPITAL GENERAL DE CHONE</v>
      </c>
      <c r="C76" s="483" t="s">
        <v>2561</v>
      </c>
      <c r="D76" s="326" t="str">
        <f>IF(B76="","",INDEX(CATALOGO!J:J,MATCH(B76,CATALOGO!E:E,0)))</f>
        <v>1333</v>
      </c>
      <c r="E76" s="329" t="s">
        <v>223</v>
      </c>
      <c r="F76" s="326" t="str">
        <f t="shared" si="32"/>
        <v>000</v>
      </c>
      <c r="G76" s="327" t="s">
        <v>196</v>
      </c>
      <c r="H76" s="328">
        <v>530809</v>
      </c>
      <c r="I76" s="341" t="s">
        <v>1151</v>
      </c>
      <c r="J76" s="327" t="s">
        <v>193</v>
      </c>
      <c r="K76" s="342" t="str">
        <f>IF(J76="","",INDEX(CATALOGO!AW:AW,MATCH(POA_GC_2026!J76,CATALOGO!AV:AV,0)))</f>
        <v>0000</v>
      </c>
      <c r="L76" s="342" t="str">
        <f>IF(J76="","",INDEX(CATALOGO!AY:AY,MATCH(POA_GC_2026!J76,CATALOGO!AV:AV,0)))</f>
        <v>0000</v>
      </c>
      <c r="M76" s="343" t="str">
        <f>IF(DT76="","",INDEX(CATALOGO!L:L,MATCH(DT76,CATALOGO!D:D,0)))</f>
        <v xml:space="preserve">DIRECCIÓN PROVINCIAL DE SALUD DE MANABÍ </v>
      </c>
      <c r="N76" s="343" t="str">
        <f>IF(DT76="","",INDEX(CATALOGO!K:K,MATCH(DT76,CATALOGO!D:D,0)))</f>
        <v>HOSPITAL GENERAL DE CHONE</v>
      </c>
      <c r="O76" s="344" t="str">
        <f>IF(E76="","",INDEX(CATALOGO!O:O,MATCH(POA_GC_2026!E76,CATALOGO!M:M,0)))</f>
        <v>PROVISION Y PRESTACION DE SERVICIOS DE SALUD</v>
      </c>
      <c r="P76" s="345" t="str">
        <f t="shared" si="22"/>
        <v>SIN PROYECTO</v>
      </c>
      <c r="Q76" s="346" t="str">
        <f>IF(CS76="","",INDEX(CATALOGO!T:T,MATCH(POA_GC_2026!CS76,CATALOGO!S:S,0)))</f>
        <v>PRESTACION DE SERVICIOS DE SALUD SEGUNDO NIVEL</v>
      </c>
      <c r="R76" s="351" t="str">
        <f>IF(H76="","",INDEX(CATALOGO!AG:AG,MATCH(POA_GC_2026!H76,CATALOGO!AF:AF,0)))</f>
        <v>MEDICAMENTOS</v>
      </c>
      <c r="S76" s="345" t="str">
        <f t="array" ref="S76">IF(J76="","",INDEX(CATALOGO!AU:AU,MATCH(J76,CATALOGO!AV:AV,0)))</f>
        <v>RECURSOS FISCALES</v>
      </c>
      <c r="T76" s="352" t="str">
        <f>IF(K76="","",INDEX(CATALOGO!AX:AX,MATCH(K76,CATALOGO!AW:AW,0)))</f>
        <v>SIN ORGANISMO</v>
      </c>
      <c r="U76" s="352" t="str">
        <f>IF(L76="","",INDEX(CATALOGO!AZ:AZ,MATCH(POA_GC_2026!L76,CATALOGO!AY:AY,0)))</f>
        <v>SIN CORRELATIVO</v>
      </c>
      <c r="V76" s="353" t="s">
        <v>618</v>
      </c>
      <c r="W76" s="354" t="s">
        <v>2494</v>
      </c>
      <c r="X76" s="354" t="s">
        <v>2562</v>
      </c>
      <c r="Y76" s="355" t="str">
        <f t="array" ref="Y76">IF(H76="","",INDEX(CATALOGO!AK:AK,MATCH(H76,CATALOGO!AF:AF,0)))</f>
        <v>02</v>
      </c>
      <c r="Z76" s="362" t="str">
        <f t="array" ref="Z76">IF(H76="","",INDEX(CATALOGO!AI:AI,MATCH(H76,CATALOGO!AF:AF,0)))</f>
        <v>NA</v>
      </c>
      <c r="AA76" s="362" t="str">
        <f t="array" ref="AA76">IF(H76="","",INDEX(CATALOGO!AJ:AJ,MATCH(H76,CATALOGO!AF:AF,0)))</f>
        <v>NA</v>
      </c>
      <c r="AB76" s="363" t="s">
        <v>207</v>
      </c>
      <c r="AC76" s="490" t="s">
        <v>2668</v>
      </c>
      <c r="AD76" s="365" t="s">
        <v>209</v>
      </c>
      <c r="AE76" s="366" t="s">
        <v>44</v>
      </c>
      <c r="AF76" s="367">
        <v>46073</v>
      </c>
      <c r="AG76" s="367">
        <v>46078</v>
      </c>
      <c r="AH76" s="367">
        <v>46078</v>
      </c>
      <c r="AI76" s="367">
        <v>46078</v>
      </c>
      <c r="AJ76" s="367">
        <v>46080</v>
      </c>
      <c r="AK76" s="374">
        <v>60</v>
      </c>
      <c r="AL76" s="367">
        <v>46080</v>
      </c>
      <c r="AM76" s="367">
        <v>46142</v>
      </c>
      <c r="AN76" s="366" t="s">
        <v>41</v>
      </c>
      <c r="AO76" s="375">
        <v>0</v>
      </c>
      <c r="AP76" s="375">
        <v>0</v>
      </c>
      <c r="AQ76" s="375">
        <v>0</v>
      </c>
      <c r="AR76" s="375">
        <v>0</v>
      </c>
      <c r="AS76" s="375">
        <v>0</v>
      </c>
      <c r="AT76" s="375">
        <v>0</v>
      </c>
      <c r="AU76" s="375">
        <v>0</v>
      </c>
      <c r="AV76" s="375">
        <v>0</v>
      </c>
      <c r="AW76" s="375">
        <v>0</v>
      </c>
      <c r="AX76" s="375">
        <v>0</v>
      </c>
      <c r="AY76" s="375">
        <v>0</v>
      </c>
      <c r="AZ76" s="375">
        <v>3095.74</v>
      </c>
      <c r="BA76" s="388">
        <f t="shared" si="33"/>
        <v>3095.74</v>
      </c>
      <c r="BB76" s="364"/>
      <c r="BC76" s="389">
        <f>SUMIFS(REPROGRAM!X:X,REPROGRAM!B:B,POA_GC_2026!A76)</f>
        <v>3095.74</v>
      </c>
      <c r="BD76" s="389">
        <f>SUMIFS(REPROGRAM!Z:Z,REPROGRAM!B:B,POA_GC_2026!A76)</f>
        <v>3095.75</v>
      </c>
      <c r="BE76" s="389">
        <f t="shared" si="41"/>
        <v>3095.7299999999996</v>
      </c>
      <c r="BF76" s="375">
        <v>0</v>
      </c>
      <c r="BG76" s="394">
        <f>SUMIFS(CERT_PRES!$P:$P,CERT_PRES!$A:$A,$A76,CERT_PRES!$Q:$Q,"ENERO")</f>
        <v>0</v>
      </c>
      <c r="BH76" s="375">
        <v>0</v>
      </c>
      <c r="BI76" s="394">
        <f>SUMIFS(CERT_PRES!$P:$P,CERT_PRES!$A:$A,$A76,CERT_PRES!$Q:$Q,"FEBRERO")</f>
        <v>0</v>
      </c>
      <c r="BJ76" s="375">
        <v>0</v>
      </c>
      <c r="BK76" s="394">
        <f>SUMIFS(CERT_PRES!$P:$P,CERT_PRES!$A:$A,$A76,CERT_PRES!$Q:$Q,"MARZO")</f>
        <v>0</v>
      </c>
      <c r="BL76" s="375">
        <v>1844.1</v>
      </c>
      <c r="BM76" s="394">
        <f>SUMIFS(CERT_PRES!$P:$P,CERT_PRES!$A:$A,$A76,CERT_PRES!$Q:$Q,"ABRIL")</f>
        <v>1844.1</v>
      </c>
      <c r="BN76" s="375">
        <v>0</v>
      </c>
      <c r="BO76" s="394">
        <f>SUMIFS(CERT_PRES!$P:$P,CERT_PRES!$A:$A,$A76,CERT_PRES!$Q:$Q,"MAYO")</f>
        <v>0</v>
      </c>
      <c r="BP76" s="375">
        <v>0</v>
      </c>
      <c r="BQ76" s="394">
        <f>SUMIFS(CERT_PRES!$P:$P,CERT_PRES!$A:$A,$A76,CERT_PRES!$Q:$Q,"JUNIO")</f>
        <v>0</v>
      </c>
      <c r="BR76" s="375">
        <v>0</v>
      </c>
      <c r="BS76" s="394">
        <f>SUMIFS(CERT_PRES!$P:$P,CERT_PRES!$A:$A,$A76,CERT_PRES!$Q:$Q,"JULIO")</f>
        <v>0</v>
      </c>
      <c r="BT76" s="375">
        <v>1251.6300000000001</v>
      </c>
      <c r="BU76" s="394">
        <f>SUMIFS(CERT_PRES!$P:$P,CERT_PRES!$A:$A,$A76,CERT_PRES!$Q:$Q,"AGOSTO")</f>
        <v>0</v>
      </c>
      <c r="BV76" s="375">
        <v>0</v>
      </c>
      <c r="BW76" s="394">
        <f>SUMIFS(CERT_PRES!$P:$P,CERT_PRES!$A:$A,$A76,CERT_PRES!$Q:$Q,"SEPTIEMBRE")</f>
        <v>0</v>
      </c>
      <c r="BX76" s="375">
        <v>0</v>
      </c>
      <c r="BY76" s="394">
        <f>SUMIFS(CERT_PRES!$P:$P,CERT_PRES!$A:$A,$A76,CERT_PRES!$Q:$Q,"OCTUBRE")</f>
        <v>0</v>
      </c>
      <c r="BZ76" s="375">
        <v>0</v>
      </c>
      <c r="CA76" s="394">
        <f>SUMIFS(CERT_PRES!$P:$P,CERT_PRES!$A:$A,$A76,CERT_PRES!$Q:$Q,"NOVIEMBRE")</f>
        <v>0</v>
      </c>
      <c r="CB76" s="375">
        <v>0</v>
      </c>
      <c r="CC76" s="388">
        <f>SUMIFS(CERT_PRES!$P:$P,CERT_PRES!$A:$A,$A76,CERT_PRES!$Q:$Q,"DICIEMBRE")</f>
        <v>0</v>
      </c>
      <c r="CD76" s="388">
        <f t="shared" si="23"/>
        <v>3095.73</v>
      </c>
      <c r="CE76" s="407" t="str">
        <f t="shared" si="31"/>
        <v>SI</v>
      </c>
      <c r="CF76" s="408" t="str">
        <f t="shared" si="24"/>
        <v>VALIDADO</v>
      </c>
      <c r="CG76" s="409">
        <f>+((SUMIFS(REPROGRAM!$V:$V,REPROGRAM!$B:$B,$A76,REPROGRAM!$AB:$AB,"NO"))-(SUMIFS(REPROGRAM!$W:$W,REPROGRAM!$B:$B,$A76,REPROGRAM!$AB:$AB,"NO")))</f>
        <v>0</v>
      </c>
      <c r="CH76" s="409">
        <f t="shared" si="25"/>
        <v>3095.73</v>
      </c>
      <c r="CI76" s="409">
        <f t="shared" si="26"/>
        <v>0</v>
      </c>
      <c r="CJ76" s="410" t="str">
        <f>IF(DT76="","",INDEX(CATALOGO!L:L,MATCH(DT76,CATALOGO!D:D,0)))</f>
        <v xml:space="preserve">DIRECCIÓN PROVINCIAL DE SALUD DE MANABÍ </v>
      </c>
      <c r="CK76" s="410" t="str">
        <f>IF(DT76="","",INDEX(CATALOGO!L:L,MATCH(DT76,CATALOGO!D:D,0)))</f>
        <v xml:space="preserve">DIRECCIÓN PROVINCIAL DE SALUD DE MANABÍ </v>
      </c>
      <c r="CL76" s="352" t="str">
        <f>IF(D76="","",INDEX(CATALOGO!G:G,MATCH(D76,CATALOGO!D:D,0)))</f>
        <v>COORDINACIÓN ZONAL 4</v>
      </c>
      <c r="CM76" s="352" t="str">
        <f>IF(D76="","",INDEX(CATALOGO!H:H,MATCH(D76,CATALOGO!D:D,0)))</f>
        <v>MANABI</v>
      </c>
      <c r="CN76" s="352" t="str">
        <f>IF(D76="","",INDEX(CATALOGO!I:I,MATCH(D76,CATALOGO!D:D,0)))</f>
        <v>CHONE</v>
      </c>
      <c r="CO76" s="411" t="str">
        <f>IF(H76="","",INDEX(CATALOGO!AH:AH,MATCH(H76,CATALOGO!AF:AF,0)))</f>
        <v>MEDICAMENTOS Y DISPOSITIVOS MÉDICOS</v>
      </c>
      <c r="CP76" s="352" t="str">
        <f t="shared" si="38"/>
        <v>NO APLICA</v>
      </c>
      <c r="CQ76" s="352" t="str">
        <f>IF(E76="","",INDEX(CATALOGO!N:N,MATCH(POA_GC_2026!E76,CATALOGO!M:M,0)))</f>
        <v>PROV</v>
      </c>
      <c r="CR76" s="352" t="str">
        <f t="shared" si="39"/>
        <v>CORRIENTE</v>
      </c>
      <c r="CS76" s="352" t="str">
        <f t="shared" si="40"/>
        <v>90000004</v>
      </c>
      <c r="CT76" s="417" t="str">
        <f>IFERROR(VLOOKUP(E76,CATALOGO!$BB$3:$BC$24,2,0)," ")</f>
        <v>G21</v>
      </c>
      <c r="CU76" s="418" t="str">
        <f>IF(E76="","",INDEX(CATALOGO!AN:AN,MATCH(POA_GC_2026!E76,CATALOGO!AQ:AQ,0)))</f>
        <v>Mejorar las condiciones de vida de la población de forma integral, promoviendo el acceso equitativo a salud, vivienda y bienestar social.</v>
      </c>
      <c r="CV76" s="418" t="str">
        <f>IF(E76="","",INDEX(CATALOGO!AO:AO,MATCH(POA_GC_2026!E76,CATALOGO!AQ:AQ,0)))</f>
        <v>OE5 Incrementar la cobertura de las prestaciones de servicios de salud</v>
      </c>
      <c r="CW76" s="407" t="str">
        <f>IF(CV76="","",INDEX(CATALOGO!AP:AP,MATCH(POA_GC_2026!CV76,CATALOGO!AO:AO,0)))</f>
        <v>OE_5</v>
      </c>
      <c r="CX76" s="419"/>
      <c r="CY76" s="420">
        <f>SUMIFS(CERT_ACT_POA!AM:AM,CERT_ACT_POA!C:C,A76)</f>
        <v>3095.73</v>
      </c>
      <c r="CZ76" s="420">
        <f t="shared" si="34"/>
        <v>-4.5474735088646412E-13</v>
      </c>
      <c r="DA76" s="421">
        <f>SUMIFS(CERT_ACT_POA!$AD:$AD,CERT_ACT_POA!$C:$C,POA_GC_2026!$A76)</f>
        <v>0</v>
      </c>
      <c r="DB76" s="421">
        <f>SUMIFS(CERT_ACT_POA!$AE:$AE,CERT_ACT_POA!$C:$C,POA_GC_2026!$A76)</f>
        <v>0</v>
      </c>
      <c r="DC76" s="421">
        <f>SUMIFS(CERT_ACT_POA!$AF:$AF,CERT_ACT_POA!$C:$C,POA_GC_2026!$A76)</f>
        <v>0</v>
      </c>
      <c r="DD76" s="407" t="str">
        <f t="shared" si="35"/>
        <v>53</v>
      </c>
      <c r="DE76" s="364"/>
      <c r="DF76" s="428"/>
      <c r="DG76" s="429">
        <f>SUMIFS(CERT_PRES!$M:$M,CERT_PRES!$A:$A,$A76)</f>
        <v>0</v>
      </c>
      <c r="DH76" s="429">
        <f>SUMIFS(CERT_PRES!$O:$O,CERT_PRES!$A:$A,$A76)</f>
        <v>3095.73</v>
      </c>
      <c r="DI76" s="429">
        <f>SUMIFS(CERT_PRES!$P:$P,CERT_PRES!$A:$A,$A76)</f>
        <v>1844.1</v>
      </c>
      <c r="DJ76" s="442">
        <f t="shared" si="27"/>
        <v>0</v>
      </c>
      <c r="DK76" s="608">
        <f>IFERROR(VLOOKUP($A76,CERT_PRES!$A$6:$L$2552,12,0),0)</f>
        <v>23</v>
      </c>
      <c r="DL76" s="429" t="str">
        <f t="shared" si="36"/>
        <v>OK</v>
      </c>
      <c r="DM76" s="429" t="str">
        <f t="shared" si="37"/>
        <v>OK</v>
      </c>
      <c r="DN76" s="429">
        <f t="shared" si="42"/>
        <v>1844.1</v>
      </c>
      <c r="DO76" s="429" t="str">
        <f t="shared" si="28"/>
        <v/>
      </c>
      <c r="DP76" s="443">
        <f>IFERROR(VLOOKUP(A76,#REF!,82,0),0)</f>
        <v>0</v>
      </c>
      <c r="DQ76" s="444">
        <f t="shared" si="29"/>
        <v>3095.73</v>
      </c>
      <c r="DR76" s="445">
        <f t="shared" si="30"/>
        <v>0</v>
      </c>
      <c r="DS76" s="484" t="s">
        <v>2667</v>
      </c>
      <c r="DT76" s="326" t="s">
        <v>951</v>
      </c>
    </row>
    <row r="77" spans="1:124" s="39" customFormat="1" ht="12.75" customHeight="1">
      <c r="A77" s="484" t="s">
        <v>2669</v>
      </c>
      <c r="B77" s="486" t="str">
        <f>IF(DT77="","",INDEX(CATALOGO!E:E,MATCH(DT77,CATALOGO!D:D,0)))</f>
        <v>HOSPITAL GENERAL DE CHONE</v>
      </c>
      <c r="C77" s="483" t="s">
        <v>2561</v>
      </c>
      <c r="D77" s="326" t="str">
        <f>IF(B77="","",INDEX(CATALOGO!J:J,MATCH(B77,CATALOGO!E:E,0)))</f>
        <v>1333</v>
      </c>
      <c r="E77" s="329" t="s">
        <v>223</v>
      </c>
      <c r="F77" s="326" t="str">
        <f t="shared" si="32"/>
        <v>000</v>
      </c>
      <c r="G77" s="327" t="s">
        <v>196</v>
      </c>
      <c r="H77" s="328">
        <v>530809</v>
      </c>
      <c r="I77" s="341" t="s">
        <v>1151</v>
      </c>
      <c r="J77" s="327" t="s">
        <v>193</v>
      </c>
      <c r="K77" s="342" t="str">
        <f>IF(J77="","",INDEX(CATALOGO!AW:AW,MATCH(POA_GC_2026!J77,CATALOGO!AV:AV,0)))</f>
        <v>0000</v>
      </c>
      <c r="L77" s="342" t="str">
        <f>IF(J77="","",INDEX(CATALOGO!AY:AY,MATCH(POA_GC_2026!J77,CATALOGO!AV:AV,0)))</f>
        <v>0000</v>
      </c>
      <c r="M77" s="343" t="str">
        <f>IF(DT77="","",INDEX(CATALOGO!L:L,MATCH(DT77,CATALOGO!D:D,0)))</f>
        <v xml:space="preserve">DIRECCIÓN PROVINCIAL DE SALUD DE MANABÍ </v>
      </c>
      <c r="N77" s="343" t="str">
        <f>IF(DT77="","",INDEX(CATALOGO!K:K,MATCH(DT77,CATALOGO!D:D,0)))</f>
        <v>HOSPITAL GENERAL DE CHONE</v>
      </c>
      <c r="O77" s="344" t="str">
        <f>IF(E77="","",INDEX(CATALOGO!O:O,MATCH(POA_GC_2026!E77,CATALOGO!M:M,0)))</f>
        <v>PROVISION Y PRESTACION DE SERVICIOS DE SALUD</v>
      </c>
      <c r="P77" s="345" t="str">
        <f t="shared" si="22"/>
        <v>SIN PROYECTO</v>
      </c>
      <c r="Q77" s="346" t="str">
        <f>IF(CS77="","",INDEX(CATALOGO!T:T,MATCH(POA_GC_2026!CS77,CATALOGO!S:S,0)))</f>
        <v>PRESTACION DE SERVICIOS DE SALUD SEGUNDO NIVEL</v>
      </c>
      <c r="R77" s="351" t="str">
        <f>IF(H77="","",INDEX(CATALOGO!AG:AG,MATCH(POA_GC_2026!H77,CATALOGO!AF:AF,0)))</f>
        <v>MEDICAMENTOS</v>
      </c>
      <c r="S77" s="345" t="str">
        <f t="array" ref="S77">IF(J77="","",INDEX(CATALOGO!AU:AU,MATCH(J77,CATALOGO!AV:AV,0)))</f>
        <v>RECURSOS FISCALES</v>
      </c>
      <c r="T77" s="352" t="str">
        <f>IF(K77="","",INDEX(CATALOGO!AX:AX,MATCH(K77,CATALOGO!AW:AW,0)))</f>
        <v>SIN ORGANISMO</v>
      </c>
      <c r="U77" s="352" t="str">
        <f>IF(L77="","",INDEX(CATALOGO!AZ:AZ,MATCH(POA_GC_2026!L77,CATALOGO!AY:AY,0)))</f>
        <v>SIN CORRELATIVO</v>
      </c>
      <c r="V77" s="353" t="s">
        <v>618</v>
      </c>
      <c r="W77" s="354" t="s">
        <v>2494</v>
      </c>
      <c r="X77" s="354" t="s">
        <v>2562</v>
      </c>
      <c r="Y77" s="355" t="str">
        <f t="array" ref="Y77">IF(H77="","",INDEX(CATALOGO!AK:AK,MATCH(H77,CATALOGO!AF:AF,0)))</f>
        <v>02</v>
      </c>
      <c r="Z77" s="362" t="str">
        <f t="array" ref="Z77">IF(H77="","",INDEX(CATALOGO!AI:AI,MATCH(H77,CATALOGO!AF:AF,0)))</f>
        <v>NA</v>
      </c>
      <c r="AA77" s="362" t="str">
        <f t="array" ref="AA77">IF(H77="","",INDEX(CATALOGO!AJ:AJ,MATCH(H77,CATALOGO!AF:AF,0)))</f>
        <v>NA</v>
      </c>
      <c r="AB77" s="363" t="s">
        <v>207</v>
      </c>
      <c r="AC77" s="490" t="s">
        <v>2670</v>
      </c>
      <c r="AD77" s="365" t="s">
        <v>209</v>
      </c>
      <c r="AE77" s="366" t="s">
        <v>44</v>
      </c>
      <c r="AF77" s="367">
        <v>46073</v>
      </c>
      <c r="AG77" s="367">
        <v>46078</v>
      </c>
      <c r="AH77" s="367">
        <v>46078</v>
      </c>
      <c r="AI77" s="367">
        <v>46078</v>
      </c>
      <c r="AJ77" s="367">
        <v>46080</v>
      </c>
      <c r="AK77" s="374">
        <v>60</v>
      </c>
      <c r="AL77" s="367">
        <v>46080</v>
      </c>
      <c r="AM77" s="367">
        <v>46142</v>
      </c>
      <c r="AN77" s="366" t="s">
        <v>41</v>
      </c>
      <c r="AO77" s="375">
        <v>0</v>
      </c>
      <c r="AP77" s="375">
        <v>0</v>
      </c>
      <c r="AQ77" s="375">
        <v>0</v>
      </c>
      <c r="AR77" s="375">
        <v>0</v>
      </c>
      <c r="AS77" s="375">
        <v>0</v>
      </c>
      <c r="AT77" s="375">
        <v>0</v>
      </c>
      <c r="AU77" s="375">
        <v>0</v>
      </c>
      <c r="AV77" s="375">
        <v>0</v>
      </c>
      <c r="AW77" s="375">
        <v>0</v>
      </c>
      <c r="AX77" s="375">
        <v>0</v>
      </c>
      <c r="AY77" s="375">
        <v>0</v>
      </c>
      <c r="AZ77" s="375">
        <v>336</v>
      </c>
      <c r="BA77" s="388">
        <f t="shared" si="33"/>
        <v>336</v>
      </c>
      <c r="BB77" s="364"/>
      <c r="BC77" s="389">
        <f>SUMIFS(REPROGRAM!X:X,REPROGRAM!B:B,POA_GC_2026!A77)</f>
        <v>336</v>
      </c>
      <c r="BD77" s="389">
        <f>SUMIFS(REPROGRAM!Z:Z,REPROGRAM!B:B,POA_GC_2026!A77)</f>
        <v>336</v>
      </c>
      <c r="BE77" s="389">
        <f t="shared" si="41"/>
        <v>336</v>
      </c>
      <c r="BF77" s="375">
        <v>0</v>
      </c>
      <c r="BG77" s="394">
        <f>SUMIFS(CERT_PRES!$P:$P,CERT_PRES!$A:$A,$A77,CERT_PRES!$Q:$Q,"ENERO")</f>
        <v>0</v>
      </c>
      <c r="BH77" s="375">
        <v>0</v>
      </c>
      <c r="BI77" s="394">
        <f>SUMIFS(CERT_PRES!$P:$P,CERT_PRES!$A:$A,$A77,CERT_PRES!$Q:$Q,"FEBRERO")</f>
        <v>0</v>
      </c>
      <c r="BJ77" s="375">
        <v>0</v>
      </c>
      <c r="BK77" s="394">
        <f>SUMIFS(CERT_PRES!$P:$P,CERT_PRES!$A:$A,$A77,CERT_PRES!$Q:$Q,"MARZO")</f>
        <v>0</v>
      </c>
      <c r="BL77" s="375">
        <v>0</v>
      </c>
      <c r="BM77" s="394">
        <f>SUMIFS(CERT_PRES!$P:$P,CERT_PRES!$A:$A,$A77,CERT_PRES!$Q:$Q,"ABRIL")</f>
        <v>0</v>
      </c>
      <c r="BN77" s="375">
        <v>0</v>
      </c>
      <c r="BO77" s="394">
        <f>SUMIFS(CERT_PRES!$P:$P,CERT_PRES!$A:$A,$A77,CERT_PRES!$Q:$Q,"MAYO")</f>
        <v>0</v>
      </c>
      <c r="BP77" s="375">
        <v>0</v>
      </c>
      <c r="BQ77" s="394">
        <f>SUMIFS(CERT_PRES!$P:$P,CERT_PRES!$A:$A,$A77,CERT_PRES!$Q:$Q,"JUNIO")</f>
        <v>0</v>
      </c>
      <c r="BR77" s="375">
        <v>0</v>
      </c>
      <c r="BS77" s="394">
        <f>SUMIFS(CERT_PRES!$P:$P,CERT_PRES!$A:$A,$A77,CERT_PRES!$Q:$Q,"JULIO")</f>
        <v>0</v>
      </c>
      <c r="BT77" s="375">
        <v>336</v>
      </c>
      <c r="BU77" s="394">
        <f>SUMIFS(CERT_PRES!$P:$P,CERT_PRES!$A:$A,$A77,CERT_PRES!$Q:$Q,"AGOSTO")</f>
        <v>0</v>
      </c>
      <c r="BV77" s="375">
        <v>0</v>
      </c>
      <c r="BW77" s="394">
        <f>SUMIFS(CERT_PRES!$P:$P,CERT_PRES!$A:$A,$A77,CERT_PRES!$Q:$Q,"SEPTIEMBRE")</f>
        <v>0</v>
      </c>
      <c r="BX77" s="375">
        <v>0</v>
      </c>
      <c r="BY77" s="394">
        <f>SUMIFS(CERT_PRES!$P:$P,CERT_PRES!$A:$A,$A77,CERT_PRES!$Q:$Q,"OCTUBRE")</f>
        <v>0</v>
      </c>
      <c r="BZ77" s="375">
        <v>0</v>
      </c>
      <c r="CA77" s="394">
        <f>SUMIFS(CERT_PRES!$P:$P,CERT_PRES!$A:$A,$A77,CERT_PRES!$Q:$Q,"NOVIEMBRE")</f>
        <v>0</v>
      </c>
      <c r="CB77" s="375">
        <v>0</v>
      </c>
      <c r="CC77" s="388">
        <f>SUMIFS(CERT_PRES!$P:$P,CERT_PRES!$A:$A,$A77,CERT_PRES!$Q:$Q,"DICIEMBRE")</f>
        <v>0</v>
      </c>
      <c r="CD77" s="388">
        <f t="shared" si="23"/>
        <v>336</v>
      </c>
      <c r="CE77" s="407" t="str">
        <f t="shared" si="31"/>
        <v>SI</v>
      </c>
      <c r="CF77" s="408" t="str">
        <f t="shared" si="24"/>
        <v>VALIDADO</v>
      </c>
      <c r="CG77" s="409">
        <f>+((SUMIFS(REPROGRAM!$V:$V,REPROGRAM!$B:$B,$A77,REPROGRAM!$AB:$AB,"NO"))-(SUMIFS(REPROGRAM!$W:$W,REPROGRAM!$B:$B,$A77,REPROGRAM!$AB:$AB,"NO")))</f>
        <v>0</v>
      </c>
      <c r="CH77" s="409">
        <f t="shared" si="25"/>
        <v>336</v>
      </c>
      <c r="CI77" s="409">
        <f t="shared" si="26"/>
        <v>0</v>
      </c>
      <c r="CJ77" s="410" t="str">
        <f>IF(DT77="","",INDEX(CATALOGO!L:L,MATCH(DT77,CATALOGO!D:D,0)))</f>
        <v xml:space="preserve">DIRECCIÓN PROVINCIAL DE SALUD DE MANABÍ </v>
      </c>
      <c r="CK77" s="410" t="str">
        <f>IF(DT77="","",INDEX(CATALOGO!L:L,MATCH(DT77,CATALOGO!D:D,0)))</f>
        <v xml:space="preserve">DIRECCIÓN PROVINCIAL DE SALUD DE MANABÍ </v>
      </c>
      <c r="CL77" s="352" t="str">
        <f>IF(D77="","",INDEX(CATALOGO!G:G,MATCH(D77,CATALOGO!D:D,0)))</f>
        <v>COORDINACIÓN ZONAL 4</v>
      </c>
      <c r="CM77" s="352" t="str">
        <f>IF(D77="","",INDEX(CATALOGO!H:H,MATCH(D77,CATALOGO!D:D,0)))</f>
        <v>MANABI</v>
      </c>
      <c r="CN77" s="352" t="str">
        <f>IF(D77="","",INDEX(CATALOGO!I:I,MATCH(D77,CATALOGO!D:D,0)))</f>
        <v>CHONE</v>
      </c>
      <c r="CO77" s="411" t="str">
        <f>IF(H77="","",INDEX(CATALOGO!AH:AH,MATCH(H77,CATALOGO!AF:AF,0)))</f>
        <v>MEDICAMENTOS Y DISPOSITIVOS MÉDICOS</v>
      </c>
      <c r="CP77" s="352" t="str">
        <f t="shared" si="38"/>
        <v>NO APLICA</v>
      </c>
      <c r="CQ77" s="352" t="str">
        <f>IF(E77="","",INDEX(CATALOGO!N:N,MATCH(POA_GC_2026!E77,CATALOGO!M:M,0)))</f>
        <v>PROV</v>
      </c>
      <c r="CR77" s="352" t="str">
        <f t="shared" si="39"/>
        <v>CORRIENTE</v>
      </c>
      <c r="CS77" s="352" t="str">
        <f t="shared" si="40"/>
        <v>90000004</v>
      </c>
      <c r="CT77" s="417" t="str">
        <f>IFERROR(VLOOKUP(E77,CATALOGO!$BB$3:$BC$24,2,0)," ")</f>
        <v>G21</v>
      </c>
      <c r="CU77" s="418" t="str">
        <f>IF(E77="","",INDEX(CATALOGO!AN:AN,MATCH(POA_GC_2026!E77,CATALOGO!AQ:AQ,0)))</f>
        <v>Mejorar las condiciones de vida de la población de forma integral, promoviendo el acceso equitativo a salud, vivienda y bienestar social.</v>
      </c>
      <c r="CV77" s="418" t="str">
        <f>IF(E77="","",INDEX(CATALOGO!AO:AO,MATCH(POA_GC_2026!E77,CATALOGO!AQ:AQ,0)))</f>
        <v>OE5 Incrementar la cobertura de las prestaciones de servicios de salud</v>
      </c>
      <c r="CW77" s="407" t="str">
        <f>IF(CV77="","",INDEX(CATALOGO!AP:AP,MATCH(POA_GC_2026!CV77,CATALOGO!AO:AO,0)))</f>
        <v>OE_5</v>
      </c>
      <c r="CX77" s="419"/>
      <c r="CY77" s="420">
        <f>SUMIFS(CERT_ACT_POA!AM:AM,CERT_ACT_POA!C:C,A77)</f>
        <v>336</v>
      </c>
      <c r="CZ77" s="420">
        <f t="shared" si="34"/>
        <v>0</v>
      </c>
      <c r="DA77" s="421">
        <f>SUMIFS(CERT_ACT_POA!$AD:$AD,CERT_ACT_POA!$C:$C,POA_GC_2026!$A77)</f>
        <v>0</v>
      </c>
      <c r="DB77" s="421">
        <f>SUMIFS(CERT_ACT_POA!$AE:$AE,CERT_ACT_POA!$C:$C,POA_GC_2026!$A77)</f>
        <v>0</v>
      </c>
      <c r="DC77" s="421">
        <f>SUMIFS(CERT_ACT_POA!$AF:$AF,CERT_ACT_POA!$C:$C,POA_GC_2026!$A77)</f>
        <v>0</v>
      </c>
      <c r="DD77" s="407" t="str">
        <f t="shared" si="35"/>
        <v>53</v>
      </c>
      <c r="DE77" s="364"/>
      <c r="DF77" s="428"/>
      <c r="DG77" s="429">
        <f>SUMIFS(CERT_PRES!$M:$M,CERT_PRES!$A:$A,$A77)</f>
        <v>0</v>
      </c>
      <c r="DH77" s="429">
        <f>SUMIFS(CERT_PRES!$O:$O,CERT_PRES!$A:$A,$A77)</f>
        <v>336</v>
      </c>
      <c r="DI77" s="429">
        <f>SUMIFS(CERT_PRES!$P:$P,CERT_PRES!$A:$A,$A77)</f>
        <v>0</v>
      </c>
      <c r="DJ77" s="442">
        <f t="shared" si="27"/>
        <v>0</v>
      </c>
      <c r="DK77" s="608">
        <f>IFERROR(VLOOKUP($A77,CERT_PRES!$A$6:$L$2552,12,0),0)</f>
        <v>25</v>
      </c>
      <c r="DL77" s="429" t="str">
        <f t="shared" si="36"/>
        <v>OK</v>
      </c>
      <c r="DM77" s="429" t="str">
        <f t="shared" si="37"/>
        <v>OK</v>
      </c>
      <c r="DN77" s="429">
        <f t="shared" si="42"/>
        <v>0</v>
      </c>
      <c r="DO77" s="429" t="str">
        <f t="shared" si="28"/>
        <v/>
      </c>
      <c r="DP77" s="443">
        <f>IFERROR(VLOOKUP(A77,#REF!,82,0),0)</f>
        <v>0</v>
      </c>
      <c r="DQ77" s="444">
        <f t="shared" si="29"/>
        <v>336</v>
      </c>
      <c r="DR77" s="445">
        <f t="shared" si="30"/>
        <v>0</v>
      </c>
      <c r="DS77" s="484" t="s">
        <v>2669</v>
      </c>
      <c r="DT77" s="326" t="s">
        <v>951</v>
      </c>
    </row>
    <row r="78" spans="1:124" s="39" customFormat="1" ht="12.75" customHeight="1">
      <c r="A78" s="484" t="s">
        <v>2671</v>
      </c>
      <c r="B78" s="486" t="str">
        <f>IF(DT78="","",INDEX(CATALOGO!E:E,MATCH(DT78,CATALOGO!D:D,0)))</f>
        <v>HOSPITAL GENERAL DE CHONE</v>
      </c>
      <c r="C78" s="483" t="s">
        <v>2561</v>
      </c>
      <c r="D78" s="326" t="str">
        <f>IF(B78="","",INDEX(CATALOGO!J:J,MATCH(B78,CATALOGO!E:E,0)))</f>
        <v>1333</v>
      </c>
      <c r="E78" s="329" t="s">
        <v>223</v>
      </c>
      <c r="F78" s="326" t="str">
        <f t="shared" si="32"/>
        <v>000</v>
      </c>
      <c r="G78" s="327" t="s">
        <v>196</v>
      </c>
      <c r="H78" s="328">
        <v>530809</v>
      </c>
      <c r="I78" s="341" t="s">
        <v>1151</v>
      </c>
      <c r="J78" s="327" t="s">
        <v>193</v>
      </c>
      <c r="K78" s="342" t="str">
        <f>IF(J78="","",INDEX(CATALOGO!AW:AW,MATCH(POA_GC_2026!J78,CATALOGO!AV:AV,0)))</f>
        <v>0000</v>
      </c>
      <c r="L78" s="342" t="str">
        <f>IF(J78="","",INDEX(CATALOGO!AY:AY,MATCH(POA_GC_2026!J78,CATALOGO!AV:AV,0)))</f>
        <v>0000</v>
      </c>
      <c r="M78" s="343" t="str">
        <f>IF(DT78="","",INDEX(CATALOGO!L:L,MATCH(DT78,CATALOGO!D:D,0)))</f>
        <v xml:space="preserve">DIRECCIÓN PROVINCIAL DE SALUD DE MANABÍ </v>
      </c>
      <c r="N78" s="343" t="str">
        <f>IF(DT78="","",INDEX(CATALOGO!K:K,MATCH(DT78,CATALOGO!D:D,0)))</f>
        <v>HOSPITAL GENERAL DE CHONE</v>
      </c>
      <c r="O78" s="344" t="str">
        <f>IF(E78="","",INDEX(CATALOGO!O:O,MATCH(POA_GC_2026!E78,CATALOGO!M:M,0)))</f>
        <v>PROVISION Y PRESTACION DE SERVICIOS DE SALUD</v>
      </c>
      <c r="P78" s="345" t="str">
        <f t="shared" si="22"/>
        <v>SIN PROYECTO</v>
      </c>
      <c r="Q78" s="346" t="str">
        <f>IF(CS78="","",INDEX(CATALOGO!T:T,MATCH(POA_GC_2026!CS78,CATALOGO!S:S,0)))</f>
        <v>PRESTACION DE SERVICIOS DE SALUD SEGUNDO NIVEL</v>
      </c>
      <c r="R78" s="351" t="str">
        <f>IF(H78="","",INDEX(CATALOGO!AG:AG,MATCH(POA_GC_2026!H78,CATALOGO!AF:AF,0)))</f>
        <v>MEDICAMENTOS</v>
      </c>
      <c r="S78" s="345" t="str">
        <f t="array" ref="S78">IF(J78="","",INDEX(CATALOGO!AU:AU,MATCH(J78,CATALOGO!AV:AV,0)))</f>
        <v>RECURSOS FISCALES</v>
      </c>
      <c r="T78" s="352" t="str">
        <f>IF(K78="","",INDEX(CATALOGO!AX:AX,MATCH(K78,CATALOGO!AW:AW,0)))</f>
        <v>SIN ORGANISMO</v>
      </c>
      <c r="U78" s="352" t="str">
        <f>IF(L78="","",INDEX(CATALOGO!AZ:AZ,MATCH(POA_GC_2026!L78,CATALOGO!AY:AY,0)))</f>
        <v>SIN CORRELATIVO</v>
      </c>
      <c r="V78" s="353" t="s">
        <v>618</v>
      </c>
      <c r="W78" s="354" t="s">
        <v>2494</v>
      </c>
      <c r="X78" s="354" t="s">
        <v>2562</v>
      </c>
      <c r="Y78" s="355" t="str">
        <f t="array" ref="Y78">IF(H78="","",INDEX(CATALOGO!AK:AK,MATCH(H78,CATALOGO!AF:AF,0)))</f>
        <v>02</v>
      </c>
      <c r="Z78" s="362" t="str">
        <f t="array" ref="Z78">IF(H78="","",INDEX(CATALOGO!AI:AI,MATCH(H78,CATALOGO!AF:AF,0)))</f>
        <v>NA</v>
      </c>
      <c r="AA78" s="362" t="str">
        <f t="array" ref="AA78">IF(H78="","",INDEX(CATALOGO!AJ:AJ,MATCH(H78,CATALOGO!AF:AF,0)))</f>
        <v>NA</v>
      </c>
      <c r="AB78" s="363" t="s">
        <v>207</v>
      </c>
      <c r="AC78" s="490" t="s">
        <v>2672</v>
      </c>
      <c r="AD78" s="365" t="s">
        <v>209</v>
      </c>
      <c r="AE78" s="366" t="s">
        <v>44</v>
      </c>
      <c r="AF78" s="367">
        <v>46073</v>
      </c>
      <c r="AG78" s="367">
        <v>46078</v>
      </c>
      <c r="AH78" s="367">
        <v>46078</v>
      </c>
      <c r="AI78" s="367">
        <v>46078</v>
      </c>
      <c r="AJ78" s="367">
        <v>46080</v>
      </c>
      <c r="AK78" s="374">
        <v>60</v>
      </c>
      <c r="AL78" s="367">
        <v>46080</v>
      </c>
      <c r="AM78" s="367">
        <v>46142</v>
      </c>
      <c r="AN78" s="366" t="s">
        <v>41</v>
      </c>
      <c r="AO78" s="375">
        <v>0</v>
      </c>
      <c r="AP78" s="375">
        <v>0</v>
      </c>
      <c r="AQ78" s="375">
        <v>0</v>
      </c>
      <c r="AR78" s="375">
        <v>0</v>
      </c>
      <c r="AS78" s="375">
        <v>0</v>
      </c>
      <c r="AT78" s="375">
        <v>0</v>
      </c>
      <c r="AU78" s="375">
        <v>0</v>
      </c>
      <c r="AV78" s="375">
        <v>0</v>
      </c>
      <c r="AW78" s="375">
        <v>0</v>
      </c>
      <c r="AX78" s="375">
        <v>0</v>
      </c>
      <c r="AY78" s="375">
        <v>0</v>
      </c>
      <c r="AZ78" s="375">
        <v>10783.63</v>
      </c>
      <c r="BA78" s="388">
        <f t="shared" si="33"/>
        <v>10783.63</v>
      </c>
      <c r="BB78" s="364"/>
      <c r="BC78" s="389">
        <f>SUMIFS(REPROGRAM!X:X,REPROGRAM!B:B,POA_GC_2026!A78)</f>
        <v>10783.63</v>
      </c>
      <c r="BD78" s="389">
        <f>SUMIFS(REPROGRAM!Z:Z,REPROGRAM!B:B,POA_GC_2026!A78)</f>
        <v>10783.63</v>
      </c>
      <c r="BE78" s="389">
        <f t="shared" si="41"/>
        <v>10783.63</v>
      </c>
      <c r="BF78" s="375">
        <v>0</v>
      </c>
      <c r="BG78" s="394">
        <f>SUMIFS(CERT_PRES!$P:$P,CERT_PRES!$A:$A,$A78,CERT_PRES!$Q:$Q,"ENERO")</f>
        <v>0</v>
      </c>
      <c r="BH78" s="375">
        <v>0</v>
      </c>
      <c r="BI78" s="394">
        <f>SUMIFS(CERT_PRES!$P:$P,CERT_PRES!$A:$A,$A78,CERT_PRES!$Q:$Q,"FEBRERO")</f>
        <v>0</v>
      </c>
      <c r="BJ78" s="375">
        <v>9844.9</v>
      </c>
      <c r="BK78" s="394">
        <f>SUMIFS(CERT_PRES!$P:$P,CERT_PRES!$A:$A,$A78,CERT_PRES!$Q:$Q,"MARZO")</f>
        <v>9844.9</v>
      </c>
      <c r="BL78" s="375">
        <v>46.44</v>
      </c>
      <c r="BM78" s="394">
        <f>SUMIFS(CERT_PRES!$P:$P,CERT_PRES!$A:$A,$A78,CERT_PRES!$Q:$Q,"ABRIL")</f>
        <v>46.44</v>
      </c>
      <c r="BN78" s="375">
        <v>646.84</v>
      </c>
      <c r="BO78" s="394">
        <f>SUMIFS(CERT_PRES!$P:$P,CERT_PRES!$A:$A,$A78,CERT_PRES!$Q:$Q,"MAYO")</f>
        <v>646.84</v>
      </c>
      <c r="BP78" s="375">
        <v>0</v>
      </c>
      <c r="BQ78" s="394">
        <f>SUMIFS(CERT_PRES!$P:$P,CERT_PRES!$A:$A,$A78,CERT_PRES!$Q:$Q,"JUNIO")</f>
        <v>0</v>
      </c>
      <c r="BR78" s="375">
        <v>0</v>
      </c>
      <c r="BS78" s="394">
        <f>SUMIFS(CERT_PRES!$P:$P,CERT_PRES!$A:$A,$A78,CERT_PRES!$Q:$Q,"JULIO")</f>
        <v>0</v>
      </c>
      <c r="BT78" s="375">
        <v>245.45</v>
      </c>
      <c r="BU78" s="394">
        <f>SUMIFS(CERT_PRES!$P:$P,CERT_PRES!$A:$A,$A78,CERT_PRES!$Q:$Q,"AGOSTO")</f>
        <v>0</v>
      </c>
      <c r="BV78" s="375">
        <v>0</v>
      </c>
      <c r="BW78" s="394">
        <f>SUMIFS(CERT_PRES!$P:$P,CERT_PRES!$A:$A,$A78,CERT_PRES!$Q:$Q,"SEPTIEMBRE")</f>
        <v>0</v>
      </c>
      <c r="BX78" s="375">
        <v>0</v>
      </c>
      <c r="BY78" s="394">
        <f>SUMIFS(CERT_PRES!$P:$P,CERT_PRES!$A:$A,$A78,CERT_PRES!$Q:$Q,"OCTUBRE")</f>
        <v>0</v>
      </c>
      <c r="BZ78" s="375">
        <v>0</v>
      </c>
      <c r="CA78" s="394">
        <f>SUMIFS(CERT_PRES!$P:$P,CERT_PRES!$A:$A,$A78,CERT_PRES!$Q:$Q,"NOVIEMBRE")</f>
        <v>0</v>
      </c>
      <c r="CB78" s="375">
        <v>0</v>
      </c>
      <c r="CC78" s="388">
        <f>SUMIFS(CERT_PRES!$P:$P,CERT_PRES!$A:$A,$A78,CERT_PRES!$Q:$Q,"DICIEMBRE")</f>
        <v>0</v>
      </c>
      <c r="CD78" s="388">
        <f t="shared" si="23"/>
        <v>10783.630000000001</v>
      </c>
      <c r="CE78" s="407" t="str">
        <f t="shared" si="31"/>
        <v>SI</v>
      </c>
      <c r="CF78" s="408" t="str">
        <f t="shared" si="24"/>
        <v>VALIDADO</v>
      </c>
      <c r="CG78" s="409">
        <f>+((SUMIFS(REPROGRAM!$V:$V,REPROGRAM!$B:$B,$A78,REPROGRAM!$AB:$AB,"NO"))-(SUMIFS(REPROGRAM!$W:$W,REPROGRAM!$B:$B,$A78,REPROGRAM!$AB:$AB,"NO")))</f>
        <v>0</v>
      </c>
      <c r="CH78" s="409">
        <f t="shared" si="25"/>
        <v>10783.63</v>
      </c>
      <c r="CI78" s="409">
        <f t="shared" si="26"/>
        <v>0</v>
      </c>
      <c r="CJ78" s="410" t="str">
        <f>IF(DT78="","",INDEX(CATALOGO!L:L,MATCH(DT78,CATALOGO!D:D,0)))</f>
        <v xml:space="preserve">DIRECCIÓN PROVINCIAL DE SALUD DE MANABÍ </v>
      </c>
      <c r="CK78" s="410" t="str">
        <f>IF(DT78="","",INDEX(CATALOGO!L:L,MATCH(DT78,CATALOGO!D:D,0)))</f>
        <v xml:space="preserve">DIRECCIÓN PROVINCIAL DE SALUD DE MANABÍ </v>
      </c>
      <c r="CL78" s="352" t="str">
        <f>IF(D78="","",INDEX(CATALOGO!G:G,MATCH(D78,CATALOGO!D:D,0)))</f>
        <v>COORDINACIÓN ZONAL 4</v>
      </c>
      <c r="CM78" s="352" t="str">
        <f>IF(D78="","",INDEX(CATALOGO!H:H,MATCH(D78,CATALOGO!D:D,0)))</f>
        <v>MANABI</v>
      </c>
      <c r="CN78" s="352" t="str">
        <f>IF(D78="","",INDEX(CATALOGO!I:I,MATCH(D78,CATALOGO!D:D,0)))</f>
        <v>CHONE</v>
      </c>
      <c r="CO78" s="411" t="str">
        <f>IF(H78="","",INDEX(CATALOGO!AH:AH,MATCH(H78,CATALOGO!AF:AF,0)))</f>
        <v>MEDICAMENTOS Y DISPOSITIVOS MÉDICOS</v>
      </c>
      <c r="CP78" s="352" t="str">
        <f t="shared" si="38"/>
        <v>NO APLICA</v>
      </c>
      <c r="CQ78" s="352" t="str">
        <f>IF(E78="","",INDEX(CATALOGO!N:N,MATCH(POA_GC_2026!E78,CATALOGO!M:M,0)))</f>
        <v>PROV</v>
      </c>
      <c r="CR78" s="352" t="str">
        <f t="shared" si="39"/>
        <v>CORRIENTE</v>
      </c>
      <c r="CS78" s="352" t="str">
        <f t="shared" si="40"/>
        <v>90000004</v>
      </c>
      <c r="CT78" s="417" t="str">
        <f>IFERROR(VLOOKUP(E78,CATALOGO!$BB$3:$BC$24,2,0)," ")</f>
        <v>G21</v>
      </c>
      <c r="CU78" s="418" t="str">
        <f>IF(E78="","",INDEX(CATALOGO!AN:AN,MATCH(POA_GC_2026!E78,CATALOGO!AQ:AQ,0)))</f>
        <v>Mejorar las condiciones de vida de la población de forma integral, promoviendo el acceso equitativo a salud, vivienda y bienestar social.</v>
      </c>
      <c r="CV78" s="418" t="str">
        <f>IF(E78="","",INDEX(CATALOGO!AO:AO,MATCH(POA_GC_2026!E78,CATALOGO!AQ:AQ,0)))</f>
        <v>OE5 Incrementar la cobertura de las prestaciones de servicios de salud</v>
      </c>
      <c r="CW78" s="407" t="str">
        <f>IF(CV78="","",INDEX(CATALOGO!AP:AP,MATCH(POA_GC_2026!CV78,CATALOGO!AO:AO,0)))</f>
        <v>OE_5</v>
      </c>
      <c r="CX78" s="419"/>
      <c r="CY78" s="420">
        <f>SUMIFS(CERT_ACT_POA!AM:AM,CERT_ACT_POA!C:C,A78)</f>
        <v>10783.63</v>
      </c>
      <c r="CZ78" s="420">
        <f t="shared" si="34"/>
        <v>0</v>
      </c>
      <c r="DA78" s="421">
        <f>SUMIFS(CERT_ACT_POA!$AD:$AD,CERT_ACT_POA!$C:$C,POA_GC_2026!$A78)</f>
        <v>0</v>
      </c>
      <c r="DB78" s="421">
        <f>SUMIFS(CERT_ACT_POA!$AE:$AE,CERT_ACT_POA!$C:$C,POA_GC_2026!$A78)</f>
        <v>0</v>
      </c>
      <c r="DC78" s="421">
        <f>SUMIFS(CERT_ACT_POA!$AF:$AF,CERT_ACT_POA!$C:$C,POA_GC_2026!$A78)</f>
        <v>0</v>
      </c>
      <c r="DD78" s="407" t="str">
        <f t="shared" si="35"/>
        <v>53</v>
      </c>
      <c r="DE78" s="364"/>
      <c r="DF78" s="428"/>
      <c r="DG78" s="429">
        <f>SUMIFS(CERT_PRES!$M:$M,CERT_PRES!$A:$A,$A78)</f>
        <v>0</v>
      </c>
      <c r="DH78" s="429">
        <f>SUMIFS(CERT_PRES!$O:$O,CERT_PRES!$A:$A,$A78)</f>
        <v>10783.63</v>
      </c>
      <c r="DI78" s="429">
        <f>SUMIFS(CERT_PRES!$P:$P,CERT_PRES!$A:$A,$A78)</f>
        <v>10538.18</v>
      </c>
      <c r="DJ78" s="442">
        <f t="shared" si="27"/>
        <v>0</v>
      </c>
      <c r="DK78" s="608">
        <f>IFERROR(VLOOKUP($A78,CERT_PRES!$A$6:$L$2552,12,0),0)</f>
        <v>24</v>
      </c>
      <c r="DL78" s="429" t="str">
        <f t="shared" si="36"/>
        <v>OK</v>
      </c>
      <c r="DM78" s="429" t="str">
        <f t="shared" si="37"/>
        <v>OK</v>
      </c>
      <c r="DN78" s="429">
        <f t="shared" si="42"/>
        <v>10538.18</v>
      </c>
      <c r="DO78" s="429" t="str">
        <f t="shared" si="28"/>
        <v/>
      </c>
      <c r="DP78" s="443">
        <f>IFERROR(VLOOKUP(A78,#REF!,82,0),0)</f>
        <v>0</v>
      </c>
      <c r="DQ78" s="444">
        <f t="shared" si="29"/>
        <v>10783.63</v>
      </c>
      <c r="DR78" s="445">
        <f t="shared" si="30"/>
        <v>0</v>
      </c>
      <c r="DS78" s="484" t="s">
        <v>2671</v>
      </c>
      <c r="DT78" s="326" t="s">
        <v>951</v>
      </c>
    </row>
    <row r="79" spans="1:124" s="39" customFormat="1" ht="12.75" customHeight="1">
      <c r="A79" s="484" t="s">
        <v>2673</v>
      </c>
      <c r="B79" s="486" t="str">
        <f>IF(DT79="","",INDEX(CATALOGO!E:E,MATCH(DT79,CATALOGO!D:D,0)))</f>
        <v>HOSPITAL GENERAL DE CHONE</v>
      </c>
      <c r="C79" s="483" t="s">
        <v>2561</v>
      </c>
      <c r="D79" s="326" t="str">
        <f>IF(B79="","",INDEX(CATALOGO!J:J,MATCH(B79,CATALOGO!E:E,0)))</f>
        <v>1333</v>
      </c>
      <c r="E79" s="329" t="s">
        <v>223</v>
      </c>
      <c r="F79" s="326" t="str">
        <f t="shared" si="32"/>
        <v>000</v>
      </c>
      <c r="G79" s="327" t="s">
        <v>196</v>
      </c>
      <c r="H79" s="328">
        <v>530809</v>
      </c>
      <c r="I79" s="341" t="s">
        <v>1151</v>
      </c>
      <c r="J79" s="327" t="s">
        <v>193</v>
      </c>
      <c r="K79" s="342" t="str">
        <f>IF(J79="","",INDEX(CATALOGO!AW:AW,MATCH(POA_GC_2026!J79,CATALOGO!AV:AV,0)))</f>
        <v>0000</v>
      </c>
      <c r="L79" s="342" t="str">
        <f>IF(J79="","",INDEX(CATALOGO!AY:AY,MATCH(POA_GC_2026!J79,CATALOGO!AV:AV,0)))</f>
        <v>0000</v>
      </c>
      <c r="M79" s="343" t="str">
        <f>IF(DT79="","",INDEX(CATALOGO!L:L,MATCH(DT79,CATALOGO!D:D,0)))</f>
        <v xml:space="preserve">DIRECCIÓN PROVINCIAL DE SALUD DE MANABÍ </v>
      </c>
      <c r="N79" s="343" t="str">
        <f>IF(DT79="","",INDEX(CATALOGO!K:K,MATCH(DT79,CATALOGO!D:D,0)))</f>
        <v>HOSPITAL GENERAL DE CHONE</v>
      </c>
      <c r="O79" s="344" t="str">
        <f>IF(E79="","",INDEX(CATALOGO!O:O,MATCH(POA_GC_2026!E79,CATALOGO!M:M,0)))</f>
        <v>PROVISION Y PRESTACION DE SERVICIOS DE SALUD</v>
      </c>
      <c r="P79" s="345" t="str">
        <f t="shared" si="22"/>
        <v>SIN PROYECTO</v>
      </c>
      <c r="Q79" s="346" t="str">
        <f>IF(CS79="","",INDEX(CATALOGO!T:T,MATCH(POA_GC_2026!CS79,CATALOGO!S:S,0)))</f>
        <v>PRESTACION DE SERVICIOS DE SALUD SEGUNDO NIVEL</v>
      </c>
      <c r="R79" s="351" t="str">
        <f>IF(H79="","",INDEX(CATALOGO!AG:AG,MATCH(POA_GC_2026!H79,CATALOGO!AF:AF,0)))</f>
        <v>MEDICAMENTOS</v>
      </c>
      <c r="S79" s="345" t="str">
        <f t="array" ref="S79">IF(J79="","",INDEX(CATALOGO!AU:AU,MATCH(J79,CATALOGO!AV:AV,0)))</f>
        <v>RECURSOS FISCALES</v>
      </c>
      <c r="T79" s="352" t="str">
        <f>IF(K79="","",INDEX(CATALOGO!AX:AX,MATCH(K79,CATALOGO!AW:AW,0)))</f>
        <v>SIN ORGANISMO</v>
      </c>
      <c r="U79" s="352" t="str">
        <f>IF(L79="","",INDEX(CATALOGO!AZ:AZ,MATCH(POA_GC_2026!L79,CATALOGO!AY:AY,0)))</f>
        <v>SIN CORRELATIVO</v>
      </c>
      <c r="V79" s="353" t="s">
        <v>618</v>
      </c>
      <c r="W79" s="354" t="s">
        <v>2494</v>
      </c>
      <c r="X79" s="354" t="s">
        <v>2562</v>
      </c>
      <c r="Y79" s="355" t="str">
        <f t="array" ref="Y79">IF(H79="","",INDEX(CATALOGO!AK:AK,MATCH(H79,CATALOGO!AF:AF,0)))</f>
        <v>02</v>
      </c>
      <c r="Z79" s="362" t="str">
        <f t="array" ref="Z79">IF(H79="","",INDEX(CATALOGO!AI:AI,MATCH(H79,CATALOGO!AF:AF,0)))</f>
        <v>NA</v>
      </c>
      <c r="AA79" s="362" t="str">
        <f t="array" ref="AA79">IF(H79="","",INDEX(CATALOGO!AJ:AJ,MATCH(H79,CATALOGO!AF:AF,0)))</f>
        <v>NA</v>
      </c>
      <c r="AB79" s="363" t="s">
        <v>207</v>
      </c>
      <c r="AC79" s="490" t="s">
        <v>2674</v>
      </c>
      <c r="AD79" s="365" t="s">
        <v>209</v>
      </c>
      <c r="AE79" s="366" t="s">
        <v>44</v>
      </c>
      <c r="AF79" s="367">
        <v>46073</v>
      </c>
      <c r="AG79" s="367">
        <v>46078</v>
      </c>
      <c r="AH79" s="367">
        <v>46078</v>
      </c>
      <c r="AI79" s="367">
        <v>46078</v>
      </c>
      <c r="AJ79" s="367">
        <v>46080</v>
      </c>
      <c r="AK79" s="374">
        <v>60</v>
      </c>
      <c r="AL79" s="367">
        <v>46080</v>
      </c>
      <c r="AM79" s="367">
        <v>46142</v>
      </c>
      <c r="AN79" s="366" t="s">
        <v>41</v>
      </c>
      <c r="AO79" s="375">
        <v>0</v>
      </c>
      <c r="AP79" s="375">
        <v>0</v>
      </c>
      <c r="AQ79" s="375">
        <v>0</v>
      </c>
      <c r="AR79" s="375">
        <v>0</v>
      </c>
      <c r="AS79" s="375">
        <v>0</v>
      </c>
      <c r="AT79" s="375">
        <v>0</v>
      </c>
      <c r="AU79" s="375">
        <v>0</v>
      </c>
      <c r="AV79" s="375">
        <v>0</v>
      </c>
      <c r="AW79" s="375">
        <v>0</v>
      </c>
      <c r="AX79" s="375">
        <v>0</v>
      </c>
      <c r="AY79" s="375">
        <v>0</v>
      </c>
      <c r="AZ79" s="375">
        <v>10005.82</v>
      </c>
      <c r="BA79" s="388">
        <f t="shared" si="33"/>
        <v>10005.82</v>
      </c>
      <c r="BB79" s="364"/>
      <c r="BC79" s="389">
        <f>SUMIFS(REPROGRAM!X:X,REPROGRAM!B:B,POA_GC_2026!A79)</f>
        <v>10005.82</v>
      </c>
      <c r="BD79" s="389">
        <f>SUMIFS(REPROGRAM!Z:Z,REPROGRAM!B:B,POA_GC_2026!A79)</f>
        <v>10005.82</v>
      </c>
      <c r="BE79" s="389">
        <f t="shared" si="41"/>
        <v>10005.82</v>
      </c>
      <c r="BF79" s="375">
        <v>0</v>
      </c>
      <c r="BG79" s="394">
        <f>SUMIFS(CERT_PRES!$P:$P,CERT_PRES!$A:$A,$A79,CERT_PRES!$Q:$Q,"ENERO")</f>
        <v>0</v>
      </c>
      <c r="BH79" s="375">
        <v>0</v>
      </c>
      <c r="BI79" s="394">
        <f>SUMIFS(CERT_PRES!$P:$P,CERT_PRES!$A:$A,$A79,CERT_PRES!$Q:$Q,"FEBRERO")</f>
        <v>0</v>
      </c>
      <c r="BJ79" s="375">
        <v>0</v>
      </c>
      <c r="BK79" s="394">
        <f>SUMIFS(CERT_PRES!$P:$P,CERT_PRES!$A:$A,$A79,CERT_PRES!$Q:$Q,"MARZO")</f>
        <v>0</v>
      </c>
      <c r="BL79" s="375">
        <v>1936.02</v>
      </c>
      <c r="BM79" s="394">
        <f>SUMIFS(CERT_PRES!$P:$P,CERT_PRES!$A:$A,$A79,CERT_PRES!$Q:$Q,"ABRIL")</f>
        <v>1936.02</v>
      </c>
      <c r="BN79" s="375">
        <v>2377.62</v>
      </c>
      <c r="BO79" s="394">
        <f>SUMIFS(CERT_PRES!$P:$P,CERT_PRES!$A:$A,$A79,CERT_PRES!$Q:$Q,"MAYO")</f>
        <v>2377.62</v>
      </c>
      <c r="BP79" s="375">
        <v>0</v>
      </c>
      <c r="BQ79" s="394">
        <f>SUMIFS(CERT_PRES!$P:$P,CERT_PRES!$A:$A,$A79,CERT_PRES!$Q:$Q,"JUNIO")</f>
        <v>0</v>
      </c>
      <c r="BR79" s="375">
        <v>0</v>
      </c>
      <c r="BS79" s="394">
        <f>SUMIFS(CERT_PRES!$P:$P,CERT_PRES!$A:$A,$A79,CERT_PRES!$Q:$Q,"JULIO")</f>
        <v>0</v>
      </c>
      <c r="BT79" s="375">
        <v>5692.18</v>
      </c>
      <c r="BU79" s="394">
        <f>SUMIFS(CERT_PRES!$P:$P,CERT_PRES!$A:$A,$A79,CERT_PRES!$Q:$Q,"AGOSTO")</f>
        <v>0</v>
      </c>
      <c r="BV79" s="375">
        <v>0</v>
      </c>
      <c r="BW79" s="394">
        <f>SUMIFS(CERT_PRES!$P:$P,CERT_PRES!$A:$A,$A79,CERT_PRES!$Q:$Q,"SEPTIEMBRE")</f>
        <v>0</v>
      </c>
      <c r="BX79" s="375">
        <v>0</v>
      </c>
      <c r="BY79" s="394">
        <f>SUMIFS(CERT_PRES!$P:$P,CERT_PRES!$A:$A,$A79,CERT_PRES!$Q:$Q,"OCTUBRE")</f>
        <v>0</v>
      </c>
      <c r="BZ79" s="375">
        <v>0</v>
      </c>
      <c r="CA79" s="394">
        <f>SUMIFS(CERT_PRES!$P:$P,CERT_PRES!$A:$A,$A79,CERT_PRES!$Q:$Q,"NOVIEMBRE")</f>
        <v>0</v>
      </c>
      <c r="CB79" s="375">
        <v>0</v>
      </c>
      <c r="CC79" s="388">
        <f>SUMIFS(CERT_PRES!$P:$P,CERT_PRES!$A:$A,$A79,CERT_PRES!$Q:$Q,"DICIEMBRE")</f>
        <v>0</v>
      </c>
      <c r="CD79" s="388">
        <f t="shared" si="23"/>
        <v>10005.82</v>
      </c>
      <c r="CE79" s="407" t="str">
        <f t="shared" si="31"/>
        <v>SI</v>
      </c>
      <c r="CF79" s="408" t="str">
        <f t="shared" si="24"/>
        <v>VALIDADO</v>
      </c>
      <c r="CG79" s="409">
        <f>+((SUMIFS(REPROGRAM!$V:$V,REPROGRAM!$B:$B,$A79,REPROGRAM!$AB:$AB,"NO"))-(SUMIFS(REPROGRAM!$W:$W,REPROGRAM!$B:$B,$A79,REPROGRAM!$AB:$AB,"NO")))</f>
        <v>0</v>
      </c>
      <c r="CH79" s="409">
        <f t="shared" si="25"/>
        <v>10005.82</v>
      </c>
      <c r="CI79" s="409">
        <f t="shared" si="26"/>
        <v>0</v>
      </c>
      <c r="CJ79" s="410" t="str">
        <f>IF(DT79="","",INDEX(CATALOGO!L:L,MATCH(DT79,CATALOGO!D:D,0)))</f>
        <v xml:space="preserve">DIRECCIÓN PROVINCIAL DE SALUD DE MANABÍ </v>
      </c>
      <c r="CK79" s="410" t="str">
        <f>IF(DT79="","",INDEX(CATALOGO!L:L,MATCH(DT79,CATALOGO!D:D,0)))</f>
        <v xml:space="preserve">DIRECCIÓN PROVINCIAL DE SALUD DE MANABÍ </v>
      </c>
      <c r="CL79" s="352" t="str">
        <f>IF(D79="","",INDEX(CATALOGO!G:G,MATCH(D79,CATALOGO!D:D,0)))</f>
        <v>COORDINACIÓN ZONAL 4</v>
      </c>
      <c r="CM79" s="352" t="str">
        <f>IF(D79="","",INDEX(CATALOGO!H:H,MATCH(D79,CATALOGO!D:D,0)))</f>
        <v>MANABI</v>
      </c>
      <c r="CN79" s="352" t="str">
        <f>IF(D79="","",INDEX(CATALOGO!I:I,MATCH(D79,CATALOGO!D:D,0)))</f>
        <v>CHONE</v>
      </c>
      <c r="CO79" s="411" t="str">
        <f>IF(H79="","",INDEX(CATALOGO!AH:AH,MATCH(H79,CATALOGO!AF:AF,0)))</f>
        <v>MEDICAMENTOS Y DISPOSITIVOS MÉDICOS</v>
      </c>
      <c r="CP79" s="352" t="str">
        <f t="shared" si="38"/>
        <v>NO APLICA</v>
      </c>
      <c r="CQ79" s="352" t="str">
        <f>IF(E79="","",INDEX(CATALOGO!N:N,MATCH(POA_GC_2026!E79,CATALOGO!M:M,0)))</f>
        <v>PROV</v>
      </c>
      <c r="CR79" s="352" t="str">
        <f t="shared" si="39"/>
        <v>CORRIENTE</v>
      </c>
      <c r="CS79" s="352" t="str">
        <f t="shared" si="40"/>
        <v>90000004</v>
      </c>
      <c r="CT79" s="417" t="str">
        <f>IFERROR(VLOOKUP(E79,CATALOGO!$BB$3:$BC$24,2,0)," ")</f>
        <v>G21</v>
      </c>
      <c r="CU79" s="418" t="str">
        <f>IF(E79="","",INDEX(CATALOGO!AN:AN,MATCH(POA_GC_2026!E79,CATALOGO!AQ:AQ,0)))</f>
        <v>Mejorar las condiciones de vida de la población de forma integral, promoviendo el acceso equitativo a salud, vivienda y bienestar social.</v>
      </c>
      <c r="CV79" s="418" t="str">
        <f>IF(E79="","",INDEX(CATALOGO!AO:AO,MATCH(POA_GC_2026!E79,CATALOGO!AQ:AQ,0)))</f>
        <v>OE5 Incrementar la cobertura de las prestaciones de servicios de salud</v>
      </c>
      <c r="CW79" s="407" t="str">
        <f>IF(CV79="","",INDEX(CATALOGO!AP:AP,MATCH(POA_GC_2026!CV79,CATALOGO!AO:AO,0)))</f>
        <v>OE_5</v>
      </c>
      <c r="CX79" s="419"/>
      <c r="CY79" s="420">
        <f>SUMIFS(CERT_ACT_POA!AM:AM,CERT_ACT_POA!C:C,A79)</f>
        <v>10005.82</v>
      </c>
      <c r="CZ79" s="420">
        <f t="shared" si="34"/>
        <v>0</v>
      </c>
      <c r="DA79" s="421">
        <f>SUMIFS(CERT_ACT_POA!$AD:$AD,CERT_ACT_POA!$C:$C,POA_GC_2026!$A79)</f>
        <v>0</v>
      </c>
      <c r="DB79" s="421">
        <f>SUMIFS(CERT_ACT_POA!$AE:$AE,CERT_ACT_POA!$C:$C,POA_GC_2026!$A79)</f>
        <v>0</v>
      </c>
      <c r="DC79" s="421">
        <f>SUMIFS(CERT_ACT_POA!$AF:$AF,CERT_ACT_POA!$C:$C,POA_GC_2026!$A79)</f>
        <v>0</v>
      </c>
      <c r="DD79" s="407" t="str">
        <f t="shared" si="35"/>
        <v>53</v>
      </c>
      <c r="DE79" s="364"/>
      <c r="DF79" s="428"/>
      <c r="DG79" s="429">
        <f>SUMIFS(CERT_PRES!$M:$M,CERT_PRES!$A:$A,$A79)</f>
        <v>0</v>
      </c>
      <c r="DH79" s="429">
        <f>SUMIFS(CERT_PRES!$O:$O,CERT_PRES!$A:$A,$A79)</f>
        <v>10005.82</v>
      </c>
      <c r="DI79" s="429">
        <f>SUMIFS(CERT_PRES!$P:$P,CERT_PRES!$A:$A,$A79)</f>
        <v>4313.6399999999994</v>
      </c>
      <c r="DJ79" s="442">
        <f t="shared" si="27"/>
        <v>0</v>
      </c>
      <c r="DK79" s="608">
        <f>IFERROR(VLOOKUP($A79,CERT_PRES!$A$6:$L$2552,12,0),0)</f>
        <v>29</v>
      </c>
      <c r="DL79" s="429" t="str">
        <f t="shared" si="36"/>
        <v>OK</v>
      </c>
      <c r="DM79" s="429" t="str">
        <f t="shared" si="37"/>
        <v>OK</v>
      </c>
      <c r="DN79" s="429">
        <f t="shared" si="42"/>
        <v>4313.6399999999994</v>
      </c>
      <c r="DO79" s="429" t="str">
        <f t="shared" si="28"/>
        <v/>
      </c>
      <c r="DP79" s="443">
        <f>IFERROR(VLOOKUP(A79,#REF!,82,0),0)</f>
        <v>0</v>
      </c>
      <c r="DQ79" s="444">
        <f t="shared" si="29"/>
        <v>10005.82</v>
      </c>
      <c r="DR79" s="445">
        <f t="shared" si="30"/>
        <v>0</v>
      </c>
      <c r="DS79" s="484" t="s">
        <v>2673</v>
      </c>
      <c r="DT79" s="326" t="s">
        <v>951</v>
      </c>
    </row>
    <row r="80" spans="1:124" s="39" customFormat="1" ht="12.75" customHeight="1">
      <c r="A80" s="484" t="s">
        <v>2675</v>
      </c>
      <c r="B80" s="486" t="str">
        <f>IF(DT80="","",INDEX(CATALOGO!E:E,MATCH(DT80,CATALOGO!D:D,0)))</f>
        <v>HOSPITAL GENERAL DE CHONE</v>
      </c>
      <c r="C80" s="483" t="s">
        <v>2561</v>
      </c>
      <c r="D80" s="326" t="str">
        <f>IF(B80="","",INDEX(CATALOGO!J:J,MATCH(B80,CATALOGO!E:E,0)))</f>
        <v>1333</v>
      </c>
      <c r="E80" s="329" t="s">
        <v>223</v>
      </c>
      <c r="F80" s="326" t="str">
        <f t="shared" si="32"/>
        <v>000</v>
      </c>
      <c r="G80" s="327" t="s">
        <v>196</v>
      </c>
      <c r="H80" s="328">
        <v>530809</v>
      </c>
      <c r="I80" s="341" t="s">
        <v>1151</v>
      </c>
      <c r="J80" s="327" t="s">
        <v>193</v>
      </c>
      <c r="K80" s="342" t="str">
        <f>IF(J80="","",INDEX(CATALOGO!AW:AW,MATCH(POA_GC_2026!J80,CATALOGO!AV:AV,0)))</f>
        <v>0000</v>
      </c>
      <c r="L80" s="342" t="str">
        <f>IF(J80="","",INDEX(CATALOGO!AY:AY,MATCH(POA_GC_2026!J80,CATALOGO!AV:AV,0)))</f>
        <v>0000</v>
      </c>
      <c r="M80" s="343" t="str">
        <f>IF(DT80="","",INDEX(CATALOGO!L:L,MATCH(DT80,CATALOGO!D:D,0)))</f>
        <v xml:space="preserve">DIRECCIÓN PROVINCIAL DE SALUD DE MANABÍ </v>
      </c>
      <c r="N80" s="343" t="str">
        <f>IF(DT80="","",INDEX(CATALOGO!K:K,MATCH(DT80,CATALOGO!D:D,0)))</f>
        <v>HOSPITAL GENERAL DE CHONE</v>
      </c>
      <c r="O80" s="344" t="str">
        <f>IF(E80="","",INDEX(CATALOGO!O:O,MATCH(POA_GC_2026!E80,CATALOGO!M:M,0)))</f>
        <v>PROVISION Y PRESTACION DE SERVICIOS DE SALUD</v>
      </c>
      <c r="P80" s="345" t="str">
        <f t="shared" si="22"/>
        <v>SIN PROYECTO</v>
      </c>
      <c r="Q80" s="346" t="str">
        <f>IF(CS80="","",INDEX(CATALOGO!T:T,MATCH(POA_GC_2026!CS80,CATALOGO!S:S,0)))</f>
        <v>PRESTACION DE SERVICIOS DE SALUD SEGUNDO NIVEL</v>
      </c>
      <c r="R80" s="351" t="str">
        <f>IF(H80="","",INDEX(CATALOGO!AG:AG,MATCH(POA_GC_2026!H80,CATALOGO!AF:AF,0)))</f>
        <v>MEDICAMENTOS</v>
      </c>
      <c r="S80" s="345" t="str">
        <f t="array" ref="S80">IF(J80="","",INDEX(CATALOGO!AU:AU,MATCH(J80,CATALOGO!AV:AV,0)))</f>
        <v>RECURSOS FISCALES</v>
      </c>
      <c r="T80" s="352" t="str">
        <f>IF(K80="","",INDEX(CATALOGO!AX:AX,MATCH(K80,CATALOGO!AW:AW,0)))</f>
        <v>SIN ORGANISMO</v>
      </c>
      <c r="U80" s="352" t="str">
        <f>IF(L80="","",INDEX(CATALOGO!AZ:AZ,MATCH(POA_GC_2026!L80,CATALOGO!AY:AY,0)))</f>
        <v>SIN CORRELATIVO</v>
      </c>
      <c r="V80" s="353" t="s">
        <v>618</v>
      </c>
      <c r="W80" s="354" t="s">
        <v>2494</v>
      </c>
      <c r="X80" s="354" t="s">
        <v>2562</v>
      </c>
      <c r="Y80" s="355" t="str">
        <f t="array" ref="Y80">IF(H80="","",INDEX(CATALOGO!AK:AK,MATCH(H80,CATALOGO!AF:AF,0)))</f>
        <v>02</v>
      </c>
      <c r="Z80" s="362" t="str">
        <f t="array" ref="Z80">IF(H80="","",INDEX(CATALOGO!AI:AI,MATCH(H80,CATALOGO!AF:AF,0)))</f>
        <v>NA</v>
      </c>
      <c r="AA80" s="362" t="str">
        <f t="array" ref="AA80">IF(H80="","",INDEX(CATALOGO!AJ:AJ,MATCH(H80,CATALOGO!AF:AF,0)))</f>
        <v>NA</v>
      </c>
      <c r="AB80" s="363" t="s">
        <v>207</v>
      </c>
      <c r="AC80" s="490" t="s">
        <v>2676</v>
      </c>
      <c r="AD80" s="365" t="s">
        <v>206</v>
      </c>
      <c r="AE80" s="366" t="s">
        <v>44</v>
      </c>
      <c r="AF80" s="367">
        <v>46073</v>
      </c>
      <c r="AG80" s="367">
        <v>46078</v>
      </c>
      <c r="AH80" s="367">
        <v>46078</v>
      </c>
      <c r="AI80" s="367">
        <v>46078</v>
      </c>
      <c r="AJ80" s="367">
        <v>46080</v>
      </c>
      <c r="AK80" s="374">
        <v>60</v>
      </c>
      <c r="AL80" s="367">
        <v>46080</v>
      </c>
      <c r="AM80" s="367">
        <v>46142</v>
      </c>
      <c r="AN80" s="366" t="s">
        <v>41</v>
      </c>
      <c r="AO80" s="375">
        <v>0</v>
      </c>
      <c r="AP80" s="375">
        <v>0</v>
      </c>
      <c r="AQ80" s="375">
        <v>0</v>
      </c>
      <c r="AR80" s="375">
        <v>0</v>
      </c>
      <c r="AS80" s="375">
        <v>0</v>
      </c>
      <c r="AT80" s="375">
        <v>0</v>
      </c>
      <c r="AU80" s="375">
        <v>0</v>
      </c>
      <c r="AV80" s="375">
        <v>0</v>
      </c>
      <c r="AW80" s="375">
        <v>0</v>
      </c>
      <c r="AX80" s="375">
        <v>0</v>
      </c>
      <c r="AY80" s="375">
        <v>0</v>
      </c>
      <c r="AZ80" s="375">
        <v>3080</v>
      </c>
      <c r="BA80" s="388">
        <f t="shared" si="33"/>
        <v>3080</v>
      </c>
      <c r="BB80" s="364" t="s">
        <v>2677</v>
      </c>
      <c r="BC80" s="389">
        <f>SUMIFS(REPROGRAM!X:X,REPROGRAM!B:B,POA_GC_2026!A80)</f>
        <v>3080</v>
      </c>
      <c r="BD80" s="389">
        <f>SUMIFS(REPROGRAM!Z:Z,REPROGRAM!B:B,POA_GC_2026!A80)</f>
        <v>3080</v>
      </c>
      <c r="BE80" s="389">
        <f t="shared" si="41"/>
        <v>3080</v>
      </c>
      <c r="BF80" s="375">
        <v>0</v>
      </c>
      <c r="BG80" s="394">
        <f>SUMIFS(CERT_PRES!$P:$P,CERT_PRES!$A:$A,$A80,CERT_PRES!$Q:$Q,"ENERO")</f>
        <v>0</v>
      </c>
      <c r="BH80" s="375">
        <v>0</v>
      </c>
      <c r="BI80" s="394">
        <f>SUMIFS(CERT_PRES!$P:$P,CERT_PRES!$A:$A,$A80,CERT_PRES!$Q:$Q,"FEBRERO")</f>
        <v>0</v>
      </c>
      <c r="BJ80" s="375">
        <v>3080</v>
      </c>
      <c r="BK80" s="394">
        <f>SUMIFS(CERT_PRES!$P:$P,CERT_PRES!$A:$A,$A80,CERT_PRES!$Q:$Q,"MARZO")</f>
        <v>3080</v>
      </c>
      <c r="BL80" s="375">
        <v>0</v>
      </c>
      <c r="BM80" s="394">
        <f>SUMIFS(CERT_PRES!$P:$P,CERT_PRES!$A:$A,$A80,CERT_PRES!$Q:$Q,"ABRIL")</f>
        <v>0</v>
      </c>
      <c r="BN80" s="375">
        <v>0</v>
      </c>
      <c r="BO80" s="394">
        <f>SUMIFS(CERT_PRES!$P:$P,CERT_PRES!$A:$A,$A80,CERT_PRES!$Q:$Q,"MAYO")</f>
        <v>0</v>
      </c>
      <c r="BP80" s="375">
        <v>0</v>
      </c>
      <c r="BQ80" s="394">
        <f>SUMIFS(CERT_PRES!$P:$P,CERT_PRES!$A:$A,$A80,CERT_PRES!$Q:$Q,"JUNIO")</f>
        <v>0</v>
      </c>
      <c r="BR80" s="375">
        <v>0</v>
      </c>
      <c r="BS80" s="394">
        <f>SUMIFS(CERT_PRES!$P:$P,CERT_PRES!$A:$A,$A80,CERT_PRES!$Q:$Q,"JULIO")</f>
        <v>0</v>
      </c>
      <c r="BT80" s="375">
        <v>0</v>
      </c>
      <c r="BU80" s="394">
        <f>SUMIFS(CERT_PRES!$P:$P,CERT_PRES!$A:$A,$A80,CERT_PRES!$Q:$Q,"AGOSTO")</f>
        <v>0</v>
      </c>
      <c r="BV80" s="375">
        <v>0</v>
      </c>
      <c r="BW80" s="394">
        <f>SUMIFS(CERT_PRES!$P:$P,CERT_PRES!$A:$A,$A80,CERT_PRES!$Q:$Q,"SEPTIEMBRE")</f>
        <v>0</v>
      </c>
      <c r="BX80" s="375">
        <v>0</v>
      </c>
      <c r="BY80" s="394">
        <f>SUMIFS(CERT_PRES!$P:$P,CERT_PRES!$A:$A,$A80,CERT_PRES!$Q:$Q,"OCTUBRE")</f>
        <v>0</v>
      </c>
      <c r="BZ80" s="375">
        <v>0</v>
      </c>
      <c r="CA80" s="394">
        <f>SUMIFS(CERT_PRES!$P:$P,CERT_PRES!$A:$A,$A80,CERT_PRES!$Q:$Q,"NOVIEMBRE")</f>
        <v>0</v>
      </c>
      <c r="CB80" s="375">
        <v>0</v>
      </c>
      <c r="CC80" s="388">
        <f>SUMIFS(CERT_PRES!$P:$P,CERT_PRES!$A:$A,$A80,CERT_PRES!$Q:$Q,"DICIEMBRE")</f>
        <v>0</v>
      </c>
      <c r="CD80" s="388">
        <f t="shared" si="23"/>
        <v>3080</v>
      </c>
      <c r="CE80" s="407" t="str">
        <f t="shared" si="31"/>
        <v>SI</v>
      </c>
      <c r="CF80" s="408" t="str">
        <f t="shared" si="24"/>
        <v>VALIDADO</v>
      </c>
      <c r="CG80" s="409">
        <f>+((SUMIFS(REPROGRAM!$V:$V,REPROGRAM!$B:$B,$A80,REPROGRAM!$AB:$AB,"NO"))-(SUMIFS(REPROGRAM!$W:$W,REPROGRAM!$B:$B,$A80,REPROGRAM!$AB:$AB,"NO")))</f>
        <v>0</v>
      </c>
      <c r="CH80" s="409">
        <f t="shared" si="25"/>
        <v>3080</v>
      </c>
      <c r="CI80" s="409">
        <f t="shared" si="26"/>
        <v>0</v>
      </c>
      <c r="CJ80" s="410" t="str">
        <f>IF(DT80="","",INDEX(CATALOGO!L:L,MATCH(DT80,CATALOGO!D:D,0)))</f>
        <v xml:space="preserve">DIRECCIÓN PROVINCIAL DE SALUD DE MANABÍ </v>
      </c>
      <c r="CK80" s="410" t="str">
        <f>IF(DT80="","",INDEX(CATALOGO!L:L,MATCH(DT80,CATALOGO!D:D,0)))</f>
        <v xml:space="preserve">DIRECCIÓN PROVINCIAL DE SALUD DE MANABÍ </v>
      </c>
      <c r="CL80" s="352" t="str">
        <f>IF(D80="","",INDEX(CATALOGO!G:G,MATCH(D80,CATALOGO!D:D,0)))</f>
        <v>COORDINACIÓN ZONAL 4</v>
      </c>
      <c r="CM80" s="352" t="str">
        <f>IF(D80="","",INDEX(CATALOGO!H:H,MATCH(D80,CATALOGO!D:D,0)))</f>
        <v>MANABI</v>
      </c>
      <c r="CN80" s="352" t="str">
        <f>IF(D80="","",INDEX(CATALOGO!I:I,MATCH(D80,CATALOGO!D:D,0)))</f>
        <v>CHONE</v>
      </c>
      <c r="CO80" s="411" t="str">
        <f>IF(H80="","",INDEX(CATALOGO!AH:AH,MATCH(H80,CATALOGO!AF:AF,0)))</f>
        <v>MEDICAMENTOS Y DISPOSITIVOS MÉDICOS</v>
      </c>
      <c r="CP80" s="352" t="str">
        <f t="shared" si="38"/>
        <v>NO APLICA</v>
      </c>
      <c r="CQ80" s="352" t="str">
        <f>IF(E80="","",INDEX(CATALOGO!N:N,MATCH(POA_GC_2026!E80,CATALOGO!M:M,0)))</f>
        <v>PROV</v>
      </c>
      <c r="CR80" s="352" t="str">
        <f t="shared" si="39"/>
        <v>CORRIENTE</v>
      </c>
      <c r="CS80" s="352" t="str">
        <f t="shared" si="40"/>
        <v>90000004</v>
      </c>
      <c r="CT80" s="417" t="str">
        <f>IFERROR(VLOOKUP(E80,CATALOGO!$BB$3:$BC$24,2,0)," ")</f>
        <v>G21</v>
      </c>
      <c r="CU80" s="418" t="str">
        <f>IF(E80="","",INDEX(CATALOGO!AN:AN,MATCH(POA_GC_2026!E80,CATALOGO!AQ:AQ,0)))</f>
        <v>Mejorar las condiciones de vida de la población de forma integral, promoviendo el acceso equitativo a salud, vivienda y bienestar social.</v>
      </c>
      <c r="CV80" s="418" t="str">
        <f>IF(E80="","",INDEX(CATALOGO!AO:AO,MATCH(POA_GC_2026!E80,CATALOGO!AQ:AQ,0)))</f>
        <v>OE5 Incrementar la cobertura de las prestaciones de servicios de salud</v>
      </c>
      <c r="CW80" s="407" t="str">
        <f>IF(CV80="","",INDEX(CATALOGO!AP:AP,MATCH(POA_GC_2026!CV80,CATALOGO!AO:AO,0)))</f>
        <v>OE_5</v>
      </c>
      <c r="CX80" s="419"/>
      <c r="CY80" s="420">
        <f>SUMIFS(CERT_ACT_POA!AM:AM,CERT_ACT_POA!C:C,A80)</f>
        <v>3080</v>
      </c>
      <c r="CZ80" s="420">
        <f t="shared" si="34"/>
        <v>0</v>
      </c>
      <c r="DA80" s="421">
        <f>SUMIFS(CERT_ACT_POA!$AD:$AD,CERT_ACT_POA!$C:$C,POA_GC_2026!$A80)</f>
        <v>0</v>
      </c>
      <c r="DB80" s="421">
        <f>SUMIFS(CERT_ACT_POA!$AE:$AE,CERT_ACT_POA!$C:$C,POA_GC_2026!$A80)</f>
        <v>0</v>
      </c>
      <c r="DC80" s="421">
        <f>SUMIFS(CERT_ACT_POA!$AF:$AF,CERT_ACT_POA!$C:$C,POA_GC_2026!$A80)</f>
        <v>0</v>
      </c>
      <c r="DD80" s="407" t="str">
        <f t="shared" si="35"/>
        <v>53</v>
      </c>
      <c r="DE80" s="364"/>
      <c r="DF80" s="428"/>
      <c r="DG80" s="429">
        <f>SUMIFS(CERT_PRES!$M:$M,CERT_PRES!$A:$A,$A80)</f>
        <v>0</v>
      </c>
      <c r="DH80" s="429">
        <f>SUMIFS(CERT_PRES!$O:$O,CERT_PRES!$A:$A,$A80)</f>
        <v>3080</v>
      </c>
      <c r="DI80" s="429">
        <f>SUMIFS(CERT_PRES!$P:$P,CERT_PRES!$A:$A,$A80)</f>
        <v>3080</v>
      </c>
      <c r="DJ80" s="442">
        <f t="shared" si="27"/>
        <v>0</v>
      </c>
      <c r="DK80" s="608">
        <f>IFERROR(VLOOKUP($A80,CERT_PRES!$A$6:$L$2552,12,0),0)</f>
        <v>28</v>
      </c>
      <c r="DL80" s="429" t="str">
        <f t="shared" si="36"/>
        <v>OK</v>
      </c>
      <c r="DM80" s="429" t="str">
        <f t="shared" si="37"/>
        <v>OK</v>
      </c>
      <c r="DN80" s="429">
        <f t="shared" si="42"/>
        <v>3080</v>
      </c>
      <c r="DO80" s="429" t="str">
        <f t="shared" si="28"/>
        <v/>
      </c>
      <c r="DP80" s="443">
        <f>IFERROR(VLOOKUP(A80,#REF!,82,0),0)</f>
        <v>0</v>
      </c>
      <c r="DQ80" s="444">
        <f t="shared" si="29"/>
        <v>3080</v>
      </c>
      <c r="DR80" s="445">
        <f t="shared" si="30"/>
        <v>0</v>
      </c>
      <c r="DS80" s="484" t="s">
        <v>2675</v>
      </c>
      <c r="DT80" s="326" t="s">
        <v>951</v>
      </c>
    </row>
    <row r="81" spans="1:124" s="39" customFormat="1" ht="12.75" customHeight="1">
      <c r="A81" s="484" t="s">
        <v>2678</v>
      </c>
      <c r="B81" s="486" t="str">
        <f>IF(DT81="","",INDEX(CATALOGO!E:E,MATCH(DT81,CATALOGO!D:D,0)))</f>
        <v>HOSPITAL GENERAL DE CHONE</v>
      </c>
      <c r="C81" s="483" t="s">
        <v>2561</v>
      </c>
      <c r="D81" s="326" t="str">
        <f>IF(B81="","",INDEX(CATALOGO!J:J,MATCH(B81,CATALOGO!E:E,0)))</f>
        <v>1333</v>
      </c>
      <c r="E81" s="329" t="s">
        <v>223</v>
      </c>
      <c r="F81" s="326" t="str">
        <f t="shared" si="32"/>
        <v>000</v>
      </c>
      <c r="G81" s="327" t="s">
        <v>196</v>
      </c>
      <c r="H81" s="328">
        <v>530809</v>
      </c>
      <c r="I81" s="341" t="s">
        <v>1151</v>
      </c>
      <c r="J81" s="327" t="s">
        <v>193</v>
      </c>
      <c r="K81" s="342" t="str">
        <f>IF(J81="","",INDEX(CATALOGO!AW:AW,MATCH(POA_GC_2026!J81,CATALOGO!AV:AV,0)))</f>
        <v>0000</v>
      </c>
      <c r="L81" s="342" t="str">
        <f>IF(J81="","",INDEX(CATALOGO!AY:AY,MATCH(POA_GC_2026!J81,CATALOGO!AV:AV,0)))</f>
        <v>0000</v>
      </c>
      <c r="M81" s="343" t="str">
        <f>IF(DT81="","",INDEX(CATALOGO!L:L,MATCH(DT81,CATALOGO!D:D,0)))</f>
        <v xml:space="preserve">DIRECCIÓN PROVINCIAL DE SALUD DE MANABÍ </v>
      </c>
      <c r="N81" s="343" t="str">
        <f>IF(DT81="","",INDEX(CATALOGO!K:K,MATCH(DT81,CATALOGO!D:D,0)))</f>
        <v>HOSPITAL GENERAL DE CHONE</v>
      </c>
      <c r="O81" s="344" t="str">
        <f>IF(E81="","",INDEX(CATALOGO!O:O,MATCH(POA_GC_2026!E81,CATALOGO!M:M,0)))</f>
        <v>PROVISION Y PRESTACION DE SERVICIOS DE SALUD</v>
      </c>
      <c r="P81" s="345" t="str">
        <f t="shared" si="22"/>
        <v>SIN PROYECTO</v>
      </c>
      <c r="Q81" s="346" t="str">
        <f>IF(CS81="","",INDEX(CATALOGO!T:T,MATCH(POA_GC_2026!CS81,CATALOGO!S:S,0)))</f>
        <v>PRESTACION DE SERVICIOS DE SALUD SEGUNDO NIVEL</v>
      </c>
      <c r="R81" s="351" t="str">
        <f>IF(H81="","",INDEX(CATALOGO!AG:AG,MATCH(POA_GC_2026!H81,CATALOGO!AF:AF,0)))</f>
        <v>MEDICAMENTOS</v>
      </c>
      <c r="S81" s="345" t="str">
        <f t="array" ref="S81">IF(J81="","",INDEX(CATALOGO!AU:AU,MATCH(J81,CATALOGO!AV:AV,0)))</f>
        <v>RECURSOS FISCALES</v>
      </c>
      <c r="T81" s="352" t="str">
        <f>IF(K81="","",INDEX(CATALOGO!AX:AX,MATCH(K81,CATALOGO!AW:AW,0)))</f>
        <v>SIN ORGANISMO</v>
      </c>
      <c r="U81" s="352" t="str">
        <f>IF(L81="","",INDEX(CATALOGO!AZ:AZ,MATCH(POA_GC_2026!L81,CATALOGO!AY:AY,0)))</f>
        <v>SIN CORRELATIVO</v>
      </c>
      <c r="V81" s="353" t="s">
        <v>618</v>
      </c>
      <c r="W81" s="354" t="s">
        <v>2494</v>
      </c>
      <c r="X81" s="354" t="s">
        <v>2562</v>
      </c>
      <c r="Y81" s="355" t="str">
        <f t="array" ref="Y81">IF(H81="","",INDEX(CATALOGO!AK:AK,MATCH(H81,CATALOGO!AF:AF,0)))</f>
        <v>02</v>
      </c>
      <c r="Z81" s="362" t="str">
        <f t="array" ref="Z81">IF(H81="","",INDEX(CATALOGO!AI:AI,MATCH(H81,CATALOGO!AF:AF,0)))</f>
        <v>NA</v>
      </c>
      <c r="AA81" s="362" t="str">
        <f t="array" ref="AA81">IF(H81="","",INDEX(CATALOGO!AJ:AJ,MATCH(H81,CATALOGO!AF:AF,0)))</f>
        <v>NA</v>
      </c>
      <c r="AB81" s="363" t="s">
        <v>207</v>
      </c>
      <c r="AC81" s="490" t="s">
        <v>2679</v>
      </c>
      <c r="AD81" s="365" t="s">
        <v>208</v>
      </c>
      <c r="AE81" s="366" t="s">
        <v>44</v>
      </c>
      <c r="AF81" s="367">
        <v>46073</v>
      </c>
      <c r="AG81" s="367">
        <v>46078</v>
      </c>
      <c r="AH81" s="367">
        <v>46078</v>
      </c>
      <c r="AI81" s="367">
        <v>46078</v>
      </c>
      <c r="AJ81" s="367">
        <v>46080</v>
      </c>
      <c r="AK81" s="374">
        <v>60</v>
      </c>
      <c r="AL81" s="367">
        <v>46080</v>
      </c>
      <c r="AM81" s="367">
        <v>46142</v>
      </c>
      <c r="AN81" s="366" t="s">
        <v>41</v>
      </c>
      <c r="AO81" s="375">
        <v>0</v>
      </c>
      <c r="AP81" s="375">
        <v>0</v>
      </c>
      <c r="AQ81" s="375">
        <v>0</v>
      </c>
      <c r="AR81" s="375">
        <v>0</v>
      </c>
      <c r="AS81" s="375">
        <v>0</v>
      </c>
      <c r="AT81" s="375">
        <v>0</v>
      </c>
      <c r="AU81" s="375">
        <v>0</v>
      </c>
      <c r="AV81" s="375">
        <v>0</v>
      </c>
      <c r="AW81" s="375">
        <v>0</v>
      </c>
      <c r="AX81" s="375">
        <v>0</v>
      </c>
      <c r="AY81" s="375">
        <v>0</v>
      </c>
      <c r="AZ81" s="375">
        <v>2244.9299999999998</v>
      </c>
      <c r="BA81" s="388">
        <f t="shared" si="33"/>
        <v>2244.9299999999998</v>
      </c>
      <c r="BB81" s="364" t="s">
        <v>2677</v>
      </c>
      <c r="BC81" s="389">
        <f>SUMIFS(REPROGRAM!X:X,REPROGRAM!B:B,POA_GC_2026!A81)</f>
        <v>2244.9299999999998</v>
      </c>
      <c r="BD81" s="389">
        <f>SUMIFS(REPROGRAM!Z:Z,REPROGRAM!B:B,POA_GC_2026!A81)</f>
        <v>2244.9299999999998</v>
      </c>
      <c r="BE81" s="389">
        <f t="shared" si="41"/>
        <v>2244.9299999999998</v>
      </c>
      <c r="BF81" s="375">
        <v>0</v>
      </c>
      <c r="BG81" s="394">
        <f>SUMIFS(CERT_PRES!$P:$P,CERT_PRES!$A:$A,$A81,CERT_PRES!$Q:$Q,"ENERO")</f>
        <v>0</v>
      </c>
      <c r="BH81" s="375">
        <v>0</v>
      </c>
      <c r="BI81" s="394">
        <f>SUMIFS(CERT_PRES!$P:$P,CERT_PRES!$A:$A,$A81,CERT_PRES!$Q:$Q,"FEBRERO")</f>
        <v>0</v>
      </c>
      <c r="BJ81" s="375">
        <v>144.65</v>
      </c>
      <c r="BK81" s="394">
        <f>SUMIFS(CERT_PRES!$P:$P,CERT_PRES!$A:$A,$A81,CERT_PRES!$Q:$Q,"MARZO")</f>
        <v>144.65</v>
      </c>
      <c r="BL81" s="375">
        <v>0</v>
      </c>
      <c r="BM81" s="394">
        <f>SUMIFS(CERT_PRES!$P:$P,CERT_PRES!$A:$A,$A81,CERT_PRES!$Q:$Q,"ABRIL")</f>
        <v>0</v>
      </c>
      <c r="BN81" s="375">
        <v>0</v>
      </c>
      <c r="BO81" s="394">
        <f>SUMIFS(CERT_PRES!$P:$P,CERT_PRES!$A:$A,$A81,CERT_PRES!$Q:$Q,"MAYO")</f>
        <v>0</v>
      </c>
      <c r="BP81" s="375">
        <v>1540</v>
      </c>
      <c r="BQ81" s="394">
        <f>SUMIFS(CERT_PRES!$P:$P,CERT_PRES!$A:$A,$A81,CERT_PRES!$Q:$Q,"JUNIO")</f>
        <v>1540</v>
      </c>
      <c r="BR81" s="375">
        <v>0</v>
      </c>
      <c r="BS81" s="394">
        <f>SUMIFS(CERT_PRES!$P:$P,CERT_PRES!$A:$A,$A81,CERT_PRES!$Q:$Q,"JULIO")</f>
        <v>0</v>
      </c>
      <c r="BT81" s="375">
        <v>560.28</v>
      </c>
      <c r="BU81" s="394">
        <f>SUMIFS(CERT_PRES!$P:$P,CERT_PRES!$A:$A,$A81,CERT_PRES!$Q:$Q,"AGOSTO")</f>
        <v>0</v>
      </c>
      <c r="BV81" s="375">
        <v>0</v>
      </c>
      <c r="BW81" s="394">
        <f>SUMIFS(CERT_PRES!$P:$P,CERT_PRES!$A:$A,$A81,CERT_PRES!$Q:$Q,"SEPTIEMBRE")</f>
        <v>0</v>
      </c>
      <c r="BX81" s="375">
        <v>0</v>
      </c>
      <c r="BY81" s="394">
        <f>SUMIFS(CERT_PRES!$P:$P,CERT_PRES!$A:$A,$A81,CERT_PRES!$Q:$Q,"OCTUBRE")</f>
        <v>0</v>
      </c>
      <c r="BZ81" s="375">
        <v>0</v>
      </c>
      <c r="CA81" s="394">
        <f>SUMIFS(CERT_PRES!$P:$P,CERT_PRES!$A:$A,$A81,CERT_PRES!$Q:$Q,"NOVIEMBRE")</f>
        <v>0</v>
      </c>
      <c r="CB81" s="375">
        <v>0</v>
      </c>
      <c r="CC81" s="388">
        <f>SUMIFS(CERT_PRES!$P:$P,CERT_PRES!$A:$A,$A81,CERT_PRES!$Q:$Q,"DICIEMBRE")</f>
        <v>0</v>
      </c>
      <c r="CD81" s="388">
        <f t="shared" si="23"/>
        <v>2244.9300000000003</v>
      </c>
      <c r="CE81" s="407" t="str">
        <f t="shared" si="31"/>
        <v>SI</v>
      </c>
      <c r="CF81" s="408" t="str">
        <f t="shared" si="24"/>
        <v>VALIDADO</v>
      </c>
      <c r="CG81" s="409">
        <f>+((SUMIFS(REPROGRAM!$V:$V,REPROGRAM!$B:$B,$A81,REPROGRAM!$AB:$AB,"NO"))-(SUMIFS(REPROGRAM!$W:$W,REPROGRAM!$B:$B,$A81,REPROGRAM!$AB:$AB,"NO")))</f>
        <v>0</v>
      </c>
      <c r="CH81" s="409">
        <f t="shared" si="25"/>
        <v>2244.9299999999998</v>
      </c>
      <c r="CI81" s="409">
        <f t="shared" si="26"/>
        <v>0</v>
      </c>
      <c r="CJ81" s="410" t="str">
        <f>IF(DT81="","",INDEX(CATALOGO!L:L,MATCH(DT81,CATALOGO!D:D,0)))</f>
        <v xml:space="preserve">DIRECCIÓN PROVINCIAL DE SALUD DE MANABÍ </v>
      </c>
      <c r="CK81" s="410" t="str">
        <f>IF(DT81="","",INDEX(CATALOGO!L:L,MATCH(DT81,CATALOGO!D:D,0)))</f>
        <v xml:space="preserve">DIRECCIÓN PROVINCIAL DE SALUD DE MANABÍ </v>
      </c>
      <c r="CL81" s="352" t="str">
        <f>IF(D81="","",INDEX(CATALOGO!G:G,MATCH(D81,CATALOGO!D:D,0)))</f>
        <v>COORDINACIÓN ZONAL 4</v>
      </c>
      <c r="CM81" s="352" t="str">
        <f>IF(D81="","",INDEX(CATALOGO!H:H,MATCH(D81,CATALOGO!D:D,0)))</f>
        <v>MANABI</v>
      </c>
      <c r="CN81" s="352" t="str">
        <f>IF(D81="","",INDEX(CATALOGO!I:I,MATCH(D81,CATALOGO!D:D,0)))</f>
        <v>CHONE</v>
      </c>
      <c r="CO81" s="411" t="str">
        <f>IF(H81="","",INDEX(CATALOGO!AH:AH,MATCH(H81,CATALOGO!AF:AF,0)))</f>
        <v>MEDICAMENTOS Y DISPOSITIVOS MÉDICOS</v>
      </c>
      <c r="CP81" s="352" t="str">
        <f t="shared" si="38"/>
        <v>NO APLICA</v>
      </c>
      <c r="CQ81" s="352" t="str">
        <f>IF(E81="","",INDEX(CATALOGO!N:N,MATCH(POA_GC_2026!E81,CATALOGO!M:M,0)))</f>
        <v>PROV</v>
      </c>
      <c r="CR81" s="352" t="str">
        <f t="shared" si="39"/>
        <v>CORRIENTE</v>
      </c>
      <c r="CS81" s="352" t="str">
        <f t="shared" si="40"/>
        <v>90000004</v>
      </c>
      <c r="CT81" s="417" t="str">
        <f>IFERROR(VLOOKUP(E81,CATALOGO!$BB$3:$BC$24,2,0)," ")</f>
        <v>G21</v>
      </c>
      <c r="CU81" s="418" t="str">
        <f>IF(E81="","",INDEX(CATALOGO!AN:AN,MATCH(POA_GC_2026!E81,CATALOGO!AQ:AQ,0)))</f>
        <v>Mejorar las condiciones de vida de la población de forma integral, promoviendo el acceso equitativo a salud, vivienda y bienestar social.</v>
      </c>
      <c r="CV81" s="418" t="str">
        <f>IF(E81="","",INDEX(CATALOGO!AO:AO,MATCH(POA_GC_2026!E81,CATALOGO!AQ:AQ,0)))</f>
        <v>OE5 Incrementar la cobertura de las prestaciones de servicios de salud</v>
      </c>
      <c r="CW81" s="407" t="str">
        <f>IF(CV81="","",INDEX(CATALOGO!AP:AP,MATCH(POA_GC_2026!CV81,CATALOGO!AO:AO,0)))</f>
        <v>OE_5</v>
      </c>
      <c r="CX81" s="419"/>
      <c r="CY81" s="420">
        <f>SUMIFS(CERT_ACT_POA!AM:AM,CERT_ACT_POA!C:C,A81)</f>
        <v>2244.9299999999998</v>
      </c>
      <c r="CZ81" s="420">
        <f t="shared" si="34"/>
        <v>0</v>
      </c>
      <c r="DA81" s="421">
        <f>SUMIFS(CERT_ACT_POA!$AD:$AD,CERT_ACT_POA!$C:$C,POA_GC_2026!$A81)</f>
        <v>0</v>
      </c>
      <c r="DB81" s="421">
        <f>SUMIFS(CERT_ACT_POA!$AE:$AE,CERT_ACT_POA!$C:$C,POA_GC_2026!$A81)</f>
        <v>0</v>
      </c>
      <c r="DC81" s="421">
        <f>SUMIFS(CERT_ACT_POA!$AF:$AF,CERT_ACT_POA!$C:$C,POA_GC_2026!$A81)</f>
        <v>0</v>
      </c>
      <c r="DD81" s="407" t="str">
        <f t="shared" si="35"/>
        <v>53</v>
      </c>
      <c r="DE81" s="364"/>
      <c r="DF81" s="428"/>
      <c r="DG81" s="429">
        <f>SUMIFS(CERT_PRES!$M:$M,CERT_PRES!$A:$A,$A81)</f>
        <v>0</v>
      </c>
      <c r="DH81" s="429">
        <f>SUMIFS(CERT_PRES!$O:$O,CERT_PRES!$A:$A,$A81)</f>
        <v>2244.9299999999998</v>
      </c>
      <c r="DI81" s="429">
        <f>SUMIFS(CERT_PRES!$P:$P,CERT_PRES!$A:$A,$A81)</f>
        <v>1684.65</v>
      </c>
      <c r="DJ81" s="442">
        <f t="shared" si="27"/>
        <v>0</v>
      </c>
      <c r="DK81" s="608">
        <f>IFERROR(VLOOKUP($A81,CERT_PRES!$A$6:$L$2552,12,0),0)</f>
        <v>32</v>
      </c>
      <c r="DL81" s="429" t="str">
        <f t="shared" si="36"/>
        <v>OK</v>
      </c>
      <c r="DM81" s="429" t="str">
        <f t="shared" si="37"/>
        <v>OK</v>
      </c>
      <c r="DN81" s="429">
        <f t="shared" si="42"/>
        <v>1684.65</v>
      </c>
      <c r="DO81" s="429" t="str">
        <f t="shared" si="28"/>
        <v/>
      </c>
      <c r="DP81" s="443">
        <f>IFERROR(VLOOKUP(A81,#REF!,82,0),0)</f>
        <v>0</v>
      </c>
      <c r="DQ81" s="444">
        <f t="shared" si="29"/>
        <v>2244.9299999999998</v>
      </c>
      <c r="DR81" s="445">
        <f t="shared" si="30"/>
        <v>0</v>
      </c>
      <c r="DS81" s="484" t="s">
        <v>2678</v>
      </c>
      <c r="DT81" s="326" t="s">
        <v>951</v>
      </c>
    </row>
    <row r="82" spans="1:124" s="39" customFormat="1" ht="12.75" customHeight="1">
      <c r="A82" s="484" t="s">
        <v>2680</v>
      </c>
      <c r="B82" s="486" t="str">
        <f>IF(DT82="","",INDEX(CATALOGO!E:E,MATCH(DT82,CATALOGO!D:D,0)))</f>
        <v>HOSPITAL GENERAL DE CHONE</v>
      </c>
      <c r="C82" s="483" t="s">
        <v>2561</v>
      </c>
      <c r="D82" s="326" t="str">
        <f>IF(B82="","",INDEX(CATALOGO!J:J,MATCH(B82,CATALOGO!E:E,0)))</f>
        <v>1333</v>
      </c>
      <c r="E82" s="329" t="s">
        <v>223</v>
      </c>
      <c r="F82" s="326" t="str">
        <f t="shared" si="32"/>
        <v>000</v>
      </c>
      <c r="G82" s="327" t="s">
        <v>196</v>
      </c>
      <c r="H82" s="328">
        <v>530809</v>
      </c>
      <c r="I82" s="341" t="s">
        <v>1151</v>
      </c>
      <c r="J82" s="327" t="s">
        <v>193</v>
      </c>
      <c r="K82" s="342" t="str">
        <f>IF(J82="","",INDEX(CATALOGO!AW:AW,MATCH(POA_GC_2026!J82,CATALOGO!AV:AV,0)))</f>
        <v>0000</v>
      </c>
      <c r="L82" s="342" t="str">
        <f>IF(J82="","",INDEX(CATALOGO!AY:AY,MATCH(POA_GC_2026!J82,CATALOGO!AV:AV,0)))</f>
        <v>0000</v>
      </c>
      <c r="M82" s="343" t="str">
        <f>IF(DT82="","",INDEX(CATALOGO!L:L,MATCH(DT82,CATALOGO!D:D,0)))</f>
        <v xml:space="preserve">DIRECCIÓN PROVINCIAL DE SALUD DE MANABÍ </v>
      </c>
      <c r="N82" s="343" t="str">
        <f>IF(DT82="","",INDEX(CATALOGO!K:K,MATCH(DT82,CATALOGO!D:D,0)))</f>
        <v>HOSPITAL GENERAL DE CHONE</v>
      </c>
      <c r="O82" s="344" t="str">
        <f>IF(E82="","",INDEX(CATALOGO!O:O,MATCH(POA_GC_2026!E82,CATALOGO!M:M,0)))</f>
        <v>PROVISION Y PRESTACION DE SERVICIOS DE SALUD</v>
      </c>
      <c r="P82" s="345" t="str">
        <f t="shared" si="22"/>
        <v>SIN PROYECTO</v>
      </c>
      <c r="Q82" s="346" t="str">
        <f>IF(CS82="","",INDEX(CATALOGO!T:T,MATCH(POA_GC_2026!CS82,CATALOGO!S:S,0)))</f>
        <v>PRESTACION DE SERVICIOS DE SALUD SEGUNDO NIVEL</v>
      </c>
      <c r="R82" s="351" t="str">
        <f>IF(H82="","",INDEX(CATALOGO!AG:AG,MATCH(POA_GC_2026!H82,CATALOGO!AF:AF,0)))</f>
        <v>MEDICAMENTOS</v>
      </c>
      <c r="S82" s="345" t="str">
        <f t="array" ref="S82">IF(J82="","",INDEX(CATALOGO!AU:AU,MATCH(J82,CATALOGO!AV:AV,0)))</f>
        <v>RECURSOS FISCALES</v>
      </c>
      <c r="T82" s="352" t="str">
        <f>IF(K82="","",INDEX(CATALOGO!AX:AX,MATCH(K82,CATALOGO!AW:AW,0)))</f>
        <v>SIN ORGANISMO</v>
      </c>
      <c r="U82" s="352" t="str">
        <f>IF(L82="","",INDEX(CATALOGO!AZ:AZ,MATCH(POA_GC_2026!L82,CATALOGO!AY:AY,0)))</f>
        <v>SIN CORRELATIVO</v>
      </c>
      <c r="V82" s="353" t="s">
        <v>618</v>
      </c>
      <c r="W82" s="354" t="s">
        <v>2494</v>
      </c>
      <c r="X82" s="354" t="s">
        <v>2562</v>
      </c>
      <c r="Y82" s="355" t="str">
        <f t="array" ref="Y82">IF(H82="","",INDEX(CATALOGO!AK:AK,MATCH(H82,CATALOGO!AF:AF,0)))</f>
        <v>02</v>
      </c>
      <c r="Z82" s="362" t="str">
        <f t="array" ref="Z82">IF(H82="","",INDEX(CATALOGO!AI:AI,MATCH(H82,CATALOGO!AF:AF,0)))</f>
        <v>NA</v>
      </c>
      <c r="AA82" s="362" t="str">
        <f t="array" ref="AA82">IF(H82="","",INDEX(CATALOGO!AJ:AJ,MATCH(H82,CATALOGO!AF:AF,0)))</f>
        <v>NA</v>
      </c>
      <c r="AB82" s="363" t="s">
        <v>207</v>
      </c>
      <c r="AC82" s="490" t="s">
        <v>2681</v>
      </c>
      <c r="AD82" s="365" t="s">
        <v>206</v>
      </c>
      <c r="AE82" s="366" t="s">
        <v>44</v>
      </c>
      <c r="AF82" s="367">
        <v>46073</v>
      </c>
      <c r="AG82" s="367">
        <v>46078</v>
      </c>
      <c r="AH82" s="367">
        <v>46078</v>
      </c>
      <c r="AI82" s="367">
        <v>46078</v>
      </c>
      <c r="AJ82" s="367">
        <v>46080</v>
      </c>
      <c r="AK82" s="374">
        <v>60</v>
      </c>
      <c r="AL82" s="367">
        <v>46080</v>
      </c>
      <c r="AM82" s="367">
        <v>46142</v>
      </c>
      <c r="AN82" s="366" t="s">
        <v>41</v>
      </c>
      <c r="AO82" s="375">
        <v>0</v>
      </c>
      <c r="AP82" s="375">
        <v>0</v>
      </c>
      <c r="AQ82" s="375">
        <v>0</v>
      </c>
      <c r="AR82" s="375">
        <v>0</v>
      </c>
      <c r="AS82" s="375">
        <v>0</v>
      </c>
      <c r="AT82" s="375">
        <v>0</v>
      </c>
      <c r="AU82" s="375">
        <v>0</v>
      </c>
      <c r="AV82" s="375">
        <v>0</v>
      </c>
      <c r="AW82" s="375">
        <v>0</v>
      </c>
      <c r="AX82" s="375">
        <v>0</v>
      </c>
      <c r="AY82" s="375">
        <v>0</v>
      </c>
      <c r="AZ82" s="375">
        <v>1890</v>
      </c>
      <c r="BA82" s="388">
        <f t="shared" si="33"/>
        <v>1890</v>
      </c>
      <c r="BB82" s="364"/>
      <c r="BC82" s="389">
        <f>SUMIFS(REPROGRAM!X:X,REPROGRAM!B:B,POA_GC_2026!A82)</f>
        <v>1890</v>
      </c>
      <c r="BD82" s="389">
        <f>SUMIFS(REPROGRAM!Z:Z,REPROGRAM!B:B,POA_GC_2026!A82)</f>
        <v>1890</v>
      </c>
      <c r="BE82" s="389">
        <f t="shared" si="41"/>
        <v>1890</v>
      </c>
      <c r="BF82" s="375">
        <v>0</v>
      </c>
      <c r="BG82" s="394">
        <f>SUMIFS(CERT_PRES!$P:$P,CERT_PRES!$A:$A,$A82,CERT_PRES!$Q:$Q,"ENERO")</f>
        <v>0</v>
      </c>
      <c r="BH82" s="375">
        <v>0</v>
      </c>
      <c r="BI82" s="394">
        <f>SUMIFS(CERT_PRES!$P:$P,CERT_PRES!$A:$A,$A82,CERT_PRES!$Q:$Q,"FEBRERO")</f>
        <v>0</v>
      </c>
      <c r="BJ82" s="375">
        <v>1890</v>
      </c>
      <c r="BK82" s="394">
        <f>SUMIFS(CERT_PRES!$P:$P,CERT_PRES!$A:$A,$A82,CERT_PRES!$Q:$Q,"MARZO")</f>
        <v>1890</v>
      </c>
      <c r="BL82" s="375">
        <v>0</v>
      </c>
      <c r="BM82" s="394">
        <f>SUMIFS(CERT_PRES!$P:$P,CERT_PRES!$A:$A,$A82,CERT_PRES!$Q:$Q,"ABRIL")</f>
        <v>0</v>
      </c>
      <c r="BN82" s="375">
        <v>0</v>
      </c>
      <c r="BO82" s="394">
        <f>SUMIFS(CERT_PRES!$P:$P,CERT_PRES!$A:$A,$A82,CERT_PRES!$Q:$Q,"MAYO")</f>
        <v>0</v>
      </c>
      <c r="BP82" s="375">
        <v>0</v>
      </c>
      <c r="BQ82" s="394">
        <f>SUMIFS(CERT_PRES!$P:$P,CERT_PRES!$A:$A,$A82,CERT_PRES!$Q:$Q,"JUNIO")</f>
        <v>0</v>
      </c>
      <c r="BR82" s="375">
        <v>0</v>
      </c>
      <c r="BS82" s="394">
        <f>SUMIFS(CERT_PRES!$P:$P,CERT_PRES!$A:$A,$A82,CERT_PRES!$Q:$Q,"JULIO")</f>
        <v>0</v>
      </c>
      <c r="BT82" s="375">
        <v>0</v>
      </c>
      <c r="BU82" s="394">
        <f>SUMIFS(CERT_PRES!$P:$P,CERT_PRES!$A:$A,$A82,CERT_PRES!$Q:$Q,"AGOSTO")</f>
        <v>0</v>
      </c>
      <c r="BV82" s="375">
        <v>0</v>
      </c>
      <c r="BW82" s="394">
        <f>SUMIFS(CERT_PRES!$P:$P,CERT_PRES!$A:$A,$A82,CERT_PRES!$Q:$Q,"SEPTIEMBRE")</f>
        <v>0</v>
      </c>
      <c r="BX82" s="375">
        <v>0</v>
      </c>
      <c r="BY82" s="394">
        <f>SUMIFS(CERT_PRES!$P:$P,CERT_PRES!$A:$A,$A82,CERT_PRES!$Q:$Q,"OCTUBRE")</f>
        <v>0</v>
      </c>
      <c r="BZ82" s="375">
        <v>0</v>
      </c>
      <c r="CA82" s="394">
        <f>SUMIFS(CERT_PRES!$P:$P,CERT_PRES!$A:$A,$A82,CERT_PRES!$Q:$Q,"NOVIEMBRE")</f>
        <v>0</v>
      </c>
      <c r="CB82" s="375">
        <v>0</v>
      </c>
      <c r="CC82" s="388">
        <f>SUMIFS(CERT_PRES!$P:$P,CERT_PRES!$A:$A,$A82,CERT_PRES!$Q:$Q,"DICIEMBRE")</f>
        <v>0</v>
      </c>
      <c r="CD82" s="388">
        <f t="shared" si="23"/>
        <v>1890</v>
      </c>
      <c r="CE82" s="407" t="str">
        <f t="shared" si="31"/>
        <v>SI</v>
      </c>
      <c r="CF82" s="408" t="str">
        <f t="shared" si="24"/>
        <v>VALIDADO</v>
      </c>
      <c r="CG82" s="409">
        <f>+((SUMIFS(REPROGRAM!$V:$V,REPROGRAM!$B:$B,$A82,REPROGRAM!$AB:$AB,"NO"))-(SUMIFS(REPROGRAM!$W:$W,REPROGRAM!$B:$B,$A82,REPROGRAM!$AB:$AB,"NO")))</f>
        <v>0</v>
      </c>
      <c r="CH82" s="409">
        <f t="shared" si="25"/>
        <v>1890</v>
      </c>
      <c r="CI82" s="409">
        <f t="shared" si="26"/>
        <v>0</v>
      </c>
      <c r="CJ82" s="410" t="str">
        <f>IF(DT82="","",INDEX(CATALOGO!L:L,MATCH(DT82,CATALOGO!D:D,0)))</f>
        <v xml:space="preserve">DIRECCIÓN PROVINCIAL DE SALUD DE MANABÍ </v>
      </c>
      <c r="CK82" s="410" t="str">
        <f>IF(DT82="","",INDEX(CATALOGO!L:L,MATCH(DT82,CATALOGO!D:D,0)))</f>
        <v xml:space="preserve">DIRECCIÓN PROVINCIAL DE SALUD DE MANABÍ </v>
      </c>
      <c r="CL82" s="352" t="str">
        <f>IF(D82="","",INDEX(CATALOGO!G:G,MATCH(D82,CATALOGO!D:D,0)))</f>
        <v>COORDINACIÓN ZONAL 4</v>
      </c>
      <c r="CM82" s="352" t="str">
        <f>IF(D82="","",INDEX(CATALOGO!H:H,MATCH(D82,CATALOGO!D:D,0)))</f>
        <v>MANABI</v>
      </c>
      <c r="CN82" s="352" t="str">
        <f>IF(D82="","",INDEX(CATALOGO!I:I,MATCH(D82,CATALOGO!D:D,0)))</f>
        <v>CHONE</v>
      </c>
      <c r="CO82" s="411" t="str">
        <f>IF(H82="","",INDEX(CATALOGO!AH:AH,MATCH(H82,CATALOGO!AF:AF,0)))</f>
        <v>MEDICAMENTOS Y DISPOSITIVOS MÉDICOS</v>
      </c>
      <c r="CP82" s="352" t="str">
        <f t="shared" si="38"/>
        <v>NO APLICA</v>
      </c>
      <c r="CQ82" s="352" t="str">
        <f>IF(E82="","",INDEX(CATALOGO!N:N,MATCH(POA_GC_2026!E82,CATALOGO!M:M,0)))</f>
        <v>PROV</v>
      </c>
      <c r="CR82" s="352" t="str">
        <f t="shared" si="39"/>
        <v>CORRIENTE</v>
      </c>
      <c r="CS82" s="352" t="str">
        <f t="shared" si="40"/>
        <v>90000004</v>
      </c>
      <c r="CT82" s="417" t="str">
        <f>IFERROR(VLOOKUP(E82,CATALOGO!$BB$3:$BC$24,2,0)," ")</f>
        <v>G21</v>
      </c>
      <c r="CU82" s="418" t="str">
        <f>IF(E82="","",INDEX(CATALOGO!AN:AN,MATCH(POA_GC_2026!E82,CATALOGO!AQ:AQ,0)))</f>
        <v>Mejorar las condiciones de vida de la población de forma integral, promoviendo el acceso equitativo a salud, vivienda y bienestar social.</v>
      </c>
      <c r="CV82" s="418" t="str">
        <f>IF(E82="","",INDEX(CATALOGO!AO:AO,MATCH(POA_GC_2026!E82,CATALOGO!AQ:AQ,0)))</f>
        <v>OE5 Incrementar la cobertura de las prestaciones de servicios de salud</v>
      </c>
      <c r="CW82" s="407" t="str">
        <f>IF(CV82="","",INDEX(CATALOGO!AP:AP,MATCH(POA_GC_2026!CV82,CATALOGO!AO:AO,0)))</f>
        <v>OE_5</v>
      </c>
      <c r="CX82" s="419"/>
      <c r="CY82" s="420">
        <f>SUMIFS(CERT_ACT_POA!AM:AM,CERT_ACT_POA!C:C,A82)</f>
        <v>1890</v>
      </c>
      <c r="CZ82" s="420">
        <f t="shared" si="34"/>
        <v>0</v>
      </c>
      <c r="DA82" s="421">
        <f>SUMIFS(CERT_ACT_POA!$AD:$AD,CERT_ACT_POA!$C:$C,POA_GC_2026!$A82)</f>
        <v>0</v>
      </c>
      <c r="DB82" s="421">
        <f>SUMIFS(CERT_ACT_POA!$AE:$AE,CERT_ACT_POA!$C:$C,POA_GC_2026!$A82)</f>
        <v>0</v>
      </c>
      <c r="DC82" s="421">
        <f>SUMIFS(CERT_ACT_POA!$AF:$AF,CERT_ACT_POA!$C:$C,POA_GC_2026!$A82)</f>
        <v>0</v>
      </c>
      <c r="DD82" s="407" t="str">
        <f t="shared" si="35"/>
        <v>53</v>
      </c>
      <c r="DE82" s="364"/>
      <c r="DF82" s="428"/>
      <c r="DG82" s="429">
        <f>SUMIFS(CERT_PRES!$M:$M,CERT_PRES!$A:$A,$A82)</f>
        <v>0</v>
      </c>
      <c r="DH82" s="429">
        <f>SUMIFS(CERT_PRES!$O:$O,CERT_PRES!$A:$A,$A82)</f>
        <v>1890</v>
      </c>
      <c r="DI82" s="429">
        <f>SUMIFS(CERT_PRES!$P:$P,CERT_PRES!$A:$A,$A82)</f>
        <v>1890</v>
      </c>
      <c r="DJ82" s="442">
        <f t="shared" si="27"/>
        <v>0</v>
      </c>
      <c r="DK82" s="608">
        <f>IFERROR(VLOOKUP($A82,CERT_PRES!$A$6:$L$2552,12,0),0)</f>
        <v>27</v>
      </c>
      <c r="DL82" s="429" t="str">
        <f t="shared" si="36"/>
        <v>OK</v>
      </c>
      <c r="DM82" s="429" t="str">
        <f t="shared" si="37"/>
        <v>OK</v>
      </c>
      <c r="DN82" s="429">
        <f t="shared" si="42"/>
        <v>1890</v>
      </c>
      <c r="DO82" s="429" t="str">
        <f t="shared" si="28"/>
        <v/>
      </c>
      <c r="DP82" s="443">
        <f>IFERROR(VLOOKUP(A82,#REF!,82,0),0)</f>
        <v>0</v>
      </c>
      <c r="DQ82" s="444">
        <f t="shared" si="29"/>
        <v>1890</v>
      </c>
      <c r="DR82" s="445">
        <f t="shared" si="30"/>
        <v>0</v>
      </c>
      <c r="DS82" s="484" t="s">
        <v>2680</v>
      </c>
      <c r="DT82" s="326" t="s">
        <v>951</v>
      </c>
    </row>
    <row r="83" spans="1:124" s="39" customFormat="1" ht="12.75" customHeight="1">
      <c r="A83" s="484" t="s">
        <v>2682</v>
      </c>
      <c r="B83" s="486" t="str">
        <f>IF(DT83="","",INDEX(CATALOGO!E:E,MATCH(DT83,CATALOGO!D:D,0)))</f>
        <v>HOSPITAL GENERAL DE CHONE</v>
      </c>
      <c r="C83" s="483" t="s">
        <v>2561</v>
      </c>
      <c r="D83" s="326" t="str">
        <f>IF(B83="","",INDEX(CATALOGO!J:J,MATCH(B83,CATALOGO!E:E,0)))</f>
        <v>1333</v>
      </c>
      <c r="E83" s="329" t="s">
        <v>223</v>
      </c>
      <c r="F83" s="326" t="str">
        <f t="shared" si="32"/>
        <v>000</v>
      </c>
      <c r="G83" s="327" t="s">
        <v>196</v>
      </c>
      <c r="H83" s="328">
        <v>530809</v>
      </c>
      <c r="I83" s="341" t="s">
        <v>1151</v>
      </c>
      <c r="J83" s="327" t="s">
        <v>193</v>
      </c>
      <c r="K83" s="342" t="str">
        <f>IF(J83="","",INDEX(CATALOGO!AW:AW,MATCH(POA_GC_2026!J83,CATALOGO!AV:AV,0)))</f>
        <v>0000</v>
      </c>
      <c r="L83" s="342" t="str">
        <f>IF(J83="","",INDEX(CATALOGO!AY:AY,MATCH(POA_GC_2026!J83,CATALOGO!AV:AV,0)))</f>
        <v>0000</v>
      </c>
      <c r="M83" s="343" t="str">
        <f>IF(DT83="","",INDEX(CATALOGO!L:L,MATCH(DT83,CATALOGO!D:D,0)))</f>
        <v xml:space="preserve">DIRECCIÓN PROVINCIAL DE SALUD DE MANABÍ </v>
      </c>
      <c r="N83" s="343" t="str">
        <f>IF(DT83="","",INDEX(CATALOGO!K:K,MATCH(DT83,CATALOGO!D:D,0)))</f>
        <v>HOSPITAL GENERAL DE CHONE</v>
      </c>
      <c r="O83" s="344" t="str">
        <f>IF(E83="","",INDEX(CATALOGO!O:O,MATCH(POA_GC_2026!E83,CATALOGO!M:M,0)))</f>
        <v>PROVISION Y PRESTACION DE SERVICIOS DE SALUD</v>
      </c>
      <c r="P83" s="345" t="str">
        <f t="shared" si="22"/>
        <v>SIN PROYECTO</v>
      </c>
      <c r="Q83" s="346" t="str">
        <f>IF(CS83="","",INDEX(CATALOGO!T:T,MATCH(POA_GC_2026!CS83,CATALOGO!S:S,0)))</f>
        <v>PRESTACION DE SERVICIOS DE SALUD SEGUNDO NIVEL</v>
      </c>
      <c r="R83" s="351" t="str">
        <f>IF(H83="","",INDEX(CATALOGO!AG:AG,MATCH(POA_GC_2026!H83,CATALOGO!AF:AF,0)))</f>
        <v>MEDICAMENTOS</v>
      </c>
      <c r="S83" s="345" t="str">
        <f t="array" ref="S83">IF(J83="","",INDEX(CATALOGO!AU:AU,MATCH(J83,CATALOGO!AV:AV,0)))</f>
        <v>RECURSOS FISCALES</v>
      </c>
      <c r="T83" s="352" t="str">
        <f>IF(K83="","",INDEX(CATALOGO!AX:AX,MATCH(K83,CATALOGO!AW:AW,0)))</f>
        <v>SIN ORGANISMO</v>
      </c>
      <c r="U83" s="352" t="str">
        <f>IF(L83="","",INDEX(CATALOGO!AZ:AZ,MATCH(POA_GC_2026!L83,CATALOGO!AY:AY,0)))</f>
        <v>SIN CORRELATIVO</v>
      </c>
      <c r="V83" s="353" t="s">
        <v>618</v>
      </c>
      <c r="W83" s="354" t="s">
        <v>2494</v>
      </c>
      <c r="X83" s="354" t="s">
        <v>2562</v>
      </c>
      <c r="Y83" s="355" t="str">
        <f t="array" ref="Y83">IF(H83="","",INDEX(CATALOGO!AK:AK,MATCH(H83,CATALOGO!AF:AF,0)))</f>
        <v>02</v>
      </c>
      <c r="Z83" s="362" t="str">
        <f t="array" ref="Z83">IF(H83="","",INDEX(CATALOGO!AI:AI,MATCH(H83,CATALOGO!AF:AF,0)))</f>
        <v>NA</v>
      </c>
      <c r="AA83" s="362" t="str">
        <f t="array" ref="AA83">IF(H83="","",INDEX(CATALOGO!AJ:AJ,MATCH(H83,CATALOGO!AF:AF,0)))</f>
        <v>NA</v>
      </c>
      <c r="AB83" s="363" t="s">
        <v>194</v>
      </c>
      <c r="AC83" s="490" t="s">
        <v>2683</v>
      </c>
      <c r="AD83" s="365" t="s">
        <v>206</v>
      </c>
      <c r="AE83" s="366" t="s">
        <v>41</v>
      </c>
      <c r="AF83" s="367">
        <v>46073</v>
      </c>
      <c r="AG83" s="367">
        <v>46073</v>
      </c>
      <c r="AH83" s="367">
        <v>46056</v>
      </c>
      <c r="AI83" s="367">
        <v>46056</v>
      </c>
      <c r="AJ83" s="367">
        <v>46056</v>
      </c>
      <c r="AK83" s="374"/>
      <c r="AL83" s="367">
        <v>46056</v>
      </c>
      <c r="AM83" s="367">
        <v>46078</v>
      </c>
      <c r="AN83" s="366" t="s">
        <v>41</v>
      </c>
      <c r="AO83" s="375">
        <v>0</v>
      </c>
      <c r="AP83" s="375">
        <v>0</v>
      </c>
      <c r="AQ83" s="375">
        <v>0</v>
      </c>
      <c r="AR83" s="375">
        <v>0</v>
      </c>
      <c r="AS83" s="375">
        <v>50000</v>
      </c>
      <c r="AT83" s="375">
        <v>0</v>
      </c>
      <c r="AU83" s="375">
        <v>0</v>
      </c>
      <c r="AV83" s="375">
        <v>0</v>
      </c>
      <c r="AW83" s="375">
        <v>0</v>
      </c>
      <c r="AX83" s="375">
        <v>0</v>
      </c>
      <c r="AY83" s="375">
        <v>0</v>
      </c>
      <c r="AZ83" s="375">
        <v>0</v>
      </c>
      <c r="BA83" s="388">
        <f t="shared" si="33"/>
        <v>50000</v>
      </c>
      <c r="BB83" s="364" t="s">
        <v>2677</v>
      </c>
      <c r="BC83" s="389">
        <f>SUMIFS(REPROGRAM!X:X,REPROGRAM!B:B,POA_GC_2026!A83)</f>
        <v>6764</v>
      </c>
      <c r="BD83" s="389">
        <f>SUMIFS(REPROGRAM!Z:Z,REPROGRAM!B:B,POA_GC_2026!A83)</f>
        <v>50000</v>
      </c>
      <c r="BE83" s="389">
        <f t="shared" si="41"/>
        <v>6764</v>
      </c>
      <c r="BF83" s="375">
        <v>0</v>
      </c>
      <c r="BG83" s="394">
        <f>SUMIFS(CERT_PRES!$P:$P,CERT_PRES!$A:$A,$A83,CERT_PRES!$Q:$Q,"ENERO")</f>
        <v>0</v>
      </c>
      <c r="BH83" s="375">
        <v>0</v>
      </c>
      <c r="BI83" s="394">
        <f>SUMIFS(CERT_PRES!$P:$P,CERT_PRES!$A:$A,$A83,CERT_PRES!$Q:$Q,"FEBRERO")</f>
        <v>0</v>
      </c>
      <c r="BJ83" s="375">
        <v>0</v>
      </c>
      <c r="BK83" s="394">
        <f>SUMIFS(CERT_PRES!$P:$P,CERT_PRES!$A:$A,$A83,CERT_PRES!$Q:$Q,"MARZO")</f>
        <v>0</v>
      </c>
      <c r="BL83" s="375">
        <v>0</v>
      </c>
      <c r="BM83" s="394">
        <f>SUMIFS(CERT_PRES!$P:$P,CERT_PRES!$A:$A,$A83,CERT_PRES!$Q:$Q,"ABRIL")</f>
        <v>0</v>
      </c>
      <c r="BN83" s="375">
        <v>0</v>
      </c>
      <c r="BO83" s="394">
        <f>SUMIFS(CERT_PRES!$P:$P,CERT_PRES!$A:$A,$A83,CERT_PRES!$Q:$Q,"MAYO")</f>
        <v>0</v>
      </c>
      <c r="BP83" s="375">
        <v>0</v>
      </c>
      <c r="BQ83" s="394">
        <f>SUMIFS(CERT_PRES!$P:$P,CERT_PRES!$A:$A,$A83,CERT_PRES!$Q:$Q,"JUNIO")</f>
        <v>0</v>
      </c>
      <c r="BR83" s="375">
        <v>0</v>
      </c>
      <c r="BS83" s="394">
        <f>SUMIFS(CERT_PRES!$P:$P,CERT_PRES!$A:$A,$A83,CERT_PRES!$Q:$Q,"JULIO")</f>
        <v>0</v>
      </c>
      <c r="BT83" s="375">
        <v>6764</v>
      </c>
      <c r="BU83" s="394">
        <f>SUMIFS(CERT_PRES!$P:$P,CERT_PRES!$A:$A,$A83,CERT_PRES!$Q:$Q,"AGOSTO")</f>
        <v>0</v>
      </c>
      <c r="BV83" s="375">
        <v>0</v>
      </c>
      <c r="BW83" s="394">
        <f>SUMIFS(CERT_PRES!$P:$P,CERT_PRES!$A:$A,$A83,CERT_PRES!$Q:$Q,"SEPTIEMBRE")</f>
        <v>0</v>
      </c>
      <c r="BX83" s="375">
        <v>0</v>
      </c>
      <c r="BY83" s="394">
        <f>SUMIFS(CERT_PRES!$P:$P,CERT_PRES!$A:$A,$A83,CERT_PRES!$Q:$Q,"OCTUBRE")</f>
        <v>0</v>
      </c>
      <c r="BZ83" s="375">
        <v>0</v>
      </c>
      <c r="CA83" s="394">
        <f>SUMIFS(CERT_PRES!$P:$P,CERT_PRES!$A:$A,$A83,CERT_PRES!$Q:$Q,"NOVIEMBRE")</f>
        <v>0</v>
      </c>
      <c r="CB83" s="375">
        <v>0</v>
      </c>
      <c r="CC83" s="388">
        <f>SUMIFS(CERT_PRES!$P:$P,CERT_PRES!$A:$A,$A83,CERT_PRES!$Q:$Q,"DICIEMBRE")</f>
        <v>0</v>
      </c>
      <c r="CD83" s="388">
        <f t="shared" si="23"/>
        <v>6764</v>
      </c>
      <c r="CE83" s="407" t="str">
        <f t="shared" si="31"/>
        <v>SI</v>
      </c>
      <c r="CF83" s="408" t="str">
        <f t="shared" si="24"/>
        <v>VALIDADO</v>
      </c>
      <c r="CG83" s="409">
        <f>+((SUMIFS(REPROGRAM!$V:$V,REPROGRAM!$B:$B,$A83,REPROGRAM!$AB:$AB,"NO"))-(SUMIFS(REPROGRAM!$W:$W,REPROGRAM!$B:$B,$A83,REPROGRAM!$AB:$AB,"NO")))</f>
        <v>0</v>
      </c>
      <c r="CH83" s="409">
        <f t="shared" si="25"/>
        <v>6764</v>
      </c>
      <c r="CI83" s="409">
        <f t="shared" si="26"/>
        <v>0</v>
      </c>
      <c r="CJ83" s="410" t="str">
        <f>IF(DT83="","",INDEX(CATALOGO!L:L,MATCH(DT83,CATALOGO!D:D,0)))</f>
        <v xml:space="preserve">DIRECCIÓN PROVINCIAL DE SALUD DE MANABÍ </v>
      </c>
      <c r="CK83" s="410" t="str">
        <f>IF(DT83="","",INDEX(CATALOGO!L:L,MATCH(DT83,CATALOGO!D:D,0)))</f>
        <v xml:space="preserve">DIRECCIÓN PROVINCIAL DE SALUD DE MANABÍ </v>
      </c>
      <c r="CL83" s="352" t="str">
        <f>IF(D83="","",INDEX(CATALOGO!G:G,MATCH(D83,CATALOGO!D:D,0)))</f>
        <v>COORDINACIÓN ZONAL 4</v>
      </c>
      <c r="CM83" s="352" t="str">
        <f>IF(D83="","",INDEX(CATALOGO!H:H,MATCH(D83,CATALOGO!D:D,0)))</f>
        <v>MANABI</v>
      </c>
      <c r="CN83" s="352" t="str">
        <f>IF(D83="","",INDEX(CATALOGO!I:I,MATCH(D83,CATALOGO!D:D,0)))</f>
        <v>CHONE</v>
      </c>
      <c r="CO83" s="411" t="str">
        <f>IF(H83="","",INDEX(CATALOGO!AH:AH,MATCH(H83,CATALOGO!AF:AF,0)))</f>
        <v>MEDICAMENTOS Y DISPOSITIVOS MÉDICOS</v>
      </c>
      <c r="CP83" s="352" t="str">
        <f t="shared" si="38"/>
        <v>NO APLICA</v>
      </c>
      <c r="CQ83" s="352" t="str">
        <f>IF(E83="","",INDEX(CATALOGO!N:N,MATCH(POA_GC_2026!E83,CATALOGO!M:M,0)))</f>
        <v>PROV</v>
      </c>
      <c r="CR83" s="352" t="str">
        <f t="shared" si="39"/>
        <v>CORRIENTE</v>
      </c>
      <c r="CS83" s="352" t="str">
        <f t="shared" si="40"/>
        <v>90000004</v>
      </c>
      <c r="CT83" s="417" t="str">
        <f>IFERROR(VLOOKUP(E83,CATALOGO!$BB$3:$BC$24,2,0)," ")</f>
        <v>G21</v>
      </c>
      <c r="CU83" s="418" t="str">
        <f>IF(E83="","",INDEX(CATALOGO!AN:AN,MATCH(POA_GC_2026!E83,CATALOGO!AQ:AQ,0)))</f>
        <v>Mejorar las condiciones de vida de la población de forma integral, promoviendo el acceso equitativo a salud, vivienda y bienestar social.</v>
      </c>
      <c r="CV83" s="418" t="str">
        <f>IF(E83="","",INDEX(CATALOGO!AO:AO,MATCH(POA_GC_2026!E83,CATALOGO!AQ:AQ,0)))</f>
        <v>OE5 Incrementar la cobertura de las prestaciones de servicios de salud</v>
      </c>
      <c r="CW83" s="407" t="str">
        <f>IF(CV83="","",INDEX(CATALOGO!AP:AP,MATCH(POA_GC_2026!CV83,CATALOGO!AO:AO,0)))</f>
        <v>OE_5</v>
      </c>
      <c r="CX83" s="419"/>
      <c r="CY83" s="420">
        <f>SUMIFS(CERT_ACT_POA!AM:AM,CERT_ACT_POA!C:C,A83)</f>
        <v>6764</v>
      </c>
      <c r="CZ83" s="420">
        <f t="shared" si="34"/>
        <v>0</v>
      </c>
      <c r="DA83" s="421">
        <f>SUMIFS(CERT_ACT_POA!$AD:$AD,CERT_ACT_POA!$C:$C,POA_GC_2026!$A83)</f>
        <v>0</v>
      </c>
      <c r="DB83" s="421">
        <f>SUMIFS(CERT_ACT_POA!$AE:$AE,CERT_ACT_POA!$C:$C,POA_GC_2026!$A83)</f>
        <v>0</v>
      </c>
      <c r="DC83" s="421">
        <f>SUMIFS(CERT_ACT_POA!$AF:$AF,CERT_ACT_POA!$C:$C,POA_GC_2026!$A83)</f>
        <v>0</v>
      </c>
      <c r="DD83" s="407" t="str">
        <f t="shared" si="35"/>
        <v>53</v>
      </c>
      <c r="DE83" s="364"/>
      <c r="DF83" s="428"/>
      <c r="DG83" s="429">
        <f>SUMIFS(CERT_PRES!$M:$M,CERT_PRES!$A:$A,$A83)</f>
        <v>0</v>
      </c>
      <c r="DH83" s="429">
        <f>SUMIFS(CERT_PRES!$O:$O,CERT_PRES!$A:$A,$A83)</f>
        <v>6764</v>
      </c>
      <c r="DI83" s="429">
        <f>SUMIFS(CERT_PRES!$P:$P,CERT_PRES!$A:$A,$A83)</f>
        <v>0</v>
      </c>
      <c r="DJ83" s="442">
        <f t="shared" si="27"/>
        <v>0</v>
      </c>
      <c r="DK83" s="608">
        <f>IFERROR(VLOOKUP($A83,CERT_PRES!$A$6:$L$2552,12,0),0)</f>
        <v>34</v>
      </c>
      <c r="DL83" s="429" t="str">
        <f t="shared" si="36"/>
        <v>OK</v>
      </c>
      <c r="DM83" s="429" t="str">
        <f t="shared" si="37"/>
        <v>OK</v>
      </c>
      <c r="DN83" s="429">
        <f t="shared" si="42"/>
        <v>0</v>
      </c>
      <c r="DO83" s="429" t="str">
        <f t="shared" si="28"/>
        <v/>
      </c>
      <c r="DP83" s="443">
        <f>IFERROR(VLOOKUP(A83,#REF!,82,0),0)</f>
        <v>0</v>
      </c>
      <c r="DQ83" s="444">
        <f t="shared" si="29"/>
        <v>6764</v>
      </c>
      <c r="DR83" s="445">
        <f t="shared" si="30"/>
        <v>0</v>
      </c>
      <c r="DS83" s="484" t="s">
        <v>2682</v>
      </c>
      <c r="DT83" s="326" t="s">
        <v>951</v>
      </c>
    </row>
    <row r="84" spans="1:124" s="39" customFormat="1" ht="12.75" customHeight="1">
      <c r="A84" s="484" t="s">
        <v>2684</v>
      </c>
      <c r="B84" s="486" t="str">
        <f>IF(DT84="","",INDEX(CATALOGO!E:E,MATCH(DT84,CATALOGO!D:D,0)))</f>
        <v>HOSPITAL GENERAL DE CHONE</v>
      </c>
      <c r="C84" s="483" t="s">
        <v>2561</v>
      </c>
      <c r="D84" s="326" t="str">
        <f>IF(B84="","",INDEX(CATALOGO!J:J,MATCH(B84,CATALOGO!E:E,0)))</f>
        <v>1333</v>
      </c>
      <c r="E84" s="329" t="s">
        <v>223</v>
      </c>
      <c r="F84" s="326" t="str">
        <f t="shared" si="32"/>
        <v>000</v>
      </c>
      <c r="G84" s="327" t="s">
        <v>196</v>
      </c>
      <c r="H84" s="328">
        <v>530809</v>
      </c>
      <c r="I84" s="341" t="s">
        <v>1151</v>
      </c>
      <c r="J84" s="327" t="s">
        <v>193</v>
      </c>
      <c r="K84" s="342" t="str">
        <f>IF(J84="","",INDEX(CATALOGO!AW:AW,MATCH(POA_GC_2026!J84,CATALOGO!AV:AV,0)))</f>
        <v>0000</v>
      </c>
      <c r="L84" s="342" t="str">
        <f>IF(J84="","",INDEX(CATALOGO!AY:AY,MATCH(POA_GC_2026!J84,CATALOGO!AV:AV,0)))</f>
        <v>0000</v>
      </c>
      <c r="M84" s="343" t="str">
        <f>IF(DT84="","",INDEX(CATALOGO!L:L,MATCH(DT84,CATALOGO!D:D,0)))</f>
        <v xml:space="preserve">DIRECCIÓN PROVINCIAL DE SALUD DE MANABÍ </v>
      </c>
      <c r="N84" s="343" t="str">
        <f>IF(DT84="","",INDEX(CATALOGO!K:K,MATCH(DT84,CATALOGO!D:D,0)))</f>
        <v>HOSPITAL GENERAL DE CHONE</v>
      </c>
      <c r="O84" s="344" t="str">
        <f>IF(E84="","",INDEX(CATALOGO!O:O,MATCH(POA_GC_2026!E84,CATALOGO!M:M,0)))</f>
        <v>PROVISION Y PRESTACION DE SERVICIOS DE SALUD</v>
      </c>
      <c r="P84" s="345" t="str">
        <f t="shared" si="22"/>
        <v>SIN PROYECTO</v>
      </c>
      <c r="Q84" s="346" t="str">
        <f>IF(CS84="","",INDEX(CATALOGO!T:T,MATCH(POA_GC_2026!CS84,CATALOGO!S:S,0)))</f>
        <v>PRESTACION DE SERVICIOS DE SALUD SEGUNDO NIVEL</v>
      </c>
      <c r="R84" s="351" t="str">
        <f>IF(H84="","",INDEX(CATALOGO!AG:AG,MATCH(POA_GC_2026!H84,CATALOGO!AF:AF,0)))</f>
        <v>MEDICAMENTOS</v>
      </c>
      <c r="S84" s="345" t="str">
        <f t="array" ref="S84">IF(J84="","",INDEX(CATALOGO!AU:AU,MATCH(J84,CATALOGO!AV:AV,0)))</f>
        <v>RECURSOS FISCALES</v>
      </c>
      <c r="T84" s="352" t="str">
        <f>IF(K84="","",INDEX(CATALOGO!AX:AX,MATCH(K84,CATALOGO!AW:AW,0)))</f>
        <v>SIN ORGANISMO</v>
      </c>
      <c r="U84" s="352" t="str">
        <f>IF(L84="","",INDEX(CATALOGO!AZ:AZ,MATCH(POA_GC_2026!L84,CATALOGO!AY:AY,0)))</f>
        <v>SIN CORRELATIVO</v>
      </c>
      <c r="V84" s="353" t="s">
        <v>618</v>
      </c>
      <c r="W84" s="354" t="s">
        <v>2494</v>
      </c>
      <c r="X84" s="354" t="s">
        <v>2562</v>
      </c>
      <c r="Y84" s="355" t="str">
        <f t="array" ref="Y84">IF(H84="","",INDEX(CATALOGO!AK:AK,MATCH(H84,CATALOGO!AF:AF,0)))</f>
        <v>02</v>
      </c>
      <c r="Z84" s="362" t="str">
        <f t="array" ref="Z84">IF(H84="","",INDEX(CATALOGO!AI:AI,MATCH(H84,CATALOGO!AF:AF,0)))</f>
        <v>NA</v>
      </c>
      <c r="AA84" s="362" t="str">
        <f t="array" ref="AA84">IF(H84="","",INDEX(CATALOGO!AJ:AJ,MATCH(H84,CATALOGO!AF:AF,0)))</f>
        <v>NA</v>
      </c>
      <c r="AB84" s="363" t="s">
        <v>207</v>
      </c>
      <c r="AC84" s="490" t="s">
        <v>2685</v>
      </c>
      <c r="AD84" s="365" t="s">
        <v>209</v>
      </c>
      <c r="AE84" s="366" t="s">
        <v>41</v>
      </c>
      <c r="AF84" s="367">
        <v>46073</v>
      </c>
      <c r="AG84" s="367">
        <v>46073</v>
      </c>
      <c r="AH84" s="367">
        <v>46056</v>
      </c>
      <c r="AI84" s="367">
        <v>46056</v>
      </c>
      <c r="AJ84" s="367">
        <v>46056</v>
      </c>
      <c r="AK84" s="374"/>
      <c r="AL84" s="367">
        <v>46056</v>
      </c>
      <c r="AM84" s="367">
        <v>46078</v>
      </c>
      <c r="AN84" s="366" t="s">
        <v>41</v>
      </c>
      <c r="AO84" s="375">
        <v>0</v>
      </c>
      <c r="AP84" s="375">
        <v>0</v>
      </c>
      <c r="AQ84" s="375">
        <v>0</v>
      </c>
      <c r="AR84" s="375">
        <v>0</v>
      </c>
      <c r="AS84" s="375">
        <v>0</v>
      </c>
      <c r="AT84" s="375">
        <v>0</v>
      </c>
      <c r="AU84" s="375">
        <v>0</v>
      </c>
      <c r="AV84" s="375">
        <v>0</v>
      </c>
      <c r="AW84" s="375">
        <v>0</v>
      </c>
      <c r="AX84" s="375">
        <v>0</v>
      </c>
      <c r="AY84" s="375">
        <v>0</v>
      </c>
      <c r="AZ84" s="375">
        <v>2420.7199999999998</v>
      </c>
      <c r="BA84" s="388">
        <f t="shared" si="33"/>
        <v>2420.7199999999998</v>
      </c>
      <c r="BB84" s="364"/>
      <c r="BC84" s="389">
        <f>SUMIFS(REPROGRAM!X:X,REPROGRAM!B:B,POA_GC_2026!A84)</f>
        <v>2420.7199999999998</v>
      </c>
      <c r="BD84" s="389">
        <f>SUMIFS(REPROGRAM!Z:Z,REPROGRAM!B:B,POA_GC_2026!A84)</f>
        <v>2420.7199999999998</v>
      </c>
      <c r="BE84" s="389">
        <f t="shared" si="41"/>
        <v>2420.7199999999998</v>
      </c>
      <c r="BF84" s="375">
        <v>0</v>
      </c>
      <c r="BG84" s="394">
        <f>SUMIFS(CERT_PRES!$P:$P,CERT_PRES!$A:$A,$A84,CERT_PRES!$Q:$Q,"ENERO")</f>
        <v>0</v>
      </c>
      <c r="BH84" s="375">
        <v>0</v>
      </c>
      <c r="BI84" s="394">
        <f>SUMIFS(CERT_PRES!$P:$P,CERT_PRES!$A:$A,$A84,CERT_PRES!$Q:$Q,"FEBRERO")</f>
        <v>0</v>
      </c>
      <c r="BJ84" s="375">
        <v>0</v>
      </c>
      <c r="BK84" s="394">
        <f>SUMIFS(CERT_PRES!$P:$P,CERT_PRES!$A:$A,$A84,CERT_PRES!$Q:$Q,"MARZO")</f>
        <v>0</v>
      </c>
      <c r="BL84" s="375">
        <v>0</v>
      </c>
      <c r="BM84" s="394">
        <f>SUMIFS(CERT_PRES!$P:$P,CERT_PRES!$A:$A,$A84,CERT_PRES!$Q:$Q,"ABRIL")</f>
        <v>0</v>
      </c>
      <c r="BN84" s="375">
        <v>558</v>
      </c>
      <c r="BO84" s="394">
        <f>SUMIFS(CERT_PRES!$P:$P,CERT_PRES!$A:$A,$A84,CERT_PRES!$Q:$Q,"MAYO")</f>
        <v>558</v>
      </c>
      <c r="BP84" s="375">
        <v>0</v>
      </c>
      <c r="BQ84" s="394">
        <f>SUMIFS(CERT_PRES!$P:$P,CERT_PRES!$A:$A,$A84,CERT_PRES!$Q:$Q,"JUNIO")</f>
        <v>0</v>
      </c>
      <c r="BR84" s="375">
        <v>0</v>
      </c>
      <c r="BS84" s="394">
        <f>SUMIFS(CERT_PRES!$P:$P,CERT_PRES!$A:$A,$A84,CERT_PRES!$Q:$Q,"JULIO")</f>
        <v>0</v>
      </c>
      <c r="BT84" s="375">
        <v>1862.72</v>
      </c>
      <c r="BU84" s="394">
        <f>SUMIFS(CERT_PRES!$P:$P,CERT_PRES!$A:$A,$A84,CERT_PRES!$Q:$Q,"AGOSTO")</f>
        <v>0</v>
      </c>
      <c r="BV84" s="375">
        <v>0</v>
      </c>
      <c r="BW84" s="394">
        <f>SUMIFS(CERT_PRES!$P:$P,CERT_PRES!$A:$A,$A84,CERT_PRES!$Q:$Q,"SEPTIEMBRE")</f>
        <v>0</v>
      </c>
      <c r="BX84" s="375">
        <v>0</v>
      </c>
      <c r="BY84" s="394">
        <f>SUMIFS(CERT_PRES!$P:$P,CERT_PRES!$A:$A,$A84,CERT_PRES!$Q:$Q,"OCTUBRE")</f>
        <v>0</v>
      </c>
      <c r="BZ84" s="375">
        <v>0</v>
      </c>
      <c r="CA84" s="394">
        <f>SUMIFS(CERT_PRES!$P:$P,CERT_PRES!$A:$A,$A84,CERT_PRES!$Q:$Q,"NOVIEMBRE")</f>
        <v>0</v>
      </c>
      <c r="CB84" s="375">
        <v>0</v>
      </c>
      <c r="CC84" s="388">
        <f>SUMIFS(CERT_PRES!$P:$P,CERT_PRES!$A:$A,$A84,CERT_PRES!$Q:$Q,"DICIEMBRE")</f>
        <v>0</v>
      </c>
      <c r="CD84" s="388">
        <f t="shared" si="23"/>
        <v>2420.7200000000003</v>
      </c>
      <c r="CE84" s="407" t="str">
        <f t="shared" si="31"/>
        <v>SI</v>
      </c>
      <c r="CF84" s="408" t="str">
        <f t="shared" si="24"/>
        <v>VALIDADO</v>
      </c>
      <c r="CG84" s="409">
        <f>+((SUMIFS(REPROGRAM!$V:$V,REPROGRAM!$B:$B,$A84,REPROGRAM!$AB:$AB,"NO"))-(SUMIFS(REPROGRAM!$W:$W,REPROGRAM!$B:$B,$A84,REPROGRAM!$AB:$AB,"NO")))</f>
        <v>0</v>
      </c>
      <c r="CH84" s="409">
        <f t="shared" si="25"/>
        <v>2420.7199999999998</v>
      </c>
      <c r="CI84" s="409">
        <f t="shared" si="26"/>
        <v>0</v>
      </c>
      <c r="CJ84" s="410" t="str">
        <f>IF(DT84="","",INDEX(CATALOGO!L:L,MATCH(DT84,CATALOGO!D:D,0)))</f>
        <v xml:space="preserve">DIRECCIÓN PROVINCIAL DE SALUD DE MANABÍ </v>
      </c>
      <c r="CK84" s="410" t="str">
        <f>IF(DT84="","",INDEX(CATALOGO!L:L,MATCH(DT84,CATALOGO!D:D,0)))</f>
        <v xml:space="preserve">DIRECCIÓN PROVINCIAL DE SALUD DE MANABÍ </v>
      </c>
      <c r="CL84" s="352" t="str">
        <f>IF(D84="","",INDEX(CATALOGO!G:G,MATCH(D84,CATALOGO!D:D,0)))</f>
        <v>COORDINACIÓN ZONAL 4</v>
      </c>
      <c r="CM84" s="352" t="str">
        <f>IF(D84="","",INDEX(CATALOGO!H:H,MATCH(D84,CATALOGO!D:D,0)))</f>
        <v>MANABI</v>
      </c>
      <c r="CN84" s="352" t="str">
        <f>IF(D84="","",INDEX(CATALOGO!I:I,MATCH(D84,CATALOGO!D:D,0)))</f>
        <v>CHONE</v>
      </c>
      <c r="CO84" s="411" t="str">
        <f>IF(H84="","",INDEX(CATALOGO!AH:AH,MATCH(H84,CATALOGO!AF:AF,0)))</f>
        <v>MEDICAMENTOS Y DISPOSITIVOS MÉDICOS</v>
      </c>
      <c r="CP84" s="352" t="str">
        <f t="shared" si="38"/>
        <v>NO APLICA</v>
      </c>
      <c r="CQ84" s="352" t="str">
        <f>IF(E84="","",INDEX(CATALOGO!N:N,MATCH(POA_GC_2026!E84,CATALOGO!M:M,0)))</f>
        <v>PROV</v>
      </c>
      <c r="CR84" s="352" t="str">
        <f t="shared" si="39"/>
        <v>CORRIENTE</v>
      </c>
      <c r="CS84" s="352" t="str">
        <f t="shared" si="40"/>
        <v>90000004</v>
      </c>
      <c r="CT84" s="417" t="str">
        <f>IFERROR(VLOOKUP(E84,CATALOGO!$BB$3:$BC$24,2,0)," ")</f>
        <v>G21</v>
      </c>
      <c r="CU84" s="418" t="str">
        <f>IF(E84="","",INDEX(CATALOGO!AN:AN,MATCH(POA_GC_2026!E84,CATALOGO!AQ:AQ,0)))</f>
        <v>Mejorar las condiciones de vida de la población de forma integral, promoviendo el acceso equitativo a salud, vivienda y bienestar social.</v>
      </c>
      <c r="CV84" s="418" t="str">
        <f>IF(E84="","",INDEX(CATALOGO!AO:AO,MATCH(POA_GC_2026!E84,CATALOGO!AQ:AQ,0)))</f>
        <v>OE5 Incrementar la cobertura de las prestaciones de servicios de salud</v>
      </c>
      <c r="CW84" s="407" t="str">
        <f>IF(CV84="","",INDEX(CATALOGO!AP:AP,MATCH(POA_GC_2026!CV84,CATALOGO!AO:AO,0)))</f>
        <v>OE_5</v>
      </c>
      <c r="CX84" s="419"/>
      <c r="CY84" s="420">
        <f>SUMIFS(CERT_ACT_POA!AM:AM,CERT_ACT_POA!C:C,A84)</f>
        <v>2420.7199999999998</v>
      </c>
      <c r="CZ84" s="420">
        <f t="shared" si="34"/>
        <v>0</v>
      </c>
      <c r="DA84" s="421">
        <f>SUMIFS(CERT_ACT_POA!$AD:$AD,CERT_ACT_POA!$C:$C,POA_GC_2026!$A84)</f>
        <v>0</v>
      </c>
      <c r="DB84" s="421">
        <f>SUMIFS(CERT_ACT_POA!$AE:$AE,CERT_ACT_POA!$C:$C,POA_GC_2026!$A84)</f>
        <v>0</v>
      </c>
      <c r="DC84" s="421">
        <f>SUMIFS(CERT_ACT_POA!$AF:$AF,CERT_ACT_POA!$C:$C,POA_GC_2026!$A84)</f>
        <v>0</v>
      </c>
      <c r="DD84" s="407" t="str">
        <f t="shared" si="35"/>
        <v>53</v>
      </c>
      <c r="DE84" s="364"/>
      <c r="DF84" s="428"/>
      <c r="DG84" s="429">
        <f>SUMIFS(CERT_PRES!$M:$M,CERT_PRES!$A:$A,$A84)</f>
        <v>0</v>
      </c>
      <c r="DH84" s="429">
        <f>SUMIFS(CERT_PRES!$O:$O,CERT_PRES!$A:$A,$A84)</f>
        <v>2420.7199999999998</v>
      </c>
      <c r="DI84" s="429">
        <f>SUMIFS(CERT_PRES!$P:$P,CERT_PRES!$A:$A,$A84)</f>
        <v>558</v>
      </c>
      <c r="DJ84" s="442">
        <f t="shared" si="27"/>
        <v>0</v>
      </c>
      <c r="DK84" s="608">
        <f>IFERROR(VLOOKUP($A84,CERT_PRES!$A$6:$L$2552,12,0),0)</f>
        <v>26</v>
      </c>
      <c r="DL84" s="429" t="str">
        <f t="shared" si="36"/>
        <v>OK</v>
      </c>
      <c r="DM84" s="429" t="str">
        <f t="shared" si="37"/>
        <v>OK</v>
      </c>
      <c r="DN84" s="429">
        <f t="shared" si="42"/>
        <v>558</v>
      </c>
      <c r="DO84" s="429" t="str">
        <f t="shared" si="28"/>
        <v/>
      </c>
      <c r="DP84" s="443">
        <f>IFERROR(VLOOKUP(A84,#REF!,82,0),0)</f>
        <v>0</v>
      </c>
      <c r="DQ84" s="444">
        <f t="shared" si="29"/>
        <v>2420.7199999999998</v>
      </c>
      <c r="DR84" s="445">
        <f t="shared" si="30"/>
        <v>0</v>
      </c>
      <c r="DS84" s="484" t="s">
        <v>2684</v>
      </c>
      <c r="DT84" s="326" t="s">
        <v>951</v>
      </c>
    </row>
    <row r="85" spans="1:124" s="39" customFormat="1" ht="12.75" customHeight="1">
      <c r="A85" s="484" t="s">
        <v>2686</v>
      </c>
      <c r="B85" s="486" t="str">
        <f>IF(DT85="","",INDEX(CATALOGO!E:E,MATCH(DT85,CATALOGO!D:D,0)))</f>
        <v>HOSPITAL GENERAL DE CHONE</v>
      </c>
      <c r="C85" s="483" t="s">
        <v>2687</v>
      </c>
      <c r="D85" s="326" t="str">
        <f>IF(B85="","",INDEX(CATALOGO!J:J,MATCH(B85,CATALOGO!E:E,0)))</f>
        <v>1333</v>
      </c>
      <c r="E85" s="329" t="s">
        <v>223</v>
      </c>
      <c r="F85" s="326" t="str">
        <f t="shared" si="32"/>
        <v>000</v>
      </c>
      <c r="G85" s="327" t="s">
        <v>196</v>
      </c>
      <c r="H85" s="328">
        <v>530810</v>
      </c>
      <c r="I85" s="341" t="s">
        <v>1151</v>
      </c>
      <c r="J85" s="327" t="s">
        <v>193</v>
      </c>
      <c r="K85" s="342" t="str">
        <f>IF(J85="","",INDEX(CATALOGO!AW:AW,MATCH(POA_GC_2026!J85,CATALOGO!AV:AV,0)))</f>
        <v>0000</v>
      </c>
      <c r="L85" s="342" t="str">
        <f>IF(J85="","",INDEX(CATALOGO!AY:AY,MATCH(POA_GC_2026!J85,CATALOGO!AV:AV,0)))</f>
        <v>0000</v>
      </c>
      <c r="M85" s="343" t="str">
        <f>IF(DT85="","",INDEX(CATALOGO!L:L,MATCH(DT85,CATALOGO!D:D,0)))</f>
        <v xml:space="preserve">DIRECCIÓN PROVINCIAL DE SALUD DE MANABÍ </v>
      </c>
      <c r="N85" s="343" t="str">
        <f>IF(DT85="","",INDEX(CATALOGO!K:K,MATCH(DT85,CATALOGO!D:D,0)))</f>
        <v>HOSPITAL GENERAL DE CHONE</v>
      </c>
      <c r="O85" s="344" t="str">
        <f>IF(E85="","",INDEX(CATALOGO!O:O,MATCH(POA_GC_2026!E85,CATALOGO!M:M,0)))</f>
        <v>PROVISION Y PRESTACION DE SERVICIOS DE SALUD</v>
      </c>
      <c r="P85" s="345" t="str">
        <f t="shared" si="22"/>
        <v>SIN PROYECTO</v>
      </c>
      <c r="Q85" s="346" t="str">
        <f>IF(CS85="","",INDEX(CATALOGO!T:T,MATCH(POA_GC_2026!CS85,CATALOGO!S:S,0)))</f>
        <v>PRESTACION DE SERVICIOS DE SALUD SEGUNDO NIVEL</v>
      </c>
      <c r="R85" s="351" t="str">
        <f>IF(H85="","",INDEX(CATALOGO!AG:AG,MATCH(POA_GC_2026!H85,CATALOGO!AF:AF,0)))</f>
        <v>DISPOSITIVOS MEDICOS PARA LABORATORIO CLINICO Y PATOLOGIA</v>
      </c>
      <c r="S85" s="345" t="str">
        <f t="array" ref="S85">IF(J85="","",INDEX(CATALOGO!AU:AU,MATCH(J85,CATALOGO!AV:AV,0)))</f>
        <v>RECURSOS FISCALES</v>
      </c>
      <c r="T85" s="352" t="str">
        <f>IF(K85="","",INDEX(CATALOGO!AX:AX,MATCH(K85,CATALOGO!AW:AW,0)))</f>
        <v>SIN ORGANISMO</v>
      </c>
      <c r="U85" s="352" t="str">
        <f>IF(L85="","",INDEX(CATALOGO!AZ:AZ,MATCH(POA_GC_2026!L85,CATALOGO!AY:AY,0)))</f>
        <v>SIN CORRELATIVO</v>
      </c>
      <c r="V85" s="353" t="s">
        <v>618</v>
      </c>
      <c r="W85" s="354" t="s">
        <v>2494</v>
      </c>
      <c r="X85" s="354" t="s">
        <v>2495</v>
      </c>
      <c r="Y85" s="355" t="str">
        <f t="array" ref="Y85">IF(H85="","",INDEX(CATALOGO!AK:AK,MATCH(H85,CATALOGO!AF:AF,0)))</f>
        <v>02</v>
      </c>
      <c r="Z85" s="362" t="str">
        <f t="array" ref="Z85">IF(H85="","",INDEX(CATALOGO!AI:AI,MATCH(H85,CATALOGO!AF:AF,0)))</f>
        <v>NA</v>
      </c>
      <c r="AA85" s="362" t="str">
        <f t="array" ref="AA85">IF(H85="","",INDEX(CATALOGO!AJ:AJ,MATCH(H85,CATALOGO!AF:AF,0)))</f>
        <v>NA</v>
      </c>
      <c r="AB85" s="363" t="s">
        <v>194</v>
      </c>
      <c r="AC85" s="490" t="s">
        <v>2688</v>
      </c>
      <c r="AD85" s="365" t="s">
        <v>208</v>
      </c>
      <c r="AE85" s="366" t="s">
        <v>41</v>
      </c>
      <c r="AF85" s="367">
        <v>46073</v>
      </c>
      <c r="AG85" s="367">
        <v>46073</v>
      </c>
      <c r="AH85" s="367">
        <v>46056</v>
      </c>
      <c r="AI85" s="367">
        <v>46056</v>
      </c>
      <c r="AJ85" s="367">
        <v>46056</v>
      </c>
      <c r="AK85" s="374"/>
      <c r="AL85" s="367">
        <v>46056</v>
      </c>
      <c r="AM85" s="367">
        <v>46078</v>
      </c>
      <c r="AN85" s="366" t="s">
        <v>41</v>
      </c>
      <c r="AO85" s="375">
        <v>0</v>
      </c>
      <c r="AP85" s="375">
        <v>0</v>
      </c>
      <c r="AQ85" s="375">
        <v>31334.799999999999</v>
      </c>
      <c r="AR85" s="375">
        <v>0</v>
      </c>
      <c r="AS85" s="375">
        <v>0</v>
      </c>
      <c r="AT85" s="375">
        <v>0</v>
      </c>
      <c r="AU85" s="375">
        <v>0</v>
      </c>
      <c r="AV85" s="375">
        <v>0</v>
      </c>
      <c r="AW85" s="375">
        <v>0</v>
      </c>
      <c r="AX85" s="375">
        <v>0</v>
      </c>
      <c r="AY85" s="375">
        <v>0</v>
      </c>
      <c r="AZ85" s="375">
        <v>0</v>
      </c>
      <c r="BA85" s="388">
        <f t="shared" si="33"/>
        <v>31334.799999999999</v>
      </c>
      <c r="BB85" s="364" t="s">
        <v>2610</v>
      </c>
      <c r="BC85" s="389">
        <f>SUMIFS(REPROGRAM!X:X,REPROGRAM!B:B,POA_GC_2026!A85)</f>
        <v>29611.39</v>
      </c>
      <c r="BD85" s="389">
        <f>SUMIFS(REPROGRAM!Z:Z,REPROGRAM!B:B,POA_GC_2026!A85)</f>
        <v>31334.799999999999</v>
      </c>
      <c r="BE85" s="389">
        <f t="shared" si="41"/>
        <v>29611.390000000003</v>
      </c>
      <c r="BF85" s="375">
        <v>0</v>
      </c>
      <c r="BG85" s="394">
        <f>SUMIFS(CERT_PRES!$P:$P,CERT_PRES!$A:$A,$A85,CERT_PRES!$Q:$Q,"ENERO")</f>
        <v>0</v>
      </c>
      <c r="BH85" s="375">
        <v>0</v>
      </c>
      <c r="BI85" s="394">
        <f>SUMIFS(CERT_PRES!$P:$P,CERT_PRES!$A:$A,$A85,CERT_PRES!$Q:$Q,"FEBRERO")</f>
        <v>0</v>
      </c>
      <c r="BJ85" s="375">
        <v>14042.94</v>
      </c>
      <c r="BK85" s="394">
        <f>SUMIFS(CERT_PRES!$P:$P,CERT_PRES!$A:$A,$A85,CERT_PRES!$Q:$Q,"MARZO")</f>
        <v>14042.94</v>
      </c>
      <c r="BL85" s="375">
        <v>0</v>
      </c>
      <c r="BM85" s="394">
        <f>SUMIFS(CERT_PRES!$P:$P,CERT_PRES!$A:$A,$A85,CERT_PRES!$Q:$Q,"ABRIL")</f>
        <v>0</v>
      </c>
      <c r="BN85" s="375">
        <v>0</v>
      </c>
      <c r="BO85" s="394">
        <f>SUMIFS(CERT_PRES!$P:$P,CERT_PRES!$A:$A,$A85,CERT_PRES!$Q:$Q,"MAYO")</f>
        <v>0</v>
      </c>
      <c r="BP85" s="375">
        <v>0</v>
      </c>
      <c r="BQ85" s="394">
        <f>SUMIFS(CERT_PRES!$P:$P,CERT_PRES!$A:$A,$A85,CERT_PRES!$Q:$Q,"JUNIO")</f>
        <v>0</v>
      </c>
      <c r="BR85" s="375">
        <v>0</v>
      </c>
      <c r="BS85" s="394">
        <f>SUMIFS(CERT_PRES!$P:$P,CERT_PRES!$A:$A,$A85,CERT_PRES!$Q:$Q,"JULIO")</f>
        <v>0</v>
      </c>
      <c r="BT85" s="375">
        <v>15568.45</v>
      </c>
      <c r="BU85" s="394">
        <f>SUMIFS(CERT_PRES!$P:$P,CERT_PRES!$A:$A,$A85,CERT_PRES!$Q:$Q,"AGOSTO")</f>
        <v>0</v>
      </c>
      <c r="BV85" s="375">
        <v>0</v>
      </c>
      <c r="BW85" s="394">
        <f>SUMIFS(CERT_PRES!$P:$P,CERT_PRES!$A:$A,$A85,CERT_PRES!$Q:$Q,"SEPTIEMBRE")</f>
        <v>0</v>
      </c>
      <c r="BX85" s="375">
        <v>0</v>
      </c>
      <c r="BY85" s="394">
        <f>SUMIFS(CERT_PRES!$P:$P,CERT_PRES!$A:$A,$A85,CERT_PRES!$Q:$Q,"OCTUBRE")</f>
        <v>0</v>
      </c>
      <c r="BZ85" s="375">
        <v>0</v>
      </c>
      <c r="CA85" s="394">
        <f>SUMIFS(CERT_PRES!$P:$P,CERT_PRES!$A:$A,$A85,CERT_PRES!$Q:$Q,"NOVIEMBRE")</f>
        <v>0</v>
      </c>
      <c r="CB85" s="375">
        <v>0</v>
      </c>
      <c r="CC85" s="388">
        <f>SUMIFS(CERT_PRES!$P:$P,CERT_PRES!$A:$A,$A85,CERT_PRES!$Q:$Q,"DICIEMBRE")</f>
        <v>0</v>
      </c>
      <c r="CD85" s="388">
        <f t="shared" si="23"/>
        <v>29611.39</v>
      </c>
      <c r="CE85" s="407" t="str">
        <f t="shared" si="31"/>
        <v>SI</v>
      </c>
      <c r="CF85" s="408" t="str">
        <f t="shared" si="24"/>
        <v>VALIDADO</v>
      </c>
      <c r="CG85" s="409">
        <f>+((SUMIFS(REPROGRAM!$V:$V,REPROGRAM!$B:$B,$A85,REPROGRAM!$AB:$AB,"NO"))-(SUMIFS(REPROGRAM!$W:$W,REPROGRAM!$B:$B,$A85,REPROGRAM!$AB:$AB,"NO")))</f>
        <v>0</v>
      </c>
      <c r="CH85" s="409">
        <f t="shared" si="25"/>
        <v>29611.39</v>
      </c>
      <c r="CI85" s="409">
        <f t="shared" si="26"/>
        <v>0</v>
      </c>
      <c r="CJ85" s="410" t="str">
        <f>IF(DT85="","",INDEX(CATALOGO!L:L,MATCH(DT85,CATALOGO!D:D,0)))</f>
        <v xml:space="preserve">DIRECCIÓN PROVINCIAL DE SALUD DE MANABÍ </v>
      </c>
      <c r="CK85" s="410" t="str">
        <f>IF(DT85="","",INDEX(CATALOGO!L:L,MATCH(DT85,CATALOGO!D:D,0)))</f>
        <v xml:space="preserve">DIRECCIÓN PROVINCIAL DE SALUD DE MANABÍ </v>
      </c>
      <c r="CL85" s="352" t="str">
        <f>IF(D85="","",INDEX(CATALOGO!G:G,MATCH(D85,CATALOGO!D:D,0)))</f>
        <v>COORDINACIÓN ZONAL 4</v>
      </c>
      <c r="CM85" s="352" t="str">
        <f>IF(D85="","",INDEX(CATALOGO!H:H,MATCH(D85,CATALOGO!D:D,0)))</f>
        <v>MANABI</v>
      </c>
      <c r="CN85" s="352" t="str">
        <f>IF(D85="","",INDEX(CATALOGO!I:I,MATCH(D85,CATALOGO!D:D,0)))</f>
        <v>CHONE</v>
      </c>
      <c r="CO85" s="411" t="str">
        <f>IF(H85="","",INDEX(CATALOGO!AH:AH,MATCH(H85,CATALOGO!AF:AF,0)))</f>
        <v>MEDICAMENTOS Y DISPOSITIVOS MÉDICOS</v>
      </c>
      <c r="CP85" s="352" t="str">
        <f t="shared" si="38"/>
        <v>NO APLICA</v>
      </c>
      <c r="CQ85" s="352" t="str">
        <f>IF(E85="","",INDEX(CATALOGO!N:N,MATCH(POA_GC_2026!E85,CATALOGO!M:M,0)))</f>
        <v>PROV</v>
      </c>
      <c r="CR85" s="352" t="str">
        <f t="shared" si="39"/>
        <v>CORRIENTE</v>
      </c>
      <c r="CS85" s="352" t="str">
        <f t="shared" si="40"/>
        <v>90000004</v>
      </c>
      <c r="CT85" s="417" t="str">
        <f>IFERROR(VLOOKUP(E85,CATALOGO!$BB$3:$BC$24,2,0)," ")</f>
        <v>G21</v>
      </c>
      <c r="CU85" s="418" t="str">
        <f>IF(E85="","",INDEX(CATALOGO!AN:AN,MATCH(POA_GC_2026!E85,CATALOGO!AQ:AQ,0)))</f>
        <v>Mejorar las condiciones de vida de la población de forma integral, promoviendo el acceso equitativo a salud, vivienda y bienestar social.</v>
      </c>
      <c r="CV85" s="418" t="str">
        <f>IF(E85="","",INDEX(CATALOGO!AO:AO,MATCH(POA_GC_2026!E85,CATALOGO!AQ:AQ,0)))</f>
        <v>OE5 Incrementar la cobertura de las prestaciones de servicios de salud</v>
      </c>
      <c r="CW85" s="407" t="str">
        <f>IF(CV85="","",INDEX(CATALOGO!AP:AP,MATCH(POA_GC_2026!CV85,CATALOGO!AO:AO,0)))</f>
        <v>OE_5</v>
      </c>
      <c r="CX85" s="419"/>
      <c r="CY85" s="420">
        <f>SUMIFS(CERT_ACT_POA!AM:AM,CERT_ACT_POA!C:C,A85)</f>
        <v>29611.39</v>
      </c>
      <c r="CZ85" s="420">
        <f t="shared" si="34"/>
        <v>3.637978807091713E-12</v>
      </c>
      <c r="DA85" s="421">
        <f>SUMIFS(CERT_ACT_POA!$AD:$AD,CERT_ACT_POA!$C:$C,POA_GC_2026!$A85)</f>
        <v>0</v>
      </c>
      <c r="DB85" s="421">
        <f>SUMIFS(CERT_ACT_POA!$AE:$AE,CERT_ACT_POA!$C:$C,POA_GC_2026!$A85)</f>
        <v>0</v>
      </c>
      <c r="DC85" s="421">
        <f>SUMIFS(CERT_ACT_POA!$AF:$AF,CERT_ACT_POA!$C:$C,POA_GC_2026!$A85)</f>
        <v>0</v>
      </c>
      <c r="DD85" s="407" t="str">
        <f t="shared" si="35"/>
        <v>53</v>
      </c>
      <c r="DE85" s="364"/>
      <c r="DF85" s="428"/>
      <c r="DG85" s="429">
        <f>SUMIFS(CERT_PRES!$M:$M,CERT_PRES!$A:$A,$A85)</f>
        <v>0</v>
      </c>
      <c r="DH85" s="429">
        <f>SUMIFS(CERT_PRES!$O:$O,CERT_PRES!$A:$A,$A85)</f>
        <v>29611.39</v>
      </c>
      <c r="DI85" s="429">
        <f>SUMIFS(CERT_PRES!$P:$P,CERT_PRES!$A:$A,$A85)</f>
        <v>14042.94</v>
      </c>
      <c r="DJ85" s="442">
        <f t="shared" si="27"/>
        <v>0</v>
      </c>
      <c r="DK85" s="608">
        <f>IFERROR(VLOOKUP($A85,CERT_PRES!$A$6:$L$2552,12,0),0)</f>
        <v>21</v>
      </c>
      <c r="DL85" s="429" t="str">
        <f t="shared" si="36"/>
        <v>OK</v>
      </c>
      <c r="DM85" s="429" t="str">
        <f t="shared" si="37"/>
        <v>OK</v>
      </c>
      <c r="DN85" s="429">
        <f t="shared" si="42"/>
        <v>14042.94</v>
      </c>
      <c r="DO85" s="429" t="str">
        <f t="shared" si="28"/>
        <v/>
      </c>
      <c r="DP85" s="443">
        <f>IFERROR(VLOOKUP(A85,#REF!,82,0),0)</f>
        <v>0</v>
      </c>
      <c r="DQ85" s="444">
        <f t="shared" si="29"/>
        <v>29611.39</v>
      </c>
      <c r="DR85" s="445">
        <f t="shared" si="30"/>
        <v>0</v>
      </c>
      <c r="DS85" s="484" t="s">
        <v>2686</v>
      </c>
      <c r="DT85" s="326" t="s">
        <v>951</v>
      </c>
    </row>
    <row r="86" spans="1:124" s="39" customFormat="1" ht="12.75" customHeight="1">
      <c r="A86" s="484" t="s">
        <v>2689</v>
      </c>
      <c r="B86" s="486" t="str">
        <f>IF(DT86="","",INDEX(CATALOGO!E:E,MATCH(DT86,CATALOGO!D:D,0)))</f>
        <v>HOSPITAL GENERAL DE CHONE</v>
      </c>
      <c r="C86" s="483" t="s">
        <v>2687</v>
      </c>
      <c r="D86" s="326" t="str">
        <f>IF(B86="","",INDEX(CATALOGO!J:J,MATCH(B86,CATALOGO!E:E,0)))</f>
        <v>1333</v>
      </c>
      <c r="E86" s="329" t="s">
        <v>223</v>
      </c>
      <c r="F86" s="326" t="str">
        <f t="shared" si="32"/>
        <v>000</v>
      </c>
      <c r="G86" s="327" t="s">
        <v>196</v>
      </c>
      <c r="H86" s="328">
        <v>530810</v>
      </c>
      <c r="I86" s="341" t="s">
        <v>1151</v>
      </c>
      <c r="J86" s="327" t="s">
        <v>193</v>
      </c>
      <c r="K86" s="342" t="str">
        <f>IF(J86="","",INDEX(CATALOGO!AW:AW,MATCH(POA_GC_2026!J86,CATALOGO!AV:AV,0)))</f>
        <v>0000</v>
      </c>
      <c r="L86" s="342" t="str">
        <f>IF(J86="","",INDEX(CATALOGO!AY:AY,MATCH(POA_GC_2026!J86,CATALOGO!AV:AV,0)))</f>
        <v>0000</v>
      </c>
      <c r="M86" s="343" t="str">
        <f>IF(DT86="","",INDEX(CATALOGO!L:L,MATCH(DT86,CATALOGO!D:D,0)))</f>
        <v xml:space="preserve">DIRECCIÓN PROVINCIAL DE SALUD DE MANABÍ </v>
      </c>
      <c r="N86" s="343" t="str">
        <f>IF(DT86="","",INDEX(CATALOGO!K:K,MATCH(DT86,CATALOGO!D:D,0)))</f>
        <v>HOSPITAL GENERAL DE CHONE</v>
      </c>
      <c r="O86" s="344" t="str">
        <f>IF(E86="","",INDEX(CATALOGO!O:O,MATCH(POA_GC_2026!E86,CATALOGO!M:M,0)))</f>
        <v>PROVISION Y PRESTACION DE SERVICIOS DE SALUD</v>
      </c>
      <c r="P86" s="345" t="str">
        <f t="shared" si="22"/>
        <v>SIN PROYECTO</v>
      </c>
      <c r="Q86" s="346" t="str">
        <f>IF(CS86="","",INDEX(CATALOGO!T:T,MATCH(POA_GC_2026!CS86,CATALOGO!S:S,0)))</f>
        <v>PRESTACION DE SERVICIOS DE SALUD SEGUNDO NIVEL</v>
      </c>
      <c r="R86" s="351" t="str">
        <f>IF(H86="","",INDEX(CATALOGO!AG:AG,MATCH(POA_GC_2026!H86,CATALOGO!AF:AF,0)))</f>
        <v>DISPOSITIVOS MEDICOS PARA LABORATORIO CLINICO Y PATOLOGIA</v>
      </c>
      <c r="S86" s="345" t="str">
        <f t="array" ref="S86">IF(J86="","",INDEX(CATALOGO!AU:AU,MATCH(J86,CATALOGO!AV:AV,0)))</f>
        <v>RECURSOS FISCALES</v>
      </c>
      <c r="T86" s="352" t="str">
        <f>IF(K86="","",INDEX(CATALOGO!AX:AX,MATCH(K86,CATALOGO!AW:AW,0)))</f>
        <v>SIN ORGANISMO</v>
      </c>
      <c r="U86" s="352" t="str">
        <f>IF(L86="","",INDEX(CATALOGO!AZ:AZ,MATCH(POA_GC_2026!L86,CATALOGO!AY:AY,0)))</f>
        <v>SIN CORRELATIVO</v>
      </c>
      <c r="V86" s="353" t="s">
        <v>618</v>
      </c>
      <c r="W86" s="354" t="s">
        <v>2494</v>
      </c>
      <c r="X86" s="354" t="s">
        <v>2495</v>
      </c>
      <c r="Y86" s="355" t="str">
        <f t="array" ref="Y86">IF(H86="","",INDEX(CATALOGO!AK:AK,MATCH(H86,CATALOGO!AF:AF,0)))</f>
        <v>02</v>
      </c>
      <c r="Z86" s="362" t="str">
        <f t="array" ref="Z86">IF(H86="","",INDEX(CATALOGO!AI:AI,MATCH(H86,CATALOGO!AF:AF,0)))</f>
        <v>NA</v>
      </c>
      <c r="AA86" s="362" t="str">
        <f t="array" ref="AA86">IF(H86="","",INDEX(CATALOGO!AJ:AJ,MATCH(H86,CATALOGO!AF:AF,0)))</f>
        <v>NA</v>
      </c>
      <c r="AB86" s="363" t="s">
        <v>194</v>
      </c>
      <c r="AC86" s="490" t="s">
        <v>2690</v>
      </c>
      <c r="AD86" s="365" t="s">
        <v>208</v>
      </c>
      <c r="AE86" s="366" t="s">
        <v>41</v>
      </c>
      <c r="AF86" s="367">
        <v>46073</v>
      </c>
      <c r="AG86" s="367">
        <v>46073</v>
      </c>
      <c r="AH86" s="367">
        <v>46056</v>
      </c>
      <c r="AI86" s="367">
        <v>46056</v>
      </c>
      <c r="AJ86" s="367">
        <v>46056</v>
      </c>
      <c r="AK86" s="374"/>
      <c r="AL86" s="367">
        <v>46056</v>
      </c>
      <c r="AM86" s="367">
        <v>46078</v>
      </c>
      <c r="AN86" s="366" t="s">
        <v>41</v>
      </c>
      <c r="AO86" s="375">
        <v>0</v>
      </c>
      <c r="AP86" s="375">
        <v>70447.210000000006</v>
      </c>
      <c r="AQ86" s="375">
        <v>0</v>
      </c>
      <c r="AR86" s="375">
        <v>0</v>
      </c>
      <c r="AS86" s="375">
        <v>70447.210000000006</v>
      </c>
      <c r="AT86" s="375">
        <v>0</v>
      </c>
      <c r="AU86" s="375">
        <v>70447.23</v>
      </c>
      <c r="AV86" s="375">
        <v>0</v>
      </c>
      <c r="AW86" s="375">
        <v>0</v>
      </c>
      <c r="AX86" s="375">
        <v>0</v>
      </c>
      <c r="AY86" s="375">
        <v>0</v>
      </c>
      <c r="AZ86" s="375">
        <v>0</v>
      </c>
      <c r="BA86" s="388">
        <f t="shared" si="33"/>
        <v>211341.65000000002</v>
      </c>
      <c r="BB86" s="364" t="s">
        <v>2610</v>
      </c>
      <c r="BC86" s="389">
        <f>SUMIFS(REPROGRAM!X:X,REPROGRAM!B:B,POA_GC_2026!A86)</f>
        <v>199716.74</v>
      </c>
      <c r="BD86" s="389">
        <f>SUMIFS(REPROGRAM!Z:Z,REPROGRAM!B:B,POA_GC_2026!A86)</f>
        <v>211341.65</v>
      </c>
      <c r="BE86" s="389">
        <f t="shared" si="41"/>
        <v>199716.74000000002</v>
      </c>
      <c r="BF86" s="375">
        <v>0</v>
      </c>
      <c r="BG86" s="394">
        <f>SUMIFS(CERT_PRES!$P:$P,CERT_PRES!$A:$A,$A86,CERT_PRES!$Q:$Q,"ENERO")</f>
        <v>0</v>
      </c>
      <c r="BH86" s="375">
        <v>137418.01</v>
      </c>
      <c r="BI86" s="394">
        <f>SUMIFS(CERT_PRES!$P:$P,CERT_PRES!$A:$A,$A86,CERT_PRES!$Q:$Q,"FEBRERO")</f>
        <v>137418.01</v>
      </c>
      <c r="BJ86" s="375">
        <v>62298.73</v>
      </c>
      <c r="BK86" s="394">
        <f>SUMIFS(CERT_PRES!$P:$P,CERT_PRES!$A:$A,$A86,CERT_PRES!$Q:$Q,"MARZO")</f>
        <v>62298.73</v>
      </c>
      <c r="BL86" s="375">
        <v>0</v>
      </c>
      <c r="BM86" s="394">
        <f>SUMIFS(CERT_PRES!$P:$P,CERT_PRES!$A:$A,$A86,CERT_PRES!$Q:$Q,"ABRIL")</f>
        <v>0</v>
      </c>
      <c r="BN86" s="375">
        <v>0</v>
      </c>
      <c r="BO86" s="394">
        <f>SUMIFS(CERT_PRES!$P:$P,CERT_PRES!$A:$A,$A86,CERT_PRES!$Q:$Q,"MAYO")</f>
        <v>0</v>
      </c>
      <c r="BP86" s="375">
        <v>0</v>
      </c>
      <c r="BQ86" s="394">
        <f>SUMIFS(CERT_PRES!$P:$P,CERT_PRES!$A:$A,$A86,CERT_PRES!$Q:$Q,"JUNIO")</f>
        <v>0</v>
      </c>
      <c r="BR86" s="375">
        <v>0</v>
      </c>
      <c r="BS86" s="394">
        <f>SUMIFS(CERT_PRES!$P:$P,CERT_PRES!$A:$A,$A86,CERT_PRES!$Q:$Q,"JULIO")</f>
        <v>0</v>
      </c>
      <c r="BT86" s="375">
        <v>0</v>
      </c>
      <c r="BU86" s="394">
        <f>SUMIFS(CERT_PRES!$P:$P,CERT_PRES!$A:$A,$A86,CERT_PRES!$Q:$Q,"AGOSTO")</f>
        <v>0</v>
      </c>
      <c r="BV86" s="375">
        <v>0</v>
      </c>
      <c r="BW86" s="394">
        <f>SUMIFS(CERT_PRES!$P:$P,CERT_PRES!$A:$A,$A86,CERT_PRES!$Q:$Q,"SEPTIEMBRE")</f>
        <v>0</v>
      </c>
      <c r="BX86" s="375">
        <v>0</v>
      </c>
      <c r="BY86" s="394">
        <f>SUMIFS(CERT_PRES!$P:$P,CERT_PRES!$A:$A,$A86,CERT_PRES!$Q:$Q,"OCTUBRE")</f>
        <v>0</v>
      </c>
      <c r="BZ86" s="375">
        <v>0</v>
      </c>
      <c r="CA86" s="394">
        <f>SUMIFS(CERT_PRES!$P:$P,CERT_PRES!$A:$A,$A86,CERT_PRES!$Q:$Q,"NOVIEMBRE")</f>
        <v>0</v>
      </c>
      <c r="CB86" s="375">
        <v>0</v>
      </c>
      <c r="CC86" s="388">
        <f>SUMIFS(CERT_PRES!$P:$P,CERT_PRES!$A:$A,$A86,CERT_PRES!$Q:$Q,"DICIEMBRE")</f>
        <v>0</v>
      </c>
      <c r="CD86" s="388">
        <f t="shared" si="23"/>
        <v>199716.74000000002</v>
      </c>
      <c r="CE86" s="407" t="str">
        <f t="shared" si="31"/>
        <v>SI</v>
      </c>
      <c r="CF86" s="408" t="str">
        <f t="shared" si="24"/>
        <v>VALIDADO</v>
      </c>
      <c r="CG86" s="409">
        <f>+((SUMIFS(REPROGRAM!$V:$V,REPROGRAM!$B:$B,$A86,REPROGRAM!$AB:$AB,"NO"))-(SUMIFS(REPROGRAM!$W:$W,REPROGRAM!$B:$B,$A86,REPROGRAM!$AB:$AB,"NO")))</f>
        <v>0</v>
      </c>
      <c r="CH86" s="409">
        <f t="shared" si="25"/>
        <v>199716.74</v>
      </c>
      <c r="CI86" s="409">
        <f t="shared" si="26"/>
        <v>0</v>
      </c>
      <c r="CJ86" s="410" t="str">
        <f>IF(DT86="","",INDEX(CATALOGO!L:L,MATCH(DT86,CATALOGO!D:D,0)))</f>
        <v xml:space="preserve">DIRECCIÓN PROVINCIAL DE SALUD DE MANABÍ </v>
      </c>
      <c r="CK86" s="410" t="str">
        <f>IF(DT86="","",INDEX(CATALOGO!L:L,MATCH(DT86,CATALOGO!D:D,0)))</f>
        <v xml:space="preserve">DIRECCIÓN PROVINCIAL DE SALUD DE MANABÍ </v>
      </c>
      <c r="CL86" s="352" t="str">
        <f>IF(D86="","",INDEX(CATALOGO!G:G,MATCH(D86,CATALOGO!D:D,0)))</f>
        <v>COORDINACIÓN ZONAL 4</v>
      </c>
      <c r="CM86" s="352" t="str">
        <f>IF(D86="","",INDEX(CATALOGO!H:H,MATCH(D86,CATALOGO!D:D,0)))</f>
        <v>MANABI</v>
      </c>
      <c r="CN86" s="352" t="str">
        <f>IF(D86="","",INDEX(CATALOGO!I:I,MATCH(D86,CATALOGO!D:D,0)))</f>
        <v>CHONE</v>
      </c>
      <c r="CO86" s="411" t="str">
        <f>IF(H86="","",INDEX(CATALOGO!AH:AH,MATCH(H86,CATALOGO!AF:AF,0)))</f>
        <v>MEDICAMENTOS Y DISPOSITIVOS MÉDICOS</v>
      </c>
      <c r="CP86" s="352" t="str">
        <f t="shared" si="38"/>
        <v>NO APLICA</v>
      </c>
      <c r="CQ86" s="352" t="str">
        <f>IF(E86="","",INDEX(CATALOGO!N:N,MATCH(POA_GC_2026!E86,CATALOGO!M:M,0)))</f>
        <v>PROV</v>
      </c>
      <c r="CR86" s="352" t="str">
        <f t="shared" si="39"/>
        <v>CORRIENTE</v>
      </c>
      <c r="CS86" s="352" t="str">
        <f t="shared" si="40"/>
        <v>90000004</v>
      </c>
      <c r="CT86" s="417" t="str">
        <f>IFERROR(VLOOKUP(E86,CATALOGO!$BB$3:$BC$24,2,0)," ")</f>
        <v>G21</v>
      </c>
      <c r="CU86" s="418" t="str">
        <f>IF(E86="","",INDEX(CATALOGO!AN:AN,MATCH(POA_GC_2026!E86,CATALOGO!AQ:AQ,0)))</f>
        <v>Mejorar las condiciones de vida de la población de forma integral, promoviendo el acceso equitativo a salud, vivienda y bienestar social.</v>
      </c>
      <c r="CV86" s="418" t="str">
        <f>IF(E86="","",INDEX(CATALOGO!AO:AO,MATCH(POA_GC_2026!E86,CATALOGO!AQ:AQ,0)))</f>
        <v>OE5 Incrementar la cobertura de las prestaciones de servicios de salud</v>
      </c>
      <c r="CW86" s="407" t="str">
        <f>IF(CV86="","",INDEX(CATALOGO!AP:AP,MATCH(POA_GC_2026!CV86,CATALOGO!AO:AO,0)))</f>
        <v>OE_5</v>
      </c>
      <c r="CX86" s="419"/>
      <c r="CY86" s="420">
        <f>SUMIFS(CERT_ACT_POA!AM:AM,CERT_ACT_POA!C:C,A86)</f>
        <v>199716.74</v>
      </c>
      <c r="CZ86" s="420">
        <f t="shared" si="34"/>
        <v>2.9103830456733704E-11</v>
      </c>
      <c r="DA86" s="421">
        <f>SUMIFS(CERT_ACT_POA!$AD:$AD,CERT_ACT_POA!$C:$C,POA_GC_2026!$A86)</f>
        <v>0</v>
      </c>
      <c r="DB86" s="421">
        <f>SUMIFS(CERT_ACT_POA!$AE:$AE,CERT_ACT_POA!$C:$C,POA_GC_2026!$A86)</f>
        <v>0</v>
      </c>
      <c r="DC86" s="421">
        <f>SUMIFS(CERT_ACT_POA!$AF:$AF,CERT_ACT_POA!$C:$C,POA_GC_2026!$A86)</f>
        <v>0</v>
      </c>
      <c r="DD86" s="407" t="str">
        <f t="shared" si="35"/>
        <v>53</v>
      </c>
      <c r="DE86" s="364"/>
      <c r="DF86" s="428"/>
      <c r="DG86" s="429">
        <f>SUMIFS(CERT_PRES!$M:$M,CERT_PRES!$A:$A,$A86)</f>
        <v>0</v>
      </c>
      <c r="DH86" s="429">
        <f>SUMIFS(CERT_PRES!$O:$O,CERT_PRES!$A:$A,$A86)</f>
        <v>199716.74</v>
      </c>
      <c r="DI86" s="429">
        <f>SUMIFS(CERT_PRES!$P:$P,CERT_PRES!$A:$A,$A86)</f>
        <v>199716.74000000002</v>
      </c>
      <c r="DJ86" s="442">
        <f t="shared" si="27"/>
        <v>0</v>
      </c>
      <c r="DK86" s="608">
        <f>IFERROR(VLOOKUP($A86,CERT_PRES!$A$6:$L$2552,12,0),0)</f>
        <v>20</v>
      </c>
      <c r="DL86" s="429" t="str">
        <f t="shared" si="36"/>
        <v>OK</v>
      </c>
      <c r="DM86" s="429" t="str">
        <f t="shared" si="37"/>
        <v>OK</v>
      </c>
      <c r="DN86" s="429">
        <f t="shared" si="42"/>
        <v>199716.74000000002</v>
      </c>
      <c r="DO86" s="429" t="str">
        <f t="shared" si="28"/>
        <v/>
      </c>
      <c r="DP86" s="443">
        <f>IFERROR(VLOOKUP(A86,#REF!,82,0),0)</f>
        <v>0</v>
      </c>
      <c r="DQ86" s="444">
        <f t="shared" si="29"/>
        <v>199716.74</v>
      </c>
      <c r="DR86" s="445">
        <f t="shared" si="30"/>
        <v>0</v>
      </c>
      <c r="DS86" s="484" t="s">
        <v>2689</v>
      </c>
      <c r="DT86" s="326" t="s">
        <v>951</v>
      </c>
    </row>
    <row r="87" spans="1:124" s="39" customFormat="1" ht="12.75" customHeight="1">
      <c r="A87" s="484" t="s">
        <v>2691</v>
      </c>
      <c r="B87" s="486" t="str">
        <f>IF(DT87="","",INDEX(CATALOGO!E:E,MATCH(DT87,CATALOGO!D:D,0)))</f>
        <v>HOSPITAL GENERAL DE CHONE</v>
      </c>
      <c r="C87" s="483" t="s">
        <v>2687</v>
      </c>
      <c r="D87" s="326" t="str">
        <f>IF(B87="","",INDEX(CATALOGO!J:J,MATCH(B87,CATALOGO!E:E,0)))</f>
        <v>1333</v>
      </c>
      <c r="E87" s="329" t="s">
        <v>223</v>
      </c>
      <c r="F87" s="326" t="str">
        <f t="shared" si="32"/>
        <v>000</v>
      </c>
      <c r="G87" s="327" t="s">
        <v>196</v>
      </c>
      <c r="H87" s="328">
        <v>530810</v>
      </c>
      <c r="I87" s="341" t="s">
        <v>1151</v>
      </c>
      <c r="J87" s="327" t="s">
        <v>193</v>
      </c>
      <c r="K87" s="342" t="str">
        <f>IF(J87="","",INDEX(CATALOGO!AW:AW,MATCH(POA_GC_2026!J87,CATALOGO!AV:AV,0)))</f>
        <v>0000</v>
      </c>
      <c r="L87" s="342" t="str">
        <f>IF(J87="","",INDEX(CATALOGO!AY:AY,MATCH(POA_GC_2026!J87,CATALOGO!AV:AV,0)))</f>
        <v>0000</v>
      </c>
      <c r="M87" s="343" t="str">
        <f>IF(DT87="","",INDEX(CATALOGO!L:L,MATCH(DT87,CATALOGO!D:D,0)))</f>
        <v xml:space="preserve">DIRECCIÓN PROVINCIAL DE SALUD DE MANABÍ </v>
      </c>
      <c r="N87" s="343" t="str">
        <f>IF(DT87="","",INDEX(CATALOGO!K:K,MATCH(DT87,CATALOGO!D:D,0)))</f>
        <v>HOSPITAL GENERAL DE CHONE</v>
      </c>
      <c r="O87" s="344" t="str">
        <f>IF(E87="","",INDEX(CATALOGO!O:O,MATCH(POA_GC_2026!E87,CATALOGO!M:M,0)))</f>
        <v>PROVISION Y PRESTACION DE SERVICIOS DE SALUD</v>
      </c>
      <c r="P87" s="345" t="str">
        <f t="shared" si="22"/>
        <v>SIN PROYECTO</v>
      </c>
      <c r="Q87" s="346" t="str">
        <f>IF(CS87="","",INDEX(CATALOGO!T:T,MATCH(POA_GC_2026!CS87,CATALOGO!S:S,0)))</f>
        <v>PRESTACION DE SERVICIOS DE SALUD SEGUNDO NIVEL</v>
      </c>
      <c r="R87" s="351" t="str">
        <f>IF(H87="","",INDEX(CATALOGO!AG:AG,MATCH(POA_GC_2026!H87,CATALOGO!AF:AF,0)))</f>
        <v>DISPOSITIVOS MEDICOS PARA LABORATORIO CLINICO Y PATOLOGIA</v>
      </c>
      <c r="S87" s="345" t="str">
        <f t="array" ref="S87">IF(J87="","",INDEX(CATALOGO!AU:AU,MATCH(J87,CATALOGO!AV:AV,0)))</f>
        <v>RECURSOS FISCALES</v>
      </c>
      <c r="T87" s="352" t="str">
        <f>IF(K87="","",INDEX(CATALOGO!AX:AX,MATCH(K87,CATALOGO!AW:AW,0)))</f>
        <v>SIN ORGANISMO</v>
      </c>
      <c r="U87" s="352" t="str">
        <f>IF(L87="","",INDEX(CATALOGO!AZ:AZ,MATCH(POA_GC_2026!L87,CATALOGO!AY:AY,0)))</f>
        <v>SIN CORRELATIVO</v>
      </c>
      <c r="V87" s="353" t="s">
        <v>618</v>
      </c>
      <c r="W87" s="354" t="s">
        <v>2494</v>
      </c>
      <c r="X87" s="354" t="s">
        <v>2495</v>
      </c>
      <c r="Y87" s="355" t="str">
        <f t="array" ref="Y87">IF(H87="","",INDEX(CATALOGO!AK:AK,MATCH(H87,CATALOGO!AF:AF,0)))</f>
        <v>02</v>
      </c>
      <c r="Z87" s="362" t="str">
        <f t="array" ref="Z87">IF(H87="","",INDEX(CATALOGO!AI:AI,MATCH(H87,CATALOGO!AF:AF,0)))</f>
        <v>NA</v>
      </c>
      <c r="AA87" s="362" t="str">
        <f t="array" ref="AA87">IF(H87="","",INDEX(CATALOGO!AJ:AJ,MATCH(H87,CATALOGO!AF:AF,0)))</f>
        <v>NA</v>
      </c>
      <c r="AB87" s="363" t="s">
        <v>194</v>
      </c>
      <c r="AC87" s="490"/>
      <c r="AD87" s="365" t="s">
        <v>208</v>
      </c>
      <c r="AE87" s="366" t="s">
        <v>41</v>
      </c>
      <c r="AF87" s="367">
        <v>46073</v>
      </c>
      <c r="AG87" s="367">
        <v>46073</v>
      </c>
      <c r="AH87" s="367">
        <v>46056</v>
      </c>
      <c r="AI87" s="367">
        <v>46056</v>
      </c>
      <c r="AJ87" s="367">
        <v>46056</v>
      </c>
      <c r="AK87" s="374"/>
      <c r="AL87" s="367">
        <v>46056</v>
      </c>
      <c r="AM87" s="367">
        <v>46078</v>
      </c>
      <c r="AN87" s="366" t="s">
        <v>41</v>
      </c>
      <c r="AO87" s="375">
        <v>0</v>
      </c>
      <c r="AP87" s="375">
        <v>201781.1</v>
      </c>
      <c r="AQ87" s="375">
        <v>0</v>
      </c>
      <c r="AR87" s="375">
        <v>0</v>
      </c>
      <c r="AS87" s="375">
        <v>0</v>
      </c>
      <c r="AT87" s="375">
        <v>0</v>
      </c>
      <c r="AU87" s="375">
        <v>0</v>
      </c>
      <c r="AV87" s="375">
        <v>0</v>
      </c>
      <c r="AW87" s="375">
        <v>0</v>
      </c>
      <c r="AX87" s="375">
        <v>0</v>
      </c>
      <c r="AY87" s="375">
        <v>0</v>
      </c>
      <c r="AZ87" s="375">
        <v>0</v>
      </c>
      <c r="BA87" s="388">
        <f t="shared" si="33"/>
        <v>201781.1</v>
      </c>
      <c r="BB87" s="364"/>
      <c r="BC87" s="389">
        <f>SUMIFS(REPROGRAM!X:X,REPROGRAM!B:B,POA_GC_2026!A87)</f>
        <v>238178.24</v>
      </c>
      <c r="BD87" s="389">
        <f>SUMIFS(REPROGRAM!Z:Z,REPROGRAM!B:B,POA_GC_2026!A87)</f>
        <v>439959.33999999997</v>
      </c>
      <c r="BE87" s="389">
        <f t="shared" si="41"/>
        <v>0</v>
      </c>
      <c r="BF87" s="375">
        <v>0</v>
      </c>
      <c r="BG87" s="394">
        <f>SUMIFS(CERT_PRES!$P:$P,CERT_PRES!$A:$A,$A87,CERT_PRES!$Q:$Q,"ENERO")</f>
        <v>0</v>
      </c>
      <c r="BH87" s="375">
        <v>0</v>
      </c>
      <c r="BI87" s="394">
        <f>SUMIFS(CERT_PRES!$P:$P,CERT_PRES!$A:$A,$A87,CERT_PRES!$Q:$Q,"FEBRERO")</f>
        <v>0</v>
      </c>
      <c r="BJ87" s="375">
        <v>0</v>
      </c>
      <c r="BK87" s="394">
        <f>SUMIFS(CERT_PRES!$P:$P,CERT_PRES!$A:$A,$A87,CERT_PRES!$Q:$Q,"MARZO")</f>
        <v>0</v>
      </c>
      <c r="BL87" s="375">
        <v>0</v>
      </c>
      <c r="BM87" s="394">
        <f>SUMIFS(CERT_PRES!$P:$P,CERT_PRES!$A:$A,$A87,CERT_PRES!$Q:$Q,"ABRIL")</f>
        <v>0</v>
      </c>
      <c r="BN87" s="375">
        <v>0</v>
      </c>
      <c r="BO87" s="394">
        <f>SUMIFS(CERT_PRES!$P:$P,CERT_PRES!$A:$A,$A87,CERT_PRES!$Q:$Q,"MAYO")</f>
        <v>0</v>
      </c>
      <c r="BP87" s="375">
        <v>0</v>
      </c>
      <c r="BQ87" s="394">
        <f>SUMIFS(CERT_PRES!$P:$P,CERT_PRES!$A:$A,$A87,CERT_PRES!$Q:$Q,"JUNIO")</f>
        <v>0</v>
      </c>
      <c r="BR87" s="375">
        <v>0</v>
      </c>
      <c r="BS87" s="394">
        <f>SUMIFS(CERT_PRES!$P:$P,CERT_PRES!$A:$A,$A87,CERT_PRES!$Q:$Q,"JULIO")</f>
        <v>0</v>
      </c>
      <c r="BT87" s="375">
        <v>0</v>
      </c>
      <c r="BU87" s="394">
        <f>SUMIFS(CERT_PRES!$P:$P,CERT_PRES!$A:$A,$A87,CERT_PRES!$Q:$Q,"AGOSTO")</f>
        <v>0</v>
      </c>
      <c r="BV87" s="375">
        <v>0</v>
      </c>
      <c r="BW87" s="394">
        <f>SUMIFS(CERT_PRES!$P:$P,CERT_PRES!$A:$A,$A87,CERT_PRES!$Q:$Q,"SEPTIEMBRE")</f>
        <v>0</v>
      </c>
      <c r="BX87" s="375">
        <v>0</v>
      </c>
      <c r="BY87" s="394">
        <f>SUMIFS(CERT_PRES!$P:$P,CERT_PRES!$A:$A,$A87,CERT_PRES!$Q:$Q,"OCTUBRE")</f>
        <v>0</v>
      </c>
      <c r="BZ87" s="375">
        <v>0</v>
      </c>
      <c r="CA87" s="394">
        <f>SUMIFS(CERT_PRES!$P:$P,CERT_PRES!$A:$A,$A87,CERT_PRES!$Q:$Q,"NOVIEMBRE")</f>
        <v>0</v>
      </c>
      <c r="CB87" s="375">
        <v>0</v>
      </c>
      <c r="CC87" s="388">
        <f>SUMIFS(CERT_PRES!$P:$P,CERT_PRES!$A:$A,$A87,CERT_PRES!$Q:$Q,"DICIEMBRE")</f>
        <v>0</v>
      </c>
      <c r="CD87" s="388">
        <f t="shared" si="23"/>
        <v>0</v>
      </c>
      <c r="CE87" s="407" t="str">
        <f t="shared" si="31"/>
        <v>NO</v>
      </c>
      <c r="CF87" s="408" t="str">
        <f t="shared" si="24"/>
        <v>VALIDADO</v>
      </c>
      <c r="CG87" s="409">
        <f>+((SUMIFS(REPROGRAM!$V:$V,REPROGRAM!$B:$B,$A87,REPROGRAM!$AB:$AB,"NO"))-(SUMIFS(REPROGRAM!$W:$W,REPROGRAM!$B:$B,$A87,REPROGRAM!$AB:$AB,"NO")))</f>
        <v>0</v>
      </c>
      <c r="CH87" s="409">
        <f t="shared" si="25"/>
        <v>0</v>
      </c>
      <c r="CI87" s="409">
        <f t="shared" si="26"/>
        <v>0</v>
      </c>
      <c r="CJ87" s="410" t="str">
        <f>IF(DT87="","",INDEX(CATALOGO!L:L,MATCH(DT87,CATALOGO!D:D,0)))</f>
        <v xml:space="preserve">DIRECCIÓN PROVINCIAL DE SALUD DE MANABÍ </v>
      </c>
      <c r="CK87" s="410" t="str">
        <f>IF(DT87="","",INDEX(CATALOGO!L:L,MATCH(DT87,CATALOGO!D:D,0)))</f>
        <v xml:space="preserve">DIRECCIÓN PROVINCIAL DE SALUD DE MANABÍ </v>
      </c>
      <c r="CL87" s="352" t="str">
        <f>IF(D87="","",INDEX(CATALOGO!G:G,MATCH(D87,CATALOGO!D:D,0)))</f>
        <v>COORDINACIÓN ZONAL 4</v>
      </c>
      <c r="CM87" s="352" t="str">
        <f>IF(D87="","",INDEX(CATALOGO!H:H,MATCH(D87,CATALOGO!D:D,0)))</f>
        <v>MANABI</v>
      </c>
      <c r="CN87" s="352" t="str">
        <f>IF(D87="","",INDEX(CATALOGO!I:I,MATCH(D87,CATALOGO!D:D,0)))</f>
        <v>CHONE</v>
      </c>
      <c r="CO87" s="411" t="str">
        <f>IF(H87="","",INDEX(CATALOGO!AH:AH,MATCH(H87,CATALOGO!AF:AF,0)))</f>
        <v>MEDICAMENTOS Y DISPOSITIVOS MÉDICOS</v>
      </c>
      <c r="CP87" s="352" t="str">
        <f t="shared" si="38"/>
        <v>NO APLICA</v>
      </c>
      <c r="CQ87" s="352" t="str">
        <f>IF(E87="","",INDEX(CATALOGO!N:N,MATCH(POA_GC_2026!E87,CATALOGO!M:M,0)))</f>
        <v>PROV</v>
      </c>
      <c r="CR87" s="352" t="str">
        <f t="shared" si="39"/>
        <v>CORRIENTE</v>
      </c>
      <c r="CS87" s="352" t="str">
        <f t="shared" si="40"/>
        <v>90000004</v>
      </c>
      <c r="CT87" s="417" t="str">
        <f>IFERROR(VLOOKUP(E87,CATALOGO!$BB$3:$BC$24,2,0)," ")</f>
        <v>G21</v>
      </c>
      <c r="CU87" s="418" t="str">
        <f>IF(E87="","",INDEX(CATALOGO!AN:AN,MATCH(POA_GC_2026!E87,CATALOGO!AQ:AQ,0)))</f>
        <v>Mejorar las condiciones de vida de la población de forma integral, promoviendo el acceso equitativo a salud, vivienda y bienestar social.</v>
      </c>
      <c r="CV87" s="418" t="str">
        <f>IF(E87="","",INDEX(CATALOGO!AO:AO,MATCH(POA_GC_2026!E87,CATALOGO!AQ:AQ,0)))</f>
        <v>OE5 Incrementar la cobertura de las prestaciones de servicios de salud</v>
      </c>
      <c r="CW87" s="407" t="str">
        <f>IF(CV87="","",INDEX(CATALOGO!AP:AP,MATCH(POA_GC_2026!CV87,CATALOGO!AO:AO,0)))</f>
        <v>OE_5</v>
      </c>
      <c r="CX87" s="419"/>
      <c r="CY87" s="420">
        <f>SUMIFS(CERT_ACT_POA!AM:AM,CERT_ACT_POA!C:C,A87)</f>
        <v>0</v>
      </c>
      <c r="CZ87" s="420">
        <f t="shared" si="34"/>
        <v>0</v>
      </c>
      <c r="DA87" s="421">
        <f>SUMIFS(CERT_ACT_POA!$AD:$AD,CERT_ACT_POA!$C:$C,POA_GC_2026!$A87)</f>
        <v>0</v>
      </c>
      <c r="DB87" s="421">
        <f>SUMIFS(CERT_ACT_POA!$AE:$AE,CERT_ACT_POA!$C:$C,POA_GC_2026!$A87)</f>
        <v>0</v>
      </c>
      <c r="DC87" s="421">
        <f>SUMIFS(CERT_ACT_POA!$AF:$AF,CERT_ACT_POA!$C:$C,POA_GC_2026!$A87)</f>
        <v>0</v>
      </c>
      <c r="DD87" s="407" t="str">
        <f t="shared" si="35"/>
        <v>53</v>
      </c>
      <c r="DE87" s="364"/>
      <c r="DF87" s="428"/>
      <c r="DG87" s="429">
        <f>SUMIFS(CERT_PRES!$M:$M,CERT_PRES!$A:$A,$A87)</f>
        <v>0</v>
      </c>
      <c r="DH87" s="429">
        <f>SUMIFS(CERT_PRES!$O:$O,CERT_PRES!$A:$A,$A87)</f>
        <v>0</v>
      </c>
      <c r="DI87" s="429">
        <f>SUMIFS(CERT_PRES!$P:$P,CERT_PRES!$A:$A,$A87)</f>
        <v>0</v>
      </c>
      <c r="DJ87" s="442">
        <f t="shared" si="27"/>
        <v>0</v>
      </c>
      <c r="DK87" s="608">
        <f>IFERROR(VLOOKUP($A87,CERT_PRES!$A$6:$L$2552,12,0),0)</f>
        <v>36</v>
      </c>
      <c r="DL87" s="429" t="str">
        <f t="shared" si="36"/>
        <v>OK</v>
      </c>
      <c r="DM87" s="429" t="str">
        <f t="shared" si="37"/>
        <v>OK</v>
      </c>
      <c r="DN87" s="429" t="str">
        <f t="shared" si="42"/>
        <v/>
      </c>
      <c r="DO87" s="429" t="str">
        <f t="shared" si="28"/>
        <v/>
      </c>
      <c r="DP87" s="443">
        <f>IFERROR(VLOOKUP(A87,#REF!,82,0),0)</f>
        <v>0</v>
      </c>
      <c r="DQ87" s="444">
        <f t="shared" si="29"/>
        <v>0</v>
      </c>
      <c r="DR87" s="445">
        <f t="shared" si="30"/>
        <v>0</v>
      </c>
      <c r="DS87" s="484" t="s">
        <v>2691</v>
      </c>
      <c r="DT87" s="326" t="s">
        <v>951</v>
      </c>
    </row>
    <row r="88" spans="1:124" s="39" customFormat="1" ht="12.75" customHeight="1">
      <c r="A88" s="484" t="s">
        <v>2692</v>
      </c>
      <c r="B88" s="486" t="str">
        <f>IF(DT88="","",INDEX(CATALOGO!E:E,MATCH(DT88,CATALOGO!D:D,0)))</f>
        <v>HOSPITAL GENERAL DE CHONE</v>
      </c>
      <c r="C88" s="483" t="s">
        <v>2687</v>
      </c>
      <c r="D88" s="326" t="str">
        <f>IF(B88="","",INDEX(CATALOGO!J:J,MATCH(B88,CATALOGO!E:E,0)))</f>
        <v>1333</v>
      </c>
      <c r="E88" s="329" t="s">
        <v>223</v>
      </c>
      <c r="F88" s="326" t="str">
        <f t="shared" si="32"/>
        <v>000</v>
      </c>
      <c r="G88" s="327" t="s">
        <v>196</v>
      </c>
      <c r="H88" s="328">
        <v>530810</v>
      </c>
      <c r="I88" s="341" t="s">
        <v>1151</v>
      </c>
      <c r="J88" s="327" t="s">
        <v>193</v>
      </c>
      <c r="K88" s="342" t="str">
        <f>IF(J88="","",INDEX(CATALOGO!AW:AW,MATCH(POA_GC_2026!J88,CATALOGO!AV:AV,0)))</f>
        <v>0000</v>
      </c>
      <c r="L88" s="342" t="str">
        <f>IF(J88="","",INDEX(CATALOGO!AY:AY,MATCH(POA_GC_2026!J88,CATALOGO!AV:AV,0)))</f>
        <v>0000</v>
      </c>
      <c r="M88" s="343" t="str">
        <f>IF(DT88="","",INDEX(CATALOGO!L:L,MATCH(DT88,CATALOGO!D:D,0)))</f>
        <v xml:space="preserve">DIRECCIÓN PROVINCIAL DE SALUD DE MANABÍ </v>
      </c>
      <c r="N88" s="343" t="str">
        <f>IF(DT88="","",INDEX(CATALOGO!K:K,MATCH(DT88,CATALOGO!D:D,0)))</f>
        <v>HOSPITAL GENERAL DE CHONE</v>
      </c>
      <c r="O88" s="344" t="str">
        <f>IF(E88="","",INDEX(CATALOGO!O:O,MATCH(POA_GC_2026!E88,CATALOGO!M:M,0)))</f>
        <v>PROVISION Y PRESTACION DE SERVICIOS DE SALUD</v>
      </c>
      <c r="P88" s="345" t="str">
        <f t="shared" si="22"/>
        <v>SIN PROYECTO</v>
      </c>
      <c r="Q88" s="346" t="str">
        <f>IF(CS88="","",INDEX(CATALOGO!T:T,MATCH(POA_GC_2026!CS88,CATALOGO!S:S,0)))</f>
        <v>PRESTACION DE SERVICIOS DE SALUD SEGUNDO NIVEL</v>
      </c>
      <c r="R88" s="351" t="str">
        <f>IF(H88="","",INDEX(CATALOGO!AG:AG,MATCH(POA_GC_2026!H88,CATALOGO!AF:AF,0)))</f>
        <v>DISPOSITIVOS MEDICOS PARA LABORATORIO CLINICO Y PATOLOGIA</v>
      </c>
      <c r="S88" s="345" t="str">
        <f t="array" ref="S88">IF(J88="","",INDEX(CATALOGO!AU:AU,MATCH(J88,CATALOGO!AV:AV,0)))</f>
        <v>RECURSOS FISCALES</v>
      </c>
      <c r="T88" s="352" t="str">
        <f>IF(K88="","",INDEX(CATALOGO!AX:AX,MATCH(K88,CATALOGO!AW:AW,0)))</f>
        <v>SIN ORGANISMO</v>
      </c>
      <c r="U88" s="352" t="str">
        <f>IF(L88="","",INDEX(CATALOGO!AZ:AZ,MATCH(POA_GC_2026!L88,CATALOGO!AY:AY,0)))</f>
        <v>SIN CORRELATIVO</v>
      </c>
      <c r="V88" s="353" t="s">
        <v>618</v>
      </c>
      <c r="W88" s="354" t="s">
        <v>2494</v>
      </c>
      <c r="X88" s="354" t="s">
        <v>2495</v>
      </c>
      <c r="Y88" s="355" t="str">
        <f t="array" ref="Y88">IF(H88="","",INDEX(CATALOGO!AK:AK,MATCH(H88,CATALOGO!AF:AF,0)))</f>
        <v>02</v>
      </c>
      <c r="Z88" s="362" t="str">
        <f t="array" ref="Z88">IF(H88="","",INDEX(CATALOGO!AI:AI,MATCH(H88,CATALOGO!AF:AF,0)))</f>
        <v>NA</v>
      </c>
      <c r="AA88" s="362" t="str">
        <f t="array" ref="AA88">IF(H88="","",INDEX(CATALOGO!AJ:AJ,MATCH(H88,CATALOGO!AF:AF,0)))</f>
        <v>NA</v>
      </c>
      <c r="AB88" s="363" t="s">
        <v>194</v>
      </c>
      <c r="AC88" s="490"/>
      <c r="AD88" s="365" t="s">
        <v>208</v>
      </c>
      <c r="AE88" s="366" t="s">
        <v>41</v>
      </c>
      <c r="AF88" s="367">
        <v>46073</v>
      </c>
      <c r="AG88" s="367">
        <v>46073</v>
      </c>
      <c r="AH88" s="367">
        <v>46056</v>
      </c>
      <c r="AI88" s="367">
        <v>46056</v>
      </c>
      <c r="AJ88" s="367">
        <v>46056</v>
      </c>
      <c r="AK88" s="374"/>
      <c r="AL88" s="367">
        <v>46056</v>
      </c>
      <c r="AM88" s="367">
        <v>46078</v>
      </c>
      <c r="AN88" s="366" t="s">
        <v>41</v>
      </c>
      <c r="AO88" s="375">
        <v>0</v>
      </c>
      <c r="AP88" s="375">
        <v>0</v>
      </c>
      <c r="AQ88" s="375">
        <v>0</v>
      </c>
      <c r="AR88" s="375">
        <v>0</v>
      </c>
      <c r="AS88" s="375">
        <v>0</v>
      </c>
      <c r="AT88" s="375">
        <v>0</v>
      </c>
      <c r="AU88" s="375">
        <v>0</v>
      </c>
      <c r="AV88" s="375">
        <v>0</v>
      </c>
      <c r="AW88" s="375">
        <v>0</v>
      </c>
      <c r="AX88" s="375">
        <v>0</v>
      </c>
      <c r="AY88" s="375">
        <v>0</v>
      </c>
      <c r="AZ88" s="375">
        <v>0</v>
      </c>
      <c r="BA88" s="388">
        <f t="shared" si="33"/>
        <v>0</v>
      </c>
      <c r="BB88" s="364"/>
      <c r="BC88" s="389">
        <f>SUMIFS(REPROGRAM!X:X,REPROGRAM!B:B,POA_GC_2026!A88)</f>
        <v>0</v>
      </c>
      <c r="BD88" s="389">
        <f>SUMIFS(REPROGRAM!Z:Z,REPROGRAM!B:B,POA_GC_2026!A88)</f>
        <v>0</v>
      </c>
      <c r="BE88" s="389">
        <f t="shared" si="41"/>
        <v>0</v>
      </c>
      <c r="BF88" s="375">
        <v>0</v>
      </c>
      <c r="BG88" s="394">
        <f>SUMIFS(CERT_PRES!$P:$P,CERT_PRES!$A:$A,$A88,CERT_PRES!$Q:$Q,"ENERO")</f>
        <v>0</v>
      </c>
      <c r="BH88" s="375">
        <v>0</v>
      </c>
      <c r="BI88" s="394">
        <f>SUMIFS(CERT_PRES!$P:$P,CERT_PRES!$A:$A,$A88,CERT_PRES!$Q:$Q,"FEBRERO")</f>
        <v>0</v>
      </c>
      <c r="BJ88" s="375">
        <v>0</v>
      </c>
      <c r="BK88" s="394">
        <f>SUMIFS(CERT_PRES!$P:$P,CERT_PRES!$A:$A,$A88,CERT_PRES!$Q:$Q,"MARZO")</f>
        <v>0</v>
      </c>
      <c r="BL88" s="375">
        <v>0</v>
      </c>
      <c r="BM88" s="394">
        <f>SUMIFS(CERT_PRES!$P:$P,CERT_PRES!$A:$A,$A88,CERT_PRES!$Q:$Q,"ABRIL")</f>
        <v>0</v>
      </c>
      <c r="BN88" s="375">
        <v>0</v>
      </c>
      <c r="BO88" s="394">
        <f>SUMIFS(CERT_PRES!$P:$P,CERT_PRES!$A:$A,$A88,CERT_PRES!$Q:$Q,"MAYO")</f>
        <v>0</v>
      </c>
      <c r="BP88" s="375">
        <v>0</v>
      </c>
      <c r="BQ88" s="394">
        <f>SUMIFS(CERT_PRES!$P:$P,CERT_PRES!$A:$A,$A88,CERT_PRES!$Q:$Q,"JUNIO")</f>
        <v>0</v>
      </c>
      <c r="BR88" s="375">
        <v>0</v>
      </c>
      <c r="BS88" s="394">
        <f>SUMIFS(CERT_PRES!$P:$P,CERT_PRES!$A:$A,$A88,CERT_PRES!$Q:$Q,"JULIO")</f>
        <v>0</v>
      </c>
      <c r="BT88" s="375">
        <v>0</v>
      </c>
      <c r="BU88" s="394">
        <f>SUMIFS(CERT_PRES!$P:$P,CERT_PRES!$A:$A,$A88,CERT_PRES!$Q:$Q,"AGOSTO")</f>
        <v>0</v>
      </c>
      <c r="BV88" s="375">
        <v>0</v>
      </c>
      <c r="BW88" s="394">
        <f>SUMIFS(CERT_PRES!$P:$P,CERT_PRES!$A:$A,$A88,CERT_PRES!$Q:$Q,"SEPTIEMBRE")</f>
        <v>0</v>
      </c>
      <c r="BX88" s="375">
        <v>0</v>
      </c>
      <c r="BY88" s="394">
        <f>SUMIFS(CERT_PRES!$P:$P,CERT_PRES!$A:$A,$A88,CERT_PRES!$Q:$Q,"OCTUBRE")</f>
        <v>0</v>
      </c>
      <c r="BZ88" s="375">
        <v>0</v>
      </c>
      <c r="CA88" s="394">
        <f>SUMIFS(CERT_PRES!$P:$P,CERT_PRES!$A:$A,$A88,CERT_PRES!$Q:$Q,"NOVIEMBRE")</f>
        <v>0</v>
      </c>
      <c r="CB88" s="375">
        <v>0</v>
      </c>
      <c r="CC88" s="388">
        <f>SUMIFS(CERT_PRES!$P:$P,CERT_PRES!$A:$A,$A88,CERT_PRES!$Q:$Q,"DICIEMBRE")</f>
        <v>0</v>
      </c>
      <c r="CD88" s="388">
        <f t="shared" si="23"/>
        <v>0</v>
      </c>
      <c r="CE88" s="407" t="str">
        <f t="shared" si="31"/>
        <v>NO</v>
      </c>
      <c r="CF88" s="408" t="str">
        <f t="shared" si="24"/>
        <v>VALIDADO</v>
      </c>
      <c r="CG88" s="409">
        <f>+((SUMIFS(REPROGRAM!$V:$V,REPROGRAM!$B:$B,$A88,REPROGRAM!$AB:$AB,"NO"))-(SUMIFS(REPROGRAM!$W:$W,REPROGRAM!$B:$B,$A88,REPROGRAM!$AB:$AB,"NO")))</f>
        <v>0</v>
      </c>
      <c r="CH88" s="409">
        <f t="shared" si="25"/>
        <v>0</v>
      </c>
      <c r="CI88" s="409">
        <f t="shared" si="26"/>
        <v>0</v>
      </c>
      <c r="CJ88" s="410" t="str">
        <f>IF(DT88="","",INDEX(CATALOGO!L:L,MATCH(DT88,CATALOGO!D:D,0)))</f>
        <v xml:space="preserve">DIRECCIÓN PROVINCIAL DE SALUD DE MANABÍ </v>
      </c>
      <c r="CK88" s="410" t="str">
        <f>IF(DT88="","",INDEX(CATALOGO!L:L,MATCH(DT88,CATALOGO!D:D,0)))</f>
        <v xml:space="preserve">DIRECCIÓN PROVINCIAL DE SALUD DE MANABÍ </v>
      </c>
      <c r="CL88" s="352" t="str">
        <f>IF(D88="","",INDEX(CATALOGO!G:G,MATCH(D88,CATALOGO!D:D,0)))</f>
        <v>COORDINACIÓN ZONAL 4</v>
      </c>
      <c r="CM88" s="352" t="str">
        <f>IF(D88="","",INDEX(CATALOGO!H:H,MATCH(D88,CATALOGO!D:D,0)))</f>
        <v>MANABI</v>
      </c>
      <c r="CN88" s="352" t="str">
        <f>IF(D88="","",INDEX(CATALOGO!I:I,MATCH(D88,CATALOGO!D:D,0)))</f>
        <v>CHONE</v>
      </c>
      <c r="CO88" s="411" t="str">
        <f>IF(H88="","",INDEX(CATALOGO!AH:AH,MATCH(H88,CATALOGO!AF:AF,0)))</f>
        <v>MEDICAMENTOS Y DISPOSITIVOS MÉDICOS</v>
      </c>
      <c r="CP88" s="352" t="str">
        <f t="shared" si="38"/>
        <v>NO APLICA</v>
      </c>
      <c r="CQ88" s="352" t="str">
        <f>IF(E88="","",INDEX(CATALOGO!N:N,MATCH(POA_GC_2026!E88,CATALOGO!M:M,0)))</f>
        <v>PROV</v>
      </c>
      <c r="CR88" s="352" t="str">
        <f t="shared" si="39"/>
        <v>CORRIENTE</v>
      </c>
      <c r="CS88" s="352" t="str">
        <f t="shared" si="40"/>
        <v>90000004</v>
      </c>
      <c r="CT88" s="417" t="str">
        <f>IFERROR(VLOOKUP(E88,CATALOGO!$BB$3:$BC$24,2,0)," ")</f>
        <v>G21</v>
      </c>
      <c r="CU88" s="418" t="str">
        <f>IF(E88="","",INDEX(CATALOGO!AN:AN,MATCH(POA_GC_2026!E88,CATALOGO!AQ:AQ,0)))</f>
        <v>Mejorar las condiciones de vida de la población de forma integral, promoviendo el acceso equitativo a salud, vivienda y bienestar social.</v>
      </c>
      <c r="CV88" s="418" t="str">
        <f>IF(E88="","",INDEX(CATALOGO!AO:AO,MATCH(POA_GC_2026!E88,CATALOGO!AQ:AQ,0)))</f>
        <v>OE5 Incrementar la cobertura de las prestaciones de servicios de salud</v>
      </c>
      <c r="CW88" s="407" t="str">
        <f>IF(CV88="","",INDEX(CATALOGO!AP:AP,MATCH(POA_GC_2026!CV88,CATALOGO!AO:AO,0)))</f>
        <v>OE_5</v>
      </c>
      <c r="CX88" s="419"/>
      <c r="CY88" s="420">
        <f>SUMIFS(CERT_ACT_POA!AM:AM,CERT_ACT_POA!C:C,A88)</f>
        <v>0</v>
      </c>
      <c r="CZ88" s="420">
        <f t="shared" si="34"/>
        <v>0</v>
      </c>
      <c r="DA88" s="421">
        <f>SUMIFS(CERT_ACT_POA!$AD:$AD,CERT_ACT_POA!$C:$C,POA_GC_2026!$A88)</f>
        <v>0</v>
      </c>
      <c r="DB88" s="421">
        <f>SUMIFS(CERT_ACT_POA!$AE:$AE,CERT_ACT_POA!$C:$C,POA_GC_2026!$A88)</f>
        <v>0</v>
      </c>
      <c r="DC88" s="421">
        <f>SUMIFS(CERT_ACT_POA!$AF:$AF,CERT_ACT_POA!$C:$C,POA_GC_2026!$A88)</f>
        <v>0</v>
      </c>
      <c r="DD88" s="407" t="str">
        <f t="shared" si="35"/>
        <v>53</v>
      </c>
      <c r="DE88" s="364"/>
      <c r="DF88" s="428"/>
      <c r="DG88" s="429">
        <f>SUMIFS(CERT_PRES!$M:$M,CERT_PRES!$A:$A,$A88)</f>
        <v>0</v>
      </c>
      <c r="DH88" s="429">
        <f>SUMIFS(CERT_PRES!$O:$O,CERT_PRES!$A:$A,$A88)</f>
        <v>0</v>
      </c>
      <c r="DI88" s="429">
        <f>SUMIFS(CERT_PRES!$P:$P,CERT_PRES!$A:$A,$A88)</f>
        <v>0</v>
      </c>
      <c r="DJ88" s="442">
        <f t="shared" si="27"/>
        <v>0</v>
      </c>
      <c r="DK88" s="608">
        <f>IFERROR(VLOOKUP($A88,CERT_PRES!$A$6:$L$2552,12,0),0)</f>
        <v>0</v>
      </c>
      <c r="DL88" s="429" t="str">
        <f t="shared" si="36"/>
        <v>OK</v>
      </c>
      <c r="DM88" s="429" t="str">
        <f t="shared" si="37"/>
        <v>OK</v>
      </c>
      <c r="DN88" s="429" t="str">
        <f t="shared" si="42"/>
        <v/>
      </c>
      <c r="DO88" s="429" t="str">
        <f t="shared" si="28"/>
        <v/>
      </c>
      <c r="DP88" s="443">
        <f>IFERROR(VLOOKUP(A88,#REF!,82,0),0)</f>
        <v>0</v>
      </c>
      <c r="DQ88" s="444">
        <f t="shared" si="29"/>
        <v>0</v>
      </c>
      <c r="DR88" s="445">
        <f t="shared" si="30"/>
        <v>0</v>
      </c>
      <c r="DS88" s="484" t="s">
        <v>2692</v>
      </c>
      <c r="DT88" s="326" t="s">
        <v>951</v>
      </c>
    </row>
    <row r="89" spans="1:124" s="39" customFormat="1" ht="12.75" customHeight="1">
      <c r="A89" s="484" t="s">
        <v>2693</v>
      </c>
      <c r="B89" s="486" t="str">
        <f>IF(DT89="","",INDEX(CATALOGO!E:E,MATCH(DT89,CATALOGO!D:D,0)))</f>
        <v>HOSPITAL GENERAL DE CHONE</v>
      </c>
      <c r="C89" s="483" t="s">
        <v>2687</v>
      </c>
      <c r="D89" s="326" t="str">
        <f>IF(B89="","",INDEX(CATALOGO!J:J,MATCH(B89,CATALOGO!E:E,0)))</f>
        <v>1333</v>
      </c>
      <c r="E89" s="329" t="s">
        <v>223</v>
      </c>
      <c r="F89" s="326" t="str">
        <f t="shared" si="32"/>
        <v>000</v>
      </c>
      <c r="G89" s="327" t="s">
        <v>196</v>
      </c>
      <c r="H89" s="328">
        <v>530810</v>
      </c>
      <c r="I89" s="341" t="s">
        <v>1151</v>
      </c>
      <c r="J89" s="327" t="s">
        <v>193</v>
      </c>
      <c r="K89" s="342" t="str">
        <f>IF(J89="","",INDEX(CATALOGO!AW:AW,MATCH(POA_GC_2026!J89,CATALOGO!AV:AV,0)))</f>
        <v>0000</v>
      </c>
      <c r="L89" s="342" t="str">
        <f>IF(J89="","",INDEX(CATALOGO!AY:AY,MATCH(POA_GC_2026!J89,CATALOGO!AV:AV,0)))</f>
        <v>0000</v>
      </c>
      <c r="M89" s="343" t="str">
        <f>IF(DT89="","",INDEX(CATALOGO!L:L,MATCH(DT89,CATALOGO!D:D,0)))</f>
        <v xml:space="preserve">DIRECCIÓN PROVINCIAL DE SALUD DE MANABÍ </v>
      </c>
      <c r="N89" s="343" t="str">
        <f>IF(DT89="","",INDEX(CATALOGO!K:K,MATCH(DT89,CATALOGO!D:D,0)))</f>
        <v>HOSPITAL GENERAL DE CHONE</v>
      </c>
      <c r="O89" s="344" t="str">
        <f>IF(E89="","",INDEX(CATALOGO!O:O,MATCH(POA_GC_2026!E89,CATALOGO!M:M,0)))</f>
        <v>PROVISION Y PRESTACION DE SERVICIOS DE SALUD</v>
      </c>
      <c r="P89" s="345" t="str">
        <f t="shared" si="22"/>
        <v>SIN PROYECTO</v>
      </c>
      <c r="Q89" s="346" t="str">
        <f>IF(CS89="","",INDEX(CATALOGO!T:T,MATCH(POA_GC_2026!CS89,CATALOGO!S:S,0)))</f>
        <v>PRESTACION DE SERVICIOS DE SALUD SEGUNDO NIVEL</v>
      </c>
      <c r="R89" s="351" t="str">
        <f>IF(H89="","",INDEX(CATALOGO!AG:AG,MATCH(POA_GC_2026!H89,CATALOGO!AF:AF,0)))</f>
        <v>DISPOSITIVOS MEDICOS PARA LABORATORIO CLINICO Y PATOLOGIA</v>
      </c>
      <c r="S89" s="345" t="str">
        <f t="array" ref="S89">IF(J89="","",INDEX(CATALOGO!AU:AU,MATCH(J89,CATALOGO!AV:AV,0)))</f>
        <v>RECURSOS FISCALES</v>
      </c>
      <c r="T89" s="352" t="str">
        <f>IF(K89="","",INDEX(CATALOGO!AX:AX,MATCH(K89,CATALOGO!AW:AW,0)))</f>
        <v>SIN ORGANISMO</v>
      </c>
      <c r="U89" s="352" t="str">
        <f>IF(L89="","",INDEX(CATALOGO!AZ:AZ,MATCH(POA_GC_2026!L89,CATALOGO!AY:AY,0)))</f>
        <v>SIN CORRELATIVO</v>
      </c>
      <c r="V89" s="353" t="s">
        <v>618</v>
      </c>
      <c r="W89" s="354" t="s">
        <v>2494</v>
      </c>
      <c r="X89" s="354" t="s">
        <v>2495</v>
      </c>
      <c r="Y89" s="355" t="str">
        <f t="array" ref="Y89">IF(H89="","",INDEX(CATALOGO!AK:AK,MATCH(H89,CATALOGO!AF:AF,0)))</f>
        <v>02</v>
      </c>
      <c r="Z89" s="362" t="str">
        <f t="array" ref="Z89">IF(H89="","",INDEX(CATALOGO!AI:AI,MATCH(H89,CATALOGO!AF:AF,0)))</f>
        <v>NA</v>
      </c>
      <c r="AA89" s="362" t="str">
        <f t="array" ref="AA89">IF(H89="","",INDEX(CATALOGO!AJ:AJ,MATCH(H89,CATALOGO!AF:AF,0)))</f>
        <v>NA</v>
      </c>
      <c r="AB89" s="363" t="s">
        <v>194</v>
      </c>
      <c r="AC89" s="490"/>
      <c r="AD89" s="365" t="s">
        <v>208</v>
      </c>
      <c r="AE89" s="366" t="s">
        <v>41</v>
      </c>
      <c r="AF89" s="367">
        <v>46073</v>
      </c>
      <c r="AG89" s="367">
        <v>46073</v>
      </c>
      <c r="AH89" s="367">
        <v>46056</v>
      </c>
      <c r="AI89" s="367">
        <v>46056</v>
      </c>
      <c r="AJ89" s="367">
        <v>46056</v>
      </c>
      <c r="AK89" s="374"/>
      <c r="AL89" s="367">
        <v>46056</v>
      </c>
      <c r="AM89" s="367">
        <v>46078</v>
      </c>
      <c r="AN89" s="366" t="s">
        <v>41</v>
      </c>
      <c r="AO89" s="375">
        <v>0</v>
      </c>
      <c r="AP89" s="375">
        <v>0</v>
      </c>
      <c r="AQ89" s="375">
        <v>0</v>
      </c>
      <c r="AR89" s="375">
        <v>0</v>
      </c>
      <c r="AS89" s="375">
        <v>0</v>
      </c>
      <c r="AT89" s="375">
        <v>0</v>
      </c>
      <c r="AU89" s="375">
        <v>0</v>
      </c>
      <c r="AV89" s="375">
        <v>0</v>
      </c>
      <c r="AW89" s="375">
        <v>0</v>
      </c>
      <c r="AX89" s="375">
        <v>0</v>
      </c>
      <c r="AY89" s="375">
        <v>0</v>
      </c>
      <c r="AZ89" s="375">
        <v>0</v>
      </c>
      <c r="BA89" s="388">
        <f t="shared" si="33"/>
        <v>0</v>
      </c>
      <c r="BB89" s="364"/>
      <c r="BC89" s="389">
        <f>SUMIFS(REPROGRAM!X:X,REPROGRAM!B:B,POA_GC_2026!A89)</f>
        <v>0</v>
      </c>
      <c r="BD89" s="389">
        <f>SUMIFS(REPROGRAM!Z:Z,REPROGRAM!B:B,POA_GC_2026!A89)</f>
        <v>0</v>
      </c>
      <c r="BE89" s="389">
        <f t="shared" si="41"/>
        <v>0</v>
      </c>
      <c r="BF89" s="375">
        <v>0</v>
      </c>
      <c r="BG89" s="394">
        <f>SUMIFS(CERT_PRES!$P:$P,CERT_PRES!$A:$A,$A89,CERT_PRES!$Q:$Q,"ENERO")</f>
        <v>0</v>
      </c>
      <c r="BH89" s="375">
        <v>0</v>
      </c>
      <c r="BI89" s="394">
        <f>SUMIFS(CERT_PRES!$P:$P,CERT_PRES!$A:$A,$A89,CERT_PRES!$Q:$Q,"FEBRERO")</f>
        <v>0</v>
      </c>
      <c r="BJ89" s="375">
        <v>0</v>
      </c>
      <c r="BK89" s="394">
        <f>SUMIFS(CERT_PRES!$P:$P,CERT_PRES!$A:$A,$A89,CERT_PRES!$Q:$Q,"MARZO")</f>
        <v>0</v>
      </c>
      <c r="BL89" s="375">
        <v>0</v>
      </c>
      <c r="BM89" s="394">
        <f>SUMIFS(CERT_PRES!$P:$P,CERT_PRES!$A:$A,$A89,CERT_PRES!$Q:$Q,"ABRIL")</f>
        <v>0</v>
      </c>
      <c r="BN89" s="375">
        <v>0</v>
      </c>
      <c r="BO89" s="394">
        <f>SUMIFS(CERT_PRES!$P:$P,CERT_PRES!$A:$A,$A89,CERT_PRES!$Q:$Q,"MAYO")</f>
        <v>0</v>
      </c>
      <c r="BP89" s="375">
        <v>0</v>
      </c>
      <c r="BQ89" s="394">
        <f>SUMIFS(CERT_PRES!$P:$P,CERT_PRES!$A:$A,$A89,CERT_PRES!$Q:$Q,"JUNIO")</f>
        <v>0</v>
      </c>
      <c r="BR89" s="375">
        <v>0</v>
      </c>
      <c r="BS89" s="394">
        <f>SUMIFS(CERT_PRES!$P:$P,CERT_PRES!$A:$A,$A89,CERT_PRES!$Q:$Q,"JULIO")</f>
        <v>0</v>
      </c>
      <c r="BT89" s="375">
        <v>0</v>
      </c>
      <c r="BU89" s="394">
        <f>SUMIFS(CERT_PRES!$P:$P,CERT_PRES!$A:$A,$A89,CERT_PRES!$Q:$Q,"AGOSTO")</f>
        <v>0</v>
      </c>
      <c r="BV89" s="375">
        <v>0</v>
      </c>
      <c r="BW89" s="394">
        <f>SUMIFS(CERT_PRES!$P:$P,CERT_PRES!$A:$A,$A89,CERT_PRES!$Q:$Q,"SEPTIEMBRE")</f>
        <v>0</v>
      </c>
      <c r="BX89" s="375">
        <v>0</v>
      </c>
      <c r="BY89" s="394">
        <f>SUMIFS(CERT_PRES!$P:$P,CERT_PRES!$A:$A,$A89,CERT_PRES!$Q:$Q,"OCTUBRE")</f>
        <v>0</v>
      </c>
      <c r="BZ89" s="375">
        <v>0</v>
      </c>
      <c r="CA89" s="394">
        <f>SUMIFS(CERT_PRES!$P:$P,CERT_PRES!$A:$A,$A89,CERT_PRES!$Q:$Q,"NOVIEMBRE")</f>
        <v>0</v>
      </c>
      <c r="CB89" s="375">
        <v>0</v>
      </c>
      <c r="CC89" s="388">
        <f>SUMIFS(CERT_PRES!$P:$P,CERT_PRES!$A:$A,$A89,CERT_PRES!$Q:$Q,"DICIEMBRE")</f>
        <v>0</v>
      </c>
      <c r="CD89" s="388">
        <f t="shared" si="23"/>
        <v>0</v>
      </c>
      <c r="CE89" s="407" t="str">
        <f t="shared" si="31"/>
        <v>NO</v>
      </c>
      <c r="CF89" s="408" t="str">
        <f t="shared" si="24"/>
        <v>VALIDADO</v>
      </c>
      <c r="CG89" s="409">
        <f>+((SUMIFS(REPROGRAM!$V:$V,REPROGRAM!$B:$B,$A89,REPROGRAM!$AB:$AB,"NO"))-(SUMIFS(REPROGRAM!$W:$W,REPROGRAM!$B:$B,$A89,REPROGRAM!$AB:$AB,"NO")))</f>
        <v>0</v>
      </c>
      <c r="CH89" s="409">
        <f t="shared" si="25"/>
        <v>0</v>
      </c>
      <c r="CI89" s="409">
        <f t="shared" si="26"/>
        <v>0</v>
      </c>
      <c r="CJ89" s="410" t="str">
        <f>IF(DT89="","",INDEX(CATALOGO!L:L,MATCH(DT89,CATALOGO!D:D,0)))</f>
        <v xml:space="preserve">DIRECCIÓN PROVINCIAL DE SALUD DE MANABÍ </v>
      </c>
      <c r="CK89" s="410" t="str">
        <f>IF(DT89="","",INDEX(CATALOGO!L:L,MATCH(DT89,CATALOGO!D:D,0)))</f>
        <v xml:space="preserve">DIRECCIÓN PROVINCIAL DE SALUD DE MANABÍ </v>
      </c>
      <c r="CL89" s="352" t="str">
        <f>IF(D89="","",INDEX(CATALOGO!G:G,MATCH(D89,CATALOGO!D:D,0)))</f>
        <v>COORDINACIÓN ZONAL 4</v>
      </c>
      <c r="CM89" s="352" t="str">
        <f>IF(D89="","",INDEX(CATALOGO!H:H,MATCH(D89,CATALOGO!D:D,0)))</f>
        <v>MANABI</v>
      </c>
      <c r="CN89" s="352" t="str">
        <f>IF(D89="","",INDEX(CATALOGO!I:I,MATCH(D89,CATALOGO!D:D,0)))</f>
        <v>CHONE</v>
      </c>
      <c r="CO89" s="411" t="str">
        <f>IF(H89="","",INDEX(CATALOGO!AH:AH,MATCH(H89,CATALOGO!AF:AF,0)))</f>
        <v>MEDICAMENTOS Y DISPOSITIVOS MÉDICOS</v>
      </c>
      <c r="CP89" s="352" t="str">
        <f t="shared" si="38"/>
        <v>NO APLICA</v>
      </c>
      <c r="CQ89" s="352" t="str">
        <f>IF(E89="","",INDEX(CATALOGO!N:N,MATCH(POA_GC_2026!E89,CATALOGO!M:M,0)))</f>
        <v>PROV</v>
      </c>
      <c r="CR89" s="352" t="str">
        <f t="shared" si="39"/>
        <v>CORRIENTE</v>
      </c>
      <c r="CS89" s="352" t="str">
        <f t="shared" si="40"/>
        <v>90000004</v>
      </c>
      <c r="CT89" s="417" t="str">
        <f>IFERROR(VLOOKUP(E89,CATALOGO!$BB$3:$BC$24,2,0)," ")</f>
        <v>G21</v>
      </c>
      <c r="CU89" s="418" t="str">
        <f>IF(E89="","",INDEX(CATALOGO!AN:AN,MATCH(POA_GC_2026!E89,CATALOGO!AQ:AQ,0)))</f>
        <v>Mejorar las condiciones de vida de la población de forma integral, promoviendo el acceso equitativo a salud, vivienda y bienestar social.</v>
      </c>
      <c r="CV89" s="418" t="str">
        <f>IF(E89="","",INDEX(CATALOGO!AO:AO,MATCH(POA_GC_2026!E89,CATALOGO!AQ:AQ,0)))</f>
        <v>OE5 Incrementar la cobertura de las prestaciones de servicios de salud</v>
      </c>
      <c r="CW89" s="407" t="str">
        <f>IF(CV89="","",INDEX(CATALOGO!AP:AP,MATCH(POA_GC_2026!CV89,CATALOGO!AO:AO,0)))</f>
        <v>OE_5</v>
      </c>
      <c r="CX89" s="419"/>
      <c r="CY89" s="420">
        <f>SUMIFS(CERT_ACT_POA!AM:AM,CERT_ACT_POA!C:C,A89)</f>
        <v>0</v>
      </c>
      <c r="CZ89" s="420">
        <f t="shared" si="34"/>
        <v>0</v>
      </c>
      <c r="DA89" s="421">
        <f>SUMIFS(CERT_ACT_POA!$AD:$AD,CERT_ACT_POA!$C:$C,POA_GC_2026!$A89)</f>
        <v>0</v>
      </c>
      <c r="DB89" s="421">
        <f>SUMIFS(CERT_ACT_POA!$AE:$AE,CERT_ACT_POA!$C:$C,POA_GC_2026!$A89)</f>
        <v>0</v>
      </c>
      <c r="DC89" s="421">
        <f>SUMIFS(CERT_ACT_POA!$AF:$AF,CERT_ACT_POA!$C:$C,POA_GC_2026!$A89)</f>
        <v>0</v>
      </c>
      <c r="DD89" s="407" t="str">
        <f t="shared" si="35"/>
        <v>53</v>
      </c>
      <c r="DE89" s="364"/>
      <c r="DF89" s="428"/>
      <c r="DG89" s="429">
        <f>SUMIFS(CERT_PRES!$M:$M,CERT_PRES!$A:$A,$A89)</f>
        <v>0</v>
      </c>
      <c r="DH89" s="429">
        <f>SUMIFS(CERT_PRES!$O:$O,CERT_PRES!$A:$A,$A89)</f>
        <v>0</v>
      </c>
      <c r="DI89" s="429">
        <f>SUMIFS(CERT_PRES!$P:$P,CERT_PRES!$A:$A,$A89)</f>
        <v>0</v>
      </c>
      <c r="DJ89" s="442">
        <f t="shared" si="27"/>
        <v>0</v>
      </c>
      <c r="DK89" s="608">
        <f>IFERROR(VLOOKUP($A89,CERT_PRES!$A$6:$L$2552,12,0),0)</f>
        <v>0</v>
      </c>
      <c r="DL89" s="429" t="str">
        <f t="shared" si="36"/>
        <v>OK</v>
      </c>
      <c r="DM89" s="429" t="str">
        <f t="shared" si="37"/>
        <v>OK</v>
      </c>
      <c r="DN89" s="429" t="str">
        <f t="shared" si="42"/>
        <v/>
      </c>
      <c r="DO89" s="429" t="str">
        <f t="shared" si="28"/>
        <v/>
      </c>
      <c r="DP89" s="443">
        <f>IFERROR(VLOOKUP(A89,#REF!,82,0),0)</f>
        <v>0</v>
      </c>
      <c r="DQ89" s="444">
        <f t="shared" si="29"/>
        <v>0</v>
      </c>
      <c r="DR89" s="445">
        <f t="shared" si="30"/>
        <v>0</v>
      </c>
      <c r="DS89" s="484" t="s">
        <v>2693</v>
      </c>
      <c r="DT89" s="326" t="s">
        <v>951</v>
      </c>
    </row>
    <row r="90" spans="1:124" s="39" customFormat="1" ht="12.75" customHeight="1">
      <c r="A90" s="484" t="s">
        <v>2694</v>
      </c>
      <c r="B90" s="486" t="str">
        <f>IF(DT90="","",INDEX(CATALOGO!E:E,MATCH(DT90,CATALOGO!D:D,0)))</f>
        <v>HOSPITAL GENERAL DE CHONE</v>
      </c>
      <c r="C90" s="483" t="s">
        <v>2687</v>
      </c>
      <c r="D90" s="326" t="str">
        <f>IF(B90="","",INDEX(CATALOGO!J:J,MATCH(B90,CATALOGO!E:E,0)))</f>
        <v>1333</v>
      </c>
      <c r="E90" s="329" t="s">
        <v>223</v>
      </c>
      <c r="F90" s="326" t="str">
        <f t="shared" si="32"/>
        <v>000</v>
      </c>
      <c r="G90" s="327" t="s">
        <v>196</v>
      </c>
      <c r="H90" s="328">
        <v>530810</v>
      </c>
      <c r="I90" s="341" t="s">
        <v>1151</v>
      </c>
      <c r="J90" s="327" t="s">
        <v>193</v>
      </c>
      <c r="K90" s="342" t="str">
        <f>IF(J90="","",INDEX(CATALOGO!AW:AW,MATCH(POA_GC_2026!J90,CATALOGO!AV:AV,0)))</f>
        <v>0000</v>
      </c>
      <c r="L90" s="342" t="str">
        <f>IF(J90="","",INDEX(CATALOGO!AY:AY,MATCH(POA_GC_2026!J90,CATALOGO!AV:AV,0)))</f>
        <v>0000</v>
      </c>
      <c r="M90" s="343" t="str">
        <f>IF(DT90="","",INDEX(CATALOGO!L:L,MATCH(DT90,CATALOGO!D:D,0)))</f>
        <v xml:space="preserve">DIRECCIÓN PROVINCIAL DE SALUD DE MANABÍ </v>
      </c>
      <c r="N90" s="343" t="str">
        <f>IF(DT90="","",INDEX(CATALOGO!K:K,MATCH(DT90,CATALOGO!D:D,0)))</f>
        <v>HOSPITAL GENERAL DE CHONE</v>
      </c>
      <c r="O90" s="344" t="str">
        <f>IF(E90="","",INDEX(CATALOGO!O:O,MATCH(POA_GC_2026!E90,CATALOGO!M:M,0)))</f>
        <v>PROVISION Y PRESTACION DE SERVICIOS DE SALUD</v>
      </c>
      <c r="P90" s="345" t="str">
        <f t="shared" si="22"/>
        <v>SIN PROYECTO</v>
      </c>
      <c r="Q90" s="346" t="str">
        <f>IF(CS90="","",INDEX(CATALOGO!T:T,MATCH(POA_GC_2026!CS90,CATALOGO!S:S,0)))</f>
        <v>PRESTACION DE SERVICIOS DE SALUD SEGUNDO NIVEL</v>
      </c>
      <c r="R90" s="351" t="str">
        <f>IF(H90="","",INDEX(CATALOGO!AG:AG,MATCH(POA_GC_2026!H90,CATALOGO!AF:AF,0)))</f>
        <v>DISPOSITIVOS MEDICOS PARA LABORATORIO CLINICO Y PATOLOGIA</v>
      </c>
      <c r="S90" s="345" t="str">
        <f t="array" ref="S90">IF(J90="","",INDEX(CATALOGO!AU:AU,MATCH(J90,CATALOGO!AV:AV,0)))</f>
        <v>RECURSOS FISCALES</v>
      </c>
      <c r="T90" s="352" t="str">
        <f>IF(K90="","",INDEX(CATALOGO!AX:AX,MATCH(K90,CATALOGO!AW:AW,0)))</f>
        <v>SIN ORGANISMO</v>
      </c>
      <c r="U90" s="352" t="str">
        <f>IF(L90="","",INDEX(CATALOGO!AZ:AZ,MATCH(POA_GC_2026!L90,CATALOGO!AY:AY,0)))</f>
        <v>SIN CORRELATIVO</v>
      </c>
      <c r="V90" s="353" t="s">
        <v>618</v>
      </c>
      <c r="W90" s="354" t="s">
        <v>2494</v>
      </c>
      <c r="X90" s="354" t="s">
        <v>2495</v>
      </c>
      <c r="Y90" s="355" t="str">
        <f t="array" ref="Y90">IF(H90="","",INDEX(CATALOGO!AK:AK,MATCH(H90,CATALOGO!AF:AF,0)))</f>
        <v>02</v>
      </c>
      <c r="Z90" s="362" t="str">
        <f t="array" ref="Z90">IF(H90="","",INDEX(CATALOGO!AI:AI,MATCH(H90,CATALOGO!AF:AF,0)))</f>
        <v>NA</v>
      </c>
      <c r="AA90" s="362" t="str">
        <f t="array" ref="AA90">IF(H90="","",INDEX(CATALOGO!AJ:AJ,MATCH(H90,CATALOGO!AF:AF,0)))</f>
        <v>NA</v>
      </c>
      <c r="AB90" s="363" t="s">
        <v>194</v>
      </c>
      <c r="AC90" s="490"/>
      <c r="AD90" s="365" t="s">
        <v>208</v>
      </c>
      <c r="AE90" s="366" t="s">
        <v>41</v>
      </c>
      <c r="AF90" s="367">
        <v>46073</v>
      </c>
      <c r="AG90" s="367">
        <v>46073</v>
      </c>
      <c r="AH90" s="367">
        <v>46056</v>
      </c>
      <c r="AI90" s="367">
        <v>46056</v>
      </c>
      <c r="AJ90" s="367">
        <v>46056</v>
      </c>
      <c r="AK90" s="374"/>
      <c r="AL90" s="367">
        <v>46056</v>
      </c>
      <c r="AM90" s="367">
        <v>46078</v>
      </c>
      <c r="AN90" s="366" t="s">
        <v>41</v>
      </c>
      <c r="AO90" s="375">
        <v>0</v>
      </c>
      <c r="AP90" s="375">
        <v>0</v>
      </c>
      <c r="AQ90" s="375">
        <v>0</v>
      </c>
      <c r="AR90" s="375">
        <v>0</v>
      </c>
      <c r="AS90" s="375">
        <v>0</v>
      </c>
      <c r="AT90" s="375">
        <v>0</v>
      </c>
      <c r="AU90" s="375">
        <v>0</v>
      </c>
      <c r="AV90" s="375">
        <v>0</v>
      </c>
      <c r="AW90" s="375">
        <v>0</v>
      </c>
      <c r="AX90" s="375">
        <v>0</v>
      </c>
      <c r="AY90" s="375">
        <v>0</v>
      </c>
      <c r="AZ90" s="375">
        <v>0</v>
      </c>
      <c r="BA90" s="388">
        <f t="shared" si="33"/>
        <v>0</v>
      </c>
      <c r="BB90" s="364"/>
      <c r="BC90" s="389">
        <f>SUMIFS(REPROGRAM!X:X,REPROGRAM!B:B,POA_GC_2026!A90)</f>
        <v>0</v>
      </c>
      <c r="BD90" s="389">
        <f>SUMIFS(REPROGRAM!Z:Z,REPROGRAM!B:B,POA_GC_2026!A90)</f>
        <v>0</v>
      </c>
      <c r="BE90" s="389">
        <f t="shared" si="41"/>
        <v>0</v>
      </c>
      <c r="BF90" s="375">
        <v>0</v>
      </c>
      <c r="BG90" s="394">
        <f>SUMIFS(CERT_PRES!$P:$P,CERT_PRES!$A:$A,$A90,CERT_PRES!$Q:$Q,"ENERO")</f>
        <v>0</v>
      </c>
      <c r="BH90" s="375">
        <v>0</v>
      </c>
      <c r="BI90" s="394">
        <f>SUMIFS(CERT_PRES!$P:$P,CERT_PRES!$A:$A,$A90,CERT_PRES!$Q:$Q,"FEBRERO")</f>
        <v>0</v>
      </c>
      <c r="BJ90" s="375">
        <v>0</v>
      </c>
      <c r="BK90" s="394">
        <f>SUMIFS(CERT_PRES!$P:$P,CERT_PRES!$A:$A,$A90,CERT_PRES!$Q:$Q,"MARZO")</f>
        <v>0</v>
      </c>
      <c r="BL90" s="375">
        <v>0</v>
      </c>
      <c r="BM90" s="394">
        <f>SUMIFS(CERT_PRES!$P:$P,CERT_PRES!$A:$A,$A90,CERT_PRES!$Q:$Q,"ABRIL")</f>
        <v>0</v>
      </c>
      <c r="BN90" s="375">
        <v>0</v>
      </c>
      <c r="BO90" s="394">
        <f>SUMIFS(CERT_PRES!$P:$P,CERT_PRES!$A:$A,$A90,CERT_PRES!$Q:$Q,"MAYO")</f>
        <v>0</v>
      </c>
      <c r="BP90" s="375">
        <v>0</v>
      </c>
      <c r="BQ90" s="394">
        <f>SUMIFS(CERT_PRES!$P:$P,CERT_PRES!$A:$A,$A90,CERT_PRES!$Q:$Q,"JUNIO")</f>
        <v>0</v>
      </c>
      <c r="BR90" s="375">
        <v>0</v>
      </c>
      <c r="BS90" s="394">
        <f>SUMIFS(CERT_PRES!$P:$P,CERT_PRES!$A:$A,$A90,CERT_PRES!$Q:$Q,"JULIO")</f>
        <v>0</v>
      </c>
      <c r="BT90" s="375">
        <v>0</v>
      </c>
      <c r="BU90" s="394">
        <f>SUMIFS(CERT_PRES!$P:$P,CERT_PRES!$A:$A,$A90,CERT_PRES!$Q:$Q,"AGOSTO")</f>
        <v>0</v>
      </c>
      <c r="BV90" s="375">
        <v>0</v>
      </c>
      <c r="BW90" s="394">
        <f>SUMIFS(CERT_PRES!$P:$P,CERT_PRES!$A:$A,$A90,CERT_PRES!$Q:$Q,"SEPTIEMBRE")</f>
        <v>0</v>
      </c>
      <c r="BX90" s="375">
        <v>0</v>
      </c>
      <c r="BY90" s="394">
        <f>SUMIFS(CERT_PRES!$P:$P,CERT_PRES!$A:$A,$A90,CERT_PRES!$Q:$Q,"OCTUBRE")</f>
        <v>0</v>
      </c>
      <c r="BZ90" s="375">
        <v>0</v>
      </c>
      <c r="CA90" s="394">
        <f>SUMIFS(CERT_PRES!$P:$P,CERT_PRES!$A:$A,$A90,CERT_PRES!$Q:$Q,"NOVIEMBRE")</f>
        <v>0</v>
      </c>
      <c r="CB90" s="375">
        <v>0</v>
      </c>
      <c r="CC90" s="388">
        <f>SUMIFS(CERT_PRES!$P:$P,CERT_PRES!$A:$A,$A90,CERT_PRES!$Q:$Q,"DICIEMBRE")</f>
        <v>0</v>
      </c>
      <c r="CD90" s="388">
        <f t="shared" si="23"/>
        <v>0</v>
      </c>
      <c r="CE90" s="407" t="str">
        <f t="shared" si="31"/>
        <v>NO</v>
      </c>
      <c r="CF90" s="408" t="str">
        <f t="shared" si="24"/>
        <v>VALIDADO</v>
      </c>
      <c r="CG90" s="409">
        <f>+((SUMIFS(REPROGRAM!$V:$V,REPROGRAM!$B:$B,$A90,REPROGRAM!$AB:$AB,"NO"))-(SUMIFS(REPROGRAM!$W:$W,REPROGRAM!$B:$B,$A90,REPROGRAM!$AB:$AB,"NO")))</f>
        <v>0</v>
      </c>
      <c r="CH90" s="409">
        <f t="shared" si="25"/>
        <v>0</v>
      </c>
      <c r="CI90" s="409">
        <f t="shared" si="26"/>
        <v>0</v>
      </c>
      <c r="CJ90" s="410" t="str">
        <f>IF(DT90="","",INDEX(CATALOGO!L:L,MATCH(DT90,CATALOGO!D:D,0)))</f>
        <v xml:space="preserve">DIRECCIÓN PROVINCIAL DE SALUD DE MANABÍ </v>
      </c>
      <c r="CK90" s="410" t="str">
        <f>IF(DT90="","",INDEX(CATALOGO!L:L,MATCH(DT90,CATALOGO!D:D,0)))</f>
        <v xml:space="preserve">DIRECCIÓN PROVINCIAL DE SALUD DE MANABÍ </v>
      </c>
      <c r="CL90" s="352" t="str">
        <f>IF(D90="","",INDEX(CATALOGO!G:G,MATCH(D90,CATALOGO!D:D,0)))</f>
        <v>COORDINACIÓN ZONAL 4</v>
      </c>
      <c r="CM90" s="352" t="str">
        <f>IF(D90="","",INDEX(CATALOGO!H:H,MATCH(D90,CATALOGO!D:D,0)))</f>
        <v>MANABI</v>
      </c>
      <c r="CN90" s="352" t="str">
        <f>IF(D90="","",INDEX(CATALOGO!I:I,MATCH(D90,CATALOGO!D:D,0)))</f>
        <v>CHONE</v>
      </c>
      <c r="CO90" s="411" t="str">
        <f>IF(H90="","",INDEX(CATALOGO!AH:AH,MATCH(H90,CATALOGO!AF:AF,0)))</f>
        <v>MEDICAMENTOS Y DISPOSITIVOS MÉDICOS</v>
      </c>
      <c r="CP90" s="352" t="str">
        <f t="shared" si="38"/>
        <v>NO APLICA</v>
      </c>
      <c r="CQ90" s="352" t="str">
        <f>IF(E90="","",INDEX(CATALOGO!N:N,MATCH(POA_GC_2026!E90,CATALOGO!M:M,0)))</f>
        <v>PROV</v>
      </c>
      <c r="CR90" s="352" t="str">
        <f t="shared" si="39"/>
        <v>CORRIENTE</v>
      </c>
      <c r="CS90" s="352" t="str">
        <f t="shared" si="40"/>
        <v>90000004</v>
      </c>
      <c r="CT90" s="417" t="str">
        <f>IFERROR(VLOOKUP(E90,CATALOGO!$BB$3:$BC$24,2,0)," ")</f>
        <v>G21</v>
      </c>
      <c r="CU90" s="418" t="str">
        <f>IF(E90="","",INDEX(CATALOGO!AN:AN,MATCH(POA_GC_2026!E90,CATALOGO!AQ:AQ,0)))</f>
        <v>Mejorar las condiciones de vida de la población de forma integral, promoviendo el acceso equitativo a salud, vivienda y bienestar social.</v>
      </c>
      <c r="CV90" s="418" t="str">
        <f>IF(E90="","",INDEX(CATALOGO!AO:AO,MATCH(POA_GC_2026!E90,CATALOGO!AQ:AQ,0)))</f>
        <v>OE5 Incrementar la cobertura de las prestaciones de servicios de salud</v>
      </c>
      <c r="CW90" s="407" t="str">
        <f>IF(CV90="","",INDEX(CATALOGO!AP:AP,MATCH(POA_GC_2026!CV90,CATALOGO!AO:AO,0)))</f>
        <v>OE_5</v>
      </c>
      <c r="CX90" s="419"/>
      <c r="CY90" s="420">
        <f>SUMIFS(CERT_ACT_POA!AM:AM,CERT_ACT_POA!C:C,A90)</f>
        <v>0</v>
      </c>
      <c r="CZ90" s="420">
        <f t="shared" si="34"/>
        <v>0</v>
      </c>
      <c r="DA90" s="421">
        <f>SUMIFS(CERT_ACT_POA!$AD:$AD,CERT_ACT_POA!$C:$C,POA_GC_2026!$A90)</f>
        <v>0</v>
      </c>
      <c r="DB90" s="421">
        <f>SUMIFS(CERT_ACT_POA!$AE:$AE,CERT_ACT_POA!$C:$C,POA_GC_2026!$A90)</f>
        <v>0</v>
      </c>
      <c r="DC90" s="421">
        <f>SUMIFS(CERT_ACT_POA!$AF:$AF,CERT_ACT_POA!$C:$C,POA_GC_2026!$A90)</f>
        <v>0</v>
      </c>
      <c r="DD90" s="407" t="str">
        <f t="shared" si="35"/>
        <v>53</v>
      </c>
      <c r="DE90" s="364"/>
      <c r="DF90" s="428"/>
      <c r="DG90" s="429">
        <f>SUMIFS(CERT_PRES!$M:$M,CERT_PRES!$A:$A,$A90)</f>
        <v>0</v>
      </c>
      <c r="DH90" s="429">
        <f>SUMIFS(CERT_PRES!$O:$O,CERT_PRES!$A:$A,$A90)</f>
        <v>0</v>
      </c>
      <c r="DI90" s="429">
        <f>SUMIFS(CERT_PRES!$P:$P,CERT_PRES!$A:$A,$A90)</f>
        <v>0</v>
      </c>
      <c r="DJ90" s="442">
        <f t="shared" si="27"/>
        <v>0</v>
      </c>
      <c r="DK90" s="608">
        <f>IFERROR(VLOOKUP($A90,CERT_PRES!$A$6:$L$2552,12,0),0)</f>
        <v>0</v>
      </c>
      <c r="DL90" s="429" t="str">
        <f t="shared" si="36"/>
        <v>OK</v>
      </c>
      <c r="DM90" s="429" t="str">
        <f t="shared" si="37"/>
        <v>OK</v>
      </c>
      <c r="DN90" s="429" t="str">
        <f t="shared" si="42"/>
        <v/>
      </c>
      <c r="DO90" s="429" t="str">
        <f t="shared" si="28"/>
        <v/>
      </c>
      <c r="DP90" s="443">
        <f>IFERROR(VLOOKUP(A90,#REF!,82,0),0)</f>
        <v>0</v>
      </c>
      <c r="DQ90" s="444">
        <f t="shared" si="29"/>
        <v>0</v>
      </c>
      <c r="DR90" s="445">
        <f t="shared" si="30"/>
        <v>0</v>
      </c>
      <c r="DS90" s="484" t="s">
        <v>2694</v>
      </c>
      <c r="DT90" s="326" t="s">
        <v>951</v>
      </c>
    </row>
    <row r="91" spans="1:124" s="39" customFormat="1" ht="12.75" customHeight="1">
      <c r="A91" s="484" t="s">
        <v>2695</v>
      </c>
      <c r="B91" s="486" t="str">
        <f>IF(DT91="","",INDEX(CATALOGO!E:E,MATCH(DT91,CATALOGO!D:D,0)))</f>
        <v>HOSPITAL GENERAL DE CHONE</v>
      </c>
      <c r="C91" s="483" t="s">
        <v>2687</v>
      </c>
      <c r="D91" s="326" t="str">
        <f>IF(B91="","",INDEX(CATALOGO!J:J,MATCH(B91,CATALOGO!E:E,0)))</f>
        <v>1333</v>
      </c>
      <c r="E91" s="329" t="s">
        <v>223</v>
      </c>
      <c r="F91" s="326" t="str">
        <f t="shared" si="32"/>
        <v>000</v>
      </c>
      <c r="G91" s="327" t="s">
        <v>196</v>
      </c>
      <c r="H91" s="328">
        <v>530810</v>
      </c>
      <c r="I91" s="341" t="s">
        <v>1151</v>
      </c>
      <c r="J91" s="327" t="s">
        <v>193</v>
      </c>
      <c r="K91" s="342" t="str">
        <f>IF(J91="","",INDEX(CATALOGO!AW:AW,MATCH(POA_GC_2026!J91,CATALOGO!AV:AV,0)))</f>
        <v>0000</v>
      </c>
      <c r="L91" s="342" t="str">
        <f>IF(J91="","",INDEX(CATALOGO!AY:AY,MATCH(POA_GC_2026!J91,CATALOGO!AV:AV,0)))</f>
        <v>0000</v>
      </c>
      <c r="M91" s="343" t="str">
        <f>IF(DT91="","",INDEX(CATALOGO!L:L,MATCH(DT91,CATALOGO!D:D,0)))</f>
        <v xml:space="preserve">DIRECCIÓN PROVINCIAL DE SALUD DE MANABÍ </v>
      </c>
      <c r="N91" s="343" t="str">
        <f>IF(DT91="","",INDEX(CATALOGO!K:K,MATCH(DT91,CATALOGO!D:D,0)))</f>
        <v>HOSPITAL GENERAL DE CHONE</v>
      </c>
      <c r="O91" s="344" t="str">
        <f>IF(E91="","",INDEX(CATALOGO!O:O,MATCH(POA_GC_2026!E91,CATALOGO!M:M,0)))</f>
        <v>PROVISION Y PRESTACION DE SERVICIOS DE SALUD</v>
      </c>
      <c r="P91" s="345" t="str">
        <f t="shared" si="22"/>
        <v>SIN PROYECTO</v>
      </c>
      <c r="Q91" s="346" t="str">
        <f>IF(CS91="","",INDEX(CATALOGO!T:T,MATCH(POA_GC_2026!CS91,CATALOGO!S:S,0)))</f>
        <v>PRESTACION DE SERVICIOS DE SALUD SEGUNDO NIVEL</v>
      </c>
      <c r="R91" s="351" t="str">
        <f>IF(H91="","",INDEX(CATALOGO!AG:AG,MATCH(POA_GC_2026!H91,CATALOGO!AF:AF,0)))</f>
        <v>DISPOSITIVOS MEDICOS PARA LABORATORIO CLINICO Y PATOLOGIA</v>
      </c>
      <c r="S91" s="345" t="str">
        <f t="array" ref="S91">IF(J91="","",INDEX(CATALOGO!AU:AU,MATCH(J91,CATALOGO!AV:AV,0)))</f>
        <v>RECURSOS FISCALES</v>
      </c>
      <c r="T91" s="352" t="str">
        <f>IF(K91="","",INDEX(CATALOGO!AX:AX,MATCH(K91,CATALOGO!AW:AW,0)))</f>
        <v>SIN ORGANISMO</v>
      </c>
      <c r="U91" s="352" t="str">
        <f>IF(L91="","",INDEX(CATALOGO!AZ:AZ,MATCH(POA_GC_2026!L91,CATALOGO!AY:AY,0)))</f>
        <v>SIN CORRELATIVO</v>
      </c>
      <c r="V91" s="353" t="s">
        <v>618</v>
      </c>
      <c r="W91" s="354" t="s">
        <v>2494</v>
      </c>
      <c r="X91" s="354" t="s">
        <v>2495</v>
      </c>
      <c r="Y91" s="355" t="str">
        <f t="array" ref="Y91">IF(H91="","",INDEX(CATALOGO!AK:AK,MATCH(H91,CATALOGO!AF:AF,0)))</f>
        <v>02</v>
      </c>
      <c r="Z91" s="362" t="str">
        <f t="array" ref="Z91">IF(H91="","",INDEX(CATALOGO!AI:AI,MATCH(H91,CATALOGO!AF:AF,0)))</f>
        <v>NA</v>
      </c>
      <c r="AA91" s="362" t="str">
        <f t="array" ref="AA91">IF(H91="","",INDEX(CATALOGO!AJ:AJ,MATCH(H91,CATALOGO!AF:AF,0)))</f>
        <v>NA</v>
      </c>
      <c r="AB91" s="363" t="s">
        <v>194</v>
      </c>
      <c r="AC91" s="490"/>
      <c r="AD91" s="365" t="s">
        <v>208</v>
      </c>
      <c r="AE91" s="366" t="s">
        <v>41</v>
      </c>
      <c r="AF91" s="367">
        <v>46073</v>
      </c>
      <c r="AG91" s="367">
        <v>46073</v>
      </c>
      <c r="AH91" s="367">
        <v>46056</v>
      </c>
      <c r="AI91" s="367">
        <v>46056</v>
      </c>
      <c r="AJ91" s="367">
        <v>46056</v>
      </c>
      <c r="AK91" s="374"/>
      <c r="AL91" s="367">
        <v>46056</v>
      </c>
      <c r="AM91" s="367">
        <v>46078</v>
      </c>
      <c r="AN91" s="366" t="s">
        <v>41</v>
      </c>
      <c r="AO91" s="375">
        <v>0</v>
      </c>
      <c r="AP91" s="375">
        <v>0</v>
      </c>
      <c r="AQ91" s="375">
        <v>0</v>
      </c>
      <c r="AR91" s="375">
        <v>0</v>
      </c>
      <c r="AS91" s="375">
        <v>0</v>
      </c>
      <c r="AT91" s="375">
        <v>0</v>
      </c>
      <c r="AU91" s="375">
        <v>0</v>
      </c>
      <c r="AV91" s="375">
        <v>0</v>
      </c>
      <c r="AW91" s="375">
        <v>0</v>
      </c>
      <c r="AX91" s="375">
        <v>0</v>
      </c>
      <c r="AY91" s="375">
        <v>0</v>
      </c>
      <c r="AZ91" s="375">
        <v>0</v>
      </c>
      <c r="BA91" s="388">
        <f t="shared" si="33"/>
        <v>0</v>
      </c>
      <c r="BB91" s="364"/>
      <c r="BC91" s="389">
        <f>SUMIFS(REPROGRAM!X:X,REPROGRAM!B:B,POA_GC_2026!A91)</f>
        <v>0</v>
      </c>
      <c r="BD91" s="389">
        <f>SUMIFS(REPROGRAM!Z:Z,REPROGRAM!B:B,POA_GC_2026!A91)</f>
        <v>0</v>
      </c>
      <c r="BE91" s="389">
        <f t="shared" si="41"/>
        <v>0</v>
      </c>
      <c r="BF91" s="375">
        <v>0</v>
      </c>
      <c r="BG91" s="394">
        <f>SUMIFS(CERT_PRES!$P:$P,CERT_PRES!$A:$A,$A91,CERT_PRES!$Q:$Q,"ENERO")</f>
        <v>0</v>
      </c>
      <c r="BH91" s="375">
        <v>0</v>
      </c>
      <c r="BI91" s="394">
        <f>SUMIFS(CERT_PRES!$P:$P,CERT_PRES!$A:$A,$A91,CERT_PRES!$Q:$Q,"FEBRERO")</f>
        <v>0</v>
      </c>
      <c r="BJ91" s="375">
        <v>0</v>
      </c>
      <c r="BK91" s="394">
        <f>SUMIFS(CERT_PRES!$P:$P,CERT_PRES!$A:$A,$A91,CERT_PRES!$Q:$Q,"MARZO")</f>
        <v>0</v>
      </c>
      <c r="BL91" s="375">
        <v>0</v>
      </c>
      <c r="BM91" s="394">
        <f>SUMIFS(CERT_PRES!$P:$P,CERT_PRES!$A:$A,$A91,CERT_PRES!$Q:$Q,"ABRIL")</f>
        <v>0</v>
      </c>
      <c r="BN91" s="375">
        <v>0</v>
      </c>
      <c r="BO91" s="394">
        <f>SUMIFS(CERT_PRES!$P:$P,CERT_PRES!$A:$A,$A91,CERT_PRES!$Q:$Q,"MAYO")</f>
        <v>0</v>
      </c>
      <c r="BP91" s="375">
        <v>0</v>
      </c>
      <c r="BQ91" s="394">
        <f>SUMIFS(CERT_PRES!$P:$P,CERT_PRES!$A:$A,$A91,CERT_PRES!$Q:$Q,"JUNIO")</f>
        <v>0</v>
      </c>
      <c r="BR91" s="375">
        <v>0</v>
      </c>
      <c r="BS91" s="394">
        <f>SUMIFS(CERT_PRES!$P:$P,CERT_PRES!$A:$A,$A91,CERT_PRES!$Q:$Q,"JULIO")</f>
        <v>0</v>
      </c>
      <c r="BT91" s="375">
        <v>0</v>
      </c>
      <c r="BU91" s="394">
        <f>SUMIFS(CERT_PRES!$P:$P,CERT_PRES!$A:$A,$A91,CERT_PRES!$Q:$Q,"AGOSTO")</f>
        <v>0</v>
      </c>
      <c r="BV91" s="375">
        <v>0</v>
      </c>
      <c r="BW91" s="394">
        <f>SUMIFS(CERT_PRES!$P:$P,CERT_PRES!$A:$A,$A91,CERT_PRES!$Q:$Q,"SEPTIEMBRE")</f>
        <v>0</v>
      </c>
      <c r="BX91" s="375">
        <v>0</v>
      </c>
      <c r="BY91" s="394">
        <f>SUMIFS(CERT_PRES!$P:$P,CERT_PRES!$A:$A,$A91,CERT_PRES!$Q:$Q,"OCTUBRE")</f>
        <v>0</v>
      </c>
      <c r="BZ91" s="375">
        <v>0</v>
      </c>
      <c r="CA91" s="394">
        <f>SUMIFS(CERT_PRES!$P:$P,CERT_PRES!$A:$A,$A91,CERT_PRES!$Q:$Q,"NOVIEMBRE")</f>
        <v>0</v>
      </c>
      <c r="CB91" s="375">
        <v>0</v>
      </c>
      <c r="CC91" s="388">
        <f>SUMIFS(CERT_PRES!$P:$P,CERT_PRES!$A:$A,$A91,CERT_PRES!$Q:$Q,"DICIEMBRE")</f>
        <v>0</v>
      </c>
      <c r="CD91" s="388">
        <f t="shared" si="23"/>
        <v>0</v>
      </c>
      <c r="CE91" s="407" t="str">
        <f t="shared" si="31"/>
        <v>NO</v>
      </c>
      <c r="CF91" s="408" t="str">
        <f t="shared" si="24"/>
        <v>VALIDADO</v>
      </c>
      <c r="CG91" s="409">
        <f>+((SUMIFS(REPROGRAM!$V:$V,REPROGRAM!$B:$B,$A91,REPROGRAM!$AB:$AB,"NO"))-(SUMIFS(REPROGRAM!$W:$W,REPROGRAM!$B:$B,$A91,REPROGRAM!$AB:$AB,"NO")))</f>
        <v>0</v>
      </c>
      <c r="CH91" s="409">
        <f t="shared" si="25"/>
        <v>0</v>
      </c>
      <c r="CI91" s="409">
        <f t="shared" si="26"/>
        <v>0</v>
      </c>
      <c r="CJ91" s="410" t="str">
        <f>IF(DT91="","",INDEX(CATALOGO!L:L,MATCH(DT91,CATALOGO!D:D,0)))</f>
        <v xml:space="preserve">DIRECCIÓN PROVINCIAL DE SALUD DE MANABÍ </v>
      </c>
      <c r="CK91" s="410" t="str">
        <f>IF(DT91="","",INDEX(CATALOGO!L:L,MATCH(DT91,CATALOGO!D:D,0)))</f>
        <v xml:space="preserve">DIRECCIÓN PROVINCIAL DE SALUD DE MANABÍ </v>
      </c>
      <c r="CL91" s="352" t="str">
        <f>IF(D91="","",INDEX(CATALOGO!G:G,MATCH(D91,CATALOGO!D:D,0)))</f>
        <v>COORDINACIÓN ZONAL 4</v>
      </c>
      <c r="CM91" s="352" t="str">
        <f>IF(D91="","",INDEX(CATALOGO!H:H,MATCH(D91,CATALOGO!D:D,0)))</f>
        <v>MANABI</v>
      </c>
      <c r="CN91" s="352" t="str">
        <f>IF(D91="","",INDEX(CATALOGO!I:I,MATCH(D91,CATALOGO!D:D,0)))</f>
        <v>CHONE</v>
      </c>
      <c r="CO91" s="411" t="str">
        <f>IF(H91="","",INDEX(CATALOGO!AH:AH,MATCH(H91,CATALOGO!AF:AF,0)))</f>
        <v>MEDICAMENTOS Y DISPOSITIVOS MÉDICOS</v>
      </c>
      <c r="CP91" s="352" t="str">
        <f t="shared" si="38"/>
        <v>NO APLICA</v>
      </c>
      <c r="CQ91" s="352" t="str">
        <f>IF(E91="","",INDEX(CATALOGO!N:N,MATCH(POA_GC_2026!E91,CATALOGO!M:M,0)))</f>
        <v>PROV</v>
      </c>
      <c r="CR91" s="352" t="str">
        <f t="shared" si="39"/>
        <v>CORRIENTE</v>
      </c>
      <c r="CS91" s="352" t="str">
        <f t="shared" si="40"/>
        <v>90000004</v>
      </c>
      <c r="CT91" s="417" t="str">
        <f>IFERROR(VLOOKUP(E91,CATALOGO!$BB$3:$BC$24,2,0)," ")</f>
        <v>G21</v>
      </c>
      <c r="CU91" s="418" t="str">
        <f>IF(E91="","",INDEX(CATALOGO!AN:AN,MATCH(POA_GC_2026!E91,CATALOGO!AQ:AQ,0)))</f>
        <v>Mejorar las condiciones de vida de la población de forma integral, promoviendo el acceso equitativo a salud, vivienda y bienestar social.</v>
      </c>
      <c r="CV91" s="418" t="str">
        <f>IF(E91="","",INDEX(CATALOGO!AO:AO,MATCH(POA_GC_2026!E91,CATALOGO!AQ:AQ,0)))</f>
        <v>OE5 Incrementar la cobertura de las prestaciones de servicios de salud</v>
      </c>
      <c r="CW91" s="407" t="str">
        <f>IF(CV91="","",INDEX(CATALOGO!AP:AP,MATCH(POA_GC_2026!CV91,CATALOGO!AO:AO,0)))</f>
        <v>OE_5</v>
      </c>
      <c r="CX91" s="419"/>
      <c r="CY91" s="420">
        <f>SUMIFS(CERT_ACT_POA!AM:AM,CERT_ACT_POA!C:C,A91)</f>
        <v>0</v>
      </c>
      <c r="CZ91" s="420">
        <f t="shared" si="34"/>
        <v>0</v>
      </c>
      <c r="DA91" s="421">
        <f>SUMIFS(CERT_ACT_POA!$AD:$AD,CERT_ACT_POA!$C:$C,POA_GC_2026!$A91)</f>
        <v>0</v>
      </c>
      <c r="DB91" s="421">
        <f>SUMIFS(CERT_ACT_POA!$AE:$AE,CERT_ACT_POA!$C:$C,POA_GC_2026!$A91)</f>
        <v>0</v>
      </c>
      <c r="DC91" s="421">
        <f>SUMIFS(CERT_ACT_POA!$AF:$AF,CERT_ACT_POA!$C:$C,POA_GC_2026!$A91)</f>
        <v>0</v>
      </c>
      <c r="DD91" s="407" t="str">
        <f t="shared" si="35"/>
        <v>53</v>
      </c>
      <c r="DE91" s="364"/>
      <c r="DF91" s="428"/>
      <c r="DG91" s="429">
        <f>SUMIFS(CERT_PRES!$M:$M,CERT_PRES!$A:$A,$A91)</f>
        <v>0</v>
      </c>
      <c r="DH91" s="429">
        <f>SUMIFS(CERT_PRES!$O:$O,CERT_PRES!$A:$A,$A91)</f>
        <v>0</v>
      </c>
      <c r="DI91" s="429">
        <f>SUMIFS(CERT_PRES!$P:$P,CERT_PRES!$A:$A,$A91)</f>
        <v>0</v>
      </c>
      <c r="DJ91" s="442">
        <f t="shared" si="27"/>
        <v>0</v>
      </c>
      <c r="DK91" s="608">
        <f>IFERROR(VLOOKUP($A91,CERT_PRES!$A$6:$L$2552,12,0),0)</f>
        <v>0</v>
      </c>
      <c r="DL91" s="429" t="str">
        <f t="shared" si="36"/>
        <v>OK</v>
      </c>
      <c r="DM91" s="429" t="str">
        <f t="shared" si="37"/>
        <v>OK</v>
      </c>
      <c r="DN91" s="429" t="str">
        <f t="shared" si="42"/>
        <v/>
      </c>
      <c r="DO91" s="429" t="str">
        <f t="shared" si="28"/>
        <v/>
      </c>
      <c r="DP91" s="443">
        <f>IFERROR(VLOOKUP(A91,#REF!,82,0),0)</f>
        <v>0</v>
      </c>
      <c r="DQ91" s="444">
        <f t="shared" si="29"/>
        <v>0</v>
      </c>
      <c r="DR91" s="445">
        <f t="shared" si="30"/>
        <v>0</v>
      </c>
      <c r="DS91" s="484" t="s">
        <v>2695</v>
      </c>
      <c r="DT91" s="326" t="s">
        <v>951</v>
      </c>
    </row>
    <row r="92" spans="1:124" s="39" customFormat="1" ht="12.75" customHeight="1">
      <c r="A92" s="484" t="s">
        <v>2696</v>
      </c>
      <c r="B92" s="486" t="str">
        <f>IF(DT92="","",INDEX(CATALOGO!E:E,MATCH(DT92,CATALOGO!D:D,0)))</f>
        <v>HOSPITAL GENERAL DE CHONE</v>
      </c>
      <c r="C92" s="483" t="s">
        <v>2687</v>
      </c>
      <c r="D92" s="326" t="str">
        <f>IF(B92="","",INDEX(CATALOGO!J:J,MATCH(B92,CATALOGO!E:E,0)))</f>
        <v>1333</v>
      </c>
      <c r="E92" s="329" t="s">
        <v>223</v>
      </c>
      <c r="F92" s="326" t="str">
        <f t="shared" si="32"/>
        <v>000</v>
      </c>
      <c r="G92" s="327" t="s">
        <v>196</v>
      </c>
      <c r="H92" s="328">
        <v>530810</v>
      </c>
      <c r="I92" s="341" t="s">
        <v>1151</v>
      </c>
      <c r="J92" s="327" t="s">
        <v>193</v>
      </c>
      <c r="K92" s="342" t="str">
        <f>IF(J92="","",INDEX(CATALOGO!AW:AW,MATCH(POA_GC_2026!J92,CATALOGO!AV:AV,0)))</f>
        <v>0000</v>
      </c>
      <c r="L92" s="342" t="str">
        <f>IF(J92="","",INDEX(CATALOGO!AY:AY,MATCH(POA_GC_2026!J92,CATALOGO!AV:AV,0)))</f>
        <v>0000</v>
      </c>
      <c r="M92" s="343" t="str">
        <f>IF(DT92="","",INDEX(CATALOGO!L:L,MATCH(DT92,CATALOGO!D:D,0)))</f>
        <v xml:space="preserve">DIRECCIÓN PROVINCIAL DE SALUD DE MANABÍ </v>
      </c>
      <c r="N92" s="343" t="str">
        <f>IF(DT92="","",INDEX(CATALOGO!K:K,MATCH(DT92,CATALOGO!D:D,0)))</f>
        <v>HOSPITAL GENERAL DE CHONE</v>
      </c>
      <c r="O92" s="344" t="str">
        <f>IF(E92="","",INDEX(CATALOGO!O:O,MATCH(POA_GC_2026!E92,CATALOGO!M:M,0)))</f>
        <v>PROVISION Y PRESTACION DE SERVICIOS DE SALUD</v>
      </c>
      <c r="P92" s="345" t="str">
        <f t="shared" ref="P92:P155" si="43">IF(CR92="CORRIENTE","SIN PROYECTO","")</f>
        <v>SIN PROYECTO</v>
      </c>
      <c r="Q92" s="346" t="str">
        <f>IF(CS92="","",INDEX(CATALOGO!T:T,MATCH(POA_GC_2026!CS92,CATALOGO!S:S,0)))</f>
        <v>PRESTACION DE SERVICIOS DE SALUD SEGUNDO NIVEL</v>
      </c>
      <c r="R92" s="351" t="str">
        <f>IF(H92="","",INDEX(CATALOGO!AG:AG,MATCH(POA_GC_2026!H92,CATALOGO!AF:AF,0)))</f>
        <v>DISPOSITIVOS MEDICOS PARA LABORATORIO CLINICO Y PATOLOGIA</v>
      </c>
      <c r="S92" s="345" t="str">
        <f t="array" ref="S92">IF(J92="","",INDEX(CATALOGO!AU:AU,MATCH(J92,CATALOGO!AV:AV,0)))</f>
        <v>RECURSOS FISCALES</v>
      </c>
      <c r="T92" s="352" t="str">
        <f>IF(K92="","",INDEX(CATALOGO!AX:AX,MATCH(K92,CATALOGO!AW:AW,0)))</f>
        <v>SIN ORGANISMO</v>
      </c>
      <c r="U92" s="352" t="str">
        <f>IF(L92="","",INDEX(CATALOGO!AZ:AZ,MATCH(POA_GC_2026!L92,CATALOGO!AY:AY,0)))</f>
        <v>SIN CORRELATIVO</v>
      </c>
      <c r="V92" s="353" t="s">
        <v>618</v>
      </c>
      <c r="W92" s="354" t="s">
        <v>2494</v>
      </c>
      <c r="X92" s="354" t="s">
        <v>2495</v>
      </c>
      <c r="Y92" s="355" t="str">
        <f t="array" ref="Y92">IF(H92="","",INDEX(CATALOGO!AK:AK,MATCH(H92,CATALOGO!AF:AF,0)))</f>
        <v>02</v>
      </c>
      <c r="Z92" s="362" t="str">
        <f t="array" ref="Z92">IF(H92="","",INDEX(CATALOGO!AI:AI,MATCH(H92,CATALOGO!AF:AF,0)))</f>
        <v>NA</v>
      </c>
      <c r="AA92" s="362" t="str">
        <f t="array" ref="AA92">IF(H92="","",INDEX(CATALOGO!AJ:AJ,MATCH(H92,CATALOGO!AF:AF,0)))</f>
        <v>NA</v>
      </c>
      <c r="AB92" s="363" t="s">
        <v>194</v>
      </c>
      <c r="AC92" s="490"/>
      <c r="AD92" s="365" t="s">
        <v>208</v>
      </c>
      <c r="AE92" s="366" t="s">
        <v>41</v>
      </c>
      <c r="AF92" s="367">
        <v>46073</v>
      </c>
      <c r="AG92" s="367">
        <v>46073</v>
      </c>
      <c r="AH92" s="367">
        <v>46056</v>
      </c>
      <c r="AI92" s="367">
        <v>46056</v>
      </c>
      <c r="AJ92" s="367">
        <v>46056</v>
      </c>
      <c r="AK92" s="374"/>
      <c r="AL92" s="367">
        <v>46056</v>
      </c>
      <c r="AM92" s="367">
        <v>46078</v>
      </c>
      <c r="AN92" s="366" t="s">
        <v>41</v>
      </c>
      <c r="AO92" s="375">
        <v>0</v>
      </c>
      <c r="AP92" s="375">
        <v>0</v>
      </c>
      <c r="AQ92" s="375">
        <v>0</v>
      </c>
      <c r="AR92" s="375">
        <v>0</v>
      </c>
      <c r="AS92" s="375">
        <v>0</v>
      </c>
      <c r="AT92" s="375">
        <v>0</v>
      </c>
      <c r="AU92" s="375">
        <v>0</v>
      </c>
      <c r="AV92" s="375">
        <v>0</v>
      </c>
      <c r="AW92" s="375">
        <v>0</v>
      </c>
      <c r="AX92" s="375">
        <v>0</v>
      </c>
      <c r="AY92" s="375">
        <v>0</v>
      </c>
      <c r="AZ92" s="375">
        <v>0</v>
      </c>
      <c r="BA92" s="388">
        <f t="shared" si="33"/>
        <v>0</v>
      </c>
      <c r="BB92" s="364"/>
      <c r="BC92" s="389">
        <f>SUMIFS(REPROGRAM!X:X,REPROGRAM!B:B,POA_GC_2026!A92)</f>
        <v>0</v>
      </c>
      <c r="BD92" s="389">
        <f>SUMIFS(REPROGRAM!Z:Z,REPROGRAM!B:B,POA_GC_2026!A92)</f>
        <v>0</v>
      </c>
      <c r="BE92" s="389">
        <f t="shared" si="41"/>
        <v>0</v>
      </c>
      <c r="BF92" s="375">
        <v>0</v>
      </c>
      <c r="BG92" s="394">
        <f>SUMIFS(CERT_PRES!$P:$P,CERT_PRES!$A:$A,$A92,CERT_PRES!$Q:$Q,"ENERO")</f>
        <v>0</v>
      </c>
      <c r="BH92" s="375">
        <v>0</v>
      </c>
      <c r="BI92" s="394">
        <f>SUMIFS(CERT_PRES!$P:$P,CERT_PRES!$A:$A,$A92,CERT_PRES!$Q:$Q,"FEBRERO")</f>
        <v>0</v>
      </c>
      <c r="BJ92" s="375">
        <v>0</v>
      </c>
      <c r="BK92" s="394">
        <f>SUMIFS(CERT_PRES!$P:$P,CERT_PRES!$A:$A,$A92,CERT_PRES!$Q:$Q,"MARZO")</f>
        <v>0</v>
      </c>
      <c r="BL92" s="375">
        <v>0</v>
      </c>
      <c r="BM92" s="394">
        <f>SUMIFS(CERT_PRES!$P:$P,CERT_PRES!$A:$A,$A92,CERT_PRES!$Q:$Q,"ABRIL")</f>
        <v>0</v>
      </c>
      <c r="BN92" s="375">
        <v>0</v>
      </c>
      <c r="BO92" s="394">
        <f>SUMIFS(CERT_PRES!$P:$P,CERT_PRES!$A:$A,$A92,CERT_PRES!$Q:$Q,"MAYO")</f>
        <v>0</v>
      </c>
      <c r="BP92" s="375">
        <v>0</v>
      </c>
      <c r="BQ92" s="394">
        <f>SUMIFS(CERT_PRES!$P:$P,CERT_PRES!$A:$A,$A92,CERT_PRES!$Q:$Q,"JUNIO")</f>
        <v>0</v>
      </c>
      <c r="BR92" s="375">
        <v>0</v>
      </c>
      <c r="BS92" s="394">
        <f>SUMIFS(CERT_PRES!$P:$P,CERT_PRES!$A:$A,$A92,CERT_PRES!$Q:$Q,"JULIO")</f>
        <v>0</v>
      </c>
      <c r="BT92" s="375">
        <v>0</v>
      </c>
      <c r="BU92" s="394">
        <f>SUMIFS(CERT_PRES!$P:$P,CERT_PRES!$A:$A,$A92,CERT_PRES!$Q:$Q,"AGOSTO")</f>
        <v>0</v>
      </c>
      <c r="BV92" s="375">
        <v>0</v>
      </c>
      <c r="BW92" s="394">
        <f>SUMIFS(CERT_PRES!$P:$P,CERT_PRES!$A:$A,$A92,CERT_PRES!$Q:$Q,"SEPTIEMBRE")</f>
        <v>0</v>
      </c>
      <c r="BX92" s="375">
        <v>0</v>
      </c>
      <c r="BY92" s="394">
        <f>SUMIFS(CERT_PRES!$P:$P,CERT_PRES!$A:$A,$A92,CERT_PRES!$Q:$Q,"OCTUBRE")</f>
        <v>0</v>
      </c>
      <c r="BZ92" s="375">
        <v>0</v>
      </c>
      <c r="CA92" s="394">
        <f>SUMIFS(CERT_PRES!$P:$P,CERT_PRES!$A:$A,$A92,CERT_PRES!$Q:$Q,"NOVIEMBRE")</f>
        <v>0</v>
      </c>
      <c r="CB92" s="375">
        <v>0</v>
      </c>
      <c r="CC92" s="388">
        <f>SUMIFS(CERT_PRES!$P:$P,CERT_PRES!$A:$A,$A92,CERT_PRES!$Q:$Q,"DICIEMBRE")</f>
        <v>0</v>
      </c>
      <c r="CD92" s="388">
        <f t="shared" ref="CD92:CD155" si="44">BF92+BH92+BJ92+BL92+BN92+BP92+BR92+BT92+BV92+BX92+BZ92+CB92</f>
        <v>0</v>
      </c>
      <c r="CE92" s="407" t="str">
        <f t="shared" si="31"/>
        <v>NO</v>
      </c>
      <c r="CF92" s="408" t="str">
        <f t="shared" ref="CF92:CF155" si="45">IF(BE92=CD92,"VALIDADO","REVISAR")</f>
        <v>VALIDADO</v>
      </c>
      <c r="CG92" s="409">
        <f>+((SUMIFS(REPROGRAM!$V:$V,REPROGRAM!$B:$B,$A92,REPROGRAM!$AB:$AB,"NO"))-(SUMIFS(REPROGRAM!$W:$W,REPROGRAM!$B:$B,$A92,REPROGRAM!$AB:$AB,"NO")))</f>
        <v>0</v>
      </c>
      <c r="CH92" s="409">
        <f t="shared" ref="CH92:CH155" si="46">ROUND(BE92-CG92,2)</f>
        <v>0</v>
      </c>
      <c r="CI92" s="409">
        <f t="shared" ref="CI92:CI155" si="47">+BE92-CD92</f>
        <v>0</v>
      </c>
      <c r="CJ92" s="410" t="str">
        <f>IF(DT92="","",INDEX(CATALOGO!L:L,MATCH(DT92,CATALOGO!D:D,0)))</f>
        <v xml:space="preserve">DIRECCIÓN PROVINCIAL DE SALUD DE MANABÍ </v>
      </c>
      <c r="CK92" s="410" t="str">
        <f>IF(DT92="","",INDEX(CATALOGO!L:L,MATCH(DT92,CATALOGO!D:D,0)))</f>
        <v xml:space="preserve">DIRECCIÓN PROVINCIAL DE SALUD DE MANABÍ </v>
      </c>
      <c r="CL92" s="352" t="str">
        <f>IF(D92="","",INDEX(CATALOGO!G:G,MATCH(D92,CATALOGO!D:D,0)))</f>
        <v>COORDINACIÓN ZONAL 4</v>
      </c>
      <c r="CM92" s="352" t="str">
        <f>IF(D92="","",INDEX(CATALOGO!H:H,MATCH(D92,CATALOGO!D:D,0)))</f>
        <v>MANABI</v>
      </c>
      <c r="CN92" s="352" t="str">
        <f>IF(D92="","",INDEX(CATALOGO!I:I,MATCH(D92,CATALOGO!D:D,0)))</f>
        <v>CHONE</v>
      </c>
      <c r="CO92" s="411" t="str">
        <f>IF(H92="","",INDEX(CATALOGO!AH:AH,MATCH(H92,CATALOGO!AF:AF,0)))</f>
        <v>MEDICAMENTOS Y DISPOSITIVOS MÉDICOS</v>
      </c>
      <c r="CP92" s="352" t="str">
        <f t="shared" si="38"/>
        <v>NO APLICA</v>
      </c>
      <c r="CQ92" s="352" t="str">
        <f>IF(E92="","",INDEX(CATALOGO!N:N,MATCH(POA_GC_2026!E92,CATALOGO!M:M,0)))</f>
        <v>PROV</v>
      </c>
      <c r="CR92" s="352" t="str">
        <f t="shared" si="39"/>
        <v>CORRIENTE</v>
      </c>
      <c r="CS92" s="352" t="str">
        <f t="shared" si="40"/>
        <v>90000004</v>
      </c>
      <c r="CT92" s="417" t="str">
        <f>IFERROR(VLOOKUP(E92,CATALOGO!$BB$3:$BC$24,2,0)," ")</f>
        <v>G21</v>
      </c>
      <c r="CU92" s="418" t="str">
        <f>IF(E92="","",INDEX(CATALOGO!AN:AN,MATCH(POA_GC_2026!E92,CATALOGO!AQ:AQ,0)))</f>
        <v>Mejorar las condiciones de vida de la población de forma integral, promoviendo el acceso equitativo a salud, vivienda y bienestar social.</v>
      </c>
      <c r="CV92" s="418" t="str">
        <f>IF(E92="","",INDEX(CATALOGO!AO:AO,MATCH(POA_GC_2026!E92,CATALOGO!AQ:AQ,0)))</f>
        <v>OE5 Incrementar la cobertura de las prestaciones de servicios de salud</v>
      </c>
      <c r="CW92" s="407" t="str">
        <f>IF(CV92="","",INDEX(CATALOGO!AP:AP,MATCH(POA_GC_2026!CV92,CATALOGO!AO:AO,0)))</f>
        <v>OE_5</v>
      </c>
      <c r="CX92" s="419"/>
      <c r="CY92" s="420">
        <f>SUMIFS(CERT_ACT_POA!AM:AM,CERT_ACT_POA!C:C,A92)</f>
        <v>0</v>
      </c>
      <c r="CZ92" s="420">
        <f t="shared" si="34"/>
        <v>0</v>
      </c>
      <c r="DA92" s="421">
        <f>SUMIFS(CERT_ACT_POA!$AD:$AD,CERT_ACT_POA!$C:$C,POA_GC_2026!$A92)</f>
        <v>0</v>
      </c>
      <c r="DB92" s="421">
        <f>SUMIFS(CERT_ACT_POA!$AE:$AE,CERT_ACT_POA!$C:$C,POA_GC_2026!$A92)</f>
        <v>0</v>
      </c>
      <c r="DC92" s="421">
        <f>SUMIFS(CERT_ACT_POA!$AF:$AF,CERT_ACT_POA!$C:$C,POA_GC_2026!$A92)</f>
        <v>0</v>
      </c>
      <c r="DD92" s="407" t="str">
        <f t="shared" si="35"/>
        <v>53</v>
      </c>
      <c r="DE92" s="364"/>
      <c r="DF92" s="428"/>
      <c r="DG92" s="429">
        <f>SUMIFS(CERT_PRES!$M:$M,CERT_PRES!$A:$A,$A92)</f>
        <v>0</v>
      </c>
      <c r="DH92" s="429">
        <f>SUMIFS(CERT_PRES!$O:$O,CERT_PRES!$A:$A,$A92)</f>
        <v>0</v>
      </c>
      <c r="DI92" s="429">
        <f>SUMIFS(CERT_PRES!$P:$P,CERT_PRES!$A:$A,$A92)</f>
        <v>0</v>
      </c>
      <c r="DJ92" s="442">
        <f t="shared" ref="DJ92:DJ155" si="48">+CG92</f>
        <v>0</v>
      </c>
      <c r="DK92" s="608">
        <f>IFERROR(VLOOKUP($A92,CERT_PRES!$A$6:$L$2552,12,0),0)</f>
        <v>0</v>
      </c>
      <c r="DL92" s="429" t="str">
        <f t="shared" si="36"/>
        <v>OK</v>
      </c>
      <c r="DM92" s="429" t="str">
        <f t="shared" si="37"/>
        <v>OK</v>
      </c>
      <c r="DN92" s="429" t="str">
        <f t="shared" si="42"/>
        <v/>
      </c>
      <c r="DO92" s="429" t="str">
        <f t="shared" ref="DO92:DO155" si="49">IF(CF92="SI",IF(DJ92&gt;DO92,"ANTICIPADO",IF(AND(DJ92&gt;0,DJ92&lt;DO92),"ATRASADO",IF(AND(DJ92&gt;0,DJ92=DO92),"CUMPLIDO",IF(AND(DJ92=0,DO92&gt;0),"NO CUMPLIDO","")))),"")</f>
        <v/>
      </c>
      <c r="DP92" s="443">
        <f>IFERROR(VLOOKUP(A92,#REF!,82,0),0)</f>
        <v>0</v>
      </c>
      <c r="DQ92" s="444">
        <f t="shared" ref="DQ92:DQ155" si="50">+DG92+DH92</f>
        <v>0</v>
      </c>
      <c r="DR92" s="445">
        <f t="shared" ref="DR92:DR155" si="51">+CH92-DQ92</f>
        <v>0</v>
      </c>
      <c r="DS92" s="484" t="s">
        <v>2696</v>
      </c>
      <c r="DT92" s="326" t="s">
        <v>951</v>
      </c>
    </row>
    <row r="93" spans="1:124" s="39" customFormat="1" ht="12.75" customHeight="1">
      <c r="A93" s="484" t="s">
        <v>2697</v>
      </c>
      <c r="B93" s="486" t="str">
        <f>IF(DT93="","",INDEX(CATALOGO!E:E,MATCH(DT93,CATALOGO!D:D,0)))</f>
        <v>HOSPITAL GENERAL DE CHONE</v>
      </c>
      <c r="C93" s="483" t="s">
        <v>2431</v>
      </c>
      <c r="D93" s="326" t="str">
        <f>IF(B93="","",INDEX(CATALOGO!J:J,MATCH(B93,CATALOGO!E:E,0)))</f>
        <v>1333</v>
      </c>
      <c r="E93" s="329" t="s">
        <v>223</v>
      </c>
      <c r="F93" s="326" t="str">
        <f t="shared" si="32"/>
        <v>000</v>
      </c>
      <c r="G93" s="327" t="s">
        <v>196</v>
      </c>
      <c r="H93" s="328">
        <v>530813</v>
      </c>
      <c r="I93" s="341" t="s">
        <v>1151</v>
      </c>
      <c r="J93" s="327" t="s">
        <v>193</v>
      </c>
      <c r="K93" s="342" t="str">
        <f>IF(J93="","",INDEX(CATALOGO!AW:AW,MATCH(POA_GC_2026!J93,CATALOGO!AV:AV,0)))</f>
        <v>0000</v>
      </c>
      <c r="L93" s="342" t="str">
        <f>IF(J93="","",INDEX(CATALOGO!AY:AY,MATCH(POA_GC_2026!J93,CATALOGO!AV:AV,0)))</f>
        <v>0000</v>
      </c>
      <c r="M93" s="343" t="str">
        <f>IF(DT93="","",INDEX(CATALOGO!L:L,MATCH(DT93,CATALOGO!D:D,0)))</f>
        <v xml:space="preserve">DIRECCIÓN PROVINCIAL DE SALUD DE MANABÍ </v>
      </c>
      <c r="N93" s="343" t="str">
        <f>IF(DT93="","",INDEX(CATALOGO!K:K,MATCH(DT93,CATALOGO!D:D,0)))</f>
        <v>HOSPITAL GENERAL DE CHONE</v>
      </c>
      <c r="O93" s="344" t="str">
        <f>IF(E93="","",INDEX(CATALOGO!O:O,MATCH(POA_GC_2026!E93,CATALOGO!M:M,0)))</f>
        <v>PROVISION Y PRESTACION DE SERVICIOS DE SALUD</v>
      </c>
      <c r="P93" s="345" t="str">
        <f t="shared" si="43"/>
        <v>SIN PROYECTO</v>
      </c>
      <c r="Q93" s="346" t="str">
        <f>IF(CS93="","",INDEX(CATALOGO!T:T,MATCH(POA_GC_2026!CS93,CATALOGO!S:S,0)))</f>
        <v>PRESTACION DE SERVICIOS DE SALUD SEGUNDO NIVEL</v>
      </c>
      <c r="R93" s="351" t="str">
        <f>IF(H93="","",INDEX(CATALOGO!AG:AG,MATCH(POA_GC_2026!H93,CATALOGO!AF:AF,0)))</f>
        <v>REPUESTOS Y ACCESORIOS</v>
      </c>
      <c r="S93" s="345" t="str">
        <f t="array" ref="S93">IF(J93="","",INDEX(CATALOGO!AU:AU,MATCH(J93,CATALOGO!AV:AV,0)))</f>
        <v>RECURSOS FISCALES</v>
      </c>
      <c r="T93" s="352" t="str">
        <f>IF(K93="","",INDEX(CATALOGO!AX:AX,MATCH(K93,CATALOGO!AW:AW,0)))</f>
        <v>SIN ORGANISMO</v>
      </c>
      <c r="U93" s="352" t="str">
        <f>IF(L93="","",INDEX(CATALOGO!AZ:AZ,MATCH(POA_GC_2026!L93,CATALOGO!AY:AY,0)))</f>
        <v>SIN CORRELATIVO</v>
      </c>
      <c r="V93" s="353" t="s">
        <v>493</v>
      </c>
      <c r="W93" s="354" t="s">
        <v>2492</v>
      </c>
      <c r="X93" s="354" t="s">
        <v>2495</v>
      </c>
      <c r="Y93" s="355" t="str">
        <f t="array" ref="Y93">IF(H93="","",INDEX(CATALOGO!AK:AK,MATCH(H93,CATALOGO!AF:AF,0)))</f>
        <v>02</v>
      </c>
      <c r="Z93" s="362" t="str">
        <f t="array" ref="Z93">IF(H93="","",INDEX(CATALOGO!AI:AI,MATCH(H93,CATALOGO!AF:AF,0)))</f>
        <v>NA</v>
      </c>
      <c r="AA93" s="362" t="str">
        <f t="array" ref="AA93">IF(H93="","",INDEX(CATALOGO!AJ:AJ,MATCH(H93,CATALOGO!AF:AF,0)))</f>
        <v>NA</v>
      </c>
      <c r="AB93" s="363" t="s">
        <v>194</v>
      </c>
      <c r="AC93" s="490"/>
      <c r="AD93" s="365" t="s">
        <v>208</v>
      </c>
      <c r="AE93" s="366" t="s">
        <v>41</v>
      </c>
      <c r="AF93" s="367">
        <v>46073</v>
      </c>
      <c r="AG93" s="367">
        <v>46073</v>
      </c>
      <c r="AH93" s="367">
        <v>46056</v>
      </c>
      <c r="AI93" s="367">
        <v>46056</v>
      </c>
      <c r="AJ93" s="367">
        <v>46056</v>
      </c>
      <c r="AK93" s="374"/>
      <c r="AL93" s="367">
        <v>46056</v>
      </c>
      <c r="AM93" s="367">
        <v>46078</v>
      </c>
      <c r="AN93" s="366" t="s">
        <v>41</v>
      </c>
      <c r="AO93" s="375">
        <v>0</v>
      </c>
      <c r="AP93" s="375">
        <v>0</v>
      </c>
      <c r="AQ93" s="375">
        <v>0</v>
      </c>
      <c r="AR93" s="375">
        <v>0</v>
      </c>
      <c r="AS93" s="375">
        <v>0</v>
      </c>
      <c r="AT93" s="375">
        <v>0</v>
      </c>
      <c r="AU93" s="375">
        <v>0</v>
      </c>
      <c r="AV93" s="375">
        <v>0</v>
      </c>
      <c r="AW93" s="375">
        <v>0</v>
      </c>
      <c r="AX93" s="375">
        <v>0</v>
      </c>
      <c r="AY93" s="375">
        <v>0</v>
      </c>
      <c r="AZ93" s="375">
        <v>30000</v>
      </c>
      <c r="BA93" s="388">
        <f t="shared" si="33"/>
        <v>30000</v>
      </c>
      <c r="BB93" s="364"/>
      <c r="BC93" s="389">
        <f>SUMIFS(REPROGRAM!X:X,REPROGRAM!B:B,POA_GC_2026!A93)</f>
        <v>0</v>
      </c>
      <c r="BD93" s="389">
        <f>SUMIFS(REPROGRAM!Z:Z,REPROGRAM!B:B,POA_GC_2026!A93)</f>
        <v>30000</v>
      </c>
      <c r="BE93" s="389">
        <f t="shared" si="41"/>
        <v>0</v>
      </c>
      <c r="BF93" s="375">
        <v>0</v>
      </c>
      <c r="BG93" s="394">
        <f>SUMIFS(CERT_PRES!$P:$P,CERT_PRES!$A:$A,$A93,CERT_PRES!$Q:$Q,"ENERO")</f>
        <v>0</v>
      </c>
      <c r="BH93" s="375">
        <v>0</v>
      </c>
      <c r="BI93" s="394">
        <f>SUMIFS(CERT_PRES!$P:$P,CERT_PRES!$A:$A,$A93,CERT_PRES!$Q:$Q,"FEBRERO")</f>
        <v>0</v>
      </c>
      <c r="BJ93" s="375">
        <v>0</v>
      </c>
      <c r="BK93" s="394">
        <f>SUMIFS(CERT_PRES!$P:$P,CERT_PRES!$A:$A,$A93,CERT_PRES!$Q:$Q,"MARZO")</f>
        <v>0</v>
      </c>
      <c r="BL93" s="375">
        <v>0</v>
      </c>
      <c r="BM93" s="394">
        <f>SUMIFS(CERT_PRES!$P:$P,CERT_PRES!$A:$A,$A93,CERT_PRES!$Q:$Q,"ABRIL")</f>
        <v>0</v>
      </c>
      <c r="BN93" s="375">
        <v>0</v>
      </c>
      <c r="BO93" s="394">
        <f>SUMIFS(CERT_PRES!$P:$P,CERT_PRES!$A:$A,$A93,CERT_PRES!$Q:$Q,"MAYO")</f>
        <v>0</v>
      </c>
      <c r="BP93" s="375">
        <v>0</v>
      </c>
      <c r="BQ93" s="394">
        <f>SUMIFS(CERT_PRES!$P:$P,CERT_PRES!$A:$A,$A93,CERT_PRES!$Q:$Q,"JUNIO")</f>
        <v>0</v>
      </c>
      <c r="BR93" s="375">
        <v>0</v>
      </c>
      <c r="BS93" s="394">
        <f>SUMIFS(CERT_PRES!$P:$P,CERT_PRES!$A:$A,$A93,CERT_PRES!$Q:$Q,"JULIO")</f>
        <v>0</v>
      </c>
      <c r="BT93" s="375">
        <v>0</v>
      </c>
      <c r="BU93" s="394">
        <f>SUMIFS(CERT_PRES!$P:$P,CERT_PRES!$A:$A,$A93,CERT_PRES!$Q:$Q,"AGOSTO")</f>
        <v>0</v>
      </c>
      <c r="BV93" s="375">
        <v>0</v>
      </c>
      <c r="BW93" s="394">
        <f>SUMIFS(CERT_PRES!$P:$P,CERT_PRES!$A:$A,$A93,CERT_PRES!$Q:$Q,"SEPTIEMBRE")</f>
        <v>0</v>
      </c>
      <c r="BX93" s="375">
        <v>0</v>
      </c>
      <c r="BY93" s="394">
        <f>SUMIFS(CERT_PRES!$P:$P,CERT_PRES!$A:$A,$A93,CERT_PRES!$Q:$Q,"OCTUBRE")</f>
        <v>0</v>
      </c>
      <c r="BZ93" s="375">
        <v>0</v>
      </c>
      <c r="CA93" s="394">
        <f>SUMIFS(CERT_PRES!$P:$P,CERT_PRES!$A:$A,$A93,CERT_PRES!$Q:$Q,"NOVIEMBRE")</f>
        <v>0</v>
      </c>
      <c r="CB93" s="375">
        <v>0</v>
      </c>
      <c r="CC93" s="388">
        <f>SUMIFS(CERT_PRES!$P:$P,CERT_PRES!$A:$A,$A93,CERT_PRES!$Q:$Q,"DICIEMBRE")</f>
        <v>0</v>
      </c>
      <c r="CD93" s="388">
        <f t="shared" si="44"/>
        <v>0</v>
      </c>
      <c r="CE93" s="407" t="str">
        <f t="shared" si="31"/>
        <v>NO</v>
      </c>
      <c r="CF93" s="408" t="str">
        <f t="shared" si="45"/>
        <v>VALIDADO</v>
      </c>
      <c r="CG93" s="409">
        <f>+((SUMIFS(REPROGRAM!$V:$V,REPROGRAM!$B:$B,$A93,REPROGRAM!$AB:$AB,"NO"))-(SUMIFS(REPROGRAM!$W:$W,REPROGRAM!$B:$B,$A93,REPROGRAM!$AB:$AB,"NO")))</f>
        <v>0</v>
      </c>
      <c r="CH93" s="409">
        <f t="shared" si="46"/>
        <v>0</v>
      </c>
      <c r="CI93" s="409">
        <f t="shared" si="47"/>
        <v>0</v>
      </c>
      <c r="CJ93" s="410" t="str">
        <f>IF(DT93="","",INDEX(CATALOGO!L:L,MATCH(DT93,CATALOGO!D:D,0)))</f>
        <v xml:space="preserve">DIRECCIÓN PROVINCIAL DE SALUD DE MANABÍ </v>
      </c>
      <c r="CK93" s="410" t="str">
        <f>IF(DT93="","",INDEX(CATALOGO!L:L,MATCH(DT93,CATALOGO!D:D,0)))</f>
        <v xml:space="preserve">DIRECCIÓN PROVINCIAL DE SALUD DE MANABÍ </v>
      </c>
      <c r="CL93" s="352" t="str">
        <f>IF(D93="","",INDEX(CATALOGO!G:G,MATCH(D93,CATALOGO!D:D,0)))</f>
        <v>COORDINACIÓN ZONAL 4</v>
      </c>
      <c r="CM93" s="352" t="str">
        <f>IF(D93="","",INDEX(CATALOGO!H:H,MATCH(D93,CATALOGO!D:D,0)))</f>
        <v>MANABI</v>
      </c>
      <c r="CN93" s="352" t="str">
        <f>IF(D93="","",INDEX(CATALOGO!I:I,MATCH(D93,CATALOGO!D:D,0)))</f>
        <v>CHONE</v>
      </c>
      <c r="CO93" s="411" t="str">
        <f>IF(H93="","",INDEX(CATALOGO!AH:AH,MATCH(H93,CATALOGO!AF:AF,0)))</f>
        <v>MANTENIMIENTOS</v>
      </c>
      <c r="CP93" s="352" t="str">
        <f t="shared" si="38"/>
        <v>NO APLICA</v>
      </c>
      <c r="CQ93" s="352" t="str">
        <f>IF(E93="","",INDEX(CATALOGO!N:N,MATCH(POA_GC_2026!E93,CATALOGO!M:M,0)))</f>
        <v>PROV</v>
      </c>
      <c r="CR93" s="352" t="str">
        <f t="shared" si="39"/>
        <v>CORRIENTE</v>
      </c>
      <c r="CS93" s="352" t="str">
        <f t="shared" si="40"/>
        <v>90000004</v>
      </c>
      <c r="CT93" s="417" t="str">
        <f>IFERROR(VLOOKUP(E93,CATALOGO!$BB$3:$BC$24,2,0)," ")</f>
        <v>G21</v>
      </c>
      <c r="CU93" s="418" t="str">
        <f>IF(E93="","",INDEX(CATALOGO!AN:AN,MATCH(POA_GC_2026!E93,CATALOGO!AQ:AQ,0)))</f>
        <v>Mejorar las condiciones de vida de la población de forma integral, promoviendo el acceso equitativo a salud, vivienda y bienestar social.</v>
      </c>
      <c r="CV93" s="418" t="str">
        <f>IF(E93="","",INDEX(CATALOGO!AO:AO,MATCH(POA_GC_2026!E93,CATALOGO!AQ:AQ,0)))</f>
        <v>OE5 Incrementar la cobertura de las prestaciones de servicios de salud</v>
      </c>
      <c r="CW93" s="407" t="str">
        <f>IF(CV93="","",INDEX(CATALOGO!AP:AP,MATCH(POA_GC_2026!CV93,CATALOGO!AO:AO,0)))</f>
        <v>OE_5</v>
      </c>
      <c r="CX93" s="419"/>
      <c r="CY93" s="420">
        <f>SUMIFS(CERT_ACT_POA!AM:AM,CERT_ACT_POA!C:C,A93)</f>
        <v>0</v>
      </c>
      <c r="CZ93" s="420">
        <f t="shared" si="34"/>
        <v>0</v>
      </c>
      <c r="DA93" s="421">
        <f>SUMIFS(CERT_ACT_POA!$AD:$AD,CERT_ACT_POA!$C:$C,POA_GC_2026!$A93)</f>
        <v>0</v>
      </c>
      <c r="DB93" s="421">
        <f>SUMIFS(CERT_ACT_POA!$AE:$AE,CERT_ACT_POA!$C:$C,POA_GC_2026!$A93)</f>
        <v>0</v>
      </c>
      <c r="DC93" s="421">
        <f>SUMIFS(CERT_ACT_POA!$AF:$AF,CERT_ACT_POA!$C:$C,POA_GC_2026!$A93)</f>
        <v>0</v>
      </c>
      <c r="DD93" s="407" t="str">
        <f t="shared" si="35"/>
        <v>53</v>
      </c>
      <c r="DE93" s="364"/>
      <c r="DF93" s="428"/>
      <c r="DG93" s="429">
        <f>SUMIFS(CERT_PRES!$M:$M,CERT_PRES!$A:$A,$A93)</f>
        <v>0</v>
      </c>
      <c r="DH93" s="429">
        <f>SUMIFS(CERT_PRES!$O:$O,CERT_PRES!$A:$A,$A93)</f>
        <v>0</v>
      </c>
      <c r="DI93" s="429">
        <f>SUMIFS(CERT_PRES!$P:$P,CERT_PRES!$A:$A,$A93)</f>
        <v>0</v>
      </c>
      <c r="DJ93" s="442">
        <f t="shared" si="48"/>
        <v>0</v>
      </c>
      <c r="DK93" s="608">
        <f>IFERROR(VLOOKUP($A93,CERT_PRES!$A$6:$L$2552,12,0),0)</f>
        <v>0</v>
      </c>
      <c r="DL93" s="429" t="str">
        <f t="shared" si="36"/>
        <v>OK</v>
      </c>
      <c r="DM93" s="429" t="str">
        <f t="shared" si="37"/>
        <v>OK</v>
      </c>
      <c r="DN93" s="429" t="str">
        <f t="shared" si="42"/>
        <v/>
      </c>
      <c r="DO93" s="429" t="str">
        <f t="shared" si="49"/>
        <v/>
      </c>
      <c r="DP93" s="443">
        <f>IFERROR(VLOOKUP(A93,#REF!,82,0),0)</f>
        <v>0</v>
      </c>
      <c r="DQ93" s="444">
        <f t="shared" si="50"/>
        <v>0</v>
      </c>
      <c r="DR93" s="445">
        <f t="shared" si="51"/>
        <v>0</v>
      </c>
      <c r="DS93" s="484" t="s">
        <v>2697</v>
      </c>
      <c r="DT93" s="326" t="s">
        <v>951</v>
      </c>
    </row>
    <row r="94" spans="1:124" s="39" customFormat="1" ht="12.75" customHeight="1">
      <c r="A94" s="484" t="s">
        <v>2698</v>
      </c>
      <c r="B94" s="486" t="str">
        <f>IF(DT94="","",INDEX(CATALOGO!E:E,MATCH(DT94,CATALOGO!D:D,0)))</f>
        <v>HOSPITAL GENERAL DE CHONE</v>
      </c>
      <c r="C94" s="483" t="s">
        <v>2699</v>
      </c>
      <c r="D94" s="326" t="str">
        <f>IF(B94="","",INDEX(CATALOGO!J:J,MATCH(B94,CATALOGO!E:E,0)))</f>
        <v>1333</v>
      </c>
      <c r="E94" s="329" t="s">
        <v>223</v>
      </c>
      <c r="F94" s="326" t="str">
        <f t="shared" si="32"/>
        <v>000</v>
      </c>
      <c r="G94" s="327" t="s">
        <v>196</v>
      </c>
      <c r="H94" s="328">
        <v>530826</v>
      </c>
      <c r="I94" s="341" t="s">
        <v>1151</v>
      </c>
      <c r="J94" s="327" t="s">
        <v>193</v>
      </c>
      <c r="K94" s="342" t="str">
        <f>IF(J94="","",INDEX(CATALOGO!AW:AW,MATCH(POA_GC_2026!J94,CATALOGO!AV:AV,0)))</f>
        <v>0000</v>
      </c>
      <c r="L94" s="342" t="str">
        <f>IF(J94="","",INDEX(CATALOGO!AY:AY,MATCH(POA_GC_2026!J94,CATALOGO!AV:AV,0)))</f>
        <v>0000</v>
      </c>
      <c r="M94" s="343" t="str">
        <f>IF(DT94="","",INDEX(CATALOGO!L:L,MATCH(DT94,CATALOGO!D:D,0)))</f>
        <v xml:space="preserve">DIRECCIÓN PROVINCIAL DE SALUD DE MANABÍ </v>
      </c>
      <c r="N94" s="343" t="str">
        <f>IF(DT94="","",INDEX(CATALOGO!K:K,MATCH(DT94,CATALOGO!D:D,0)))</f>
        <v>HOSPITAL GENERAL DE CHONE</v>
      </c>
      <c r="O94" s="344" t="str">
        <f>IF(E94="","",INDEX(CATALOGO!O:O,MATCH(POA_GC_2026!E94,CATALOGO!M:M,0)))</f>
        <v>PROVISION Y PRESTACION DE SERVICIOS DE SALUD</v>
      </c>
      <c r="P94" s="345" t="str">
        <f t="shared" si="43"/>
        <v>SIN PROYECTO</v>
      </c>
      <c r="Q94" s="346" t="str">
        <f>IF(CS94="","",INDEX(CATALOGO!T:T,MATCH(POA_GC_2026!CS94,CATALOGO!S:S,0)))</f>
        <v>PRESTACION DE SERVICIOS DE SALUD SEGUNDO NIVEL</v>
      </c>
      <c r="R94" s="351" t="str">
        <f>IF(H94="","",INDEX(CATALOGO!AG:AG,MATCH(POA_GC_2026!H94,CATALOGO!AF:AF,0)))</f>
        <v>DISPOSITIVOS MEDICOS DE USO GENERAL</v>
      </c>
      <c r="S94" s="345" t="str">
        <f t="array" ref="S94">IF(J94="","",INDEX(CATALOGO!AU:AU,MATCH(J94,CATALOGO!AV:AV,0)))</f>
        <v>RECURSOS FISCALES</v>
      </c>
      <c r="T94" s="352" t="str">
        <f>IF(K94="","",INDEX(CATALOGO!AX:AX,MATCH(K94,CATALOGO!AW:AW,0)))</f>
        <v>SIN ORGANISMO</v>
      </c>
      <c r="U94" s="352" t="str">
        <f>IF(L94="","",INDEX(CATALOGO!AZ:AZ,MATCH(POA_GC_2026!L94,CATALOGO!AY:AY,0)))</f>
        <v>SIN CORRELATIVO</v>
      </c>
      <c r="V94" s="353" t="s">
        <v>618</v>
      </c>
      <c r="W94" s="354" t="s">
        <v>2494</v>
      </c>
      <c r="X94" s="354" t="s">
        <v>2700</v>
      </c>
      <c r="Y94" s="355" t="str">
        <f t="array" ref="Y94">IF(H94="","",INDEX(CATALOGO!AK:AK,MATCH(H94,CATALOGO!AF:AF,0)))</f>
        <v>02</v>
      </c>
      <c r="Z94" s="362" t="str">
        <f t="array" ref="Z94">IF(H94="","",INDEX(CATALOGO!AI:AI,MATCH(H94,CATALOGO!AF:AF,0)))</f>
        <v>NA</v>
      </c>
      <c r="AA94" s="362" t="str">
        <f t="array" ref="AA94">IF(H94="","",INDEX(CATALOGO!AJ:AJ,MATCH(H94,CATALOGO!AF:AF,0)))</f>
        <v>NA</v>
      </c>
      <c r="AB94" s="363" t="s">
        <v>194</v>
      </c>
      <c r="AC94" s="490" t="s">
        <v>2701</v>
      </c>
      <c r="AD94" s="365" t="s">
        <v>208</v>
      </c>
      <c r="AE94" s="366" t="s">
        <v>41</v>
      </c>
      <c r="AF94" s="367">
        <v>46073</v>
      </c>
      <c r="AG94" s="367">
        <v>46073</v>
      </c>
      <c r="AH94" s="367">
        <v>46056</v>
      </c>
      <c r="AI94" s="367">
        <v>46056</v>
      </c>
      <c r="AJ94" s="367">
        <v>46056</v>
      </c>
      <c r="AK94" s="374"/>
      <c r="AL94" s="367">
        <v>46056</v>
      </c>
      <c r="AM94" s="367">
        <v>46078</v>
      </c>
      <c r="AN94" s="366" t="s">
        <v>41</v>
      </c>
      <c r="AO94" s="375">
        <v>0</v>
      </c>
      <c r="AP94" s="375">
        <v>0</v>
      </c>
      <c r="AQ94" s="375">
        <v>0</v>
      </c>
      <c r="AR94" s="375">
        <v>0</v>
      </c>
      <c r="AS94" s="375">
        <v>0</v>
      </c>
      <c r="AT94" s="375">
        <v>0</v>
      </c>
      <c r="AU94" s="375">
        <v>0</v>
      </c>
      <c r="AV94" s="375">
        <v>0</v>
      </c>
      <c r="AW94" s="375">
        <v>0</v>
      </c>
      <c r="AX94" s="375">
        <v>0</v>
      </c>
      <c r="AY94" s="375">
        <v>0</v>
      </c>
      <c r="AZ94" s="375">
        <v>0</v>
      </c>
      <c r="BA94" s="388">
        <f t="shared" si="33"/>
        <v>0</v>
      </c>
      <c r="BB94" s="364"/>
      <c r="BC94" s="389">
        <f>SUMIFS(REPROGRAM!X:X,REPROGRAM!B:B,POA_GC_2026!A94)</f>
        <v>37368.480000000003</v>
      </c>
      <c r="BD94" s="389">
        <f>SUMIFS(REPROGRAM!Z:Z,REPROGRAM!B:B,POA_GC_2026!A94)</f>
        <v>0</v>
      </c>
      <c r="BE94" s="389">
        <f t="shared" si="41"/>
        <v>37368.480000000003</v>
      </c>
      <c r="BF94" s="375">
        <v>0</v>
      </c>
      <c r="BG94" s="394">
        <f>SUMIFS(CERT_PRES!$P:$P,CERT_PRES!$A:$A,$A94,CERT_PRES!$Q:$Q,"ENERO")</f>
        <v>0</v>
      </c>
      <c r="BH94" s="375">
        <v>0</v>
      </c>
      <c r="BI94" s="394">
        <f>SUMIFS(CERT_PRES!$P:$P,CERT_PRES!$A:$A,$A94,CERT_PRES!$Q:$Q,"FEBRERO")</f>
        <v>0</v>
      </c>
      <c r="BJ94" s="375">
        <v>0</v>
      </c>
      <c r="BK94" s="394">
        <f>SUMIFS(CERT_PRES!$P:$P,CERT_PRES!$A:$A,$A94,CERT_PRES!$Q:$Q,"MARZO")</f>
        <v>0</v>
      </c>
      <c r="BL94" s="375">
        <v>0</v>
      </c>
      <c r="BM94" s="394">
        <f>SUMIFS(CERT_PRES!$P:$P,CERT_PRES!$A:$A,$A94,CERT_PRES!$Q:$Q,"ABRIL")</f>
        <v>0</v>
      </c>
      <c r="BN94" s="375">
        <v>0</v>
      </c>
      <c r="BO94" s="394">
        <f>SUMIFS(CERT_PRES!$P:$P,CERT_PRES!$A:$A,$A94,CERT_PRES!$Q:$Q,"MAYO")</f>
        <v>0</v>
      </c>
      <c r="BP94" s="375">
        <v>0</v>
      </c>
      <c r="BQ94" s="394">
        <f>SUMIFS(CERT_PRES!$P:$P,CERT_PRES!$A:$A,$A94,CERT_PRES!$Q:$Q,"JUNIO")</f>
        <v>0</v>
      </c>
      <c r="BR94" s="375">
        <v>0</v>
      </c>
      <c r="BS94" s="394">
        <f>SUMIFS(CERT_PRES!$P:$P,CERT_PRES!$A:$A,$A94,CERT_PRES!$Q:$Q,"JULIO")</f>
        <v>0</v>
      </c>
      <c r="BT94" s="375">
        <v>37368.480000000003</v>
      </c>
      <c r="BU94" s="394">
        <f>SUMIFS(CERT_PRES!$P:$P,CERT_PRES!$A:$A,$A94,CERT_PRES!$Q:$Q,"AGOSTO")</f>
        <v>0</v>
      </c>
      <c r="BV94" s="375">
        <v>0</v>
      </c>
      <c r="BW94" s="394">
        <f>SUMIFS(CERT_PRES!$P:$P,CERT_PRES!$A:$A,$A94,CERT_PRES!$Q:$Q,"SEPTIEMBRE")</f>
        <v>0</v>
      </c>
      <c r="BX94" s="375">
        <v>0</v>
      </c>
      <c r="BY94" s="394">
        <f>SUMIFS(CERT_PRES!$P:$P,CERT_PRES!$A:$A,$A94,CERT_PRES!$Q:$Q,"OCTUBRE")</f>
        <v>0</v>
      </c>
      <c r="BZ94" s="375">
        <v>0</v>
      </c>
      <c r="CA94" s="394">
        <f>SUMIFS(CERT_PRES!$P:$P,CERT_PRES!$A:$A,$A94,CERT_PRES!$Q:$Q,"NOVIEMBRE")</f>
        <v>0</v>
      </c>
      <c r="CB94" s="375">
        <v>0</v>
      </c>
      <c r="CC94" s="388">
        <f>SUMIFS(CERT_PRES!$P:$P,CERT_PRES!$A:$A,$A94,CERT_PRES!$Q:$Q,"DICIEMBRE")</f>
        <v>0</v>
      </c>
      <c r="CD94" s="388">
        <f t="shared" si="44"/>
        <v>37368.480000000003</v>
      </c>
      <c r="CE94" s="407" t="str">
        <f t="shared" si="31"/>
        <v>SI</v>
      </c>
      <c r="CF94" s="408" t="str">
        <f t="shared" si="45"/>
        <v>VALIDADO</v>
      </c>
      <c r="CG94" s="409">
        <f>+((SUMIFS(REPROGRAM!$V:$V,REPROGRAM!$B:$B,$A94,REPROGRAM!$AB:$AB,"NO"))-(SUMIFS(REPROGRAM!$W:$W,REPROGRAM!$B:$B,$A94,REPROGRAM!$AB:$AB,"NO")))</f>
        <v>0</v>
      </c>
      <c r="CH94" s="409">
        <f t="shared" si="46"/>
        <v>37368.480000000003</v>
      </c>
      <c r="CI94" s="409">
        <f t="shared" si="47"/>
        <v>0</v>
      </c>
      <c r="CJ94" s="410" t="str">
        <f>IF(DT94="","",INDEX(CATALOGO!L:L,MATCH(DT94,CATALOGO!D:D,0)))</f>
        <v xml:space="preserve">DIRECCIÓN PROVINCIAL DE SALUD DE MANABÍ </v>
      </c>
      <c r="CK94" s="410" t="str">
        <f>IF(DT94="","",INDEX(CATALOGO!L:L,MATCH(DT94,CATALOGO!D:D,0)))</f>
        <v xml:space="preserve">DIRECCIÓN PROVINCIAL DE SALUD DE MANABÍ </v>
      </c>
      <c r="CL94" s="352" t="str">
        <f>IF(D94="","",INDEX(CATALOGO!G:G,MATCH(D94,CATALOGO!D:D,0)))</f>
        <v>COORDINACIÓN ZONAL 4</v>
      </c>
      <c r="CM94" s="352" t="str">
        <f>IF(D94="","",INDEX(CATALOGO!H:H,MATCH(D94,CATALOGO!D:D,0)))</f>
        <v>MANABI</v>
      </c>
      <c r="CN94" s="352" t="str">
        <f>IF(D94="","",INDEX(CATALOGO!I:I,MATCH(D94,CATALOGO!D:D,0)))</f>
        <v>CHONE</v>
      </c>
      <c r="CO94" s="411" t="str">
        <f>IF(H94="","",INDEX(CATALOGO!AH:AH,MATCH(H94,CATALOGO!AF:AF,0)))</f>
        <v>MEDICAMENTOS Y DISPOSITIVOS MÉDICOS</v>
      </c>
      <c r="CP94" s="352" t="str">
        <f t="shared" si="38"/>
        <v>NO APLICA</v>
      </c>
      <c r="CQ94" s="352" t="str">
        <f>IF(E94="","",INDEX(CATALOGO!N:N,MATCH(POA_GC_2026!E94,CATALOGO!M:M,0)))</f>
        <v>PROV</v>
      </c>
      <c r="CR94" s="352" t="str">
        <f t="shared" si="39"/>
        <v>CORRIENTE</v>
      </c>
      <c r="CS94" s="352" t="str">
        <f t="shared" si="40"/>
        <v>90000004</v>
      </c>
      <c r="CT94" s="417" t="str">
        <f>IFERROR(VLOOKUP(E94,CATALOGO!$BB$3:$BC$24,2,0)," ")</f>
        <v>G21</v>
      </c>
      <c r="CU94" s="418" t="str">
        <f>IF(E94="","",INDEX(CATALOGO!AN:AN,MATCH(POA_GC_2026!E94,CATALOGO!AQ:AQ,0)))</f>
        <v>Mejorar las condiciones de vida de la población de forma integral, promoviendo el acceso equitativo a salud, vivienda y bienestar social.</v>
      </c>
      <c r="CV94" s="418" t="str">
        <f>IF(E94="","",INDEX(CATALOGO!AO:AO,MATCH(POA_GC_2026!E94,CATALOGO!AQ:AQ,0)))</f>
        <v>OE5 Incrementar la cobertura de las prestaciones de servicios de salud</v>
      </c>
      <c r="CW94" s="407" t="str">
        <f>IF(CV94="","",INDEX(CATALOGO!AP:AP,MATCH(POA_GC_2026!CV94,CATALOGO!AO:AO,0)))</f>
        <v>OE_5</v>
      </c>
      <c r="CX94" s="419"/>
      <c r="CY94" s="420">
        <f>SUMIFS(CERT_ACT_POA!AM:AM,CERT_ACT_POA!C:C,A94)</f>
        <v>37368.480000000003</v>
      </c>
      <c r="CZ94" s="420">
        <f t="shared" si="34"/>
        <v>0</v>
      </c>
      <c r="DA94" s="421">
        <f>SUMIFS(CERT_ACT_POA!$AD:$AD,CERT_ACT_POA!$C:$C,POA_GC_2026!$A94)</f>
        <v>0</v>
      </c>
      <c r="DB94" s="421">
        <f>SUMIFS(CERT_ACT_POA!$AE:$AE,CERT_ACT_POA!$C:$C,POA_GC_2026!$A94)</f>
        <v>0</v>
      </c>
      <c r="DC94" s="421">
        <f>SUMIFS(CERT_ACT_POA!$AF:$AF,CERT_ACT_POA!$C:$C,POA_GC_2026!$A94)</f>
        <v>0</v>
      </c>
      <c r="DD94" s="407" t="str">
        <f t="shared" si="35"/>
        <v>53</v>
      </c>
      <c r="DE94" s="364"/>
      <c r="DF94" s="428"/>
      <c r="DG94" s="429">
        <f>SUMIFS(CERT_PRES!$M:$M,CERT_PRES!$A:$A,$A94)</f>
        <v>2307.6</v>
      </c>
      <c r="DH94" s="429">
        <f>SUMIFS(CERT_PRES!$O:$O,CERT_PRES!$A:$A,$A94)</f>
        <v>35060.879999999997</v>
      </c>
      <c r="DI94" s="429">
        <f>SUMIFS(CERT_PRES!$P:$P,CERT_PRES!$A:$A,$A94)</f>
        <v>0</v>
      </c>
      <c r="DJ94" s="442">
        <f t="shared" si="48"/>
        <v>0</v>
      </c>
      <c r="DK94" s="608">
        <f>IFERROR(VLOOKUP($A94,CERT_PRES!$A$6:$L$2552,12,0),0)</f>
        <v>37</v>
      </c>
      <c r="DL94" s="429" t="str">
        <f t="shared" si="36"/>
        <v>OK</v>
      </c>
      <c r="DM94" s="429" t="str">
        <f t="shared" si="37"/>
        <v>OK</v>
      </c>
      <c r="DN94" s="429">
        <f t="shared" si="42"/>
        <v>0</v>
      </c>
      <c r="DO94" s="429" t="str">
        <f t="shared" si="49"/>
        <v/>
      </c>
      <c r="DP94" s="443">
        <f>IFERROR(VLOOKUP(A94,#REF!,82,0),0)</f>
        <v>0</v>
      </c>
      <c r="DQ94" s="444">
        <f t="shared" si="50"/>
        <v>37368.479999999996</v>
      </c>
      <c r="DR94" s="445">
        <f t="shared" si="51"/>
        <v>0</v>
      </c>
      <c r="DS94" s="484" t="s">
        <v>2698</v>
      </c>
      <c r="DT94" s="326" t="s">
        <v>951</v>
      </c>
    </row>
    <row r="95" spans="1:124" s="39" customFormat="1" ht="12.75" customHeight="1">
      <c r="A95" s="484" t="s">
        <v>2702</v>
      </c>
      <c r="B95" s="486" t="str">
        <f>IF(DT95="","",INDEX(CATALOGO!E:E,MATCH(DT95,CATALOGO!D:D,0)))</f>
        <v>HOSPITAL GENERAL DE CHONE</v>
      </c>
      <c r="C95" s="483" t="s">
        <v>2699</v>
      </c>
      <c r="D95" s="326" t="str">
        <f>IF(B95="","",INDEX(CATALOGO!J:J,MATCH(B95,CATALOGO!E:E,0)))</f>
        <v>1333</v>
      </c>
      <c r="E95" s="329" t="s">
        <v>223</v>
      </c>
      <c r="F95" s="326" t="str">
        <f t="shared" si="32"/>
        <v>000</v>
      </c>
      <c r="G95" s="327" t="s">
        <v>196</v>
      </c>
      <c r="H95" s="328">
        <v>530826</v>
      </c>
      <c r="I95" s="341" t="s">
        <v>1151</v>
      </c>
      <c r="J95" s="327" t="s">
        <v>193</v>
      </c>
      <c r="K95" s="342" t="str">
        <f>IF(J95="","",INDEX(CATALOGO!AW:AW,MATCH(POA_GC_2026!J95,CATALOGO!AV:AV,0)))</f>
        <v>0000</v>
      </c>
      <c r="L95" s="342" t="str">
        <f>IF(J95="","",INDEX(CATALOGO!AY:AY,MATCH(POA_GC_2026!J95,CATALOGO!AV:AV,0)))</f>
        <v>0000</v>
      </c>
      <c r="M95" s="343" t="str">
        <f>IF(DT95="","",INDEX(CATALOGO!L:L,MATCH(DT95,CATALOGO!D:D,0)))</f>
        <v xml:space="preserve">DIRECCIÓN PROVINCIAL DE SALUD DE MANABÍ </v>
      </c>
      <c r="N95" s="343" t="str">
        <f>IF(DT95="","",INDEX(CATALOGO!K:K,MATCH(DT95,CATALOGO!D:D,0)))</f>
        <v>HOSPITAL GENERAL DE CHONE</v>
      </c>
      <c r="O95" s="344" t="str">
        <f>IF(E95="","",INDEX(CATALOGO!O:O,MATCH(POA_GC_2026!E95,CATALOGO!M:M,0)))</f>
        <v>PROVISION Y PRESTACION DE SERVICIOS DE SALUD</v>
      </c>
      <c r="P95" s="345" t="str">
        <f t="shared" si="43"/>
        <v>SIN PROYECTO</v>
      </c>
      <c r="Q95" s="346" t="str">
        <f>IF(CS95="","",INDEX(CATALOGO!T:T,MATCH(POA_GC_2026!CS95,CATALOGO!S:S,0)))</f>
        <v>PRESTACION DE SERVICIOS DE SALUD SEGUNDO NIVEL</v>
      </c>
      <c r="R95" s="351" t="str">
        <f>IF(H95="","",INDEX(CATALOGO!AG:AG,MATCH(POA_GC_2026!H95,CATALOGO!AF:AF,0)))</f>
        <v>DISPOSITIVOS MEDICOS DE USO GENERAL</v>
      </c>
      <c r="S95" s="345" t="str">
        <f t="array" ref="S95">IF(J95="","",INDEX(CATALOGO!AU:AU,MATCH(J95,CATALOGO!AV:AV,0)))</f>
        <v>RECURSOS FISCALES</v>
      </c>
      <c r="T95" s="352" t="str">
        <f>IF(K95="","",INDEX(CATALOGO!AX:AX,MATCH(K95,CATALOGO!AW:AW,0)))</f>
        <v>SIN ORGANISMO</v>
      </c>
      <c r="U95" s="352" t="str">
        <f>IF(L95="","",INDEX(CATALOGO!AZ:AZ,MATCH(POA_GC_2026!L95,CATALOGO!AY:AY,0)))</f>
        <v>SIN CORRELATIVO</v>
      </c>
      <c r="V95" s="353" t="s">
        <v>618</v>
      </c>
      <c r="W95" s="354" t="s">
        <v>2494</v>
      </c>
      <c r="X95" s="354" t="s">
        <v>2700</v>
      </c>
      <c r="Y95" s="355" t="str">
        <f t="array" ref="Y95">IF(H95="","",INDEX(CATALOGO!AK:AK,MATCH(H95,CATALOGO!AF:AF,0)))</f>
        <v>02</v>
      </c>
      <c r="Z95" s="362" t="str">
        <f t="array" ref="Z95">IF(H95="","",INDEX(CATALOGO!AI:AI,MATCH(H95,CATALOGO!AF:AF,0)))</f>
        <v>NA</v>
      </c>
      <c r="AA95" s="362" t="str">
        <f t="array" ref="AA95">IF(H95="","",INDEX(CATALOGO!AJ:AJ,MATCH(H95,CATALOGO!AF:AF,0)))</f>
        <v>NA</v>
      </c>
      <c r="AB95" s="363" t="s">
        <v>194</v>
      </c>
      <c r="AC95" s="490" t="s">
        <v>2703</v>
      </c>
      <c r="AD95" s="365" t="s">
        <v>208</v>
      </c>
      <c r="AE95" s="366" t="s">
        <v>41</v>
      </c>
      <c r="AF95" s="367">
        <v>46073</v>
      </c>
      <c r="AG95" s="367">
        <v>46073</v>
      </c>
      <c r="AH95" s="367">
        <v>46056</v>
      </c>
      <c r="AI95" s="367">
        <v>46056</v>
      </c>
      <c r="AJ95" s="367">
        <v>46056</v>
      </c>
      <c r="AK95" s="374"/>
      <c r="AL95" s="367">
        <v>46056</v>
      </c>
      <c r="AM95" s="367">
        <v>46078</v>
      </c>
      <c r="AN95" s="366" t="s">
        <v>41</v>
      </c>
      <c r="AO95" s="375">
        <v>0</v>
      </c>
      <c r="AP95" s="375">
        <v>0</v>
      </c>
      <c r="AQ95" s="375">
        <v>0</v>
      </c>
      <c r="AR95" s="375">
        <v>0</v>
      </c>
      <c r="AS95" s="375">
        <v>0</v>
      </c>
      <c r="AT95" s="375">
        <v>0</v>
      </c>
      <c r="AU95" s="375">
        <v>0</v>
      </c>
      <c r="AV95" s="375">
        <v>0</v>
      </c>
      <c r="AW95" s="375">
        <v>0</v>
      </c>
      <c r="AX95" s="375">
        <v>0</v>
      </c>
      <c r="AY95" s="375">
        <v>0</v>
      </c>
      <c r="AZ95" s="375">
        <v>0</v>
      </c>
      <c r="BA95" s="388">
        <f t="shared" si="33"/>
        <v>0</v>
      </c>
      <c r="BB95" s="364"/>
      <c r="BC95" s="389">
        <f>SUMIFS(REPROGRAM!X:X,REPROGRAM!B:B,POA_GC_2026!A95)</f>
        <v>157194.37</v>
      </c>
      <c r="BD95" s="389">
        <f>SUMIFS(REPROGRAM!Z:Z,REPROGRAM!B:B,POA_GC_2026!A95)</f>
        <v>0</v>
      </c>
      <c r="BE95" s="389">
        <f t="shared" si="41"/>
        <v>157194.37</v>
      </c>
      <c r="BF95" s="375">
        <v>0</v>
      </c>
      <c r="BG95" s="394">
        <f>SUMIFS(CERT_PRES!$P:$P,CERT_PRES!$A:$A,$A95,CERT_PRES!$Q:$Q,"ENERO")</f>
        <v>0</v>
      </c>
      <c r="BH95" s="375">
        <v>0</v>
      </c>
      <c r="BI95" s="394">
        <f>SUMIFS(CERT_PRES!$P:$P,CERT_PRES!$A:$A,$A95,CERT_PRES!$Q:$Q,"FEBRERO")</f>
        <v>0</v>
      </c>
      <c r="BJ95" s="375">
        <v>0</v>
      </c>
      <c r="BK95" s="394">
        <f>SUMIFS(CERT_PRES!$P:$P,CERT_PRES!$A:$A,$A95,CERT_PRES!$Q:$Q,"MARZO")</f>
        <v>0</v>
      </c>
      <c r="BL95" s="375">
        <v>0</v>
      </c>
      <c r="BM95" s="394">
        <f>SUMIFS(CERT_PRES!$P:$P,CERT_PRES!$A:$A,$A95,CERT_PRES!$Q:$Q,"ABRIL")</f>
        <v>0</v>
      </c>
      <c r="BN95" s="375">
        <v>0</v>
      </c>
      <c r="BO95" s="394">
        <f>SUMIFS(CERT_PRES!$P:$P,CERT_PRES!$A:$A,$A95,CERT_PRES!$Q:$Q,"MAYO")</f>
        <v>0</v>
      </c>
      <c r="BP95" s="375">
        <v>0</v>
      </c>
      <c r="BQ95" s="394">
        <f>SUMIFS(CERT_PRES!$P:$P,CERT_PRES!$A:$A,$A95,CERT_PRES!$Q:$Q,"JUNIO")</f>
        <v>0</v>
      </c>
      <c r="BR95" s="375">
        <v>0</v>
      </c>
      <c r="BS95" s="394">
        <f>SUMIFS(CERT_PRES!$P:$P,CERT_PRES!$A:$A,$A95,CERT_PRES!$Q:$Q,"JULIO")</f>
        <v>0</v>
      </c>
      <c r="BT95" s="375">
        <v>157194.37</v>
      </c>
      <c r="BU95" s="394">
        <f>SUMIFS(CERT_PRES!$P:$P,CERT_PRES!$A:$A,$A95,CERT_PRES!$Q:$Q,"AGOSTO")</f>
        <v>0</v>
      </c>
      <c r="BV95" s="375">
        <v>0</v>
      </c>
      <c r="BW95" s="394">
        <f>SUMIFS(CERT_PRES!$P:$P,CERT_PRES!$A:$A,$A95,CERT_PRES!$Q:$Q,"SEPTIEMBRE")</f>
        <v>0</v>
      </c>
      <c r="BX95" s="375">
        <v>0</v>
      </c>
      <c r="BY95" s="394">
        <f>SUMIFS(CERT_PRES!$P:$P,CERT_PRES!$A:$A,$A95,CERT_PRES!$Q:$Q,"OCTUBRE")</f>
        <v>0</v>
      </c>
      <c r="BZ95" s="375">
        <v>0</v>
      </c>
      <c r="CA95" s="394">
        <f>SUMIFS(CERT_PRES!$P:$P,CERT_PRES!$A:$A,$A95,CERT_PRES!$Q:$Q,"NOVIEMBRE")</f>
        <v>0</v>
      </c>
      <c r="CB95" s="375">
        <v>0</v>
      </c>
      <c r="CC95" s="388">
        <f>SUMIFS(CERT_PRES!$P:$P,CERT_PRES!$A:$A,$A95,CERT_PRES!$Q:$Q,"DICIEMBRE")</f>
        <v>0</v>
      </c>
      <c r="CD95" s="388">
        <f t="shared" si="44"/>
        <v>157194.37</v>
      </c>
      <c r="CE95" s="407" t="str">
        <f t="shared" si="31"/>
        <v>SI</v>
      </c>
      <c r="CF95" s="408" t="str">
        <f t="shared" si="45"/>
        <v>VALIDADO</v>
      </c>
      <c r="CG95" s="409">
        <f>+((SUMIFS(REPROGRAM!$V:$V,REPROGRAM!$B:$B,$A95,REPROGRAM!$AB:$AB,"NO"))-(SUMIFS(REPROGRAM!$W:$W,REPROGRAM!$B:$B,$A95,REPROGRAM!$AB:$AB,"NO")))</f>
        <v>0</v>
      </c>
      <c r="CH95" s="409">
        <f t="shared" si="46"/>
        <v>157194.37</v>
      </c>
      <c r="CI95" s="409">
        <f t="shared" si="47"/>
        <v>0</v>
      </c>
      <c r="CJ95" s="410" t="str">
        <f>IF(DT95="","",INDEX(CATALOGO!L:L,MATCH(DT95,CATALOGO!D:D,0)))</f>
        <v xml:space="preserve">DIRECCIÓN PROVINCIAL DE SALUD DE MANABÍ </v>
      </c>
      <c r="CK95" s="410" t="str">
        <f>IF(DT95="","",INDEX(CATALOGO!L:L,MATCH(DT95,CATALOGO!D:D,0)))</f>
        <v xml:space="preserve">DIRECCIÓN PROVINCIAL DE SALUD DE MANABÍ </v>
      </c>
      <c r="CL95" s="352" t="str">
        <f>IF(D95="","",INDEX(CATALOGO!G:G,MATCH(D95,CATALOGO!D:D,0)))</f>
        <v>COORDINACIÓN ZONAL 4</v>
      </c>
      <c r="CM95" s="352" t="str">
        <f>IF(D95="","",INDEX(CATALOGO!H:H,MATCH(D95,CATALOGO!D:D,0)))</f>
        <v>MANABI</v>
      </c>
      <c r="CN95" s="352" t="str">
        <f>IF(D95="","",INDEX(CATALOGO!I:I,MATCH(D95,CATALOGO!D:D,0)))</f>
        <v>CHONE</v>
      </c>
      <c r="CO95" s="411" t="str">
        <f>IF(H95="","",INDEX(CATALOGO!AH:AH,MATCH(H95,CATALOGO!AF:AF,0)))</f>
        <v>MEDICAMENTOS Y DISPOSITIVOS MÉDICOS</v>
      </c>
      <c r="CP95" s="352" t="str">
        <f t="shared" si="38"/>
        <v>NO APLICA</v>
      </c>
      <c r="CQ95" s="352" t="str">
        <f>IF(E95="","",INDEX(CATALOGO!N:N,MATCH(POA_GC_2026!E95,CATALOGO!M:M,0)))</f>
        <v>PROV</v>
      </c>
      <c r="CR95" s="352" t="str">
        <f t="shared" si="39"/>
        <v>CORRIENTE</v>
      </c>
      <c r="CS95" s="352" t="str">
        <f t="shared" si="40"/>
        <v>90000004</v>
      </c>
      <c r="CT95" s="417" t="str">
        <f>IFERROR(VLOOKUP(E95,CATALOGO!$BB$3:$BC$24,2,0)," ")</f>
        <v>G21</v>
      </c>
      <c r="CU95" s="418" t="str">
        <f>IF(E95="","",INDEX(CATALOGO!AN:AN,MATCH(POA_GC_2026!E95,CATALOGO!AQ:AQ,0)))</f>
        <v>Mejorar las condiciones de vida de la población de forma integral, promoviendo el acceso equitativo a salud, vivienda y bienestar social.</v>
      </c>
      <c r="CV95" s="418" t="str">
        <f>IF(E95="","",INDEX(CATALOGO!AO:AO,MATCH(POA_GC_2026!E95,CATALOGO!AQ:AQ,0)))</f>
        <v>OE5 Incrementar la cobertura de las prestaciones de servicios de salud</v>
      </c>
      <c r="CW95" s="407" t="str">
        <f>IF(CV95="","",INDEX(CATALOGO!AP:AP,MATCH(POA_GC_2026!CV95,CATALOGO!AO:AO,0)))</f>
        <v>OE_5</v>
      </c>
      <c r="CX95" s="419"/>
      <c r="CY95" s="420">
        <f>SUMIFS(CERT_ACT_POA!AM:AM,CERT_ACT_POA!C:C,A95)</f>
        <v>157194.37</v>
      </c>
      <c r="CZ95" s="420">
        <f t="shared" si="34"/>
        <v>0</v>
      </c>
      <c r="DA95" s="421">
        <f>SUMIFS(CERT_ACT_POA!$AD:$AD,CERT_ACT_POA!$C:$C,POA_GC_2026!$A95)</f>
        <v>0</v>
      </c>
      <c r="DB95" s="421">
        <f>SUMIFS(CERT_ACT_POA!$AE:$AE,CERT_ACT_POA!$C:$C,POA_GC_2026!$A95)</f>
        <v>0</v>
      </c>
      <c r="DC95" s="421">
        <f>SUMIFS(CERT_ACT_POA!$AF:$AF,CERT_ACT_POA!$C:$C,POA_GC_2026!$A95)</f>
        <v>0</v>
      </c>
      <c r="DD95" s="407" t="str">
        <f t="shared" si="35"/>
        <v>53</v>
      </c>
      <c r="DE95" s="364"/>
      <c r="DF95" s="428"/>
      <c r="DG95" s="429">
        <f>SUMIFS(CERT_PRES!$M:$M,CERT_PRES!$A:$A,$A95)</f>
        <v>30683.47</v>
      </c>
      <c r="DH95" s="429">
        <f>SUMIFS(CERT_PRES!$O:$O,CERT_PRES!$A:$A,$A95)</f>
        <v>126510.9</v>
      </c>
      <c r="DI95" s="429">
        <f>SUMIFS(CERT_PRES!$P:$P,CERT_PRES!$A:$A,$A95)</f>
        <v>0</v>
      </c>
      <c r="DJ95" s="442">
        <f t="shared" si="48"/>
        <v>0</v>
      </c>
      <c r="DK95" s="608">
        <f>IFERROR(VLOOKUP($A95,CERT_PRES!$A$6:$L$2552,12,0),0)</f>
        <v>38</v>
      </c>
      <c r="DL95" s="429" t="str">
        <f t="shared" si="36"/>
        <v>OK</v>
      </c>
      <c r="DM95" s="429" t="str">
        <f t="shared" si="37"/>
        <v>OK</v>
      </c>
      <c r="DN95" s="429">
        <f t="shared" si="42"/>
        <v>0</v>
      </c>
      <c r="DO95" s="429" t="str">
        <f t="shared" si="49"/>
        <v/>
      </c>
      <c r="DP95" s="443">
        <f>IFERROR(VLOOKUP(A95,#REF!,82,0),0)</f>
        <v>0</v>
      </c>
      <c r="DQ95" s="444">
        <f t="shared" si="50"/>
        <v>157194.37</v>
      </c>
      <c r="DR95" s="445">
        <f t="shared" si="51"/>
        <v>0</v>
      </c>
      <c r="DS95" s="484" t="s">
        <v>2702</v>
      </c>
      <c r="DT95" s="326" t="s">
        <v>951</v>
      </c>
    </row>
    <row r="96" spans="1:124" s="39" customFormat="1" ht="12.75" customHeight="1">
      <c r="A96" s="484" t="s">
        <v>2704</v>
      </c>
      <c r="B96" s="486" t="str">
        <f>IF(DT96="","",INDEX(CATALOGO!E:E,MATCH(DT96,CATALOGO!D:D,0)))</f>
        <v>HOSPITAL GENERAL DE CHONE</v>
      </c>
      <c r="C96" s="483" t="s">
        <v>2699</v>
      </c>
      <c r="D96" s="326" t="str">
        <f>IF(B96="","",INDEX(CATALOGO!J:J,MATCH(B96,CATALOGO!E:E,0)))</f>
        <v>1333</v>
      </c>
      <c r="E96" s="329" t="s">
        <v>223</v>
      </c>
      <c r="F96" s="326" t="str">
        <f t="shared" si="32"/>
        <v>000</v>
      </c>
      <c r="G96" s="327" t="s">
        <v>196</v>
      </c>
      <c r="H96" s="328">
        <v>530826</v>
      </c>
      <c r="I96" s="341" t="s">
        <v>1151</v>
      </c>
      <c r="J96" s="327" t="s">
        <v>193</v>
      </c>
      <c r="K96" s="342" t="str">
        <f>IF(J96="","",INDEX(CATALOGO!AW:AW,MATCH(POA_GC_2026!J96,CATALOGO!AV:AV,0)))</f>
        <v>0000</v>
      </c>
      <c r="L96" s="342" t="str">
        <f>IF(J96="","",INDEX(CATALOGO!AY:AY,MATCH(POA_GC_2026!J96,CATALOGO!AV:AV,0)))</f>
        <v>0000</v>
      </c>
      <c r="M96" s="343" t="str">
        <f>IF(DT96="","",INDEX(CATALOGO!L:L,MATCH(DT96,CATALOGO!D:D,0)))</f>
        <v xml:space="preserve">DIRECCIÓN PROVINCIAL DE SALUD DE MANABÍ </v>
      </c>
      <c r="N96" s="343" t="str">
        <f>IF(DT96="","",INDEX(CATALOGO!K:K,MATCH(DT96,CATALOGO!D:D,0)))</f>
        <v>HOSPITAL GENERAL DE CHONE</v>
      </c>
      <c r="O96" s="344" t="str">
        <f>IF(E96="","",INDEX(CATALOGO!O:O,MATCH(POA_GC_2026!E96,CATALOGO!M:M,0)))</f>
        <v>PROVISION Y PRESTACION DE SERVICIOS DE SALUD</v>
      </c>
      <c r="P96" s="345" t="str">
        <f t="shared" si="43"/>
        <v>SIN PROYECTO</v>
      </c>
      <c r="Q96" s="346" t="str">
        <f>IF(CS96="","",INDEX(CATALOGO!T:T,MATCH(POA_GC_2026!CS96,CATALOGO!S:S,0)))</f>
        <v>PRESTACION DE SERVICIOS DE SALUD SEGUNDO NIVEL</v>
      </c>
      <c r="R96" s="351" t="str">
        <f>IF(H96="","",INDEX(CATALOGO!AG:AG,MATCH(POA_GC_2026!H96,CATALOGO!AF:AF,0)))</f>
        <v>DISPOSITIVOS MEDICOS DE USO GENERAL</v>
      </c>
      <c r="S96" s="345" t="str">
        <f t="array" ref="S96">IF(J96="","",INDEX(CATALOGO!AU:AU,MATCH(J96,CATALOGO!AV:AV,0)))</f>
        <v>RECURSOS FISCALES</v>
      </c>
      <c r="T96" s="352" t="str">
        <f>IF(K96="","",INDEX(CATALOGO!AX:AX,MATCH(K96,CATALOGO!AW:AW,0)))</f>
        <v>SIN ORGANISMO</v>
      </c>
      <c r="U96" s="352" t="str">
        <f>IF(L96="","",INDEX(CATALOGO!AZ:AZ,MATCH(POA_GC_2026!L96,CATALOGO!AY:AY,0)))</f>
        <v>SIN CORRELATIVO</v>
      </c>
      <c r="V96" s="353" t="s">
        <v>618</v>
      </c>
      <c r="W96" s="354" t="s">
        <v>2494</v>
      </c>
      <c r="X96" s="354" t="s">
        <v>2700</v>
      </c>
      <c r="Y96" s="355" t="str">
        <f t="array" ref="Y96">IF(H96="","",INDEX(CATALOGO!AK:AK,MATCH(H96,CATALOGO!AF:AF,0)))</f>
        <v>02</v>
      </c>
      <c r="Z96" s="362" t="str">
        <f t="array" ref="Z96">IF(H96="","",INDEX(CATALOGO!AI:AI,MATCH(H96,CATALOGO!AF:AF,0)))</f>
        <v>NA</v>
      </c>
      <c r="AA96" s="362" t="str">
        <f t="array" ref="AA96">IF(H96="","",INDEX(CATALOGO!AJ:AJ,MATCH(H96,CATALOGO!AF:AF,0)))</f>
        <v>NA</v>
      </c>
      <c r="AB96" s="363" t="s">
        <v>194</v>
      </c>
      <c r="AC96" s="490" t="s">
        <v>2705</v>
      </c>
      <c r="AD96" s="365" t="s">
        <v>208</v>
      </c>
      <c r="AE96" s="366" t="s">
        <v>41</v>
      </c>
      <c r="AF96" s="367">
        <v>46073</v>
      </c>
      <c r="AG96" s="367">
        <v>46073</v>
      </c>
      <c r="AH96" s="367">
        <v>46056</v>
      </c>
      <c r="AI96" s="367">
        <v>46056</v>
      </c>
      <c r="AJ96" s="367">
        <v>46056</v>
      </c>
      <c r="AK96" s="374"/>
      <c r="AL96" s="367">
        <v>46056</v>
      </c>
      <c r="AM96" s="367">
        <v>46078</v>
      </c>
      <c r="AN96" s="366" t="s">
        <v>41</v>
      </c>
      <c r="AO96" s="375">
        <v>0</v>
      </c>
      <c r="AP96" s="375">
        <v>0</v>
      </c>
      <c r="AQ96" s="375">
        <v>0</v>
      </c>
      <c r="AR96" s="375">
        <v>0</v>
      </c>
      <c r="AS96" s="375">
        <v>0</v>
      </c>
      <c r="AT96" s="375">
        <v>0</v>
      </c>
      <c r="AU96" s="375">
        <v>0</v>
      </c>
      <c r="AV96" s="375">
        <v>0</v>
      </c>
      <c r="AW96" s="375">
        <v>0</v>
      </c>
      <c r="AX96" s="375">
        <v>0</v>
      </c>
      <c r="AY96" s="375">
        <v>0</v>
      </c>
      <c r="AZ96" s="375">
        <v>0</v>
      </c>
      <c r="BA96" s="388">
        <f t="shared" si="33"/>
        <v>0</v>
      </c>
      <c r="BB96" s="364"/>
      <c r="BC96" s="389">
        <f>SUMIFS(REPROGRAM!X:X,REPROGRAM!B:B,POA_GC_2026!A96)</f>
        <v>2754</v>
      </c>
      <c r="BD96" s="389">
        <f>SUMIFS(REPROGRAM!Z:Z,REPROGRAM!B:B,POA_GC_2026!A96)</f>
        <v>0</v>
      </c>
      <c r="BE96" s="389">
        <f t="shared" si="41"/>
        <v>2754</v>
      </c>
      <c r="BF96" s="375">
        <v>0</v>
      </c>
      <c r="BG96" s="394">
        <f>SUMIFS(CERT_PRES!$P:$P,CERT_PRES!$A:$A,$A96,CERT_PRES!$Q:$Q,"ENERO")</f>
        <v>0</v>
      </c>
      <c r="BH96" s="375">
        <v>0</v>
      </c>
      <c r="BI96" s="394">
        <f>SUMIFS(CERT_PRES!$P:$P,CERT_PRES!$A:$A,$A96,CERT_PRES!$Q:$Q,"FEBRERO")</f>
        <v>0</v>
      </c>
      <c r="BJ96" s="375">
        <v>0</v>
      </c>
      <c r="BK96" s="394">
        <f>SUMIFS(CERT_PRES!$P:$P,CERT_PRES!$A:$A,$A96,CERT_PRES!$Q:$Q,"MARZO")</f>
        <v>0</v>
      </c>
      <c r="BL96" s="375">
        <v>0</v>
      </c>
      <c r="BM96" s="394">
        <f>SUMIFS(CERT_PRES!$P:$P,CERT_PRES!$A:$A,$A96,CERT_PRES!$Q:$Q,"ABRIL")</f>
        <v>0</v>
      </c>
      <c r="BN96" s="375">
        <v>0</v>
      </c>
      <c r="BO96" s="394">
        <f>SUMIFS(CERT_PRES!$P:$P,CERT_PRES!$A:$A,$A96,CERT_PRES!$Q:$Q,"MAYO")</f>
        <v>0</v>
      </c>
      <c r="BP96" s="375">
        <v>0</v>
      </c>
      <c r="BQ96" s="394">
        <f>SUMIFS(CERT_PRES!$P:$P,CERT_PRES!$A:$A,$A96,CERT_PRES!$Q:$Q,"JUNIO")</f>
        <v>0</v>
      </c>
      <c r="BR96" s="375">
        <v>2754</v>
      </c>
      <c r="BS96" s="394">
        <f>SUMIFS(CERT_PRES!$P:$P,CERT_PRES!$A:$A,$A96,CERT_PRES!$Q:$Q,"JULIO")</f>
        <v>2754</v>
      </c>
      <c r="BT96" s="375">
        <v>0</v>
      </c>
      <c r="BU96" s="394">
        <f>SUMIFS(CERT_PRES!$P:$P,CERT_PRES!$A:$A,$A96,CERT_PRES!$Q:$Q,"AGOSTO")</f>
        <v>0</v>
      </c>
      <c r="BV96" s="375">
        <v>0</v>
      </c>
      <c r="BW96" s="394">
        <f>SUMIFS(CERT_PRES!$P:$P,CERT_PRES!$A:$A,$A96,CERT_PRES!$Q:$Q,"SEPTIEMBRE")</f>
        <v>0</v>
      </c>
      <c r="BX96" s="375">
        <v>0</v>
      </c>
      <c r="BY96" s="394">
        <f>SUMIFS(CERT_PRES!$P:$P,CERT_PRES!$A:$A,$A96,CERT_PRES!$Q:$Q,"OCTUBRE")</f>
        <v>0</v>
      </c>
      <c r="BZ96" s="375">
        <v>0</v>
      </c>
      <c r="CA96" s="394">
        <f>SUMIFS(CERT_PRES!$P:$P,CERT_PRES!$A:$A,$A96,CERT_PRES!$Q:$Q,"NOVIEMBRE")</f>
        <v>0</v>
      </c>
      <c r="CB96" s="375">
        <v>0</v>
      </c>
      <c r="CC96" s="388">
        <f>SUMIFS(CERT_PRES!$P:$P,CERT_PRES!$A:$A,$A96,CERT_PRES!$Q:$Q,"DICIEMBRE")</f>
        <v>0</v>
      </c>
      <c r="CD96" s="388">
        <f t="shared" si="44"/>
        <v>2754</v>
      </c>
      <c r="CE96" s="407" t="str">
        <f t="shared" si="31"/>
        <v>SI</v>
      </c>
      <c r="CF96" s="408" t="str">
        <f t="shared" si="45"/>
        <v>VALIDADO</v>
      </c>
      <c r="CG96" s="409">
        <f>+((SUMIFS(REPROGRAM!$V:$V,REPROGRAM!$B:$B,$A96,REPROGRAM!$AB:$AB,"NO"))-(SUMIFS(REPROGRAM!$W:$W,REPROGRAM!$B:$B,$A96,REPROGRAM!$AB:$AB,"NO")))</f>
        <v>0</v>
      </c>
      <c r="CH96" s="409">
        <f t="shared" si="46"/>
        <v>2754</v>
      </c>
      <c r="CI96" s="409">
        <f t="shared" si="47"/>
        <v>0</v>
      </c>
      <c r="CJ96" s="410" t="str">
        <f>IF(DT96="","",INDEX(CATALOGO!L:L,MATCH(DT96,CATALOGO!D:D,0)))</f>
        <v xml:space="preserve">DIRECCIÓN PROVINCIAL DE SALUD DE MANABÍ </v>
      </c>
      <c r="CK96" s="410" t="str">
        <f>IF(DT96="","",INDEX(CATALOGO!L:L,MATCH(DT96,CATALOGO!D:D,0)))</f>
        <v xml:space="preserve">DIRECCIÓN PROVINCIAL DE SALUD DE MANABÍ </v>
      </c>
      <c r="CL96" s="352" t="str">
        <f>IF(D96="","",INDEX(CATALOGO!G:G,MATCH(D96,CATALOGO!D:D,0)))</f>
        <v>COORDINACIÓN ZONAL 4</v>
      </c>
      <c r="CM96" s="352" t="str">
        <f>IF(D96="","",INDEX(CATALOGO!H:H,MATCH(D96,CATALOGO!D:D,0)))</f>
        <v>MANABI</v>
      </c>
      <c r="CN96" s="352" t="str">
        <f>IF(D96="","",INDEX(CATALOGO!I:I,MATCH(D96,CATALOGO!D:D,0)))</f>
        <v>CHONE</v>
      </c>
      <c r="CO96" s="411" t="str">
        <f>IF(H96="","",INDEX(CATALOGO!AH:AH,MATCH(H96,CATALOGO!AF:AF,0)))</f>
        <v>MEDICAMENTOS Y DISPOSITIVOS MÉDICOS</v>
      </c>
      <c r="CP96" s="352" t="str">
        <f t="shared" si="38"/>
        <v>NO APLICA</v>
      </c>
      <c r="CQ96" s="352" t="str">
        <f>IF(E96="","",INDEX(CATALOGO!N:N,MATCH(POA_GC_2026!E96,CATALOGO!M:M,0)))</f>
        <v>PROV</v>
      </c>
      <c r="CR96" s="352" t="str">
        <f t="shared" si="39"/>
        <v>CORRIENTE</v>
      </c>
      <c r="CS96" s="352" t="str">
        <f t="shared" si="40"/>
        <v>90000004</v>
      </c>
      <c r="CT96" s="417" t="str">
        <f>IFERROR(VLOOKUP(E96,CATALOGO!$BB$3:$BC$24,2,0)," ")</f>
        <v>G21</v>
      </c>
      <c r="CU96" s="418" t="str">
        <f>IF(E96="","",INDEX(CATALOGO!AN:AN,MATCH(POA_GC_2026!E96,CATALOGO!AQ:AQ,0)))</f>
        <v>Mejorar las condiciones de vida de la población de forma integral, promoviendo el acceso equitativo a salud, vivienda y bienestar social.</v>
      </c>
      <c r="CV96" s="418" t="str">
        <f>IF(E96="","",INDEX(CATALOGO!AO:AO,MATCH(POA_GC_2026!E96,CATALOGO!AQ:AQ,0)))</f>
        <v>OE5 Incrementar la cobertura de las prestaciones de servicios de salud</v>
      </c>
      <c r="CW96" s="407" t="str">
        <f>IF(CV96="","",INDEX(CATALOGO!AP:AP,MATCH(POA_GC_2026!CV96,CATALOGO!AO:AO,0)))</f>
        <v>OE_5</v>
      </c>
      <c r="CX96" s="419"/>
      <c r="CY96" s="420">
        <f>SUMIFS(CERT_ACT_POA!AM:AM,CERT_ACT_POA!C:C,A96)</f>
        <v>2754</v>
      </c>
      <c r="CZ96" s="420">
        <f t="shared" si="34"/>
        <v>0</v>
      </c>
      <c r="DA96" s="421">
        <f>SUMIFS(CERT_ACT_POA!$AD:$AD,CERT_ACT_POA!$C:$C,POA_GC_2026!$A96)</f>
        <v>0</v>
      </c>
      <c r="DB96" s="421">
        <f>SUMIFS(CERT_ACT_POA!$AE:$AE,CERT_ACT_POA!$C:$C,POA_GC_2026!$A96)</f>
        <v>0</v>
      </c>
      <c r="DC96" s="421">
        <f>SUMIFS(CERT_ACT_POA!$AF:$AF,CERT_ACT_POA!$C:$C,POA_GC_2026!$A96)</f>
        <v>0</v>
      </c>
      <c r="DD96" s="407" t="str">
        <f t="shared" si="35"/>
        <v>53</v>
      </c>
      <c r="DE96" s="364"/>
      <c r="DF96" s="428"/>
      <c r="DG96" s="429">
        <f>SUMIFS(CERT_PRES!$M:$M,CERT_PRES!$A:$A,$A96)</f>
        <v>0</v>
      </c>
      <c r="DH96" s="429">
        <f>SUMIFS(CERT_PRES!$O:$O,CERT_PRES!$A:$A,$A96)</f>
        <v>2754</v>
      </c>
      <c r="DI96" s="429">
        <f>SUMIFS(CERT_PRES!$P:$P,CERT_PRES!$A:$A,$A96)</f>
        <v>2754</v>
      </c>
      <c r="DJ96" s="442">
        <f t="shared" si="48"/>
        <v>0</v>
      </c>
      <c r="DK96" s="608">
        <f>IFERROR(VLOOKUP($A96,CERT_PRES!$A$6:$L$2552,12,0),0)</f>
        <v>39</v>
      </c>
      <c r="DL96" s="429" t="str">
        <f t="shared" si="36"/>
        <v>OK</v>
      </c>
      <c r="DM96" s="429" t="str">
        <f t="shared" si="37"/>
        <v>OK</v>
      </c>
      <c r="DN96" s="429">
        <f t="shared" si="42"/>
        <v>2754</v>
      </c>
      <c r="DO96" s="429" t="str">
        <f t="shared" si="49"/>
        <v/>
      </c>
      <c r="DP96" s="443">
        <f>IFERROR(VLOOKUP(A96,#REF!,82,0),0)</f>
        <v>0</v>
      </c>
      <c r="DQ96" s="444">
        <f t="shared" si="50"/>
        <v>2754</v>
      </c>
      <c r="DR96" s="445">
        <f t="shared" si="51"/>
        <v>0</v>
      </c>
      <c r="DS96" s="484" t="s">
        <v>2704</v>
      </c>
      <c r="DT96" s="326" t="s">
        <v>951</v>
      </c>
    </row>
    <row r="97" spans="1:124" s="39" customFormat="1" ht="12.75" customHeight="1">
      <c r="A97" s="484" t="s">
        <v>2706</v>
      </c>
      <c r="B97" s="486" t="str">
        <f>IF(DT97="","",INDEX(CATALOGO!E:E,MATCH(DT97,CATALOGO!D:D,0)))</f>
        <v>HOSPITAL GENERAL DE CHONE</v>
      </c>
      <c r="C97" s="483" t="s">
        <v>2699</v>
      </c>
      <c r="D97" s="326" t="str">
        <f>IF(B97="","",INDEX(CATALOGO!J:J,MATCH(B97,CATALOGO!E:E,0)))</f>
        <v>1333</v>
      </c>
      <c r="E97" s="329" t="s">
        <v>223</v>
      </c>
      <c r="F97" s="326" t="str">
        <f t="shared" si="32"/>
        <v>000</v>
      </c>
      <c r="G97" s="327" t="s">
        <v>196</v>
      </c>
      <c r="H97" s="328">
        <v>530826</v>
      </c>
      <c r="I97" s="341" t="s">
        <v>1151</v>
      </c>
      <c r="J97" s="327" t="s">
        <v>193</v>
      </c>
      <c r="K97" s="342" t="str">
        <f>IF(J97="","",INDEX(CATALOGO!AW:AW,MATCH(POA_GC_2026!J97,CATALOGO!AV:AV,0)))</f>
        <v>0000</v>
      </c>
      <c r="L97" s="342" t="str">
        <f>IF(J97="","",INDEX(CATALOGO!AY:AY,MATCH(POA_GC_2026!J97,CATALOGO!AV:AV,0)))</f>
        <v>0000</v>
      </c>
      <c r="M97" s="343" t="str">
        <f>IF(DT97="","",INDEX(CATALOGO!L:L,MATCH(DT97,CATALOGO!D:D,0)))</f>
        <v xml:space="preserve">DIRECCIÓN PROVINCIAL DE SALUD DE MANABÍ </v>
      </c>
      <c r="N97" s="343" t="str">
        <f>IF(DT97="","",INDEX(CATALOGO!K:K,MATCH(DT97,CATALOGO!D:D,0)))</f>
        <v>HOSPITAL GENERAL DE CHONE</v>
      </c>
      <c r="O97" s="344" t="str">
        <f>IF(E97="","",INDEX(CATALOGO!O:O,MATCH(POA_GC_2026!E97,CATALOGO!M:M,0)))</f>
        <v>PROVISION Y PRESTACION DE SERVICIOS DE SALUD</v>
      </c>
      <c r="P97" s="345" t="str">
        <f t="shared" si="43"/>
        <v>SIN PROYECTO</v>
      </c>
      <c r="Q97" s="346" t="str">
        <f>IF(CS97="","",INDEX(CATALOGO!T:T,MATCH(POA_GC_2026!CS97,CATALOGO!S:S,0)))</f>
        <v>PRESTACION DE SERVICIOS DE SALUD SEGUNDO NIVEL</v>
      </c>
      <c r="R97" s="351" t="str">
        <f>IF(H97="","",INDEX(CATALOGO!AG:AG,MATCH(POA_GC_2026!H97,CATALOGO!AF:AF,0)))</f>
        <v>DISPOSITIVOS MEDICOS DE USO GENERAL</v>
      </c>
      <c r="S97" s="345" t="str">
        <f t="array" ref="S97">IF(J97="","",INDEX(CATALOGO!AU:AU,MATCH(J97,CATALOGO!AV:AV,0)))</f>
        <v>RECURSOS FISCALES</v>
      </c>
      <c r="T97" s="352" t="str">
        <f>IF(K97="","",INDEX(CATALOGO!AX:AX,MATCH(K97,CATALOGO!AW:AW,0)))</f>
        <v>SIN ORGANISMO</v>
      </c>
      <c r="U97" s="352" t="str">
        <f>IF(L97="","",INDEX(CATALOGO!AZ:AZ,MATCH(POA_GC_2026!L97,CATALOGO!AY:AY,0)))</f>
        <v>SIN CORRELATIVO</v>
      </c>
      <c r="V97" s="353" t="s">
        <v>618</v>
      </c>
      <c r="W97" s="354" t="s">
        <v>2494</v>
      </c>
      <c r="X97" s="354" t="s">
        <v>2700</v>
      </c>
      <c r="Y97" s="355" t="str">
        <f t="array" ref="Y97">IF(H97="","",INDEX(CATALOGO!AK:AK,MATCH(H97,CATALOGO!AF:AF,0)))</f>
        <v>02</v>
      </c>
      <c r="Z97" s="362" t="str">
        <f t="array" ref="Z97">IF(H97="","",INDEX(CATALOGO!AI:AI,MATCH(H97,CATALOGO!AF:AF,0)))</f>
        <v>NA</v>
      </c>
      <c r="AA97" s="362" t="str">
        <f t="array" ref="AA97">IF(H97="","",INDEX(CATALOGO!AJ:AJ,MATCH(H97,CATALOGO!AF:AF,0)))</f>
        <v>NA</v>
      </c>
      <c r="AB97" s="363" t="s">
        <v>194</v>
      </c>
      <c r="AC97" s="490" t="s">
        <v>2707</v>
      </c>
      <c r="AD97" s="365" t="s">
        <v>206</v>
      </c>
      <c r="AE97" s="366" t="s">
        <v>41</v>
      </c>
      <c r="AF97" s="367">
        <v>46073</v>
      </c>
      <c r="AG97" s="367">
        <v>46073</v>
      </c>
      <c r="AH97" s="367">
        <v>46056</v>
      </c>
      <c r="AI97" s="367">
        <v>46056</v>
      </c>
      <c r="AJ97" s="367">
        <v>46056</v>
      </c>
      <c r="AK97" s="374"/>
      <c r="AL97" s="367">
        <v>46056</v>
      </c>
      <c r="AM97" s="367">
        <v>46078</v>
      </c>
      <c r="AN97" s="366" t="s">
        <v>41</v>
      </c>
      <c r="AO97" s="375">
        <v>0</v>
      </c>
      <c r="AP97" s="375">
        <v>0</v>
      </c>
      <c r="AQ97" s="375">
        <v>0</v>
      </c>
      <c r="AR97" s="375">
        <v>0</v>
      </c>
      <c r="AS97" s="375">
        <v>0</v>
      </c>
      <c r="AT97" s="375">
        <v>0</v>
      </c>
      <c r="AU97" s="375">
        <v>0</v>
      </c>
      <c r="AV97" s="375">
        <v>0</v>
      </c>
      <c r="AW97" s="375">
        <v>0</v>
      </c>
      <c r="AX97" s="375">
        <v>0</v>
      </c>
      <c r="AY97" s="375">
        <v>0</v>
      </c>
      <c r="AZ97" s="375">
        <v>0</v>
      </c>
      <c r="BA97" s="388">
        <f t="shared" si="33"/>
        <v>0</v>
      </c>
      <c r="BB97" s="364"/>
      <c r="BC97" s="389">
        <f>SUMIFS(REPROGRAM!X:X,REPROGRAM!B:B,POA_GC_2026!A97)</f>
        <v>3412.8</v>
      </c>
      <c r="BD97" s="389">
        <f>SUMIFS(REPROGRAM!Z:Z,REPROGRAM!B:B,POA_GC_2026!A97)</f>
        <v>0</v>
      </c>
      <c r="BE97" s="389">
        <f t="shared" si="41"/>
        <v>3412.8</v>
      </c>
      <c r="BF97" s="375">
        <v>0</v>
      </c>
      <c r="BG97" s="394">
        <f>SUMIFS(CERT_PRES!$P:$P,CERT_PRES!$A:$A,$A97,CERT_PRES!$Q:$Q,"ENERO")</f>
        <v>0</v>
      </c>
      <c r="BH97" s="375">
        <v>0</v>
      </c>
      <c r="BI97" s="394">
        <f>SUMIFS(CERT_PRES!$P:$P,CERT_PRES!$A:$A,$A97,CERT_PRES!$Q:$Q,"FEBRERO")</f>
        <v>0</v>
      </c>
      <c r="BJ97" s="375">
        <v>0</v>
      </c>
      <c r="BK97" s="394">
        <f>SUMIFS(CERT_PRES!$P:$P,CERT_PRES!$A:$A,$A97,CERT_PRES!$Q:$Q,"MARZO")</f>
        <v>0</v>
      </c>
      <c r="BL97" s="375">
        <v>0</v>
      </c>
      <c r="BM97" s="394">
        <f>SUMIFS(CERT_PRES!$P:$P,CERT_PRES!$A:$A,$A97,CERT_PRES!$Q:$Q,"ABRIL")</f>
        <v>0</v>
      </c>
      <c r="BN97" s="375">
        <v>0</v>
      </c>
      <c r="BO97" s="394">
        <f>SUMIFS(CERT_PRES!$P:$P,CERT_PRES!$A:$A,$A97,CERT_PRES!$Q:$Q,"MAYO")</f>
        <v>0</v>
      </c>
      <c r="BP97" s="375">
        <v>0</v>
      </c>
      <c r="BQ97" s="394">
        <f>SUMIFS(CERT_PRES!$P:$P,CERT_PRES!$A:$A,$A97,CERT_PRES!$Q:$Q,"JUNIO")</f>
        <v>0</v>
      </c>
      <c r="BR97" s="375">
        <v>3412.8</v>
      </c>
      <c r="BS97" s="394">
        <f>SUMIFS(CERT_PRES!$P:$P,CERT_PRES!$A:$A,$A97,CERT_PRES!$Q:$Q,"JULIO")</f>
        <v>3412.8</v>
      </c>
      <c r="BT97" s="375">
        <v>0</v>
      </c>
      <c r="BU97" s="394">
        <f>SUMIFS(CERT_PRES!$P:$P,CERT_PRES!$A:$A,$A97,CERT_PRES!$Q:$Q,"AGOSTO")</f>
        <v>0</v>
      </c>
      <c r="BV97" s="375">
        <v>0</v>
      </c>
      <c r="BW97" s="394">
        <f>SUMIFS(CERT_PRES!$P:$P,CERT_PRES!$A:$A,$A97,CERT_PRES!$Q:$Q,"SEPTIEMBRE")</f>
        <v>0</v>
      </c>
      <c r="BX97" s="375">
        <v>0</v>
      </c>
      <c r="BY97" s="394">
        <f>SUMIFS(CERT_PRES!$P:$P,CERT_PRES!$A:$A,$A97,CERT_PRES!$Q:$Q,"OCTUBRE")</f>
        <v>0</v>
      </c>
      <c r="BZ97" s="375">
        <v>0</v>
      </c>
      <c r="CA97" s="394">
        <f>SUMIFS(CERT_PRES!$P:$P,CERT_PRES!$A:$A,$A97,CERT_PRES!$Q:$Q,"NOVIEMBRE")</f>
        <v>0</v>
      </c>
      <c r="CB97" s="375">
        <v>0</v>
      </c>
      <c r="CC97" s="388">
        <f>SUMIFS(CERT_PRES!$P:$P,CERT_PRES!$A:$A,$A97,CERT_PRES!$Q:$Q,"DICIEMBRE")</f>
        <v>0</v>
      </c>
      <c r="CD97" s="388">
        <f t="shared" si="44"/>
        <v>3412.8</v>
      </c>
      <c r="CE97" s="407" t="str">
        <f t="shared" si="31"/>
        <v>SI</v>
      </c>
      <c r="CF97" s="408" t="str">
        <f t="shared" si="45"/>
        <v>VALIDADO</v>
      </c>
      <c r="CG97" s="409">
        <f>+((SUMIFS(REPROGRAM!$V:$V,REPROGRAM!$B:$B,$A97,REPROGRAM!$AB:$AB,"NO"))-(SUMIFS(REPROGRAM!$W:$W,REPROGRAM!$B:$B,$A97,REPROGRAM!$AB:$AB,"NO")))</f>
        <v>0</v>
      </c>
      <c r="CH97" s="409">
        <f t="shared" si="46"/>
        <v>3412.8</v>
      </c>
      <c r="CI97" s="409">
        <f t="shared" si="47"/>
        <v>0</v>
      </c>
      <c r="CJ97" s="410" t="str">
        <f>IF(DT97="","",INDEX(CATALOGO!L:L,MATCH(DT97,CATALOGO!D:D,0)))</f>
        <v xml:space="preserve">DIRECCIÓN PROVINCIAL DE SALUD DE MANABÍ </v>
      </c>
      <c r="CK97" s="410" t="str">
        <f>IF(DT97="","",INDEX(CATALOGO!L:L,MATCH(DT97,CATALOGO!D:D,0)))</f>
        <v xml:space="preserve">DIRECCIÓN PROVINCIAL DE SALUD DE MANABÍ </v>
      </c>
      <c r="CL97" s="352" t="str">
        <f>IF(D97="","",INDEX(CATALOGO!G:G,MATCH(D97,CATALOGO!D:D,0)))</f>
        <v>COORDINACIÓN ZONAL 4</v>
      </c>
      <c r="CM97" s="352" t="str">
        <f>IF(D97="","",INDEX(CATALOGO!H:H,MATCH(D97,CATALOGO!D:D,0)))</f>
        <v>MANABI</v>
      </c>
      <c r="CN97" s="352" t="str">
        <f>IF(D97="","",INDEX(CATALOGO!I:I,MATCH(D97,CATALOGO!D:D,0)))</f>
        <v>CHONE</v>
      </c>
      <c r="CO97" s="411" t="str">
        <f>IF(H97="","",INDEX(CATALOGO!AH:AH,MATCH(H97,CATALOGO!AF:AF,0)))</f>
        <v>MEDICAMENTOS Y DISPOSITIVOS MÉDICOS</v>
      </c>
      <c r="CP97" s="352" t="str">
        <f t="shared" si="38"/>
        <v>NO APLICA</v>
      </c>
      <c r="CQ97" s="352" t="str">
        <f>IF(E97="","",INDEX(CATALOGO!N:N,MATCH(POA_GC_2026!E97,CATALOGO!M:M,0)))</f>
        <v>PROV</v>
      </c>
      <c r="CR97" s="352" t="str">
        <f t="shared" si="39"/>
        <v>CORRIENTE</v>
      </c>
      <c r="CS97" s="352" t="str">
        <f t="shared" si="40"/>
        <v>90000004</v>
      </c>
      <c r="CT97" s="417" t="str">
        <f>IFERROR(VLOOKUP(E97,CATALOGO!$BB$3:$BC$24,2,0)," ")</f>
        <v>G21</v>
      </c>
      <c r="CU97" s="418" t="str">
        <f>IF(E97="","",INDEX(CATALOGO!AN:AN,MATCH(POA_GC_2026!E97,CATALOGO!AQ:AQ,0)))</f>
        <v>Mejorar las condiciones de vida de la población de forma integral, promoviendo el acceso equitativo a salud, vivienda y bienestar social.</v>
      </c>
      <c r="CV97" s="418" t="str">
        <f>IF(E97="","",INDEX(CATALOGO!AO:AO,MATCH(POA_GC_2026!E97,CATALOGO!AQ:AQ,0)))</f>
        <v>OE5 Incrementar la cobertura de las prestaciones de servicios de salud</v>
      </c>
      <c r="CW97" s="407" t="str">
        <f>IF(CV97="","",INDEX(CATALOGO!AP:AP,MATCH(POA_GC_2026!CV97,CATALOGO!AO:AO,0)))</f>
        <v>OE_5</v>
      </c>
      <c r="CX97" s="419"/>
      <c r="CY97" s="420">
        <f>SUMIFS(CERT_ACT_POA!AM:AM,CERT_ACT_POA!C:C,A97)</f>
        <v>3412.8</v>
      </c>
      <c r="CZ97" s="420">
        <f t="shared" si="34"/>
        <v>0</v>
      </c>
      <c r="DA97" s="421">
        <f>SUMIFS(CERT_ACT_POA!$AD:$AD,CERT_ACT_POA!$C:$C,POA_GC_2026!$A97)</f>
        <v>0</v>
      </c>
      <c r="DB97" s="421">
        <f>SUMIFS(CERT_ACT_POA!$AE:$AE,CERT_ACT_POA!$C:$C,POA_GC_2026!$A97)</f>
        <v>0</v>
      </c>
      <c r="DC97" s="421">
        <f>SUMIFS(CERT_ACT_POA!$AF:$AF,CERT_ACT_POA!$C:$C,POA_GC_2026!$A97)</f>
        <v>0</v>
      </c>
      <c r="DD97" s="407" t="str">
        <f t="shared" si="35"/>
        <v>53</v>
      </c>
      <c r="DE97" s="364"/>
      <c r="DF97" s="428"/>
      <c r="DG97" s="429">
        <f>SUMIFS(CERT_PRES!$M:$M,CERT_PRES!$A:$A,$A97)</f>
        <v>0</v>
      </c>
      <c r="DH97" s="429">
        <f>SUMIFS(CERT_PRES!$O:$O,CERT_PRES!$A:$A,$A97)</f>
        <v>3412.8</v>
      </c>
      <c r="DI97" s="429">
        <f>SUMIFS(CERT_PRES!$P:$P,CERT_PRES!$A:$A,$A97)</f>
        <v>3412.8</v>
      </c>
      <c r="DJ97" s="442">
        <f t="shared" si="48"/>
        <v>0</v>
      </c>
      <c r="DK97" s="608">
        <f>IFERROR(VLOOKUP($A97,CERT_PRES!$A$6:$L$2552,12,0),0)</f>
        <v>41</v>
      </c>
      <c r="DL97" s="429" t="str">
        <f t="shared" si="36"/>
        <v>OK</v>
      </c>
      <c r="DM97" s="429" t="str">
        <f t="shared" si="37"/>
        <v>OK</v>
      </c>
      <c r="DN97" s="429">
        <f t="shared" si="42"/>
        <v>3412.8</v>
      </c>
      <c r="DO97" s="429" t="str">
        <f t="shared" si="49"/>
        <v/>
      </c>
      <c r="DP97" s="443">
        <f>IFERROR(VLOOKUP(A97,#REF!,82,0),0)</f>
        <v>0</v>
      </c>
      <c r="DQ97" s="444">
        <f t="shared" si="50"/>
        <v>3412.8</v>
      </c>
      <c r="DR97" s="445">
        <f t="shared" si="51"/>
        <v>0</v>
      </c>
      <c r="DS97" s="484" t="s">
        <v>2706</v>
      </c>
      <c r="DT97" s="326" t="s">
        <v>951</v>
      </c>
    </row>
    <row r="98" spans="1:124" s="39" customFormat="1" ht="12.75" customHeight="1">
      <c r="A98" s="484" t="s">
        <v>2708</v>
      </c>
      <c r="B98" s="486" t="str">
        <f>IF(DT98="","",INDEX(CATALOGO!E:E,MATCH(DT98,CATALOGO!D:D,0)))</f>
        <v>HOSPITAL GENERAL DE CHONE</v>
      </c>
      <c r="C98" s="483" t="s">
        <v>2699</v>
      </c>
      <c r="D98" s="326" t="str">
        <f>IF(B98="","",INDEX(CATALOGO!J:J,MATCH(B98,CATALOGO!E:E,0)))</f>
        <v>1333</v>
      </c>
      <c r="E98" s="329" t="s">
        <v>223</v>
      </c>
      <c r="F98" s="326" t="str">
        <f t="shared" si="32"/>
        <v>000</v>
      </c>
      <c r="G98" s="327" t="s">
        <v>196</v>
      </c>
      <c r="H98" s="328">
        <v>530826</v>
      </c>
      <c r="I98" s="341" t="s">
        <v>1151</v>
      </c>
      <c r="J98" s="327" t="s">
        <v>193</v>
      </c>
      <c r="K98" s="342" t="str">
        <f>IF(J98="","",INDEX(CATALOGO!AW:AW,MATCH(POA_GC_2026!J98,CATALOGO!AV:AV,0)))</f>
        <v>0000</v>
      </c>
      <c r="L98" s="342" t="str">
        <f>IF(J98="","",INDEX(CATALOGO!AY:AY,MATCH(POA_GC_2026!J98,CATALOGO!AV:AV,0)))</f>
        <v>0000</v>
      </c>
      <c r="M98" s="343" t="str">
        <f>IF(DT98="","",INDEX(CATALOGO!L:L,MATCH(DT98,CATALOGO!D:D,0)))</f>
        <v xml:space="preserve">DIRECCIÓN PROVINCIAL DE SALUD DE MANABÍ </v>
      </c>
      <c r="N98" s="343" t="str">
        <f>IF(DT98="","",INDEX(CATALOGO!K:K,MATCH(DT98,CATALOGO!D:D,0)))</f>
        <v>HOSPITAL GENERAL DE CHONE</v>
      </c>
      <c r="O98" s="344" t="str">
        <f>IF(E98="","",INDEX(CATALOGO!O:O,MATCH(POA_GC_2026!E98,CATALOGO!M:M,0)))</f>
        <v>PROVISION Y PRESTACION DE SERVICIOS DE SALUD</v>
      </c>
      <c r="P98" s="345" t="str">
        <f t="shared" si="43"/>
        <v>SIN PROYECTO</v>
      </c>
      <c r="Q98" s="346" t="str">
        <f>IF(CS98="","",INDEX(CATALOGO!T:T,MATCH(POA_GC_2026!CS98,CATALOGO!S:S,0)))</f>
        <v>PRESTACION DE SERVICIOS DE SALUD SEGUNDO NIVEL</v>
      </c>
      <c r="R98" s="351" t="str">
        <f>IF(H98="","",INDEX(CATALOGO!AG:AG,MATCH(POA_GC_2026!H98,CATALOGO!AF:AF,0)))</f>
        <v>DISPOSITIVOS MEDICOS DE USO GENERAL</v>
      </c>
      <c r="S98" s="345" t="str">
        <f t="array" ref="S98">IF(J98="","",INDEX(CATALOGO!AU:AU,MATCH(J98,CATALOGO!AV:AV,0)))</f>
        <v>RECURSOS FISCALES</v>
      </c>
      <c r="T98" s="352" t="str">
        <f>IF(K98="","",INDEX(CATALOGO!AX:AX,MATCH(K98,CATALOGO!AW:AW,0)))</f>
        <v>SIN ORGANISMO</v>
      </c>
      <c r="U98" s="352" t="str">
        <f>IF(L98="","",INDEX(CATALOGO!AZ:AZ,MATCH(POA_GC_2026!L98,CATALOGO!AY:AY,0)))</f>
        <v>SIN CORRELATIVO</v>
      </c>
      <c r="V98" s="353" t="s">
        <v>618</v>
      </c>
      <c r="W98" s="354" t="s">
        <v>2494</v>
      </c>
      <c r="X98" s="354" t="s">
        <v>2700</v>
      </c>
      <c r="Y98" s="355" t="str">
        <f t="array" ref="Y98">IF(H98="","",INDEX(CATALOGO!AK:AK,MATCH(H98,CATALOGO!AF:AF,0)))</f>
        <v>02</v>
      </c>
      <c r="Z98" s="362" t="str">
        <f t="array" ref="Z98">IF(H98="","",INDEX(CATALOGO!AI:AI,MATCH(H98,CATALOGO!AF:AF,0)))</f>
        <v>NA</v>
      </c>
      <c r="AA98" s="362" t="str">
        <f t="array" ref="AA98">IF(H98="","",INDEX(CATALOGO!AJ:AJ,MATCH(H98,CATALOGO!AF:AF,0)))</f>
        <v>NA</v>
      </c>
      <c r="AB98" s="363" t="s">
        <v>194</v>
      </c>
      <c r="AC98" s="490" t="s">
        <v>2709</v>
      </c>
      <c r="AD98" s="365" t="s">
        <v>206</v>
      </c>
      <c r="AE98" s="366" t="s">
        <v>41</v>
      </c>
      <c r="AF98" s="367">
        <v>46073</v>
      </c>
      <c r="AG98" s="367">
        <v>46073</v>
      </c>
      <c r="AH98" s="367">
        <v>46056</v>
      </c>
      <c r="AI98" s="367">
        <v>46056</v>
      </c>
      <c r="AJ98" s="367">
        <v>46056</v>
      </c>
      <c r="AK98" s="374"/>
      <c r="AL98" s="367">
        <v>46056</v>
      </c>
      <c r="AM98" s="367">
        <v>46078</v>
      </c>
      <c r="AN98" s="366" t="s">
        <v>41</v>
      </c>
      <c r="AO98" s="375">
        <v>0</v>
      </c>
      <c r="AP98" s="375">
        <v>0</v>
      </c>
      <c r="AQ98" s="375">
        <v>0</v>
      </c>
      <c r="AR98" s="375">
        <v>0</v>
      </c>
      <c r="AS98" s="375">
        <v>0</v>
      </c>
      <c r="AT98" s="375">
        <v>0</v>
      </c>
      <c r="AU98" s="375">
        <v>0</v>
      </c>
      <c r="AV98" s="375">
        <v>0</v>
      </c>
      <c r="AW98" s="375">
        <v>0</v>
      </c>
      <c r="AX98" s="375">
        <v>0</v>
      </c>
      <c r="AY98" s="375">
        <v>0</v>
      </c>
      <c r="AZ98" s="375">
        <v>0</v>
      </c>
      <c r="BA98" s="388">
        <f t="shared" si="33"/>
        <v>0</v>
      </c>
      <c r="BB98" s="364"/>
      <c r="BC98" s="389">
        <f>SUMIFS(REPROGRAM!X:X,REPROGRAM!B:B,POA_GC_2026!A98)</f>
        <v>1410</v>
      </c>
      <c r="BD98" s="389">
        <f>SUMIFS(REPROGRAM!Z:Z,REPROGRAM!B:B,POA_GC_2026!A98)</f>
        <v>0</v>
      </c>
      <c r="BE98" s="389">
        <f t="shared" si="41"/>
        <v>1410</v>
      </c>
      <c r="BF98" s="375">
        <v>0</v>
      </c>
      <c r="BG98" s="394">
        <f>SUMIFS(CERT_PRES!$P:$P,CERT_PRES!$A:$A,$A98,CERT_PRES!$Q:$Q,"ENERO")</f>
        <v>0</v>
      </c>
      <c r="BH98" s="375">
        <v>0</v>
      </c>
      <c r="BI98" s="394">
        <f>SUMIFS(CERT_PRES!$P:$P,CERT_PRES!$A:$A,$A98,CERT_PRES!$Q:$Q,"FEBRERO")</f>
        <v>0</v>
      </c>
      <c r="BJ98" s="375">
        <v>0</v>
      </c>
      <c r="BK98" s="394">
        <f>SUMIFS(CERT_PRES!$P:$P,CERT_PRES!$A:$A,$A98,CERT_PRES!$Q:$Q,"MARZO")</f>
        <v>0</v>
      </c>
      <c r="BL98" s="375">
        <v>0</v>
      </c>
      <c r="BM98" s="394">
        <f>SUMIFS(CERT_PRES!$P:$P,CERT_PRES!$A:$A,$A98,CERT_PRES!$Q:$Q,"ABRIL")</f>
        <v>0</v>
      </c>
      <c r="BN98" s="375">
        <v>0</v>
      </c>
      <c r="BO98" s="394">
        <f>SUMIFS(CERT_PRES!$P:$P,CERT_PRES!$A:$A,$A98,CERT_PRES!$Q:$Q,"MAYO")</f>
        <v>0</v>
      </c>
      <c r="BP98" s="375">
        <v>1410</v>
      </c>
      <c r="BQ98" s="394">
        <f>SUMIFS(CERT_PRES!$P:$P,CERT_PRES!$A:$A,$A98,CERT_PRES!$Q:$Q,"JUNIO")</f>
        <v>1410</v>
      </c>
      <c r="BR98" s="375">
        <v>0</v>
      </c>
      <c r="BS98" s="394">
        <f>SUMIFS(CERT_PRES!$P:$P,CERT_PRES!$A:$A,$A98,CERT_PRES!$Q:$Q,"JULIO")</f>
        <v>0</v>
      </c>
      <c r="BT98" s="375">
        <v>0</v>
      </c>
      <c r="BU98" s="394">
        <f>SUMIFS(CERT_PRES!$P:$P,CERT_PRES!$A:$A,$A98,CERT_PRES!$Q:$Q,"AGOSTO")</f>
        <v>0</v>
      </c>
      <c r="BV98" s="375">
        <v>0</v>
      </c>
      <c r="BW98" s="394">
        <f>SUMIFS(CERT_PRES!$P:$P,CERT_PRES!$A:$A,$A98,CERT_PRES!$Q:$Q,"SEPTIEMBRE")</f>
        <v>0</v>
      </c>
      <c r="BX98" s="375">
        <v>0</v>
      </c>
      <c r="BY98" s="394">
        <f>SUMIFS(CERT_PRES!$P:$P,CERT_PRES!$A:$A,$A98,CERT_PRES!$Q:$Q,"OCTUBRE")</f>
        <v>0</v>
      </c>
      <c r="BZ98" s="375">
        <v>0</v>
      </c>
      <c r="CA98" s="394">
        <f>SUMIFS(CERT_PRES!$P:$P,CERT_PRES!$A:$A,$A98,CERT_PRES!$Q:$Q,"NOVIEMBRE")</f>
        <v>0</v>
      </c>
      <c r="CB98" s="375">
        <v>0</v>
      </c>
      <c r="CC98" s="388">
        <f>SUMIFS(CERT_PRES!$P:$P,CERT_PRES!$A:$A,$A98,CERT_PRES!$Q:$Q,"DICIEMBRE")</f>
        <v>0</v>
      </c>
      <c r="CD98" s="388">
        <f t="shared" si="44"/>
        <v>1410</v>
      </c>
      <c r="CE98" s="407" t="str">
        <f t="shared" si="31"/>
        <v>SI</v>
      </c>
      <c r="CF98" s="408" t="str">
        <f t="shared" si="45"/>
        <v>VALIDADO</v>
      </c>
      <c r="CG98" s="409">
        <f>+((SUMIFS(REPROGRAM!$V:$V,REPROGRAM!$B:$B,$A98,REPROGRAM!$AB:$AB,"NO"))-(SUMIFS(REPROGRAM!$W:$W,REPROGRAM!$B:$B,$A98,REPROGRAM!$AB:$AB,"NO")))</f>
        <v>0</v>
      </c>
      <c r="CH98" s="409">
        <f t="shared" si="46"/>
        <v>1410</v>
      </c>
      <c r="CI98" s="409">
        <f t="shared" si="47"/>
        <v>0</v>
      </c>
      <c r="CJ98" s="410" t="str">
        <f>IF(DT98="","",INDEX(CATALOGO!L:L,MATCH(DT98,CATALOGO!D:D,0)))</f>
        <v xml:space="preserve">DIRECCIÓN PROVINCIAL DE SALUD DE MANABÍ </v>
      </c>
      <c r="CK98" s="410" t="str">
        <f>IF(DT98="","",INDEX(CATALOGO!L:L,MATCH(DT98,CATALOGO!D:D,0)))</f>
        <v xml:space="preserve">DIRECCIÓN PROVINCIAL DE SALUD DE MANABÍ </v>
      </c>
      <c r="CL98" s="352" t="str">
        <f>IF(D98="","",INDEX(CATALOGO!G:G,MATCH(D98,CATALOGO!D:D,0)))</f>
        <v>COORDINACIÓN ZONAL 4</v>
      </c>
      <c r="CM98" s="352" t="str">
        <f>IF(D98="","",INDEX(CATALOGO!H:H,MATCH(D98,CATALOGO!D:D,0)))</f>
        <v>MANABI</v>
      </c>
      <c r="CN98" s="352" t="str">
        <f>IF(D98="","",INDEX(CATALOGO!I:I,MATCH(D98,CATALOGO!D:D,0)))</f>
        <v>CHONE</v>
      </c>
      <c r="CO98" s="411" t="str">
        <f>IF(H98="","",INDEX(CATALOGO!AH:AH,MATCH(H98,CATALOGO!AF:AF,0)))</f>
        <v>MEDICAMENTOS Y DISPOSITIVOS MÉDICOS</v>
      </c>
      <c r="CP98" s="352" t="str">
        <f t="shared" si="38"/>
        <v>NO APLICA</v>
      </c>
      <c r="CQ98" s="352" t="str">
        <f>IF(E98="","",INDEX(CATALOGO!N:N,MATCH(POA_GC_2026!E98,CATALOGO!M:M,0)))</f>
        <v>PROV</v>
      </c>
      <c r="CR98" s="352" t="str">
        <f t="shared" si="39"/>
        <v>CORRIENTE</v>
      </c>
      <c r="CS98" s="352" t="str">
        <f t="shared" si="40"/>
        <v>90000004</v>
      </c>
      <c r="CT98" s="417" t="str">
        <f>IFERROR(VLOOKUP(E98,CATALOGO!$BB$3:$BC$24,2,0)," ")</f>
        <v>G21</v>
      </c>
      <c r="CU98" s="418" t="str">
        <f>IF(E98="","",INDEX(CATALOGO!AN:AN,MATCH(POA_GC_2026!E98,CATALOGO!AQ:AQ,0)))</f>
        <v>Mejorar las condiciones de vida de la población de forma integral, promoviendo el acceso equitativo a salud, vivienda y bienestar social.</v>
      </c>
      <c r="CV98" s="418" t="str">
        <f>IF(E98="","",INDEX(CATALOGO!AO:AO,MATCH(POA_GC_2026!E98,CATALOGO!AQ:AQ,0)))</f>
        <v>OE5 Incrementar la cobertura de las prestaciones de servicios de salud</v>
      </c>
      <c r="CW98" s="407" t="str">
        <f>IF(CV98="","",INDEX(CATALOGO!AP:AP,MATCH(POA_GC_2026!CV98,CATALOGO!AO:AO,0)))</f>
        <v>OE_5</v>
      </c>
      <c r="CX98" s="419"/>
      <c r="CY98" s="420">
        <f>SUMIFS(CERT_ACT_POA!AM:AM,CERT_ACT_POA!C:C,A98)</f>
        <v>1410</v>
      </c>
      <c r="CZ98" s="420">
        <f t="shared" si="34"/>
        <v>0</v>
      </c>
      <c r="DA98" s="421">
        <f>SUMIFS(CERT_ACT_POA!$AD:$AD,CERT_ACT_POA!$C:$C,POA_GC_2026!$A98)</f>
        <v>0</v>
      </c>
      <c r="DB98" s="421">
        <f>SUMIFS(CERT_ACT_POA!$AE:$AE,CERT_ACT_POA!$C:$C,POA_GC_2026!$A98)</f>
        <v>0</v>
      </c>
      <c r="DC98" s="421">
        <f>SUMIFS(CERT_ACT_POA!$AF:$AF,CERT_ACT_POA!$C:$C,POA_GC_2026!$A98)</f>
        <v>0</v>
      </c>
      <c r="DD98" s="407" t="str">
        <f t="shared" si="35"/>
        <v>53</v>
      </c>
      <c r="DE98" s="364"/>
      <c r="DF98" s="428"/>
      <c r="DG98" s="429">
        <f>SUMIFS(CERT_PRES!$M:$M,CERT_PRES!$A:$A,$A98)</f>
        <v>0</v>
      </c>
      <c r="DH98" s="429">
        <f>SUMIFS(CERT_PRES!$O:$O,CERT_PRES!$A:$A,$A98)</f>
        <v>1410</v>
      </c>
      <c r="DI98" s="429">
        <f>SUMIFS(CERT_PRES!$P:$P,CERT_PRES!$A:$A,$A98)</f>
        <v>1410</v>
      </c>
      <c r="DJ98" s="442">
        <f t="shared" si="48"/>
        <v>0</v>
      </c>
      <c r="DK98" s="608">
        <f>IFERROR(VLOOKUP($A98,CERT_PRES!$A$6:$L$2552,12,0),0)</f>
        <v>40</v>
      </c>
      <c r="DL98" s="429" t="str">
        <f t="shared" si="36"/>
        <v>OK</v>
      </c>
      <c r="DM98" s="429" t="str">
        <f t="shared" si="37"/>
        <v>OK</v>
      </c>
      <c r="DN98" s="429">
        <f t="shared" si="42"/>
        <v>1410</v>
      </c>
      <c r="DO98" s="429" t="str">
        <f t="shared" si="49"/>
        <v/>
      </c>
      <c r="DP98" s="443">
        <f>IFERROR(VLOOKUP(A98,#REF!,82,0),0)</f>
        <v>0</v>
      </c>
      <c r="DQ98" s="444">
        <f t="shared" si="50"/>
        <v>1410</v>
      </c>
      <c r="DR98" s="445">
        <f t="shared" si="51"/>
        <v>0</v>
      </c>
      <c r="DS98" s="484" t="s">
        <v>2708</v>
      </c>
      <c r="DT98" s="326" t="s">
        <v>951</v>
      </c>
    </row>
    <row r="99" spans="1:124" s="39" customFormat="1" ht="12.75" customHeight="1">
      <c r="A99" s="484" t="s">
        <v>2710</v>
      </c>
      <c r="B99" s="486" t="str">
        <f>IF(DT99="","",INDEX(CATALOGO!E:E,MATCH(DT99,CATALOGO!D:D,0)))</f>
        <v>HOSPITAL GENERAL DE CHONE</v>
      </c>
      <c r="C99" s="483" t="s">
        <v>2699</v>
      </c>
      <c r="D99" s="326" t="str">
        <f>IF(B99="","",INDEX(CATALOGO!J:J,MATCH(B99,CATALOGO!E:E,0)))</f>
        <v>1333</v>
      </c>
      <c r="E99" s="329" t="s">
        <v>223</v>
      </c>
      <c r="F99" s="326" t="str">
        <f t="shared" si="32"/>
        <v>000</v>
      </c>
      <c r="G99" s="327" t="s">
        <v>196</v>
      </c>
      <c r="H99" s="328">
        <v>530826</v>
      </c>
      <c r="I99" s="341" t="s">
        <v>1151</v>
      </c>
      <c r="J99" s="327" t="s">
        <v>193</v>
      </c>
      <c r="K99" s="342" t="str">
        <f>IF(J99="","",INDEX(CATALOGO!AW:AW,MATCH(POA_GC_2026!J99,CATALOGO!AV:AV,0)))</f>
        <v>0000</v>
      </c>
      <c r="L99" s="342" t="str">
        <f>IF(J99="","",INDEX(CATALOGO!AY:AY,MATCH(POA_GC_2026!J99,CATALOGO!AV:AV,0)))</f>
        <v>0000</v>
      </c>
      <c r="M99" s="343" t="str">
        <f>IF(DT99="","",INDEX(CATALOGO!L:L,MATCH(DT99,CATALOGO!D:D,0)))</f>
        <v xml:space="preserve">DIRECCIÓN PROVINCIAL DE SALUD DE MANABÍ </v>
      </c>
      <c r="N99" s="343" t="str">
        <f>IF(DT99="","",INDEX(CATALOGO!K:K,MATCH(DT99,CATALOGO!D:D,0)))</f>
        <v>HOSPITAL GENERAL DE CHONE</v>
      </c>
      <c r="O99" s="344" t="str">
        <f>IF(E99="","",INDEX(CATALOGO!O:O,MATCH(POA_GC_2026!E99,CATALOGO!M:M,0)))</f>
        <v>PROVISION Y PRESTACION DE SERVICIOS DE SALUD</v>
      </c>
      <c r="P99" s="345" t="str">
        <f t="shared" si="43"/>
        <v>SIN PROYECTO</v>
      </c>
      <c r="Q99" s="346" t="str">
        <f>IF(CS99="","",INDEX(CATALOGO!T:T,MATCH(POA_GC_2026!CS99,CATALOGO!S:S,0)))</f>
        <v>PRESTACION DE SERVICIOS DE SALUD SEGUNDO NIVEL</v>
      </c>
      <c r="R99" s="351" t="str">
        <f>IF(H99="","",INDEX(CATALOGO!AG:AG,MATCH(POA_GC_2026!H99,CATALOGO!AF:AF,0)))</f>
        <v>DISPOSITIVOS MEDICOS DE USO GENERAL</v>
      </c>
      <c r="S99" s="345" t="str">
        <f t="array" ref="S99">IF(J99="","",INDEX(CATALOGO!AU:AU,MATCH(J99,CATALOGO!AV:AV,0)))</f>
        <v>RECURSOS FISCALES</v>
      </c>
      <c r="T99" s="352" t="str">
        <f>IF(K99="","",INDEX(CATALOGO!AX:AX,MATCH(K99,CATALOGO!AW:AW,0)))</f>
        <v>SIN ORGANISMO</v>
      </c>
      <c r="U99" s="352" t="str">
        <f>IF(L99="","",INDEX(CATALOGO!AZ:AZ,MATCH(POA_GC_2026!L99,CATALOGO!AY:AY,0)))</f>
        <v>SIN CORRELATIVO</v>
      </c>
      <c r="V99" s="353" t="s">
        <v>618</v>
      </c>
      <c r="W99" s="354" t="s">
        <v>2494</v>
      </c>
      <c r="X99" s="354" t="s">
        <v>2700</v>
      </c>
      <c r="Y99" s="355" t="str">
        <f t="array" ref="Y99">IF(H99="","",INDEX(CATALOGO!AK:AK,MATCH(H99,CATALOGO!AF:AF,0)))</f>
        <v>02</v>
      </c>
      <c r="Z99" s="362" t="str">
        <f t="array" ref="Z99">IF(H99="","",INDEX(CATALOGO!AI:AI,MATCH(H99,CATALOGO!AF:AF,0)))</f>
        <v>NA</v>
      </c>
      <c r="AA99" s="362" t="str">
        <f t="array" ref="AA99">IF(H99="","",INDEX(CATALOGO!AJ:AJ,MATCH(H99,CATALOGO!AF:AF,0)))</f>
        <v>NA</v>
      </c>
      <c r="AB99" s="363" t="s">
        <v>194</v>
      </c>
      <c r="AC99" s="490" t="s">
        <v>2711</v>
      </c>
      <c r="AD99" s="365" t="s">
        <v>208</v>
      </c>
      <c r="AE99" s="366" t="s">
        <v>41</v>
      </c>
      <c r="AF99" s="367">
        <v>46073</v>
      </c>
      <c r="AG99" s="367">
        <v>46073</v>
      </c>
      <c r="AH99" s="367">
        <v>46056</v>
      </c>
      <c r="AI99" s="367">
        <v>46056</v>
      </c>
      <c r="AJ99" s="367">
        <v>46056</v>
      </c>
      <c r="AK99" s="374"/>
      <c r="AL99" s="367">
        <v>46056</v>
      </c>
      <c r="AM99" s="367">
        <v>46078</v>
      </c>
      <c r="AN99" s="366" t="s">
        <v>41</v>
      </c>
      <c r="AO99" s="375">
        <v>0</v>
      </c>
      <c r="AP99" s="375">
        <v>0</v>
      </c>
      <c r="AQ99" s="375">
        <v>0</v>
      </c>
      <c r="AR99" s="375">
        <v>0</v>
      </c>
      <c r="AS99" s="375">
        <v>0</v>
      </c>
      <c r="AT99" s="375">
        <v>0</v>
      </c>
      <c r="AU99" s="375">
        <v>0</v>
      </c>
      <c r="AV99" s="375">
        <v>0</v>
      </c>
      <c r="AW99" s="375">
        <v>0</v>
      </c>
      <c r="AX99" s="375">
        <v>0</v>
      </c>
      <c r="AY99" s="375">
        <v>0</v>
      </c>
      <c r="AZ99" s="375">
        <v>0</v>
      </c>
      <c r="BA99" s="388">
        <f t="shared" si="33"/>
        <v>0</v>
      </c>
      <c r="BB99" s="364"/>
      <c r="BC99" s="389">
        <f>SUMIFS(REPROGRAM!X:X,REPROGRAM!B:B,POA_GC_2026!A99)</f>
        <v>21537.89</v>
      </c>
      <c r="BD99" s="389">
        <f>SUMIFS(REPROGRAM!Z:Z,REPROGRAM!B:B,POA_GC_2026!A99)</f>
        <v>336.15</v>
      </c>
      <c r="BE99" s="389">
        <f t="shared" si="41"/>
        <v>21201.739999999998</v>
      </c>
      <c r="BF99" s="375">
        <v>0</v>
      </c>
      <c r="BG99" s="394">
        <f>SUMIFS(CERT_PRES!$P:$P,CERT_PRES!$A:$A,$A99,CERT_PRES!$Q:$Q,"ENERO")</f>
        <v>0</v>
      </c>
      <c r="BH99" s="375">
        <v>0</v>
      </c>
      <c r="BI99" s="394">
        <f>SUMIFS(CERT_PRES!$P:$P,CERT_PRES!$A:$A,$A99,CERT_PRES!$Q:$Q,"FEBRERO")</f>
        <v>0</v>
      </c>
      <c r="BJ99" s="375">
        <v>0</v>
      </c>
      <c r="BK99" s="394">
        <f>SUMIFS(CERT_PRES!$P:$P,CERT_PRES!$A:$A,$A99,CERT_PRES!$Q:$Q,"MARZO")</f>
        <v>0</v>
      </c>
      <c r="BL99" s="375">
        <v>0</v>
      </c>
      <c r="BM99" s="394">
        <f>SUMIFS(CERT_PRES!$P:$P,CERT_PRES!$A:$A,$A99,CERT_PRES!$Q:$Q,"ABRIL")</f>
        <v>0</v>
      </c>
      <c r="BN99" s="375">
        <v>0</v>
      </c>
      <c r="BO99" s="394">
        <f>SUMIFS(CERT_PRES!$P:$P,CERT_PRES!$A:$A,$A99,CERT_PRES!$Q:$Q,"MAYO")</f>
        <v>0</v>
      </c>
      <c r="BP99" s="375">
        <v>0</v>
      </c>
      <c r="BQ99" s="394">
        <f>SUMIFS(CERT_PRES!$P:$P,CERT_PRES!$A:$A,$A99,CERT_PRES!$Q:$Q,"JUNIO")</f>
        <v>0</v>
      </c>
      <c r="BR99" s="375">
        <v>0</v>
      </c>
      <c r="BS99" s="394">
        <f>SUMIFS(CERT_PRES!$P:$P,CERT_PRES!$A:$A,$A99,CERT_PRES!$Q:$Q,"JULIO")</f>
        <v>0</v>
      </c>
      <c r="BT99" s="375">
        <v>21201.74</v>
      </c>
      <c r="BU99" s="394">
        <f>SUMIFS(CERT_PRES!$P:$P,CERT_PRES!$A:$A,$A99,CERT_PRES!$Q:$Q,"AGOSTO")</f>
        <v>0</v>
      </c>
      <c r="BV99" s="375">
        <v>0</v>
      </c>
      <c r="BW99" s="394">
        <f>SUMIFS(CERT_PRES!$P:$P,CERT_PRES!$A:$A,$A99,CERT_PRES!$Q:$Q,"SEPTIEMBRE")</f>
        <v>0</v>
      </c>
      <c r="BX99" s="375">
        <v>0</v>
      </c>
      <c r="BY99" s="394">
        <f>SUMIFS(CERT_PRES!$P:$P,CERT_PRES!$A:$A,$A99,CERT_PRES!$Q:$Q,"OCTUBRE")</f>
        <v>0</v>
      </c>
      <c r="BZ99" s="375">
        <v>0</v>
      </c>
      <c r="CA99" s="394">
        <f>SUMIFS(CERT_PRES!$P:$P,CERT_PRES!$A:$A,$A99,CERT_PRES!$Q:$Q,"NOVIEMBRE")</f>
        <v>0</v>
      </c>
      <c r="CB99" s="375">
        <v>0</v>
      </c>
      <c r="CC99" s="388">
        <f>SUMIFS(CERT_PRES!$P:$P,CERT_PRES!$A:$A,$A99,CERT_PRES!$Q:$Q,"DICIEMBRE")</f>
        <v>0</v>
      </c>
      <c r="CD99" s="388">
        <f t="shared" si="44"/>
        <v>21201.74</v>
      </c>
      <c r="CE99" s="407" t="str">
        <f t="shared" si="31"/>
        <v>SI</v>
      </c>
      <c r="CF99" s="408" t="str">
        <f t="shared" si="45"/>
        <v>VALIDADO</v>
      </c>
      <c r="CG99" s="409">
        <f>+((SUMIFS(REPROGRAM!$V:$V,REPROGRAM!$B:$B,$A99,REPROGRAM!$AB:$AB,"NO"))-(SUMIFS(REPROGRAM!$W:$W,REPROGRAM!$B:$B,$A99,REPROGRAM!$AB:$AB,"NO")))</f>
        <v>0</v>
      </c>
      <c r="CH99" s="409">
        <f t="shared" si="46"/>
        <v>21201.74</v>
      </c>
      <c r="CI99" s="409">
        <f t="shared" si="47"/>
        <v>0</v>
      </c>
      <c r="CJ99" s="410" t="str">
        <f>IF(DT99="","",INDEX(CATALOGO!L:L,MATCH(DT99,CATALOGO!D:D,0)))</f>
        <v xml:space="preserve">DIRECCIÓN PROVINCIAL DE SALUD DE MANABÍ </v>
      </c>
      <c r="CK99" s="410" t="str">
        <f>IF(DT99="","",INDEX(CATALOGO!L:L,MATCH(DT99,CATALOGO!D:D,0)))</f>
        <v xml:space="preserve">DIRECCIÓN PROVINCIAL DE SALUD DE MANABÍ </v>
      </c>
      <c r="CL99" s="352" t="str">
        <f>IF(D99="","",INDEX(CATALOGO!G:G,MATCH(D99,CATALOGO!D:D,0)))</f>
        <v>COORDINACIÓN ZONAL 4</v>
      </c>
      <c r="CM99" s="352" t="str">
        <f>IF(D99="","",INDEX(CATALOGO!H:H,MATCH(D99,CATALOGO!D:D,0)))</f>
        <v>MANABI</v>
      </c>
      <c r="CN99" s="352" t="str">
        <f>IF(D99="","",INDEX(CATALOGO!I:I,MATCH(D99,CATALOGO!D:D,0)))</f>
        <v>CHONE</v>
      </c>
      <c r="CO99" s="411" t="str">
        <f>IF(H99="","",INDEX(CATALOGO!AH:AH,MATCH(H99,CATALOGO!AF:AF,0)))</f>
        <v>MEDICAMENTOS Y DISPOSITIVOS MÉDICOS</v>
      </c>
      <c r="CP99" s="352" t="str">
        <f t="shared" si="38"/>
        <v>NO APLICA</v>
      </c>
      <c r="CQ99" s="352" t="str">
        <f>IF(E99="","",INDEX(CATALOGO!N:N,MATCH(POA_GC_2026!E99,CATALOGO!M:M,0)))</f>
        <v>PROV</v>
      </c>
      <c r="CR99" s="352" t="str">
        <f t="shared" si="39"/>
        <v>CORRIENTE</v>
      </c>
      <c r="CS99" s="352" t="str">
        <f t="shared" si="40"/>
        <v>90000004</v>
      </c>
      <c r="CT99" s="417" t="str">
        <f>IFERROR(VLOOKUP(E99,CATALOGO!$BB$3:$BC$24,2,0)," ")</f>
        <v>G21</v>
      </c>
      <c r="CU99" s="418" t="str">
        <f>IF(E99="","",INDEX(CATALOGO!AN:AN,MATCH(POA_GC_2026!E99,CATALOGO!AQ:AQ,0)))</f>
        <v>Mejorar las condiciones de vida de la población de forma integral, promoviendo el acceso equitativo a salud, vivienda y bienestar social.</v>
      </c>
      <c r="CV99" s="418" t="str">
        <f>IF(E99="","",INDEX(CATALOGO!AO:AO,MATCH(POA_GC_2026!E99,CATALOGO!AQ:AQ,0)))</f>
        <v>OE5 Incrementar la cobertura de las prestaciones de servicios de salud</v>
      </c>
      <c r="CW99" s="407" t="str">
        <f>IF(CV99="","",INDEX(CATALOGO!AP:AP,MATCH(POA_GC_2026!CV99,CATALOGO!AO:AO,0)))</f>
        <v>OE_5</v>
      </c>
      <c r="CX99" s="419"/>
      <c r="CY99" s="420">
        <f>SUMIFS(CERT_ACT_POA!AM:AM,CERT_ACT_POA!C:C,A99)</f>
        <v>21201.74</v>
      </c>
      <c r="CZ99" s="420">
        <f t="shared" si="34"/>
        <v>-3.637978807091713E-12</v>
      </c>
      <c r="DA99" s="421">
        <f>SUMIFS(CERT_ACT_POA!$AD:$AD,CERT_ACT_POA!$C:$C,POA_GC_2026!$A99)</f>
        <v>0</v>
      </c>
      <c r="DB99" s="421">
        <f>SUMIFS(CERT_ACT_POA!$AE:$AE,CERT_ACT_POA!$C:$C,POA_GC_2026!$A99)</f>
        <v>0</v>
      </c>
      <c r="DC99" s="421">
        <f>SUMIFS(CERT_ACT_POA!$AF:$AF,CERT_ACT_POA!$C:$C,POA_GC_2026!$A99)</f>
        <v>0</v>
      </c>
      <c r="DD99" s="407" t="str">
        <f t="shared" si="35"/>
        <v>53</v>
      </c>
      <c r="DE99" s="364"/>
      <c r="DF99" s="428"/>
      <c r="DG99" s="429">
        <f>SUMIFS(CERT_PRES!$M:$M,CERT_PRES!$A:$A,$A99)</f>
        <v>21201.74</v>
      </c>
      <c r="DH99" s="429">
        <f>SUMIFS(CERT_PRES!$O:$O,CERT_PRES!$A:$A,$A99)</f>
        <v>0</v>
      </c>
      <c r="DI99" s="429">
        <f>SUMIFS(CERT_PRES!$P:$P,CERT_PRES!$A:$A,$A99)</f>
        <v>0</v>
      </c>
      <c r="DJ99" s="442">
        <f t="shared" si="48"/>
        <v>0</v>
      </c>
      <c r="DK99" s="608">
        <f>IFERROR(VLOOKUP($A99,CERT_PRES!$A$6:$L$2552,12,0),0)</f>
        <v>65</v>
      </c>
      <c r="DL99" s="429" t="str">
        <f t="shared" si="36"/>
        <v>OK</v>
      </c>
      <c r="DM99" s="429" t="str">
        <f t="shared" si="37"/>
        <v>OK</v>
      </c>
      <c r="DN99" s="429">
        <f t="shared" si="42"/>
        <v>0</v>
      </c>
      <c r="DO99" s="429" t="str">
        <f t="shared" si="49"/>
        <v/>
      </c>
      <c r="DP99" s="443">
        <f>IFERROR(VLOOKUP(A99,#REF!,82,0),0)</f>
        <v>0</v>
      </c>
      <c r="DQ99" s="444">
        <f t="shared" si="50"/>
        <v>21201.74</v>
      </c>
      <c r="DR99" s="445">
        <f t="shared" si="51"/>
        <v>0</v>
      </c>
      <c r="DS99" s="484" t="s">
        <v>2710</v>
      </c>
      <c r="DT99" s="326" t="s">
        <v>951</v>
      </c>
    </row>
    <row r="100" spans="1:124" s="39" customFormat="1" ht="12.75" customHeight="1">
      <c r="A100" s="484" t="s">
        <v>2712</v>
      </c>
      <c r="B100" s="486" t="str">
        <f>IF(DT100="","",INDEX(CATALOGO!E:E,MATCH(DT100,CATALOGO!D:D,0)))</f>
        <v>HOSPITAL GENERAL DE CHONE</v>
      </c>
      <c r="C100" s="483" t="s">
        <v>2699</v>
      </c>
      <c r="D100" s="326" t="str">
        <f>IF(B100="","",INDEX(CATALOGO!J:J,MATCH(B100,CATALOGO!E:E,0)))</f>
        <v>1333</v>
      </c>
      <c r="E100" s="329" t="s">
        <v>223</v>
      </c>
      <c r="F100" s="326" t="str">
        <f t="shared" si="32"/>
        <v>000</v>
      </c>
      <c r="G100" s="327" t="s">
        <v>196</v>
      </c>
      <c r="H100" s="328">
        <v>530826</v>
      </c>
      <c r="I100" s="341" t="s">
        <v>1151</v>
      </c>
      <c r="J100" s="327" t="s">
        <v>193</v>
      </c>
      <c r="K100" s="342" t="str">
        <f>IF(J100="","",INDEX(CATALOGO!AW:AW,MATCH(POA_GC_2026!J100,CATALOGO!AV:AV,0)))</f>
        <v>0000</v>
      </c>
      <c r="L100" s="342" t="str">
        <f>IF(J100="","",INDEX(CATALOGO!AY:AY,MATCH(POA_GC_2026!J100,CATALOGO!AV:AV,0)))</f>
        <v>0000</v>
      </c>
      <c r="M100" s="343" t="str">
        <f>IF(DT100="","",INDEX(CATALOGO!L:L,MATCH(DT100,CATALOGO!D:D,0)))</f>
        <v xml:space="preserve">DIRECCIÓN PROVINCIAL DE SALUD DE MANABÍ </v>
      </c>
      <c r="N100" s="343" t="str">
        <f>IF(DT100="","",INDEX(CATALOGO!K:K,MATCH(DT100,CATALOGO!D:D,0)))</f>
        <v>HOSPITAL GENERAL DE CHONE</v>
      </c>
      <c r="O100" s="344" t="str">
        <f>IF(E100="","",INDEX(CATALOGO!O:O,MATCH(POA_GC_2026!E100,CATALOGO!M:M,0)))</f>
        <v>PROVISION Y PRESTACION DE SERVICIOS DE SALUD</v>
      </c>
      <c r="P100" s="345" t="str">
        <f t="shared" si="43"/>
        <v>SIN PROYECTO</v>
      </c>
      <c r="Q100" s="346" t="str">
        <f>IF(CS100="","",INDEX(CATALOGO!T:T,MATCH(POA_GC_2026!CS100,CATALOGO!S:S,0)))</f>
        <v>PRESTACION DE SERVICIOS DE SALUD SEGUNDO NIVEL</v>
      </c>
      <c r="R100" s="351" t="str">
        <f>IF(H100="","",INDEX(CATALOGO!AG:AG,MATCH(POA_GC_2026!H100,CATALOGO!AF:AF,0)))</f>
        <v>DISPOSITIVOS MEDICOS DE USO GENERAL</v>
      </c>
      <c r="S100" s="345" t="str">
        <f t="array" ref="S100">IF(J100="","",INDEX(CATALOGO!AU:AU,MATCH(J100,CATALOGO!AV:AV,0)))</f>
        <v>RECURSOS FISCALES</v>
      </c>
      <c r="T100" s="352" t="str">
        <f>IF(K100="","",INDEX(CATALOGO!AX:AX,MATCH(K100,CATALOGO!AW:AW,0)))</f>
        <v>SIN ORGANISMO</v>
      </c>
      <c r="U100" s="352" t="str">
        <f>IF(L100="","",INDEX(CATALOGO!AZ:AZ,MATCH(POA_GC_2026!L100,CATALOGO!AY:AY,0)))</f>
        <v>SIN CORRELATIVO</v>
      </c>
      <c r="V100" s="353" t="s">
        <v>618</v>
      </c>
      <c r="W100" s="354" t="s">
        <v>2494</v>
      </c>
      <c r="X100" s="354" t="s">
        <v>2700</v>
      </c>
      <c r="Y100" s="355" t="str">
        <f t="array" ref="Y100">IF(H100="","",INDEX(CATALOGO!AK:AK,MATCH(H100,CATALOGO!AF:AF,0)))</f>
        <v>02</v>
      </c>
      <c r="Z100" s="362" t="str">
        <f t="array" ref="Z100">IF(H100="","",INDEX(CATALOGO!AI:AI,MATCH(H100,CATALOGO!AF:AF,0)))</f>
        <v>NA</v>
      </c>
      <c r="AA100" s="362" t="str">
        <f t="array" ref="AA100">IF(H100="","",INDEX(CATALOGO!AJ:AJ,MATCH(H100,CATALOGO!AF:AF,0)))</f>
        <v>NA</v>
      </c>
      <c r="AB100" s="363" t="s">
        <v>194</v>
      </c>
      <c r="AC100" s="490"/>
      <c r="AD100" s="365" t="s">
        <v>208</v>
      </c>
      <c r="AE100" s="366" t="s">
        <v>41</v>
      </c>
      <c r="AF100" s="367">
        <v>46073</v>
      </c>
      <c r="AG100" s="367">
        <v>46073</v>
      </c>
      <c r="AH100" s="367">
        <v>46056</v>
      </c>
      <c r="AI100" s="367">
        <v>46056</v>
      </c>
      <c r="AJ100" s="367">
        <v>46056</v>
      </c>
      <c r="AK100" s="374"/>
      <c r="AL100" s="367">
        <v>46056</v>
      </c>
      <c r="AM100" s="367">
        <v>46078</v>
      </c>
      <c r="AN100" s="366" t="s">
        <v>41</v>
      </c>
      <c r="AO100" s="375">
        <v>0</v>
      </c>
      <c r="AP100" s="375">
        <v>0</v>
      </c>
      <c r="AQ100" s="375">
        <v>0</v>
      </c>
      <c r="AR100" s="375">
        <v>0</v>
      </c>
      <c r="AS100" s="375">
        <v>0</v>
      </c>
      <c r="AT100" s="375">
        <v>0</v>
      </c>
      <c r="AU100" s="375">
        <v>0</v>
      </c>
      <c r="AV100" s="375">
        <v>0</v>
      </c>
      <c r="AW100" s="375">
        <v>0</v>
      </c>
      <c r="AX100" s="375">
        <v>0</v>
      </c>
      <c r="AY100" s="375">
        <v>0</v>
      </c>
      <c r="AZ100" s="375">
        <v>0</v>
      </c>
      <c r="BA100" s="388">
        <f t="shared" si="33"/>
        <v>0</v>
      </c>
      <c r="BB100" s="364"/>
      <c r="BC100" s="389">
        <f>SUMIFS(REPROGRAM!X:X,REPROGRAM!B:B,POA_GC_2026!A100)</f>
        <v>0</v>
      </c>
      <c r="BD100" s="389">
        <f>SUMIFS(REPROGRAM!Z:Z,REPROGRAM!B:B,POA_GC_2026!A100)</f>
        <v>0</v>
      </c>
      <c r="BE100" s="389">
        <f t="shared" si="41"/>
        <v>0</v>
      </c>
      <c r="BF100" s="375">
        <v>0</v>
      </c>
      <c r="BG100" s="394">
        <f>SUMIFS(CERT_PRES!$P:$P,CERT_PRES!$A:$A,$A100,CERT_PRES!$Q:$Q,"ENERO")</f>
        <v>0</v>
      </c>
      <c r="BH100" s="375">
        <v>0</v>
      </c>
      <c r="BI100" s="394">
        <f>SUMIFS(CERT_PRES!$P:$P,CERT_PRES!$A:$A,$A100,CERT_PRES!$Q:$Q,"FEBRERO")</f>
        <v>0</v>
      </c>
      <c r="BJ100" s="375">
        <v>0</v>
      </c>
      <c r="BK100" s="394">
        <f>SUMIFS(CERT_PRES!$P:$P,CERT_PRES!$A:$A,$A100,CERT_PRES!$Q:$Q,"MARZO")</f>
        <v>0</v>
      </c>
      <c r="BL100" s="375">
        <v>0</v>
      </c>
      <c r="BM100" s="394">
        <f>SUMIFS(CERT_PRES!$P:$P,CERT_PRES!$A:$A,$A100,CERT_PRES!$Q:$Q,"ABRIL")</f>
        <v>0</v>
      </c>
      <c r="BN100" s="375">
        <v>0</v>
      </c>
      <c r="BO100" s="394">
        <f>SUMIFS(CERT_PRES!$P:$P,CERT_PRES!$A:$A,$A100,CERT_PRES!$Q:$Q,"MAYO")</f>
        <v>0</v>
      </c>
      <c r="BP100" s="375">
        <v>0</v>
      </c>
      <c r="BQ100" s="394">
        <f>SUMIFS(CERT_PRES!$P:$P,CERT_PRES!$A:$A,$A100,CERT_PRES!$Q:$Q,"JUNIO")</f>
        <v>0</v>
      </c>
      <c r="BR100" s="375">
        <v>0</v>
      </c>
      <c r="BS100" s="394">
        <f>SUMIFS(CERT_PRES!$P:$P,CERT_PRES!$A:$A,$A100,CERT_PRES!$Q:$Q,"JULIO")</f>
        <v>0</v>
      </c>
      <c r="BT100" s="375">
        <v>0</v>
      </c>
      <c r="BU100" s="394">
        <f>SUMIFS(CERT_PRES!$P:$P,CERT_PRES!$A:$A,$A100,CERT_PRES!$Q:$Q,"AGOSTO")</f>
        <v>0</v>
      </c>
      <c r="BV100" s="375">
        <v>0</v>
      </c>
      <c r="BW100" s="394">
        <f>SUMIFS(CERT_PRES!$P:$P,CERT_PRES!$A:$A,$A100,CERT_PRES!$Q:$Q,"SEPTIEMBRE")</f>
        <v>0</v>
      </c>
      <c r="BX100" s="375">
        <v>0</v>
      </c>
      <c r="BY100" s="394">
        <f>SUMIFS(CERT_PRES!$P:$P,CERT_PRES!$A:$A,$A100,CERT_PRES!$Q:$Q,"OCTUBRE")</f>
        <v>0</v>
      </c>
      <c r="BZ100" s="375">
        <v>0</v>
      </c>
      <c r="CA100" s="394">
        <f>SUMIFS(CERT_PRES!$P:$P,CERT_PRES!$A:$A,$A100,CERT_PRES!$Q:$Q,"NOVIEMBRE")</f>
        <v>0</v>
      </c>
      <c r="CB100" s="375">
        <v>0</v>
      </c>
      <c r="CC100" s="388">
        <f>SUMIFS(CERT_PRES!$P:$P,CERT_PRES!$A:$A,$A100,CERT_PRES!$Q:$Q,"DICIEMBRE")</f>
        <v>0</v>
      </c>
      <c r="CD100" s="388">
        <f t="shared" si="44"/>
        <v>0</v>
      </c>
      <c r="CE100" s="407" t="str">
        <f t="shared" si="31"/>
        <v>NO</v>
      </c>
      <c r="CF100" s="408" t="str">
        <f t="shared" si="45"/>
        <v>VALIDADO</v>
      </c>
      <c r="CG100" s="409">
        <f>+((SUMIFS(REPROGRAM!$V:$V,REPROGRAM!$B:$B,$A100,REPROGRAM!$AB:$AB,"NO"))-(SUMIFS(REPROGRAM!$W:$W,REPROGRAM!$B:$B,$A100,REPROGRAM!$AB:$AB,"NO")))</f>
        <v>0</v>
      </c>
      <c r="CH100" s="409">
        <f t="shared" si="46"/>
        <v>0</v>
      </c>
      <c r="CI100" s="409">
        <f t="shared" si="47"/>
        <v>0</v>
      </c>
      <c r="CJ100" s="410" t="str">
        <f>IF(DT100="","",INDEX(CATALOGO!L:L,MATCH(DT100,CATALOGO!D:D,0)))</f>
        <v xml:space="preserve">DIRECCIÓN PROVINCIAL DE SALUD DE MANABÍ </v>
      </c>
      <c r="CK100" s="410" t="str">
        <f>IF(DT100="","",INDEX(CATALOGO!L:L,MATCH(DT100,CATALOGO!D:D,0)))</f>
        <v xml:space="preserve">DIRECCIÓN PROVINCIAL DE SALUD DE MANABÍ </v>
      </c>
      <c r="CL100" s="352" t="str">
        <f>IF(D100="","",INDEX(CATALOGO!G:G,MATCH(D100,CATALOGO!D:D,0)))</f>
        <v>COORDINACIÓN ZONAL 4</v>
      </c>
      <c r="CM100" s="352" t="str">
        <f>IF(D100="","",INDEX(CATALOGO!H:H,MATCH(D100,CATALOGO!D:D,0)))</f>
        <v>MANABI</v>
      </c>
      <c r="CN100" s="352" t="str">
        <f>IF(D100="","",INDEX(CATALOGO!I:I,MATCH(D100,CATALOGO!D:D,0)))</f>
        <v>CHONE</v>
      </c>
      <c r="CO100" s="411" t="str">
        <f>IF(H100="","",INDEX(CATALOGO!AH:AH,MATCH(H100,CATALOGO!AF:AF,0)))</f>
        <v>MEDICAMENTOS Y DISPOSITIVOS MÉDICOS</v>
      </c>
      <c r="CP100" s="352" t="str">
        <f t="shared" si="38"/>
        <v>NO APLICA</v>
      </c>
      <c r="CQ100" s="352" t="str">
        <f>IF(E100="","",INDEX(CATALOGO!N:N,MATCH(POA_GC_2026!E100,CATALOGO!M:M,0)))</f>
        <v>PROV</v>
      </c>
      <c r="CR100" s="352" t="str">
        <f t="shared" si="39"/>
        <v>CORRIENTE</v>
      </c>
      <c r="CS100" s="352" t="str">
        <f t="shared" si="40"/>
        <v>90000004</v>
      </c>
      <c r="CT100" s="417" t="str">
        <f>IFERROR(VLOOKUP(E100,CATALOGO!$BB$3:$BC$24,2,0)," ")</f>
        <v>G21</v>
      </c>
      <c r="CU100" s="418" t="str">
        <f>IF(E100="","",INDEX(CATALOGO!AN:AN,MATCH(POA_GC_2026!E100,CATALOGO!AQ:AQ,0)))</f>
        <v>Mejorar las condiciones de vida de la población de forma integral, promoviendo el acceso equitativo a salud, vivienda y bienestar social.</v>
      </c>
      <c r="CV100" s="418" t="str">
        <f>IF(E100="","",INDEX(CATALOGO!AO:AO,MATCH(POA_GC_2026!E100,CATALOGO!AQ:AQ,0)))</f>
        <v>OE5 Incrementar la cobertura de las prestaciones de servicios de salud</v>
      </c>
      <c r="CW100" s="407" t="str">
        <f>IF(CV100="","",INDEX(CATALOGO!AP:AP,MATCH(POA_GC_2026!CV100,CATALOGO!AO:AO,0)))</f>
        <v>OE_5</v>
      </c>
      <c r="CX100" s="419"/>
      <c r="CY100" s="420">
        <f>SUMIFS(CERT_ACT_POA!AM:AM,CERT_ACT_POA!C:C,A100)</f>
        <v>0</v>
      </c>
      <c r="CZ100" s="420">
        <f t="shared" si="34"/>
        <v>0</v>
      </c>
      <c r="DA100" s="421">
        <f>SUMIFS(CERT_ACT_POA!$AD:$AD,CERT_ACT_POA!$C:$C,POA_GC_2026!$A100)</f>
        <v>0</v>
      </c>
      <c r="DB100" s="421">
        <f>SUMIFS(CERT_ACT_POA!$AE:$AE,CERT_ACT_POA!$C:$C,POA_GC_2026!$A100)</f>
        <v>0</v>
      </c>
      <c r="DC100" s="421">
        <f>SUMIFS(CERT_ACT_POA!$AF:$AF,CERT_ACT_POA!$C:$C,POA_GC_2026!$A100)</f>
        <v>0</v>
      </c>
      <c r="DD100" s="407" t="str">
        <f t="shared" si="35"/>
        <v>53</v>
      </c>
      <c r="DE100" s="364"/>
      <c r="DF100" s="428"/>
      <c r="DG100" s="429">
        <f>SUMIFS(CERT_PRES!$M:$M,CERT_PRES!$A:$A,$A100)</f>
        <v>0</v>
      </c>
      <c r="DH100" s="429">
        <f>SUMIFS(CERT_PRES!$O:$O,CERT_PRES!$A:$A,$A100)</f>
        <v>0</v>
      </c>
      <c r="DI100" s="429">
        <f>SUMIFS(CERT_PRES!$P:$P,CERT_PRES!$A:$A,$A100)</f>
        <v>0</v>
      </c>
      <c r="DJ100" s="442">
        <f t="shared" si="48"/>
        <v>0</v>
      </c>
      <c r="DK100" s="608">
        <f>IFERROR(VLOOKUP($A100,CERT_PRES!$A$6:$L$2552,12,0),0)</f>
        <v>0</v>
      </c>
      <c r="DL100" s="429" t="str">
        <f t="shared" si="36"/>
        <v>OK</v>
      </c>
      <c r="DM100" s="429" t="str">
        <f t="shared" si="37"/>
        <v>OK</v>
      </c>
      <c r="DN100" s="429" t="str">
        <f t="shared" si="42"/>
        <v/>
      </c>
      <c r="DO100" s="429" t="str">
        <f t="shared" si="49"/>
        <v/>
      </c>
      <c r="DP100" s="443">
        <f>IFERROR(VLOOKUP(A100,#REF!,82,0),0)</f>
        <v>0</v>
      </c>
      <c r="DQ100" s="444">
        <f t="shared" si="50"/>
        <v>0</v>
      </c>
      <c r="DR100" s="445">
        <f t="shared" si="51"/>
        <v>0</v>
      </c>
      <c r="DS100" s="484" t="s">
        <v>2712</v>
      </c>
      <c r="DT100" s="326" t="s">
        <v>951</v>
      </c>
    </row>
    <row r="101" spans="1:124" s="39" customFormat="1" ht="12.75" customHeight="1">
      <c r="A101" s="484" t="s">
        <v>2713</v>
      </c>
      <c r="B101" s="486" t="str">
        <f>IF(DT101="","",INDEX(CATALOGO!E:E,MATCH(DT101,CATALOGO!D:D,0)))</f>
        <v>HOSPITAL GENERAL DE CHONE</v>
      </c>
      <c r="C101" s="483" t="s">
        <v>2714</v>
      </c>
      <c r="D101" s="326" t="str">
        <f>IF(B101="","",INDEX(CATALOGO!J:J,MATCH(B101,CATALOGO!E:E,0)))</f>
        <v>1333</v>
      </c>
      <c r="E101" s="329" t="s">
        <v>223</v>
      </c>
      <c r="F101" s="326" t="str">
        <f t="shared" si="32"/>
        <v>000</v>
      </c>
      <c r="G101" s="327" t="s">
        <v>196</v>
      </c>
      <c r="H101" s="328">
        <v>530832</v>
      </c>
      <c r="I101" s="341" t="s">
        <v>1151</v>
      </c>
      <c r="J101" s="327" t="s">
        <v>193</v>
      </c>
      <c r="K101" s="342" t="str">
        <f>IF(J101="","",INDEX(CATALOGO!AW:AW,MATCH(POA_GC_2026!J101,CATALOGO!AV:AV,0)))</f>
        <v>0000</v>
      </c>
      <c r="L101" s="342" t="str">
        <f>IF(J101="","",INDEX(CATALOGO!AY:AY,MATCH(POA_GC_2026!J101,CATALOGO!AV:AV,0)))</f>
        <v>0000</v>
      </c>
      <c r="M101" s="343" t="str">
        <f>IF(DT101="","",INDEX(CATALOGO!L:L,MATCH(DT101,CATALOGO!D:D,0)))</f>
        <v xml:space="preserve">DIRECCIÓN PROVINCIAL DE SALUD DE MANABÍ </v>
      </c>
      <c r="N101" s="343" t="str">
        <f>IF(DT101="","",INDEX(CATALOGO!K:K,MATCH(DT101,CATALOGO!D:D,0)))</f>
        <v>HOSPITAL GENERAL DE CHONE</v>
      </c>
      <c r="O101" s="344" t="str">
        <f>IF(E101="","",INDEX(CATALOGO!O:O,MATCH(POA_GC_2026!E101,CATALOGO!M:M,0)))</f>
        <v>PROVISION Y PRESTACION DE SERVICIOS DE SALUD</v>
      </c>
      <c r="P101" s="345" t="str">
        <f t="shared" si="43"/>
        <v>SIN PROYECTO</v>
      </c>
      <c r="Q101" s="346" t="str">
        <f>IF(CS101="","",INDEX(CATALOGO!T:T,MATCH(POA_GC_2026!CS101,CATALOGO!S:S,0)))</f>
        <v>PRESTACION DE SERVICIOS DE SALUD SEGUNDO NIVEL</v>
      </c>
      <c r="R101" s="351" t="str">
        <f>IF(H101="","",INDEX(CATALOGO!AG:AG,MATCH(POA_GC_2026!H101,CATALOGO!AF:AF,0)))</f>
        <v>DISPOSITIVOS MEDICOS PARA ODONTOLOGIA</v>
      </c>
      <c r="S101" s="345" t="str">
        <f t="array" ref="S101">IF(J101="","",INDEX(CATALOGO!AU:AU,MATCH(J101,CATALOGO!AV:AV,0)))</f>
        <v>RECURSOS FISCALES</v>
      </c>
      <c r="T101" s="352" t="str">
        <f>IF(K101="","",INDEX(CATALOGO!AX:AX,MATCH(K101,CATALOGO!AW:AW,0)))</f>
        <v>SIN ORGANISMO</v>
      </c>
      <c r="U101" s="352" t="str">
        <f>IF(L101="","",INDEX(CATALOGO!AZ:AZ,MATCH(POA_GC_2026!L101,CATALOGO!AY:AY,0)))</f>
        <v>SIN CORRELATIVO</v>
      </c>
      <c r="V101" s="353" t="s">
        <v>618</v>
      </c>
      <c r="W101" s="354" t="s">
        <v>2494</v>
      </c>
      <c r="X101" s="354" t="s">
        <v>2715</v>
      </c>
      <c r="Y101" s="355" t="str">
        <f t="array" ref="Y101">IF(H101="","",INDEX(CATALOGO!AK:AK,MATCH(H101,CATALOGO!AF:AF,0)))</f>
        <v>02</v>
      </c>
      <c r="Z101" s="362" t="str">
        <f t="array" ref="Z101">IF(H101="","",INDEX(CATALOGO!AI:AI,MATCH(H101,CATALOGO!AF:AF,0)))</f>
        <v>NA</v>
      </c>
      <c r="AA101" s="362" t="str">
        <f t="array" ref="AA101">IF(H101="","",INDEX(CATALOGO!AJ:AJ,MATCH(H101,CATALOGO!AF:AF,0)))</f>
        <v>NA</v>
      </c>
      <c r="AB101" s="363" t="s">
        <v>194</v>
      </c>
      <c r="AC101" s="490"/>
      <c r="AD101" s="365" t="s">
        <v>208</v>
      </c>
      <c r="AE101" s="366" t="s">
        <v>41</v>
      </c>
      <c r="AF101" s="367">
        <v>46073</v>
      </c>
      <c r="AG101" s="367">
        <v>46073</v>
      </c>
      <c r="AH101" s="367">
        <v>46056</v>
      </c>
      <c r="AI101" s="367">
        <v>46056</v>
      </c>
      <c r="AJ101" s="367">
        <v>46056</v>
      </c>
      <c r="AK101" s="374"/>
      <c r="AL101" s="367">
        <v>46056</v>
      </c>
      <c r="AM101" s="367">
        <v>46078</v>
      </c>
      <c r="AN101" s="366" t="s">
        <v>41</v>
      </c>
      <c r="AO101" s="375">
        <v>0</v>
      </c>
      <c r="AP101" s="375">
        <v>0</v>
      </c>
      <c r="AQ101" s="375">
        <v>0</v>
      </c>
      <c r="AR101" s="375">
        <v>0</v>
      </c>
      <c r="AS101" s="375">
        <v>0</v>
      </c>
      <c r="AT101" s="375">
        <v>0</v>
      </c>
      <c r="AU101" s="375">
        <v>0</v>
      </c>
      <c r="AV101" s="375">
        <v>0</v>
      </c>
      <c r="AW101" s="375">
        <v>0</v>
      </c>
      <c r="AX101" s="375">
        <v>0</v>
      </c>
      <c r="AY101" s="375">
        <v>0</v>
      </c>
      <c r="AZ101" s="375">
        <v>0</v>
      </c>
      <c r="BA101" s="388">
        <f t="shared" si="33"/>
        <v>0</v>
      </c>
      <c r="BB101" s="364"/>
      <c r="BC101" s="389">
        <f>SUMIFS(REPROGRAM!X:X,REPROGRAM!B:B,POA_GC_2026!A101)</f>
        <v>0</v>
      </c>
      <c r="BD101" s="389">
        <f>SUMIFS(REPROGRAM!Z:Z,REPROGRAM!B:B,POA_GC_2026!A101)</f>
        <v>0</v>
      </c>
      <c r="BE101" s="389">
        <f t="shared" si="41"/>
        <v>0</v>
      </c>
      <c r="BF101" s="375">
        <v>0</v>
      </c>
      <c r="BG101" s="394">
        <f>SUMIFS(CERT_PRES!$P:$P,CERT_PRES!$A:$A,$A101,CERT_PRES!$Q:$Q,"ENERO")</f>
        <v>0</v>
      </c>
      <c r="BH101" s="375">
        <v>0</v>
      </c>
      <c r="BI101" s="394">
        <f>SUMIFS(CERT_PRES!$P:$P,CERT_PRES!$A:$A,$A101,CERT_PRES!$Q:$Q,"FEBRERO")</f>
        <v>0</v>
      </c>
      <c r="BJ101" s="375">
        <v>0</v>
      </c>
      <c r="BK101" s="394">
        <f>SUMIFS(CERT_PRES!$P:$P,CERT_PRES!$A:$A,$A101,CERT_PRES!$Q:$Q,"MARZO")</f>
        <v>0</v>
      </c>
      <c r="BL101" s="375">
        <v>0</v>
      </c>
      <c r="BM101" s="394">
        <f>SUMIFS(CERT_PRES!$P:$P,CERT_PRES!$A:$A,$A101,CERT_PRES!$Q:$Q,"ABRIL")</f>
        <v>0</v>
      </c>
      <c r="BN101" s="375">
        <v>0</v>
      </c>
      <c r="BO101" s="394">
        <f>SUMIFS(CERT_PRES!$P:$P,CERT_PRES!$A:$A,$A101,CERT_PRES!$Q:$Q,"MAYO")</f>
        <v>0</v>
      </c>
      <c r="BP101" s="375">
        <v>0</v>
      </c>
      <c r="BQ101" s="394">
        <f>SUMIFS(CERT_PRES!$P:$P,CERT_PRES!$A:$A,$A101,CERT_PRES!$Q:$Q,"JUNIO")</f>
        <v>0</v>
      </c>
      <c r="BR101" s="375">
        <v>0</v>
      </c>
      <c r="BS101" s="394">
        <f>SUMIFS(CERT_PRES!$P:$P,CERT_PRES!$A:$A,$A101,CERT_PRES!$Q:$Q,"JULIO")</f>
        <v>0</v>
      </c>
      <c r="BT101" s="375">
        <v>0</v>
      </c>
      <c r="BU101" s="394">
        <f>SUMIFS(CERT_PRES!$P:$P,CERT_PRES!$A:$A,$A101,CERT_PRES!$Q:$Q,"AGOSTO")</f>
        <v>0</v>
      </c>
      <c r="BV101" s="375">
        <v>0</v>
      </c>
      <c r="BW101" s="394">
        <f>SUMIFS(CERT_PRES!$P:$P,CERT_PRES!$A:$A,$A101,CERT_PRES!$Q:$Q,"SEPTIEMBRE")</f>
        <v>0</v>
      </c>
      <c r="BX101" s="375">
        <v>0</v>
      </c>
      <c r="BY101" s="394">
        <f>SUMIFS(CERT_PRES!$P:$P,CERT_PRES!$A:$A,$A101,CERT_PRES!$Q:$Q,"OCTUBRE")</f>
        <v>0</v>
      </c>
      <c r="BZ101" s="375">
        <v>0</v>
      </c>
      <c r="CA101" s="394">
        <f>SUMIFS(CERT_PRES!$P:$P,CERT_PRES!$A:$A,$A101,CERT_PRES!$Q:$Q,"NOVIEMBRE")</f>
        <v>0</v>
      </c>
      <c r="CB101" s="375">
        <v>0</v>
      </c>
      <c r="CC101" s="388">
        <f>SUMIFS(CERT_PRES!$P:$P,CERT_PRES!$A:$A,$A101,CERT_PRES!$Q:$Q,"DICIEMBRE")</f>
        <v>0</v>
      </c>
      <c r="CD101" s="388">
        <f t="shared" si="44"/>
        <v>0</v>
      </c>
      <c r="CE101" s="407" t="str">
        <f t="shared" si="31"/>
        <v>NO</v>
      </c>
      <c r="CF101" s="408" t="str">
        <f t="shared" si="45"/>
        <v>VALIDADO</v>
      </c>
      <c r="CG101" s="409">
        <f>+((SUMIFS(REPROGRAM!$V:$V,REPROGRAM!$B:$B,$A101,REPROGRAM!$AB:$AB,"NO"))-(SUMIFS(REPROGRAM!$W:$W,REPROGRAM!$B:$B,$A101,REPROGRAM!$AB:$AB,"NO")))</f>
        <v>0</v>
      </c>
      <c r="CH101" s="409">
        <f t="shared" si="46"/>
        <v>0</v>
      </c>
      <c r="CI101" s="409">
        <f t="shared" si="47"/>
        <v>0</v>
      </c>
      <c r="CJ101" s="410" t="str">
        <f>IF(DT101="","",INDEX(CATALOGO!L:L,MATCH(DT101,CATALOGO!D:D,0)))</f>
        <v xml:space="preserve">DIRECCIÓN PROVINCIAL DE SALUD DE MANABÍ </v>
      </c>
      <c r="CK101" s="410" t="str">
        <f>IF(DT101="","",INDEX(CATALOGO!L:L,MATCH(DT101,CATALOGO!D:D,0)))</f>
        <v xml:space="preserve">DIRECCIÓN PROVINCIAL DE SALUD DE MANABÍ </v>
      </c>
      <c r="CL101" s="352" t="str">
        <f>IF(D101="","",INDEX(CATALOGO!G:G,MATCH(D101,CATALOGO!D:D,0)))</f>
        <v>COORDINACIÓN ZONAL 4</v>
      </c>
      <c r="CM101" s="352" t="str">
        <f>IF(D101="","",INDEX(CATALOGO!H:H,MATCH(D101,CATALOGO!D:D,0)))</f>
        <v>MANABI</v>
      </c>
      <c r="CN101" s="352" t="str">
        <f>IF(D101="","",INDEX(CATALOGO!I:I,MATCH(D101,CATALOGO!D:D,0)))</f>
        <v>CHONE</v>
      </c>
      <c r="CO101" s="411" t="str">
        <f>IF(H101="","",INDEX(CATALOGO!AH:AH,MATCH(H101,CATALOGO!AF:AF,0)))</f>
        <v>MEDICAMENTOS Y DISPOSITIVOS MÉDICOS</v>
      </c>
      <c r="CP101" s="352" t="str">
        <f t="shared" si="38"/>
        <v>NO APLICA</v>
      </c>
      <c r="CQ101" s="352" t="str">
        <f>IF(E101="","",INDEX(CATALOGO!N:N,MATCH(POA_GC_2026!E101,CATALOGO!M:M,0)))</f>
        <v>PROV</v>
      </c>
      <c r="CR101" s="352" t="str">
        <f t="shared" si="39"/>
        <v>CORRIENTE</v>
      </c>
      <c r="CS101" s="352" t="str">
        <f t="shared" si="40"/>
        <v>90000004</v>
      </c>
      <c r="CT101" s="417" t="str">
        <f>IFERROR(VLOOKUP(E101,CATALOGO!$BB$3:$BC$24,2,0)," ")</f>
        <v>G21</v>
      </c>
      <c r="CU101" s="418" t="str">
        <f>IF(E101="","",INDEX(CATALOGO!AN:AN,MATCH(POA_GC_2026!E101,CATALOGO!AQ:AQ,0)))</f>
        <v>Mejorar las condiciones de vida de la población de forma integral, promoviendo el acceso equitativo a salud, vivienda y bienestar social.</v>
      </c>
      <c r="CV101" s="418" t="str">
        <f>IF(E101="","",INDEX(CATALOGO!AO:AO,MATCH(POA_GC_2026!E101,CATALOGO!AQ:AQ,0)))</f>
        <v>OE5 Incrementar la cobertura de las prestaciones de servicios de salud</v>
      </c>
      <c r="CW101" s="407" t="str">
        <f>IF(CV101="","",INDEX(CATALOGO!AP:AP,MATCH(POA_GC_2026!CV101,CATALOGO!AO:AO,0)))</f>
        <v>OE_5</v>
      </c>
      <c r="CX101" s="419"/>
      <c r="CY101" s="420">
        <f>SUMIFS(CERT_ACT_POA!AM:AM,CERT_ACT_POA!C:C,A101)</f>
        <v>0</v>
      </c>
      <c r="CZ101" s="420">
        <f t="shared" si="34"/>
        <v>0</v>
      </c>
      <c r="DA101" s="421">
        <f>SUMIFS(CERT_ACT_POA!$AD:$AD,CERT_ACT_POA!$C:$C,POA_GC_2026!$A101)</f>
        <v>0</v>
      </c>
      <c r="DB101" s="421">
        <f>SUMIFS(CERT_ACT_POA!$AE:$AE,CERT_ACT_POA!$C:$C,POA_GC_2026!$A101)</f>
        <v>0</v>
      </c>
      <c r="DC101" s="421">
        <f>SUMIFS(CERT_ACT_POA!$AF:$AF,CERT_ACT_POA!$C:$C,POA_GC_2026!$A101)</f>
        <v>0</v>
      </c>
      <c r="DD101" s="407" t="str">
        <f t="shared" si="35"/>
        <v>53</v>
      </c>
      <c r="DE101" s="364"/>
      <c r="DF101" s="428"/>
      <c r="DG101" s="429">
        <f>SUMIFS(CERT_PRES!$M:$M,CERT_PRES!$A:$A,$A101)</f>
        <v>0</v>
      </c>
      <c r="DH101" s="429">
        <f>SUMIFS(CERT_PRES!$O:$O,CERT_PRES!$A:$A,$A101)</f>
        <v>0</v>
      </c>
      <c r="DI101" s="429">
        <f>SUMIFS(CERT_PRES!$P:$P,CERT_PRES!$A:$A,$A101)</f>
        <v>0</v>
      </c>
      <c r="DJ101" s="442">
        <f t="shared" si="48"/>
        <v>0</v>
      </c>
      <c r="DK101" s="608">
        <f>IFERROR(VLOOKUP($A101,CERT_PRES!$A$6:$L$2552,12,0),0)</f>
        <v>0</v>
      </c>
      <c r="DL101" s="429" t="str">
        <f t="shared" si="36"/>
        <v>OK</v>
      </c>
      <c r="DM101" s="429" t="str">
        <f t="shared" si="37"/>
        <v>OK</v>
      </c>
      <c r="DN101" s="429" t="str">
        <f t="shared" si="42"/>
        <v/>
      </c>
      <c r="DO101" s="429" t="str">
        <f t="shared" si="49"/>
        <v/>
      </c>
      <c r="DP101" s="443">
        <f>IFERROR(VLOOKUP(A101,#REF!,82,0),0)</f>
        <v>0</v>
      </c>
      <c r="DQ101" s="444">
        <f t="shared" si="50"/>
        <v>0</v>
      </c>
      <c r="DR101" s="445">
        <f t="shared" si="51"/>
        <v>0</v>
      </c>
      <c r="DS101" s="484" t="s">
        <v>2713</v>
      </c>
      <c r="DT101" s="326" t="s">
        <v>951</v>
      </c>
    </row>
    <row r="102" spans="1:124" s="39" customFormat="1" ht="12.75" customHeight="1">
      <c r="A102" s="484" t="s">
        <v>2716</v>
      </c>
      <c r="B102" s="486" t="str">
        <f>IF(DT102="","",INDEX(CATALOGO!E:E,MATCH(DT102,CATALOGO!D:D,0)))</f>
        <v>HOSPITAL GENERAL DE CHONE</v>
      </c>
      <c r="C102" s="483" t="s">
        <v>2717</v>
      </c>
      <c r="D102" s="326" t="str">
        <f>IF(B102="","",INDEX(CATALOGO!J:J,MATCH(B102,CATALOGO!E:E,0)))</f>
        <v>1333</v>
      </c>
      <c r="E102" s="329" t="s">
        <v>223</v>
      </c>
      <c r="F102" s="326" t="str">
        <f t="shared" si="32"/>
        <v>000</v>
      </c>
      <c r="G102" s="327" t="s">
        <v>196</v>
      </c>
      <c r="H102" s="328">
        <v>530834</v>
      </c>
      <c r="I102" s="341" t="s">
        <v>1151</v>
      </c>
      <c r="J102" s="327" t="s">
        <v>193</v>
      </c>
      <c r="K102" s="342" t="str">
        <f>IF(J102="","",INDEX(CATALOGO!AW:AW,MATCH(POA_GC_2026!J102,CATALOGO!AV:AV,0)))</f>
        <v>0000</v>
      </c>
      <c r="L102" s="342" t="str">
        <f>IF(J102="","",INDEX(CATALOGO!AY:AY,MATCH(POA_GC_2026!J102,CATALOGO!AV:AV,0)))</f>
        <v>0000</v>
      </c>
      <c r="M102" s="343" t="str">
        <f>IF(DT102="","",INDEX(CATALOGO!L:L,MATCH(DT102,CATALOGO!D:D,0)))</f>
        <v xml:space="preserve">DIRECCIÓN PROVINCIAL DE SALUD DE MANABÍ </v>
      </c>
      <c r="N102" s="343" t="str">
        <f>IF(DT102="","",INDEX(CATALOGO!K:K,MATCH(DT102,CATALOGO!D:D,0)))</f>
        <v>HOSPITAL GENERAL DE CHONE</v>
      </c>
      <c r="O102" s="344" t="str">
        <f>IF(E102="","",INDEX(CATALOGO!O:O,MATCH(POA_GC_2026!E102,CATALOGO!M:M,0)))</f>
        <v>PROVISION Y PRESTACION DE SERVICIOS DE SALUD</v>
      </c>
      <c r="P102" s="345" t="str">
        <f t="shared" si="43"/>
        <v>SIN PROYECTO</v>
      </c>
      <c r="Q102" s="346" t="str">
        <f>IF(CS102="","",INDEX(CATALOGO!T:T,MATCH(POA_GC_2026!CS102,CATALOGO!S:S,0)))</f>
        <v>PRESTACION DE SERVICIOS DE SALUD SEGUNDO NIVEL</v>
      </c>
      <c r="R102" s="351" t="str">
        <f>IF(H102="","",INDEX(CATALOGO!AG:AG,MATCH(POA_GC_2026!H102,CATALOGO!AF:AF,0)))</f>
        <v>PROTESIS ENDOPROTESIS E IMPLANTES CORPORALES</v>
      </c>
      <c r="S102" s="345" t="str">
        <f t="array" ref="S102">IF(J102="","",INDEX(CATALOGO!AU:AU,MATCH(J102,CATALOGO!AV:AV,0)))</f>
        <v>RECURSOS FISCALES</v>
      </c>
      <c r="T102" s="352" t="str">
        <f>IF(K102="","",INDEX(CATALOGO!AX:AX,MATCH(K102,CATALOGO!AW:AW,0)))</f>
        <v>SIN ORGANISMO</v>
      </c>
      <c r="U102" s="352" t="str">
        <f>IF(L102="","",INDEX(CATALOGO!AZ:AZ,MATCH(POA_GC_2026!L102,CATALOGO!AY:AY,0)))</f>
        <v>SIN CORRELATIVO</v>
      </c>
      <c r="V102" s="353" t="s">
        <v>2718</v>
      </c>
      <c r="W102" s="354" t="s">
        <v>2494</v>
      </c>
      <c r="X102" s="354" t="s">
        <v>2719</v>
      </c>
      <c r="Y102" s="355" t="str">
        <f t="array" ref="Y102">IF(H102="","",INDEX(CATALOGO!AK:AK,MATCH(H102,CATALOGO!AF:AF,0)))</f>
        <v>02</v>
      </c>
      <c r="Z102" s="362" t="str">
        <f t="array" ref="Z102">IF(H102="","",INDEX(CATALOGO!AI:AI,MATCH(H102,CATALOGO!AF:AF,0)))</f>
        <v>NA</v>
      </c>
      <c r="AA102" s="362" t="str">
        <f t="array" ref="AA102">IF(H102="","",INDEX(CATALOGO!AJ:AJ,MATCH(H102,CATALOGO!AF:AF,0)))</f>
        <v>NA</v>
      </c>
      <c r="AB102" s="363" t="s">
        <v>194</v>
      </c>
      <c r="AC102" s="490"/>
      <c r="AD102" s="365" t="s">
        <v>208</v>
      </c>
      <c r="AE102" s="366" t="s">
        <v>41</v>
      </c>
      <c r="AF102" s="367">
        <v>46073</v>
      </c>
      <c r="AG102" s="367">
        <v>46073</v>
      </c>
      <c r="AH102" s="367">
        <v>46056</v>
      </c>
      <c r="AI102" s="367">
        <v>46056</v>
      </c>
      <c r="AJ102" s="367">
        <v>46056</v>
      </c>
      <c r="AK102" s="374"/>
      <c r="AL102" s="367">
        <v>46056</v>
      </c>
      <c r="AM102" s="367">
        <v>46078</v>
      </c>
      <c r="AN102" s="366" t="s">
        <v>41</v>
      </c>
      <c r="AO102" s="375">
        <v>0</v>
      </c>
      <c r="AP102" s="375">
        <v>211705.58</v>
      </c>
      <c r="AQ102" s="375">
        <v>0</v>
      </c>
      <c r="AR102" s="375">
        <v>0</v>
      </c>
      <c r="AS102" s="375">
        <v>0</v>
      </c>
      <c r="AT102" s="375">
        <v>0</v>
      </c>
      <c r="AU102" s="375">
        <v>0</v>
      </c>
      <c r="AV102" s="375">
        <v>0</v>
      </c>
      <c r="AW102" s="375">
        <v>0</v>
      </c>
      <c r="AX102" s="375">
        <v>0</v>
      </c>
      <c r="AY102" s="375">
        <v>0</v>
      </c>
      <c r="AZ102" s="375">
        <v>0</v>
      </c>
      <c r="BA102" s="388">
        <f t="shared" si="33"/>
        <v>211705.58</v>
      </c>
      <c r="BB102" s="364"/>
      <c r="BC102" s="389">
        <f>SUMIFS(REPROGRAM!X:X,REPROGRAM!B:B,POA_GC_2026!A102)</f>
        <v>0</v>
      </c>
      <c r="BD102" s="389">
        <f>SUMIFS(REPROGRAM!Z:Z,REPROGRAM!B:B,POA_GC_2026!A102)</f>
        <v>211705.58</v>
      </c>
      <c r="BE102" s="389">
        <f t="shared" si="41"/>
        <v>0</v>
      </c>
      <c r="BF102" s="375">
        <v>0</v>
      </c>
      <c r="BG102" s="394">
        <f>SUMIFS(CERT_PRES!$P:$P,CERT_PRES!$A:$A,$A102,CERT_PRES!$Q:$Q,"ENERO")</f>
        <v>0</v>
      </c>
      <c r="BH102" s="375">
        <v>0</v>
      </c>
      <c r="BI102" s="394">
        <f>SUMIFS(CERT_PRES!$P:$P,CERT_PRES!$A:$A,$A102,CERT_PRES!$Q:$Q,"FEBRERO")</f>
        <v>0</v>
      </c>
      <c r="BJ102" s="375">
        <v>0</v>
      </c>
      <c r="BK102" s="394">
        <f>SUMIFS(CERT_PRES!$P:$P,CERT_PRES!$A:$A,$A102,CERT_PRES!$Q:$Q,"MARZO")</f>
        <v>0</v>
      </c>
      <c r="BL102" s="375">
        <v>0</v>
      </c>
      <c r="BM102" s="394">
        <f>SUMIFS(CERT_PRES!$P:$P,CERT_PRES!$A:$A,$A102,CERT_PRES!$Q:$Q,"ABRIL")</f>
        <v>0</v>
      </c>
      <c r="BN102" s="375">
        <v>0</v>
      </c>
      <c r="BO102" s="394">
        <f>SUMIFS(CERT_PRES!$P:$P,CERT_PRES!$A:$A,$A102,CERT_PRES!$Q:$Q,"MAYO")</f>
        <v>0</v>
      </c>
      <c r="BP102" s="375">
        <v>0</v>
      </c>
      <c r="BQ102" s="394">
        <f>SUMIFS(CERT_PRES!$P:$P,CERT_PRES!$A:$A,$A102,CERT_PRES!$Q:$Q,"JUNIO")</f>
        <v>0</v>
      </c>
      <c r="BR102" s="375">
        <v>0</v>
      </c>
      <c r="BS102" s="394">
        <f>SUMIFS(CERT_PRES!$P:$P,CERT_PRES!$A:$A,$A102,CERT_PRES!$Q:$Q,"JULIO")</f>
        <v>0</v>
      </c>
      <c r="BT102" s="375">
        <v>0</v>
      </c>
      <c r="BU102" s="394">
        <f>SUMIFS(CERT_PRES!$P:$P,CERT_PRES!$A:$A,$A102,CERT_PRES!$Q:$Q,"AGOSTO")</f>
        <v>0</v>
      </c>
      <c r="BV102" s="375">
        <v>0</v>
      </c>
      <c r="BW102" s="394">
        <f>SUMIFS(CERT_PRES!$P:$P,CERT_PRES!$A:$A,$A102,CERT_PRES!$Q:$Q,"SEPTIEMBRE")</f>
        <v>0</v>
      </c>
      <c r="BX102" s="375">
        <v>0</v>
      </c>
      <c r="BY102" s="394">
        <f>SUMIFS(CERT_PRES!$P:$P,CERT_PRES!$A:$A,$A102,CERT_PRES!$Q:$Q,"OCTUBRE")</f>
        <v>0</v>
      </c>
      <c r="BZ102" s="375">
        <v>0</v>
      </c>
      <c r="CA102" s="394">
        <f>SUMIFS(CERT_PRES!$P:$P,CERT_PRES!$A:$A,$A102,CERT_PRES!$Q:$Q,"NOVIEMBRE")</f>
        <v>0</v>
      </c>
      <c r="CB102" s="375">
        <v>0</v>
      </c>
      <c r="CC102" s="388">
        <f>SUMIFS(CERT_PRES!$P:$P,CERT_PRES!$A:$A,$A102,CERT_PRES!$Q:$Q,"DICIEMBRE")</f>
        <v>0</v>
      </c>
      <c r="CD102" s="388">
        <f t="shared" si="44"/>
        <v>0</v>
      </c>
      <c r="CE102" s="407" t="str">
        <f t="shared" si="31"/>
        <v>NO</v>
      </c>
      <c r="CF102" s="408" t="str">
        <f t="shared" si="45"/>
        <v>VALIDADO</v>
      </c>
      <c r="CG102" s="409">
        <f>+((SUMIFS(REPROGRAM!$V:$V,REPROGRAM!$B:$B,$A102,REPROGRAM!$AB:$AB,"NO"))-(SUMIFS(REPROGRAM!$W:$W,REPROGRAM!$B:$B,$A102,REPROGRAM!$AB:$AB,"NO")))</f>
        <v>0</v>
      </c>
      <c r="CH102" s="409">
        <f t="shared" si="46"/>
        <v>0</v>
      </c>
      <c r="CI102" s="409">
        <f t="shared" si="47"/>
        <v>0</v>
      </c>
      <c r="CJ102" s="410" t="str">
        <f>IF(DT102="","",INDEX(CATALOGO!L:L,MATCH(DT102,CATALOGO!D:D,0)))</f>
        <v xml:space="preserve">DIRECCIÓN PROVINCIAL DE SALUD DE MANABÍ </v>
      </c>
      <c r="CK102" s="410" t="str">
        <f>IF(DT102="","",INDEX(CATALOGO!L:L,MATCH(DT102,CATALOGO!D:D,0)))</f>
        <v xml:space="preserve">DIRECCIÓN PROVINCIAL DE SALUD DE MANABÍ </v>
      </c>
      <c r="CL102" s="352" t="str">
        <f>IF(D102="","",INDEX(CATALOGO!G:G,MATCH(D102,CATALOGO!D:D,0)))</f>
        <v>COORDINACIÓN ZONAL 4</v>
      </c>
      <c r="CM102" s="352" t="str">
        <f>IF(D102="","",INDEX(CATALOGO!H:H,MATCH(D102,CATALOGO!D:D,0)))</f>
        <v>MANABI</v>
      </c>
      <c r="CN102" s="352" t="str">
        <f>IF(D102="","",INDEX(CATALOGO!I:I,MATCH(D102,CATALOGO!D:D,0)))</f>
        <v>CHONE</v>
      </c>
      <c r="CO102" s="411" t="str">
        <f>IF(H102="","",INDEX(CATALOGO!AH:AH,MATCH(H102,CATALOGO!AF:AF,0)))</f>
        <v>MEDICAMENTOS Y DISPOSITIVOS MÉDICOS</v>
      </c>
      <c r="CP102" s="352" t="str">
        <f t="shared" si="38"/>
        <v>NO APLICA</v>
      </c>
      <c r="CQ102" s="352" t="str">
        <f>IF(E102="","",INDEX(CATALOGO!N:N,MATCH(POA_GC_2026!E102,CATALOGO!M:M,0)))</f>
        <v>PROV</v>
      </c>
      <c r="CR102" s="352" t="str">
        <f t="shared" si="39"/>
        <v>CORRIENTE</v>
      </c>
      <c r="CS102" s="352" t="str">
        <f t="shared" si="40"/>
        <v>90000004</v>
      </c>
      <c r="CT102" s="417" t="str">
        <f>IFERROR(VLOOKUP(E102,CATALOGO!$BB$3:$BC$24,2,0)," ")</f>
        <v>G21</v>
      </c>
      <c r="CU102" s="418" t="str">
        <f>IF(E102="","",INDEX(CATALOGO!AN:AN,MATCH(POA_GC_2026!E102,CATALOGO!AQ:AQ,0)))</f>
        <v>Mejorar las condiciones de vida de la población de forma integral, promoviendo el acceso equitativo a salud, vivienda y bienestar social.</v>
      </c>
      <c r="CV102" s="418" t="str">
        <f>IF(E102="","",INDEX(CATALOGO!AO:AO,MATCH(POA_GC_2026!E102,CATALOGO!AQ:AQ,0)))</f>
        <v>OE5 Incrementar la cobertura de las prestaciones de servicios de salud</v>
      </c>
      <c r="CW102" s="407" t="str">
        <f>IF(CV102="","",INDEX(CATALOGO!AP:AP,MATCH(POA_GC_2026!CV102,CATALOGO!AO:AO,0)))</f>
        <v>OE_5</v>
      </c>
      <c r="CX102" s="419"/>
      <c r="CY102" s="420">
        <f>SUMIFS(CERT_ACT_POA!AM:AM,CERT_ACT_POA!C:C,A102)</f>
        <v>0</v>
      </c>
      <c r="CZ102" s="420">
        <f t="shared" si="34"/>
        <v>0</v>
      </c>
      <c r="DA102" s="421">
        <f>SUMIFS(CERT_ACT_POA!$AD:$AD,CERT_ACT_POA!$C:$C,POA_GC_2026!$A102)</f>
        <v>0</v>
      </c>
      <c r="DB102" s="421">
        <f>SUMIFS(CERT_ACT_POA!$AE:$AE,CERT_ACT_POA!$C:$C,POA_GC_2026!$A102)</f>
        <v>0</v>
      </c>
      <c r="DC102" s="421">
        <f>SUMIFS(CERT_ACT_POA!$AF:$AF,CERT_ACT_POA!$C:$C,POA_GC_2026!$A102)</f>
        <v>0</v>
      </c>
      <c r="DD102" s="407" t="str">
        <f t="shared" si="35"/>
        <v>53</v>
      </c>
      <c r="DE102" s="364"/>
      <c r="DF102" s="428"/>
      <c r="DG102" s="429">
        <f>SUMIFS(CERT_PRES!$M:$M,CERT_PRES!$A:$A,$A102)</f>
        <v>0</v>
      </c>
      <c r="DH102" s="429">
        <f>SUMIFS(CERT_PRES!$O:$O,CERT_PRES!$A:$A,$A102)</f>
        <v>0</v>
      </c>
      <c r="DI102" s="429">
        <f>SUMIFS(CERT_PRES!$P:$P,CERT_PRES!$A:$A,$A102)</f>
        <v>0</v>
      </c>
      <c r="DJ102" s="442">
        <f t="shared" si="48"/>
        <v>0</v>
      </c>
      <c r="DK102" s="608">
        <f>IFERROR(VLOOKUP($A102,CERT_PRES!$A$6:$L$2552,12,0),0)</f>
        <v>0</v>
      </c>
      <c r="DL102" s="429" t="str">
        <f t="shared" si="36"/>
        <v>OK</v>
      </c>
      <c r="DM102" s="429" t="str">
        <f t="shared" si="37"/>
        <v>OK</v>
      </c>
      <c r="DN102" s="429" t="str">
        <f t="shared" si="42"/>
        <v/>
      </c>
      <c r="DO102" s="429" t="str">
        <f t="shared" si="49"/>
        <v/>
      </c>
      <c r="DP102" s="443">
        <f>IFERROR(VLOOKUP(A102,#REF!,82,0),0)</f>
        <v>0</v>
      </c>
      <c r="DQ102" s="444">
        <f t="shared" si="50"/>
        <v>0</v>
      </c>
      <c r="DR102" s="445">
        <f t="shared" si="51"/>
        <v>0</v>
      </c>
      <c r="DS102" s="484" t="s">
        <v>2716</v>
      </c>
      <c r="DT102" s="326" t="s">
        <v>951</v>
      </c>
    </row>
    <row r="103" spans="1:124" s="39" customFormat="1" ht="12.75" customHeight="1">
      <c r="A103" s="484" t="s">
        <v>2720</v>
      </c>
      <c r="B103" s="486" t="str">
        <f>IF(DT103="","",INDEX(CATALOGO!E:E,MATCH(DT103,CATALOGO!D:D,0)))</f>
        <v>HOSPITAL GENERAL DE CHONE</v>
      </c>
      <c r="C103" s="483" t="s">
        <v>2721</v>
      </c>
      <c r="D103" s="326" t="str">
        <f>IF(B103="","",INDEX(CATALOGO!J:J,MATCH(B103,CATALOGO!E:E,0)))</f>
        <v>1333</v>
      </c>
      <c r="E103" s="329" t="s">
        <v>223</v>
      </c>
      <c r="F103" s="326" t="str">
        <f t="shared" si="32"/>
        <v>000</v>
      </c>
      <c r="G103" s="327" t="s">
        <v>196</v>
      </c>
      <c r="H103" s="328">
        <v>531411</v>
      </c>
      <c r="I103" s="341" t="s">
        <v>1151</v>
      </c>
      <c r="J103" s="327" t="s">
        <v>193</v>
      </c>
      <c r="K103" s="342" t="str">
        <f>IF(J103="","",INDEX(CATALOGO!AW:AW,MATCH(POA_GC_2026!J103,CATALOGO!AV:AV,0)))</f>
        <v>0000</v>
      </c>
      <c r="L103" s="342" t="str">
        <f>IF(J103="","",INDEX(CATALOGO!AY:AY,MATCH(POA_GC_2026!J103,CATALOGO!AV:AV,0)))</f>
        <v>0000</v>
      </c>
      <c r="M103" s="343" t="str">
        <f>IF(DT103="","",INDEX(CATALOGO!L:L,MATCH(DT103,CATALOGO!D:D,0)))</f>
        <v xml:space="preserve">DIRECCIÓN PROVINCIAL DE SALUD DE MANABÍ </v>
      </c>
      <c r="N103" s="343" t="str">
        <f>IF(DT103="","",INDEX(CATALOGO!K:K,MATCH(DT103,CATALOGO!D:D,0)))</f>
        <v>HOSPITAL GENERAL DE CHONE</v>
      </c>
      <c r="O103" s="344" t="str">
        <f>IF(E103="","",INDEX(CATALOGO!O:O,MATCH(POA_GC_2026!E103,CATALOGO!M:M,0)))</f>
        <v>PROVISION Y PRESTACION DE SERVICIOS DE SALUD</v>
      </c>
      <c r="P103" s="345" t="str">
        <f t="shared" si="43"/>
        <v>SIN PROYECTO</v>
      </c>
      <c r="Q103" s="346" t="str">
        <f>IF(CS103="","",INDEX(CATALOGO!T:T,MATCH(POA_GC_2026!CS103,CATALOGO!S:S,0)))</f>
        <v>PRESTACION DE SERVICIOS DE SALUD SEGUNDO NIVEL</v>
      </c>
      <c r="R103" s="351" t="str">
        <f>IF(H103="","",INDEX(CATALOGO!AG:AG,MATCH(POA_GC_2026!H103,CATALOGO!AF:AF,0)))</f>
        <v>PARTES Y REPUESTOS</v>
      </c>
      <c r="S103" s="345" t="str">
        <f t="array" ref="S103">IF(J103="","",INDEX(CATALOGO!AU:AU,MATCH(J103,CATALOGO!AV:AV,0)))</f>
        <v>RECURSOS FISCALES</v>
      </c>
      <c r="T103" s="352" t="str">
        <f>IF(K103="","",INDEX(CATALOGO!AX:AX,MATCH(K103,CATALOGO!AW:AW,0)))</f>
        <v>SIN ORGANISMO</v>
      </c>
      <c r="U103" s="352" t="str">
        <f>IF(L103="","",INDEX(CATALOGO!AZ:AZ,MATCH(POA_GC_2026!L103,CATALOGO!AY:AY,0)))</f>
        <v>SIN CORRELATIVO</v>
      </c>
      <c r="V103" s="353" t="s">
        <v>493</v>
      </c>
      <c r="W103" s="354" t="s">
        <v>2492</v>
      </c>
      <c r="X103" s="354" t="s">
        <v>2648</v>
      </c>
      <c r="Y103" s="355" t="str">
        <f t="array" ref="Y103">IF(H103="","",INDEX(CATALOGO!AK:AK,MATCH(H103,CATALOGO!AF:AF,0)))</f>
        <v>06</v>
      </c>
      <c r="Z103" s="362" t="str">
        <f t="array" ref="Z103">IF(H103="","",INDEX(CATALOGO!AI:AI,MATCH(H103,CATALOGO!AF:AF,0)))</f>
        <v>NA</v>
      </c>
      <c r="AA103" s="362" t="str">
        <f t="array" ref="AA103">IF(H103="","",INDEX(CATALOGO!AJ:AJ,MATCH(H103,CATALOGO!AF:AF,0)))</f>
        <v>NA</v>
      </c>
      <c r="AB103" s="363" t="s">
        <v>194</v>
      </c>
      <c r="AC103" s="490"/>
      <c r="AD103" s="365" t="s">
        <v>206</v>
      </c>
      <c r="AE103" s="366" t="s">
        <v>41</v>
      </c>
      <c r="AF103" s="367">
        <v>46073</v>
      </c>
      <c r="AG103" s="367">
        <v>46073</v>
      </c>
      <c r="AH103" s="367">
        <v>46056</v>
      </c>
      <c r="AI103" s="367">
        <v>46056</v>
      </c>
      <c r="AJ103" s="367">
        <v>46056</v>
      </c>
      <c r="AK103" s="374"/>
      <c r="AL103" s="367">
        <v>46056</v>
      </c>
      <c r="AM103" s="367">
        <v>46078</v>
      </c>
      <c r="AN103" s="366" t="s">
        <v>41</v>
      </c>
      <c r="AO103" s="375">
        <v>0</v>
      </c>
      <c r="AP103" s="375">
        <v>0</v>
      </c>
      <c r="AQ103" s="375">
        <v>0</v>
      </c>
      <c r="AR103" s="375">
        <v>0</v>
      </c>
      <c r="AS103" s="375">
        <v>0</v>
      </c>
      <c r="AT103" s="375">
        <v>0</v>
      </c>
      <c r="AU103" s="375">
        <v>0</v>
      </c>
      <c r="AV103" s="375">
        <v>0</v>
      </c>
      <c r="AW103" s="375">
        <v>0</v>
      </c>
      <c r="AX103" s="375">
        <v>0</v>
      </c>
      <c r="AY103" s="375">
        <v>0</v>
      </c>
      <c r="AZ103" s="375">
        <v>0</v>
      </c>
      <c r="BA103" s="388">
        <f t="shared" si="33"/>
        <v>0</v>
      </c>
      <c r="BB103" s="364"/>
      <c r="BC103" s="389">
        <f>SUMIFS(REPROGRAM!X:X,REPROGRAM!B:B,POA_GC_2026!A103)</f>
        <v>0</v>
      </c>
      <c r="BD103" s="389">
        <f>SUMIFS(REPROGRAM!Z:Z,REPROGRAM!B:B,POA_GC_2026!A103)</f>
        <v>0</v>
      </c>
      <c r="BE103" s="389">
        <f t="shared" si="41"/>
        <v>0</v>
      </c>
      <c r="BF103" s="375">
        <v>0</v>
      </c>
      <c r="BG103" s="394">
        <f>SUMIFS(CERT_PRES!$P:$P,CERT_PRES!$A:$A,$A103,CERT_PRES!$Q:$Q,"ENERO")</f>
        <v>0</v>
      </c>
      <c r="BH103" s="375">
        <v>0</v>
      </c>
      <c r="BI103" s="394">
        <f>SUMIFS(CERT_PRES!$P:$P,CERT_PRES!$A:$A,$A103,CERT_PRES!$Q:$Q,"FEBRERO")</f>
        <v>0</v>
      </c>
      <c r="BJ103" s="375">
        <v>0</v>
      </c>
      <c r="BK103" s="394">
        <f>SUMIFS(CERT_PRES!$P:$P,CERT_PRES!$A:$A,$A103,CERT_PRES!$Q:$Q,"MARZO")</f>
        <v>0</v>
      </c>
      <c r="BL103" s="375">
        <v>0</v>
      </c>
      <c r="BM103" s="394">
        <f>SUMIFS(CERT_PRES!$P:$P,CERT_PRES!$A:$A,$A103,CERT_PRES!$Q:$Q,"ABRIL")</f>
        <v>0</v>
      </c>
      <c r="BN103" s="375">
        <v>0</v>
      </c>
      <c r="BO103" s="394">
        <f>SUMIFS(CERT_PRES!$P:$P,CERT_PRES!$A:$A,$A103,CERT_PRES!$Q:$Q,"MAYO")</f>
        <v>0</v>
      </c>
      <c r="BP103" s="375">
        <v>0</v>
      </c>
      <c r="BQ103" s="394">
        <f>SUMIFS(CERT_PRES!$P:$P,CERT_PRES!$A:$A,$A103,CERT_PRES!$Q:$Q,"JUNIO")</f>
        <v>0</v>
      </c>
      <c r="BR103" s="375">
        <v>0</v>
      </c>
      <c r="BS103" s="394">
        <f>SUMIFS(CERT_PRES!$P:$P,CERT_PRES!$A:$A,$A103,CERT_PRES!$Q:$Q,"JULIO")</f>
        <v>0</v>
      </c>
      <c r="BT103" s="375">
        <v>0</v>
      </c>
      <c r="BU103" s="394">
        <f>SUMIFS(CERT_PRES!$P:$P,CERT_PRES!$A:$A,$A103,CERT_PRES!$Q:$Q,"AGOSTO")</f>
        <v>0</v>
      </c>
      <c r="BV103" s="375">
        <v>0</v>
      </c>
      <c r="BW103" s="394">
        <f>SUMIFS(CERT_PRES!$P:$P,CERT_PRES!$A:$A,$A103,CERT_PRES!$Q:$Q,"SEPTIEMBRE")</f>
        <v>0</v>
      </c>
      <c r="BX103" s="375">
        <v>0</v>
      </c>
      <c r="BY103" s="394">
        <f>SUMIFS(CERT_PRES!$P:$P,CERT_PRES!$A:$A,$A103,CERT_PRES!$Q:$Q,"OCTUBRE")</f>
        <v>0</v>
      </c>
      <c r="BZ103" s="375">
        <v>0</v>
      </c>
      <c r="CA103" s="394">
        <f>SUMIFS(CERT_PRES!$P:$P,CERT_PRES!$A:$A,$A103,CERT_PRES!$Q:$Q,"NOVIEMBRE")</f>
        <v>0</v>
      </c>
      <c r="CB103" s="375">
        <v>0</v>
      </c>
      <c r="CC103" s="388">
        <f>SUMIFS(CERT_PRES!$P:$P,CERT_PRES!$A:$A,$A103,CERT_PRES!$Q:$Q,"DICIEMBRE")</f>
        <v>0</v>
      </c>
      <c r="CD103" s="388">
        <f t="shared" si="44"/>
        <v>0</v>
      </c>
      <c r="CE103" s="407" t="str">
        <f t="shared" si="31"/>
        <v>NO</v>
      </c>
      <c r="CF103" s="408" t="str">
        <f t="shared" si="45"/>
        <v>VALIDADO</v>
      </c>
      <c r="CG103" s="409">
        <f>+((SUMIFS(REPROGRAM!$V:$V,REPROGRAM!$B:$B,$A103,REPROGRAM!$AB:$AB,"NO"))-(SUMIFS(REPROGRAM!$W:$W,REPROGRAM!$B:$B,$A103,REPROGRAM!$AB:$AB,"NO")))</f>
        <v>0</v>
      </c>
      <c r="CH103" s="409">
        <f t="shared" si="46"/>
        <v>0</v>
      </c>
      <c r="CI103" s="409">
        <f t="shared" si="47"/>
        <v>0</v>
      </c>
      <c r="CJ103" s="410" t="str">
        <f>IF(DT103="","",INDEX(CATALOGO!L:L,MATCH(DT103,CATALOGO!D:D,0)))</f>
        <v xml:space="preserve">DIRECCIÓN PROVINCIAL DE SALUD DE MANABÍ </v>
      </c>
      <c r="CK103" s="410" t="str">
        <f>IF(DT103="","",INDEX(CATALOGO!L:L,MATCH(DT103,CATALOGO!D:D,0)))</f>
        <v xml:space="preserve">DIRECCIÓN PROVINCIAL DE SALUD DE MANABÍ </v>
      </c>
      <c r="CL103" s="352" t="str">
        <f>IF(D103="","",INDEX(CATALOGO!G:G,MATCH(D103,CATALOGO!D:D,0)))</f>
        <v>COORDINACIÓN ZONAL 4</v>
      </c>
      <c r="CM103" s="352" t="str">
        <f>IF(D103="","",INDEX(CATALOGO!H:H,MATCH(D103,CATALOGO!D:D,0)))</f>
        <v>MANABI</v>
      </c>
      <c r="CN103" s="352" t="str">
        <f>IF(D103="","",INDEX(CATALOGO!I:I,MATCH(D103,CATALOGO!D:D,0)))</f>
        <v>CHONE</v>
      </c>
      <c r="CO103" s="411" t="str">
        <f>IF(H103="","",INDEX(CATALOGO!AH:AH,MATCH(H103,CATALOGO!AF:AF,0)))</f>
        <v>MANTENIMIENTOS</v>
      </c>
      <c r="CP103" s="352" t="str">
        <f t="shared" si="38"/>
        <v>NO APLICA</v>
      </c>
      <c r="CQ103" s="352" t="str">
        <f>IF(E103="","",INDEX(CATALOGO!N:N,MATCH(POA_GC_2026!E103,CATALOGO!M:M,0)))</f>
        <v>PROV</v>
      </c>
      <c r="CR103" s="352" t="str">
        <f t="shared" si="39"/>
        <v>CORRIENTE</v>
      </c>
      <c r="CS103" s="352" t="str">
        <f t="shared" si="40"/>
        <v>90000004</v>
      </c>
      <c r="CT103" s="417" t="str">
        <f>IFERROR(VLOOKUP(E103,CATALOGO!$BB$3:$BC$24,2,0)," ")</f>
        <v>G21</v>
      </c>
      <c r="CU103" s="418" t="str">
        <f>IF(E103="","",INDEX(CATALOGO!AN:AN,MATCH(POA_GC_2026!E103,CATALOGO!AQ:AQ,0)))</f>
        <v>Mejorar las condiciones de vida de la población de forma integral, promoviendo el acceso equitativo a salud, vivienda y bienestar social.</v>
      </c>
      <c r="CV103" s="418" t="str">
        <f>IF(E103="","",INDEX(CATALOGO!AO:AO,MATCH(POA_GC_2026!E103,CATALOGO!AQ:AQ,0)))</f>
        <v>OE5 Incrementar la cobertura de las prestaciones de servicios de salud</v>
      </c>
      <c r="CW103" s="407" t="str">
        <f>IF(CV103="","",INDEX(CATALOGO!AP:AP,MATCH(POA_GC_2026!CV103,CATALOGO!AO:AO,0)))</f>
        <v>OE_5</v>
      </c>
      <c r="CX103" s="419"/>
      <c r="CY103" s="420">
        <f>SUMIFS(CERT_ACT_POA!AM:AM,CERT_ACT_POA!C:C,A103)</f>
        <v>0</v>
      </c>
      <c r="CZ103" s="420">
        <f t="shared" si="34"/>
        <v>0</v>
      </c>
      <c r="DA103" s="421">
        <f>SUMIFS(CERT_ACT_POA!$AD:$AD,CERT_ACT_POA!$C:$C,POA_GC_2026!$A103)</f>
        <v>0</v>
      </c>
      <c r="DB103" s="421">
        <f>SUMIFS(CERT_ACT_POA!$AE:$AE,CERT_ACT_POA!$C:$C,POA_GC_2026!$A103)</f>
        <v>0</v>
      </c>
      <c r="DC103" s="421">
        <f>SUMIFS(CERT_ACT_POA!$AF:$AF,CERT_ACT_POA!$C:$C,POA_GC_2026!$A103)</f>
        <v>0</v>
      </c>
      <c r="DD103" s="407" t="str">
        <f t="shared" si="35"/>
        <v>53</v>
      </c>
      <c r="DE103" s="364"/>
      <c r="DF103" s="428"/>
      <c r="DG103" s="429">
        <f>SUMIFS(CERT_PRES!$M:$M,CERT_PRES!$A:$A,$A103)</f>
        <v>0</v>
      </c>
      <c r="DH103" s="429">
        <f>SUMIFS(CERT_PRES!$O:$O,CERT_PRES!$A:$A,$A103)</f>
        <v>0</v>
      </c>
      <c r="DI103" s="429">
        <f>SUMIFS(CERT_PRES!$P:$P,CERT_PRES!$A:$A,$A103)</f>
        <v>0</v>
      </c>
      <c r="DJ103" s="442">
        <f t="shared" si="48"/>
        <v>0</v>
      </c>
      <c r="DK103" s="608">
        <f>IFERROR(VLOOKUP($A103,CERT_PRES!$A$6:$L$2552,12,0),0)</f>
        <v>0</v>
      </c>
      <c r="DL103" s="429" t="str">
        <f t="shared" si="36"/>
        <v>OK</v>
      </c>
      <c r="DM103" s="429" t="str">
        <f t="shared" si="37"/>
        <v>OK</v>
      </c>
      <c r="DN103" s="429" t="str">
        <f t="shared" si="42"/>
        <v/>
      </c>
      <c r="DO103" s="429" t="str">
        <f t="shared" si="49"/>
        <v/>
      </c>
      <c r="DP103" s="443">
        <f>IFERROR(VLOOKUP(A103,#REF!,82,0),0)</f>
        <v>0</v>
      </c>
      <c r="DQ103" s="444">
        <f t="shared" si="50"/>
        <v>0</v>
      </c>
      <c r="DR103" s="445">
        <f t="shared" si="51"/>
        <v>0</v>
      </c>
      <c r="DS103" s="484" t="s">
        <v>2720</v>
      </c>
      <c r="DT103" s="326" t="s">
        <v>951</v>
      </c>
    </row>
    <row r="104" spans="1:124" s="39" customFormat="1" ht="12.75" customHeight="1">
      <c r="A104" s="484" t="s">
        <v>2722</v>
      </c>
      <c r="B104" s="486" t="str">
        <f>IF(DT104="","",INDEX(CATALOGO!E:E,MATCH(DT104,CATALOGO!D:D,0)))</f>
        <v>HOSPITAL GENERAL DE CHONE</v>
      </c>
      <c r="C104" s="483" t="s">
        <v>2723</v>
      </c>
      <c r="D104" s="326" t="str">
        <f>IF(B104="","",INDEX(CATALOGO!J:J,MATCH(B104,CATALOGO!E:E,0)))</f>
        <v>1333</v>
      </c>
      <c r="E104" s="329" t="s">
        <v>223</v>
      </c>
      <c r="F104" s="326" t="str">
        <f t="shared" si="32"/>
        <v>000</v>
      </c>
      <c r="G104" s="327" t="s">
        <v>196</v>
      </c>
      <c r="H104" s="328">
        <v>570102</v>
      </c>
      <c r="I104" s="341" t="s">
        <v>1151</v>
      </c>
      <c r="J104" s="327" t="s">
        <v>193</v>
      </c>
      <c r="K104" s="342" t="str">
        <f>IF(J104="","",INDEX(CATALOGO!AW:AW,MATCH(POA_GC_2026!J104,CATALOGO!AV:AV,0)))</f>
        <v>0000</v>
      </c>
      <c r="L104" s="342" t="str">
        <f>IF(J104="","",INDEX(CATALOGO!AY:AY,MATCH(POA_GC_2026!J104,CATALOGO!AV:AV,0)))</f>
        <v>0000</v>
      </c>
      <c r="M104" s="343" t="str">
        <f>IF(DT104="","",INDEX(CATALOGO!L:L,MATCH(DT104,CATALOGO!D:D,0)))</f>
        <v xml:space="preserve">DIRECCIÓN PROVINCIAL DE SALUD DE MANABÍ </v>
      </c>
      <c r="N104" s="343" t="str">
        <f>IF(DT104="","",INDEX(CATALOGO!K:K,MATCH(DT104,CATALOGO!D:D,0)))</f>
        <v>HOSPITAL GENERAL DE CHONE</v>
      </c>
      <c r="O104" s="344" t="str">
        <f>IF(E104="","",INDEX(CATALOGO!O:O,MATCH(POA_GC_2026!E104,CATALOGO!M:M,0)))</f>
        <v>PROVISION Y PRESTACION DE SERVICIOS DE SALUD</v>
      </c>
      <c r="P104" s="345" t="str">
        <f t="shared" si="43"/>
        <v>SIN PROYECTO</v>
      </c>
      <c r="Q104" s="346" t="str">
        <f>IF(CS104="","",INDEX(CATALOGO!T:T,MATCH(POA_GC_2026!CS104,CATALOGO!S:S,0)))</f>
        <v>PRESTACION DE SERVICIOS DE SALUD SEGUNDO NIVEL</v>
      </c>
      <c r="R104" s="351" t="str">
        <f>IF(H104="","",INDEX(CATALOGO!AG:AG,MATCH(POA_GC_2026!H104,CATALOGO!AF:AF,0)))</f>
        <v>TASAS GENERALES IMPUESTOS PERMISOS LICENCIAS Y PAT</v>
      </c>
      <c r="S104" s="345" t="str">
        <f t="array" ref="S104">IF(J104="","",INDEX(CATALOGO!AU:AU,MATCH(J104,CATALOGO!AV:AV,0)))</f>
        <v>RECURSOS FISCALES</v>
      </c>
      <c r="T104" s="352" t="str">
        <f>IF(K104="","",INDEX(CATALOGO!AX:AX,MATCH(K104,CATALOGO!AW:AW,0)))</f>
        <v>SIN ORGANISMO</v>
      </c>
      <c r="U104" s="352" t="str">
        <f>IF(L104="","",INDEX(CATALOGO!AZ:AZ,MATCH(POA_GC_2026!L104,CATALOGO!AY:AY,0)))</f>
        <v>SIN CORRELATIVO</v>
      </c>
      <c r="V104" s="353" t="s">
        <v>493</v>
      </c>
      <c r="W104" s="354" t="s">
        <v>2585</v>
      </c>
      <c r="X104" s="354" t="s">
        <v>2499</v>
      </c>
      <c r="Y104" s="355" t="str">
        <f t="array" ref="Y104">IF(H104="","",INDEX(CATALOGO!AK:AK,MATCH(H104,CATALOGO!AF:AF,0)))</f>
        <v>06</v>
      </c>
      <c r="Z104" s="362" t="str">
        <f t="array" ref="Z104">IF(H104="","",INDEX(CATALOGO!AI:AI,MATCH(H104,CATALOGO!AF:AF,0)))</f>
        <v>NA</v>
      </c>
      <c r="AA104" s="362" t="str">
        <f t="array" ref="AA104">IF(H104="","",INDEX(CATALOGO!AJ:AJ,MATCH(H104,CATALOGO!AF:AF,0)))</f>
        <v>NA</v>
      </c>
      <c r="AB104" s="363" t="s">
        <v>194</v>
      </c>
      <c r="AC104" s="490"/>
      <c r="AD104" s="365" t="s">
        <v>197</v>
      </c>
      <c r="AE104" s="366" t="s">
        <v>44</v>
      </c>
      <c r="AF104" s="367">
        <v>46076</v>
      </c>
      <c r="AG104" s="367">
        <v>46076</v>
      </c>
      <c r="AH104" s="367"/>
      <c r="AI104" s="367"/>
      <c r="AJ104" s="367"/>
      <c r="AK104" s="374"/>
      <c r="AL104" s="367">
        <v>46106</v>
      </c>
      <c r="AM104" s="367">
        <v>46356</v>
      </c>
      <c r="AN104" s="366" t="s">
        <v>41</v>
      </c>
      <c r="AO104" s="375">
        <v>13875.81</v>
      </c>
      <c r="AP104" s="375">
        <v>0</v>
      </c>
      <c r="AQ104" s="375">
        <v>0</v>
      </c>
      <c r="AR104" s="375">
        <v>0</v>
      </c>
      <c r="AS104" s="375">
        <v>0</v>
      </c>
      <c r="AT104" s="375">
        <v>0</v>
      </c>
      <c r="AU104" s="375">
        <v>0</v>
      </c>
      <c r="AV104" s="375">
        <v>0</v>
      </c>
      <c r="AW104" s="375">
        <v>0</v>
      </c>
      <c r="AX104" s="375">
        <v>0</v>
      </c>
      <c r="AY104" s="375">
        <v>0</v>
      </c>
      <c r="AZ104" s="375">
        <v>0</v>
      </c>
      <c r="BA104" s="388">
        <f t="shared" si="33"/>
        <v>13875.81</v>
      </c>
      <c r="BB104" s="364"/>
      <c r="BC104" s="389">
        <f>SUMIFS(REPROGRAM!X:X,REPROGRAM!B:B,POA_GC_2026!A104)</f>
        <v>0</v>
      </c>
      <c r="BD104" s="389">
        <f>SUMIFS(REPROGRAM!Z:Z,REPROGRAM!B:B,POA_GC_2026!A104)</f>
        <v>3468.95</v>
      </c>
      <c r="BE104" s="389">
        <f t="shared" si="41"/>
        <v>10406.86</v>
      </c>
      <c r="BF104" s="375">
        <v>0</v>
      </c>
      <c r="BG104" s="394">
        <f>SUMIFS(CERT_PRES!$P:$P,CERT_PRES!$A:$A,$A104,CERT_PRES!$Q:$Q,"ENERO")</f>
        <v>0</v>
      </c>
      <c r="BH104" s="375">
        <v>0</v>
      </c>
      <c r="BI104" s="394">
        <f>SUMIFS(CERT_PRES!$P:$P,CERT_PRES!$A:$A,$A104,CERT_PRES!$Q:$Q,"FEBRERO")</f>
        <v>0</v>
      </c>
      <c r="BJ104" s="375">
        <v>0</v>
      </c>
      <c r="BK104" s="394">
        <f>SUMIFS(CERT_PRES!$P:$P,CERT_PRES!$A:$A,$A104,CERT_PRES!$Q:$Q,"MARZO")</f>
        <v>0</v>
      </c>
      <c r="BL104" s="375">
        <v>0</v>
      </c>
      <c r="BM104" s="394">
        <f>SUMIFS(CERT_PRES!$P:$P,CERT_PRES!$A:$A,$A104,CERT_PRES!$Q:$Q,"ABRIL")</f>
        <v>0</v>
      </c>
      <c r="BN104" s="375">
        <v>0</v>
      </c>
      <c r="BO104" s="394">
        <f>SUMIFS(CERT_PRES!$P:$P,CERT_PRES!$A:$A,$A104,CERT_PRES!$Q:$Q,"MAYO")</f>
        <v>0</v>
      </c>
      <c r="BP104" s="375">
        <v>0</v>
      </c>
      <c r="BQ104" s="394">
        <f>SUMIFS(CERT_PRES!$P:$P,CERT_PRES!$A:$A,$A104,CERT_PRES!$Q:$Q,"JUNIO")</f>
        <v>0</v>
      </c>
      <c r="BR104" s="375">
        <v>10406.86</v>
      </c>
      <c r="BS104" s="394">
        <f>SUMIFS(CERT_PRES!$P:$P,CERT_PRES!$A:$A,$A104,CERT_PRES!$Q:$Q,"JULIO")</f>
        <v>10406.86</v>
      </c>
      <c r="BT104" s="375">
        <v>0</v>
      </c>
      <c r="BU104" s="394">
        <f>SUMIFS(CERT_PRES!$P:$P,CERT_PRES!$A:$A,$A104,CERT_PRES!$Q:$Q,"AGOSTO")</f>
        <v>0</v>
      </c>
      <c r="BV104" s="375">
        <v>0</v>
      </c>
      <c r="BW104" s="394">
        <f>SUMIFS(CERT_PRES!$P:$P,CERT_PRES!$A:$A,$A104,CERT_PRES!$Q:$Q,"SEPTIEMBRE")</f>
        <v>0</v>
      </c>
      <c r="BX104" s="375">
        <v>0</v>
      </c>
      <c r="BY104" s="394">
        <f>SUMIFS(CERT_PRES!$P:$P,CERT_PRES!$A:$A,$A104,CERT_PRES!$Q:$Q,"OCTUBRE")</f>
        <v>0</v>
      </c>
      <c r="BZ104" s="375">
        <v>0</v>
      </c>
      <c r="CA104" s="394">
        <f>SUMIFS(CERT_PRES!$P:$P,CERT_PRES!$A:$A,$A104,CERT_PRES!$Q:$Q,"NOVIEMBRE")</f>
        <v>0</v>
      </c>
      <c r="CB104" s="375">
        <v>0</v>
      </c>
      <c r="CC104" s="388">
        <f>SUMIFS(CERT_PRES!$P:$P,CERT_PRES!$A:$A,$A104,CERT_PRES!$Q:$Q,"DICIEMBRE")</f>
        <v>0</v>
      </c>
      <c r="CD104" s="388">
        <f t="shared" si="44"/>
        <v>10406.86</v>
      </c>
      <c r="CE104" s="407" t="str">
        <f t="shared" ref="CE104:CE168" si="52">IF(OR(J104="003"),"SIN_LIQUIDEZ",IF(CH104&gt;0,"SI","NO"))</f>
        <v>SI</v>
      </c>
      <c r="CF104" s="408" t="str">
        <f t="shared" si="45"/>
        <v>VALIDADO</v>
      </c>
      <c r="CG104" s="409">
        <f>+((SUMIFS(REPROGRAM!$V:$V,REPROGRAM!$B:$B,$A104,REPROGRAM!$AB:$AB,"NO"))-(SUMIFS(REPROGRAM!$W:$W,REPROGRAM!$B:$B,$A104,REPROGRAM!$AB:$AB,"NO")))</f>
        <v>0</v>
      </c>
      <c r="CH104" s="409">
        <f t="shared" si="46"/>
        <v>10406.86</v>
      </c>
      <c r="CI104" s="409">
        <f t="shared" si="47"/>
        <v>0</v>
      </c>
      <c r="CJ104" s="410" t="str">
        <f>IF(DT104="","",INDEX(CATALOGO!L:L,MATCH(DT104,CATALOGO!D:D,0)))</f>
        <v xml:space="preserve">DIRECCIÓN PROVINCIAL DE SALUD DE MANABÍ </v>
      </c>
      <c r="CK104" s="410" t="str">
        <f>IF(DT104="","",INDEX(CATALOGO!L:L,MATCH(DT104,CATALOGO!D:D,0)))</f>
        <v xml:space="preserve">DIRECCIÓN PROVINCIAL DE SALUD DE MANABÍ </v>
      </c>
      <c r="CL104" s="352" t="str">
        <f>IF(D104="","",INDEX(CATALOGO!G:G,MATCH(D104,CATALOGO!D:D,0)))</f>
        <v>COORDINACIÓN ZONAL 4</v>
      </c>
      <c r="CM104" s="352" t="str">
        <f>IF(D104="","",INDEX(CATALOGO!H:H,MATCH(D104,CATALOGO!D:D,0)))</f>
        <v>MANABI</v>
      </c>
      <c r="CN104" s="352" t="str">
        <f>IF(D104="","",INDEX(CATALOGO!I:I,MATCH(D104,CATALOGO!D:D,0)))</f>
        <v>CHONE</v>
      </c>
      <c r="CO104" s="411" t="str">
        <f>IF(H104="","",INDEX(CATALOGO!AH:AH,MATCH(H104,CATALOGO!AF:AF,0)))</f>
        <v>COSTOS FINANCIEROS Y OTROS GASTOS</v>
      </c>
      <c r="CP104" s="352" t="str">
        <f t="shared" si="38"/>
        <v>NO APLICA</v>
      </c>
      <c r="CQ104" s="352" t="str">
        <f>IF(E104="","",INDEX(CATALOGO!N:N,MATCH(POA_GC_2026!E104,CATALOGO!M:M,0)))</f>
        <v>PROV</v>
      </c>
      <c r="CR104" s="352" t="str">
        <f t="shared" si="39"/>
        <v>CORRIENTE</v>
      </c>
      <c r="CS104" s="352" t="str">
        <f t="shared" si="40"/>
        <v>90000004</v>
      </c>
      <c r="CT104" s="417" t="str">
        <f>IFERROR(VLOOKUP(E104,CATALOGO!$BB$3:$BC$24,2,0)," ")</f>
        <v>G21</v>
      </c>
      <c r="CU104" s="418" t="str">
        <f>IF(E104="","",INDEX(CATALOGO!AN:AN,MATCH(POA_GC_2026!E104,CATALOGO!AQ:AQ,0)))</f>
        <v>Mejorar las condiciones de vida de la población de forma integral, promoviendo el acceso equitativo a salud, vivienda y bienestar social.</v>
      </c>
      <c r="CV104" s="418" t="str">
        <f>IF(E104="","",INDEX(CATALOGO!AO:AO,MATCH(POA_GC_2026!E104,CATALOGO!AQ:AQ,0)))</f>
        <v>OE5 Incrementar la cobertura de las prestaciones de servicios de salud</v>
      </c>
      <c r="CW104" s="407" t="str">
        <f>IF(CV104="","",INDEX(CATALOGO!AP:AP,MATCH(POA_GC_2026!CV104,CATALOGO!AO:AO,0)))</f>
        <v>OE_5</v>
      </c>
      <c r="CX104" s="419"/>
      <c r="CY104" s="420">
        <f>SUMIFS(CERT_ACT_POA!AM:AM,CERT_ACT_POA!C:C,A104)</f>
        <v>10406.86</v>
      </c>
      <c r="CZ104" s="420">
        <f t="shared" si="34"/>
        <v>0</v>
      </c>
      <c r="DA104" s="421">
        <f>SUMIFS(CERT_ACT_POA!$AD:$AD,CERT_ACT_POA!$C:$C,POA_GC_2026!$A104)</f>
        <v>0</v>
      </c>
      <c r="DB104" s="421">
        <f>SUMIFS(CERT_ACT_POA!$AE:$AE,CERT_ACT_POA!$C:$C,POA_GC_2026!$A104)</f>
        <v>0</v>
      </c>
      <c r="DC104" s="421">
        <f>SUMIFS(CERT_ACT_POA!$AF:$AF,CERT_ACT_POA!$C:$C,POA_GC_2026!$A104)</f>
        <v>0</v>
      </c>
      <c r="DD104" s="407" t="str">
        <f t="shared" si="35"/>
        <v>57</v>
      </c>
      <c r="DE104" s="364"/>
      <c r="DF104" s="428"/>
      <c r="DG104" s="429">
        <f>SUMIFS(CERT_PRES!$M:$M,CERT_PRES!$A:$A,$A104)</f>
        <v>0</v>
      </c>
      <c r="DH104" s="429">
        <f>SUMIFS(CERT_PRES!$O:$O,CERT_PRES!$A:$A,$A104)</f>
        <v>10406.86</v>
      </c>
      <c r="DI104" s="429">
        <f>SUMIFS(CERT_PRES!$P:$P,CERT_PRES!$A:$A,$A104)</f>
        <v>10406.86</v>
      </c>
      <c r="DJ104" s="442">
        <f t="shared" si="48"/>
        <v>0</v>
      </c>
      <c r="DK104" s="608">
        <f>IFERROR(VLOOKUP($A104,CERT_PRES!$A$6:$L$2552,12,0),0)</f>
        <v>19</v>
      </c>
      <c r="DL104" s="429" t="str">
        <f t="shared" si="36"/>
        <v>OK</v>
      </c>
      <c r="DM104" s="429" t="str">
        <f t="shared" si="37"/>
        <v>OK</v>
      </c>
      <c r="DN104" s="429">
        <f t="shared" si="42"/>
        <v>10406.86</v>
      </c>
      <c r="DO104" s="429" t="str">
        <f t="shared" si="49"/>
        <v/>
      </c>
      <c r="DP104" s="443">
        <f>IFERROR(VLOOKUP(A104,#REF!,82,0),0)</f>
        <v>0</v>
      </c>
      <c r="DQ104" s="444">
        <f t="shared" si="50"/>
        <v>10406.86</v>
      </c>
      <c r="DR104" s="445">
        <f t="shared" si="51"/>
        <v>0</v>
      </c>
      <c r="DS104" s="484" t="s">
        <v>2722</v>
      </c>
      <c r="DT104" s="326" t="s">
        <v>951</v>
      </c>
    </row>
    <row r="105" spans="1:124" s="39" customFormat="1" ht="12.75" customHeight="1">
      <c r="A105" s="484" t="s">
        <v>2724</v>
      </c>
      <c r="B105" s="486" t="str">
        <f>IF(DT105="","",INDEX(CATALOGO!E:E,MATCH(DT105,CATALOGO!D:D,0)))</f>
        <v>HOSPITAL GENERAL DE CHONE</v>
      </c>
      <c r="C105" s="483" t="s">
        <v>2723</v>
      </c>
      <c r="D105" s="326" t="str">
        <f>IF(B105="","",INDEX(CATALOGO!J:J,MATCH(B105,CATALOGO!E:E,0)))</f>
        <v>1333</v>
      </c>
      <c r="E105" s="329" t="s">
        <v>223</v>
      </c>
      <c r="F105" s="326" t="str">
        <f t="shared" ref="F105:F168" si="53">IF(E105="","","000")</f>
        <v>000</v>
      </c>
      <c r="G105" s="327" t="s">
        <v>196</v>
      </c>
      <c r="H105" s="328">
        <v>570102</v>
      </c>
      <c r="I105" s="341" t="s">
        <v>1151</v>
      </c>
      <c r="J105" s="327" t="s">
        <v>193</v>
      </c>
      <c r="K105" s="342" t="str">
        <f>IF(J105="","",INDEX(CATALOGO!AW:AW,MATCH(POA_GC_2026!J105,CATALOGO!AV:AV,0)))</f>
        <v>0000</v>
      </c>
      <c r="L105" s="342" t="str">
        <f>IF(J105="","",INDEX(CATALOGO!AY:AY,MATCH(POA_GC_2026!J105,CATALOGO!AV:AV,0)))</f>
        <v>0000</v>
      </c>
      <c r="M105" s="343" t="str">
        <f>IF(DT105="","",INDEX(CATALOGO!L:L,MATCH(DT105,CATALOGO!D:D,0)))</f>
        <v xml:space="preserve">DIRECCIÓN PROVINCIAL DE SALUD DE MANABÍ </v>
      </c>
      <c r="N105" s="343" t="str">
        <f>IF(DT105="","",INDEX(CATALOGO!K:K,MATCH(DT105,CATALOGO!D:D,0)))</f>
        <v>HOSPITAL GENERAL DE CHONE</v>
      </c>
      <c r="O105" s="344" t="str">
        <f>IF(E105="","",INDEX(CATALOGO!O:O,MATCH(POA_GC_2026!E105,CATALOGO!M:M,0)))</f>
        <v>PROVISION Y PRESTACION DE SERVICIOS DE SALUD</v>
      </c>
      <c r="P105" s="345" t="str">
        <f t="shared" si="43"/>
        <v>SIN PROYECTO</v>
      </c>
      <c r="Q105" s="346" t="str">
        <f>IF(CS105="","",INDEX(CATALOGO!T:T,MATCH(POA_GC_2026!CS105,CATALOGO!S:S,0)))</f>
        <v>PRESTACION DE SERVICIOS DE SALUD SEGUNDO NIVEL</v>
      </c>
      <c r="R105" s="351" t="str">
        <f>IF(H105="","",INDEX(CATALOGO!AG:AG,MATCH(POA_GC_2026!H105,CATALOGO!AF:AF,0)))</f>
        <v>TASAS GENERALES IMPUESTOS PERMISOS LICENCIAS Y PAT</v>
      </c>
      <c r="S105" s="345" t="str">
        <f t="array" ref="S105">IF(J105="","",INDEX(CATALOGO!AU:AU,MATCH(J105,CATALOGO!AV:AV,0)))</f>
        <v>RECURSOS FISCALES</v>
      </c>
      <c r="T105" s="352" t="str">
        <f>IF(K105="","",INDEX(CATALOGO!AX:AX,MATCH(K105,CATALOGO!AW:AW,0)))</f>
        <v>SIN ORGANISMO</v>
      </c>
      <c r="U105" s="352" t="str">
        <f>IF(L105="","",INDEX(CATALOGO!AZ:AZ,MATCH(POA_GC_2026!L105,CATALOGO!AY:AY,0)))</f>
        <v>SIN CORRELATIVO</v>
      </c>
      <c r="V105" s="353" t="s">
        <v>493</v>
      </c>
      <c r="W105" s="354" t="s">
        <v>2585</v>
      </c>
      <c r="X105" s="354" t="s">
        <v>2499</v>
      </c>
      <c r="Y105" s="355" t="str">
        <f t="array" ref="Y105">IF(H105="","",INDEX(CATALOGO!AK:AK,MATCH(H105,CATALOGO!AF:AF,0)))</f>
        <v>06</v>
      </c>
      <c r="Z105" s="362" t="str">
        <f t="array" ref="Z105">IF(H105="","",INDEX(CATALOGO!AI:AI,MATCH(H105,CATALOGO!AF:AF,0)))</f>
        <v>NA</v>
      </c>
      <c r="AA105" s="362" t="str">
        <f t="array" ref="AA105">IF(H105="","",INDEX(CATALOGO!AJ:AJ,MATCH(H105,CATALOGO!AF:AF,0)))</f>
        <v>NA</v>
      </c>
      <c r="AB105" s="363" t="s">
        <v>194</v>
      </c>
      <c r="AC105" s="490"/>
      <c r="AD105" s="365" t="s">
        <v>197</v>
      </c>
      <c r="AE105" s="366" t="s">
        <v>44</v>
      </c>
      <c r="AF105" s="367">
        <v>46076</v>
      </c>
      <c r="AG105" s="367">
        <v>46076</v>
      </c>
      <c r="AH105" s="367"/>
      <c r="AI105" s="367"/>
      <c r="AJ105" s="367"/>
      <c r="AK105" s="374"/>
      <c r="AL105" s="367">
        <v>46106</v>
      </c>
      <c r="AM105" s="367">
        <v>46356</v>
      </c>
      <c r="AN105" s="366" t="s">
        <v>41</v>
      </c>
      <c r="AO105" s="375">
        <v>0</v>
      </c>
      <c r="AP105" s="375">
        <v>0</v>
      </c>
      <c r="AQ105" s="375">
        <v>157000</v>
      </c>
      <c r="AR105" s="375">
        <v>0</v>
      </c>
      <c r="AS105" s="375">
        <v>0</v>
      </c>
      <c r="AT105" s="375">
        <v>0</v>
      </c>
      <c r="AU105" s="375">
        <v>0</v>
      </c>
      <c r="AV105" s="375">
        <v>0</v>
      </c>
      <c r="AW105" s="375">
        <v>0</v>
      </c>
      <c r="AX105" s="375">
        <v>0</v>
      </c>
      <c r="AY105" s="375">
        <v>0</v>
      </c>
      <c r="AZ105" s="375">
        <v>0</v>
      </c>
      <c r="BA105" s="388">
        <f t="shared" ref="BA105:BA168" si="54">AO105+AP105+AQ105+AR105+AS105+AT105+AU105+AV105+AW105+AX105+AY105+AZ105</f>
        <v>157000</v>
      </c>
      <c r="BB105" s="364"/>
      <c r="BC105" s="389">
        <f>SUMIFS(REPROGRAM!X:X,REPROGRAM!B:B,POA_GC_2026!A105)</f>
        <v>0</v>
      </c>
      <c r="BD105" s="389">
        <f>SUMIFS(REPROGRAM!Z:Z,REPROGRAM!B:B,POA_GC_2026!A105)</f>
        <v>157000</v>
      </c>
      <c r="BE105" s="389">
        <f t="shared" si="41"/>
        <v>0</v>
      </c>
      <c r="BF105" s="375">
        <v>0</v>
      </c>
      <c r="BG105" s="394">
        <f>SUMIFS(CERT_PRES!$P:$P,CERT_PRES!$A:$A,$A105,CERT_PRES!$Q:$Q,"ENERO")</f>
        <v>0</v>
      </c>
      <c r="BH105" s="375">
        <v>0</v>
      </c>
      <c r="BI105" s="394">
        <f>SUMIFS(CERT_PRES!$P:$P,CERT_PRES!$A:$A,$A105,CERT_PRES!$Q:$Q,"FEBRERO")</f>
        <v>0</v>
      </c>
      <c r="BJ105" s="375">
        <v>0</v>
      </c>
      <c r="BK105" s="394">
        <f>SUMIFS(CERT_PRES!$P:$P,CERT_PRES!$A:$A,$A105,CERT_PRES!$Q:$Q,"MARZO")</f>
        <v>0</v>
      </c>
      <c r="BL105" s="375">
        <v>0</v>
      </c>
      <c r="BM105" s="394">
        <f>SUMIFS(CERT_PRES!$P:$P,CERT_PRES!$A:$A,$A105,CERT_PRES!$Q:$Q,"ABRIL")</f>
        <v>0</v>
      </c>
      <c r="BN105" s="375">
        <v>0</v>
      </c>
      <c r="BO105" s="394">
        <f>SUMIFS(CERT_PRES!$P:$P,CERT_PRES!$A:$A,$A105,CERT_PRES!$Q:$Q,"MAYO")</f>
        <v>0</v>
      </c>
      <c r="BP105" s="375">
        <v>0</v>
      </c>
      <c r="BQ105" s="394">
        <f>SUMIFS(CERT_PRES!$P:$P,CERT_PRES!$A:$A,$A105,CERT_PRES!$Q:$Q,"JUNIO")</f>
        <v>0</v>
      </c>
      <c r="BR105" s="375">
        <v>0</v>
      </c>
      <c r="BS105" s="394">
        <f>SUMIFS(CERT_PRES!$P:$P,CERT_PRES!$A:$A,$A105,CERT_PRES!$Q:$Q,"JULIO")</f>
        <v>0</v>
      </c>
      <c r="BT105" s="375">
        <v>0</v>
      </c>
      <c r="BU105" s="394">
        <f>SUMIFS(CERT_PRES!$P:$P,CERT_PRES!$A:$A,$A105,CERT_PRES!$Q:$Q,"AGOSTO")</f>
        <v>0</v>
      </c>
      <c r="BV105" s="375">
        <v>0</v>
      </c>
      <c r="BW105" s="394">
        <f>SUMIFS(CERT_PRES!$P:$P,CERT_PRES!$A:$A,$A105,CERT_PRES!$Q:$Q,"SEPTIEMBRE")</f>
        <v>0</v>
      </c>
      <c r="BX105" s="375">
        <v>0</v>
      </c>
      <c r="BY105" s="394">
        <f>SUMIFS(CERT_PRES!$P:$P,CERT_PRES!$A:$A,$A105,CERT_PRES!$Q:$Q,"OCTUBRE")</f>
        <v>0</v>
      </c>
      <c r="BZ105" s="375">
        <v>0</v>
      </c>
      <c r="CA105" s="394">
        <f>SUMIFS(CERT_PRES!$P:$P,CERT_PRES!$A:$A,$A105,CERT_PRES!$Q:$Q,"NOVIEMBRE")</f>
        <v>0</v>
      </c>
      <c r="CB105" s="375">
        <v>0</v>
      </c>
      <c r="CC105" s="388">
        <f>SUMIFS(CERT_PRES!$P:$P,CERT_PRES!$A:$A,$A105,CERT_PRES!$Q:$Q,"DICIEMBRE")</f>
        <v>0</v>
      </c>
      <c r="CD105" s="388">
        <f t="shared" si="44"/>
        <v>0</v>
      </c>
      <c r="CE105" s="407" t="str">
        <f t="shared" si="52"/>
        <v>NO</v>
      </c>
      <c r="CF105" s="408" t="str">
        <f t="shared" si="45"/>
        <v>VALIDADO</v>
      </c>
      <c r="CG105" s="409">
        <f>+((SUMIFS(REPROGRAM!$V:$V,REPROGRAM!$B:$B,$A105,REPROGRAM!$AB:$AB,"NO"))-(SUMIFS(REPROGRAM!$W:$W,REPROGRAM!$B:$B,$A105,REPROGRAM!$AB:$AB,"NO")))</f>
        <v>0</v>
      </c>
      <c r="CH105" s="409">
        <f t="shared" si="46"/>
        <v>0</v>
      </c>
      <c r="CI105" s="409">
        <f t="shared" si="47"/>
        <v>0</v>
      </c>
      <c r="CJ105" s="410" t="str">
        <f>IF(DT105="","",INDEX(CATALOGO!L:L,MATCH(DT105,CATALOGO!D:D,0)))</f>
        <v xml:space="preserve">DIRECCIÓN PROVINCIAL DE SALUD DE MANABÍ </v>
      </c>
      <c r="CK105" s="410" t="str">
        <f>IF(DT105="","",INDEX(CATALOGO!L:L,MATCH(DT105,CATALOGO!D:D,0)))</f>
        <v xml:space="preserve">DIRECCIÓN PROVINCIAL DE SALUD DE MANABÍ </v>
      </c>
      <c r="CL105" s="352" t="str">
        <f>IF(D105="","",INDEX(CATALOGO!G:G,MATCH(D105,CATALOGO!D:D,0)))</f>
        <v>COORDINACIÓN ZONAL 4</v>
      </c>
      <c r="CM105" s="352" t="str">
        <f>IF(D105="","",INDEX(CATALOGO!H:H,MATCH(D105,CATALOGO!D:D,0)))</f>
        <v>MANABI</v>
      </c>
      <c r="CN105" s="352" t="str">
        <f>IF(D105="","",INDEX(CATALOGO!I:I,MATCH(D105,CATALOGO!D:D,0)))</f>
        <v>CHONE</v>
      </c>
      <c r="CO105" s="411" t="str">
        <f>IF(H105="","",INDEX(CATALOGO!AH:AH,MATCH(H105,CATALOGO!AF:AF,0)))</f>
        <v>COSTOS FINANCIEROS Y OTROS GASTOS</v>
      </c>
      <c r="CP105" s="352" t="str">
        <f t="shared" si="38"/>
        <v>NO APLICA</v>
      </c>
      <c r="CQ105" s="352" t="str">
        <f>IF(E105="","",INDEX(CATALOGO!N:N,MATCH(POA_GC_2026!E105,CATALOGO!M:M,0)))</f>
        <v>PROV</v>
      </c>
      <c r="CR105" s="352" t="str">
        <f t="shared" si="39"/>
        <v>CORRIENTE</v>
      </c>
      <c r="CS105" s="352" t="str">
        <f t="shared" si="40"/>
        <v>90000004</v>
      </c>
      <c r="CT105" s="417" t="str">
        <f>IFERROR(VLOOKUP(E105,CATALOGO!$BB$3:$BC$24,2,0)," ")</f>
        <v>G21</v>
      </c>
      <c r="CU105" s="418" t="str">
        <f>IF(E105="","",INDEX(CATALOGO!AN:AN,MATCH(POA_GC_2026!E105,CATALOGO!AQ:AQ,0)))</f>
        <v>Mejorar las condiciones de vida de la población de forma integral, promoviendo el acceso equitativo a salud, vivienda y bienestar social.</v>
      </c>
      <c r="CV105" s="418" t="str">
        <f>IF(E105="","",INDEX(CATALOGO!AO:AO,MATCH(POA_GC_2026!E105,CATALOGO!AQ:AQ,0)))</f>
        <v>OE5 Incrementar la cobertura de las prestaciones de servicios de salud</v>
      </c>
      <c r="CW105" s="407" t="str">
        <f>IF(CV105="","",INDEX(CATALOGO!AP:AP,MATCH(POA_GC_2026!CV105,CATALOGO!AO:AO,0)))</f>
        <v>OE_5</v>
      </c>
      <c r="CX105" s="419"/>
      <c r="CY105" s="420">
        <f>SUMIFS(CERT_ACT_POA!AM:AM,CERT_ACT_POA!C:C,A105)</f>
        <v>0</v>
      </c>
      <c r="CZ105" s="420">
        <f t="shared" si="34"/>
        <v>0</v>
      </c>
      <c r="DA105" s="421">
        <f>SUMIFS(CERT_ACT_POA!$AD:$AD,CERT_ACT_POA!$C:$C,POA_GC_2026!$A105)</f>
        <v>0</v>
      </c>
      <c r="DB105" s="421">
        <f>SUMIFS(CERT_ACT_POA!$AE:$AE,CERT_ACT_POA!$C:$C,POA_GC_2026!$A105)</f>
        <v>0</v>
      </c>
      <c r="DC105" s="421">
        <f>SUMIFS(CERT_ACT_POA!$AF:$AF,CERT_ACT_POA!$C:$C,POA_GC_2026!$A105)</f>
        <v>0</v>
      </c>
      <c r="DD105" s="407" t="str">
        <f t="shared" si="35"/>
        <v>57</v>
      </c>
      <c r="DE105" s="364"/>
      <c r="DF105" s="428"/>
      <c r="DG105" s="429">
        <f>SUMIFS(CERT_PRES!$M:$M,CERT_PRES!$A:$A,$A105)</f>
        <v>0</v>
      </c>
      <c r="DH105" s="429">
        <f>SUMIFS(CERT_PRES!$O:$O,CERT_PRES!$A:$A,$A105)</f>
        <v>0</v>
      </c>
      <c r="DI105" s="429">
        <f>SUMIFS(CERT_PRES!$P:$P,CERT_PRES!$A:$A,$A105)</f>
        <v>0</v>
      </c>
      <c r="DJ105" s="442">
        <f t="shared" si="48"/>
        <v>0</v>
      </c>
      <c r="DK105" s="608">
        <f>IFERROR(VLOOKUP($A105,CERT_PRES!$A$6:$L$2552,12,0),0)</f>
        <v>0</v>
      </c>
      <c r="DL105" s="429" t="str">
        <f t="shared" si="36"/>
        <v>OK</v>
      </c>
      <c r="DM105" s="429" t="str">
        <f t="shared" si="37"/>
        <v>OK</v>
      </c>
      <c r="DN105" s="429" t="str">
        <f t="shared" si="42"/>
        <v/>
      </c>
      <c r="DO105" s="429" t="str">
        <f t="shared" si="49"/>
        <v/>
      </c>
      <c r="DP105" s="443">
        <f>IFERROR(VLOOKUP(A105,#REF!,82,0),0)</f>
        <v>0</v>
      </c>
      <c r="DQ105" s="444">
        <f t="shared" si="50"/>
        <v>0</v>
      </c>
      <c r="DR105" s="445">
        <f t="shared" si="51"/>
        <v>0</v>
      </c>
      <c r="DS105" s="484" t="s">
        <v>2724</v>
      </c>
      <c r="DT105" s="326" t="s">
        <v>951</v>
      </c>
    </row>
    <row r="106" spans="1:124" s="39" customFormat="1" ht="12.75" customHeight="1">
      <c r="A106" s="484" t="s">
        <v>2725</v>
      </c>
      <c r="B106" s="486" t="str">
        <f>IF(DT106="","",INDEX(CATALOGO!E:E,MATCH(DT106,CATALOGO!D:D,0)))</f>
        <v>HOSPITAL GENERAL DE CHONE</v>
      </c>
      <c r="C106" s="483" t="s">
        <v>2726</v>
      </c>
      <c r="D106" s="326" t="str">
        <f>IF(B106="","",INDEX(CATALOGO!J:J,MATCH(B106,CATALOGO!E:E,0)))</f>
        <v>1333</v>
      </c>
      <c r="E106" s="329" t="s">
        <v>223</v>
      </c>
      <c r="F106" s="326" t="str">
        <f t="shared" si="53"/>
        <v>000</v>
      </c>
      <c r="G106" s="327" t="s">
        <v>196</v>
      </c>
      <c r="H106" s="328">
        <v>570201</v>
      </c>
      <c r="I106" s="341" t="s">
        <v>1151</v>
      </c>
      <c r="J106" s="327" t="s">
        <v>193</v>
      </c>
      <c r="K106" s="342" t="str">
        <f>IF(J106="","",INDEX(CATALOGO!AW:AW,MATCH(POA_GC_2026!J106,CATALOGO!AV:AV,0)))</f>
        <v>0000</v>
      </c>
      <c r="L106" s="342" t="str">
        <f>IF(J106="","",INDEX(CATALOGO!AY:AY,MATCH(POA_GC_2026!J106,CATALOGO!AV:AV,0)))</f>
        <v>0000</v>
      </c>
      <c r="M106" s="343" t="str">
        <f>IF(DT106="","",INDEX(CATALOGO!L:L,MATCH(DT106,CATALOGO!D:D,0)))</f>
        <v xml:space="preserve">DIRECCIÓN PROVINCIAL DE SALUD DE MANABÍ </v>
      </c>
      <c r="N106" s="343" t="str">
        <f>IF(DT106="","",INDEX(CATALOGO!K:K,MATCH(DT106,CATALOGO!D:D,0)))</f>
        <v>HOSPITAL GENERAL DE CHONE</v>
      </c>
      <c r="O106" s="344" t="str">
        <f>IF(E106="","",INDEX(CATALOGO!O:O,MATCH(POA_GC_2026!E106,CATALOGO!M:M,0)))</f>
        <v>PROVISION Y PRESTACION DE SERVICIOS DE SALUD</v>
      </c>
      <c r="P106" s="345" t="str">
        <f t="shared" si="43"/>
        <v>SIN PROYECTO</v>
      </c>
      <c r="Q106" s="346" t="str">
        <f>IF(CS106="","",INDEX(CATALOGO!T:T,MATCH(POA_GC_2026!CS106,CATALOGO!S:S,0)))</f>
        <v>PRESTACION DE SERVICIOS DE SALUD SEGUNDO NIVEL</v>
      </c>
      <c r="R106" s="351" t="str">
        <f>IF(H106="","",INDEX(CATALOGO!AG:AG,MATCH(POA_GC_2026!H106,CATALOGO!AF:AF,0)))</f>
        <v>SEGUROS</v>
      </c>
      <c r="S106" s="345" t="str">
        <f t="array" ref="S106">IF(J106="","",INDEX(CATALOGO!AU:AU,MATCH(J106,CATALOGO!AV:AV,0)))</f>
        <v>RECURSOS FISCALES</v>
      </c>
      <c r="T106" s="352" t="str">
        <f>IF(K106="","",INDEX(CATALOGO!AX:AX,MATCH(K106,CATALOGO!AW:AW,0)))</f>
        <v>SIN ORGANISMO</v>
      </c>
      <c r="U106" s="352" t="str">
        <f>IF(L106="","",INDEX(CATALOGO!AZ:AZ,MATCH(POA_GC_2026!L106,CATALOGO!AY:AY,0)))</f>
        <v>SIN CORRELATIVO</v>
      </c>
      <c r="V106" s="353" t="s">
        <v>493</v>
      </c>
      <c r="W106" s="354" t="s">
        <v>2496</v>
      </c>
      <c r="X106" s="354" t="s">
        <v>2497</v>
      </c>
      <c r="Y106" s="355" t="str">
        <f t="array" ref="Y106">IF(H106="","",INDEX(CATALOGO!AK:AK,MATCH(H106,CATALOGO!AF:AF,0)))</f>
        <v>06</v>
      </c>
      <c r="Z106" s="362" t="str">
        <f t="array" ref="Z106">IF(H106="","",INDEX(CATALOGO!AI:AI,MATCH(H106,CATALOGO!AF:AF,0)))</f>
        <v>NA</v>
      </c>
      <c r="AA106" s="362" t="str">
        <f t="array" ref="AA106">IF(H106="","",INDEX(CATALOGO!AJ:AJ,MATCH(H106,CATALOGO!AF:AF,0)))</f>
        <v>NA</v>
      </c>
      <c r="AB106" s="363" t="s">
        <v>207</v>
      </c>
      <c r="AC106" s="490" t="s">
        <v>2727</v>
      </c>
      <c r="AD106" s="365" t="s">
        <v>215</v>
      </c>
      <c r="AE106" s="366" t="s">
        <v>44</v>
      </c>
      <c r="AF106" s="367">
        <v>46073</v>
      </c>
      <c r="AG106" s="367">
        <v>46078</v>
      </c>
      <c r="AH106" s="367">
        <v>46078</v>
      </c>
      <c r="AI106" s="367">
        <v>46078</v>
      </c>
      <c r="AJ106" s="367">
        <v>46080</v>
      </c>
      <c r="AK106" s="374">
        <v>60</v>
      </c>
      <c r="AL106" s="367">
        <v>46080</v>
      </c>
      <c r="AM106" s="367">
        <v>46142</v>
      </c>
      <c r="AN106" s="366" t="s">
        <v>41</v>
      </c>
      <c r="AO106" s="375">
        <v>0</v>
      </c>
      <c r="AP106" s="375">
        <v>0</v>
      </c>
      <c r="AQ106" s="375">
        <v>0</v>
      </c>
      <c r="AR106" s="375">
        <v>0</v>
      </c>
      <c r="AS106" s="375">
        <v>0</v>
      </c>
      <c r="AT106" s="375">
        <v>0</v>
      </c>
      <c r="AU106" s="375">
        <v>0</v>
      </c>
      <c r="AV106" s="375">
        <v>0</v>
      </c>
      <c r="AW106" s="375">
        <v>0</v>
      </c>
      <c r="AX106" s="375">
        <v>0</v>
      </c>
      <c r="AY106" s="375">
        <v>0</v>
      </c>
      <c r="AZ106" s="375">
        <v>57233.49</v>
      </c>
      <c r="BA106" s="388">
        <f t="shared" si="54"/>
        <v>57233.49</v>
      </c>
      <c r="BB106" s="364"/>
      <c r="BC106" s="389">
        <f>SUMIFS(REPROGRAM!X:X,REPROGRAM!B:B,POA_GC_2026!A106)</f>
        <v>20887.2</v>
      </c>
      <c r="BD106" s="389">
        <f>SUMIFS(REPROGRAM!Z:Z,REPROGRAM!B:B,POA_GC_2026!A106)</f>
        <v>58065.549999999996</v>
      </c>
      <c r="BE106" s="389">
        <f t="shared" si="41"/>
        <v>20055.140000000007</v>
      </c>
      <c r="BF106" s="375">
        <v>0</v>
      </c>
      <c r="BG106" s="394">
        <f>SUMIFS(CERT_PRES!$P:$P,CERT_PRES!$A:$A,$A106,CERT_PRES!$Q:$Q,"ENERO")</f>
        <v>0</v>
      </c>
      <c r="BH106" s="375">
        <v>0</v>
      </c>
      <c r="BI106" s="394">
        <f>SUMIFS(CERT_PRES!$P:$P,CERT_PRES!$A:$A,$A106,CERT_PRES!$Q:$Q,"FEBRERO")</f>
        <v>0</v>
      </c>
      <c r="BJ106" s="375">
        <v>0</v>
      </c>
      <c r="BK106" s="394">
        <f>SUMIFS(CERT_PRES!$P:$P,CERT_PRES!$A:$A,$A106,CERT_PRES!$Q:$Q,"MARZO")</f>
        <v>0</v>
      </c>
      <c r="BL106" s="375">
        <v>0</v>
      </c>
      <c r="BM106" s="394">
        <f>SUMIFS(CERT_PRES!$P:$P,CERT_PRES!$A:$A,$A106,CERT_PRES!$Q:$Q,"ABRIL")</f>
        <v>0</v>
      </c>
      <c r="BN106" s="375">
        <v>0</v>
      </c>
      <c r="BO106" s="394">
        <f>SUMIFS(CERT_PRES!$P:$P,CERT_PRES!$A:$A,$A106,CERT_PRES!$Q:$Q,"MAYO")</f>
        <v>0</v>
      </c>
      <c r="BP106" s="375">
        <v>0</v>
      </c>
      <c r="BQ106" s="394">
        <f>SUMIFS(CERT_PRES!$P:$P,CERT_PRES!$A:$A,$A106,CERT_PRES!$Q:$Q,"JUNIO")</f>
        <v>0</v>
      </c>
      <c r="BR106" s="375">
        <v>0</v>
      </c>
      <c r="BS106" s="394">
        <f>SUMIFS(CERT_PRES!$P:$P,CERT_PRES!$A:$A,$A106,CERT_PRES!$Q:$Q,"JULIO")</f>
        <v>0</v>
      </c>
      <c r="BT106" s="375">
        <v>20055.14</v>
      </c>
      <c r="BU106" s="394">
        <f>SUMIFS(CERT_PRES!$P:$P,CERT_PRES!$A:$A,$A106,CERT_PRES!$Q:$Q,"AGOSTO")</f>
        <v>0</v>
      </c>
      <c r="BV106" s="375">
        <v>0</v>
      </c>
      <c r="BW106" s="394">
        <f>SUMIFS(CERT_PRES!$P:$P,CERT_PRES!$A:$A,$A106,CERT_PRES!$Q:$Q,"SEPTIEMBRE")</f>
        <v>0</v>
      </c>
      <c r="BX106" s="375">
        <v>0</v>
      </c>
      <c r="BY106" s="394">
        <f>SUMIFS(CERT_PRES!$P:$P,CERT_PRES!$A:$A,$A106,CERT_PRES!$Q:$Q,"OCTUBRE")</f>
        <v>0</v>
      </c>
      <c r="BZ106" s="375">
        <v>0</v>
      </c>
      <c r="CA106" s="394">
        <f>SUMIFS(CERT_PRES!$P:$P,CERT_PRES!$A:$A,$A106,CERT_PRES!$Q:$Q,"NOVIEMBRE")</f>
        <v>0</v>
      </c>
      <c r="CB106" s="375">
        <v>0</v>
      </c>
      <c r="CC106" s="388">
        <f>SUMIFS(CERT_PRES!$P:$P,CERT_PRES!$A:$A,$A106,CERT_PRES!$Q:$Q,"DICIEMBRE")</f>
        <v>0</v>
      </c>
      <c r="CD106" s="388">
        <f t="shared" si="44"/>
        <v>20055.14</v>
      </c>
      <c r="CE106" s="407" t="str">
        <f t="shared" si="52"/>
        <v>SI</v>
      </c>
      <c r="CF106" s="408" t="str">
        <f t="shared" si="45"/>
        <v>VALIDADO</v>
      </c>
      <c r="CG106" s="409">
        <f>+((SUMIFS(REPROGRAM!$V:$V,REPROGRAM!$B:$B,$A106,REPROGRAM!$AB:$AB,"NO"))-(SUMIFS(REPROGRAM!$W:$W,REPROGRAM!$B:$B,$A106,REPROGRAM!$AB:$AB,"NO")))</f>
        <v>0</v>
      </c>
      <c r="CH106" s="409">
        <f t="shared" si="46"/>
        <v>20055.14</v>
      </c>
      <c r="CI106" s="409">
        <f t="shared" si="47"/>
        <v>0</v>
      </c>
      <c r="CJ106" s="410" t="str">
        <f>IF(DT106="","",INDEX(CATALOGO!L:L,MATCH(DT106,CATALOGO!D:D,0)))</f>
        <v xml:space="preserve">DIRECCIÓN PROVINCIAL DE SALUD DE MANABÍ </v>
      </c>
      <c r="CK106" s="410" t="str">
        <f>IF(DT106="","",INDEX(CATALOGO!L:L,MATCH(DT106,CATALOGO!D:D,0)))</f>
        <v xml:space="preserve">DIRECCIÓN PROVINCIAL DE SALUD DE MANABÍ </v>
      </c>
      <c r="CL106" s="352" t="str">
        <f>IF(D106="","",INDEX(CATALOGO!G:G,MATCH(D106,CATALOGO!D:D,0)))</f>
        <v>COORDINACIÓN ZONAL 4</v>
      </c>
      <c r="CM106" s="352" t="str">
        <f>IF(D106="","",INDEX(CATALOGO!H:H,MATCH(D106,CATALOGO!D:D,0)))</f>
        <v>MANABI</v>
      </c>
      <c r="CN106" s="352" t="str">
        <f>IF(D106="","",INDEX(CATALOGO!I:I,MATCH(D106,CATALOGO!D:D,0)))</f>
        <v>CHONE</v>
      </c>
      <c r="CO106" s="411" t="str">
        <f>IF(H106="","",INDEX(CATALOGO!AH:AH,MATCH(H106,CATALOGO!AF:AF,0)))</f>
        <v>SEGUROS</v>
      </c>
      <c r="CP106" s="352" t="str">
        <f t="shared" si="38"/>
        <v>NO APLICA</v>
      </c>
      <c r="CQ106" s="352" t="str">
        <f>IF(E106="","",INDEX(CATALOGO!N:N,MATCH(POA_GC_2026!E106,CATALOGO!M:M,0)))</f>
        <v>PROV</v>
      </c>
      <c r="CR106" s="352" t="str">
        <f t="shared" si="39"/>
        <v>CORRIENTE</v>
      </c>
      <c r="CS106" s="352" t="str">
        <f t="shared" si="40"/>
        <v>90000004</v>
      </c>
      <c r="CT106" s="417" t="str">
        <f>IFERROR(VLOOKUP(E106,CATALOGO!$BB$3:$BC$24,2,0)," ")</f>
        <v>G21</v>
      </c>
      <c r="CU106" s="418" t="str">
        <f>IF(E106="","",INDEX(CATALOGO!AN:AN,MATCH(POA_GC_2026!E106,CATALOGO!AQ:AQ,0)))</f>
        <v>Mejorar las condiciones de vida de la población de forma integral, promoviendo el acceso equitativo a salud, vivienda y bienestar social.</v>
      </c>
      <c r="CV106" s="418" t="str">
        <f>IF(E106="","",INDEX(CATALOGO!AO:AO,MATCH(POA_GC_2026!E106,CATALOGO!AQ:AQ,0)))</f>
        <v>OE5 Incrementar la cobertura de las prestaciones de servicios de salud</v>
      </c>
      <c r="CW106" s="407" t="str">
        <f>IF(CV106="","",INDEX(CATALOGO!AP:AP,MATCH(POA_GC_2026!CV106,CATALOGO!AO:AO,0)))</f>
        <v>OE_5</v>
      </c>
      <c r="CX106" s="419"/>
      <c r="CY106" s="420">
        <f>SUMIFS(CERT_ACT_POA!AM:AM,CERT_ACT_POA!C:C,A106)</f>
        <v>20055.14</v>
      </c>
      <c r="CZ106" s="420">
        <f t="shared" si="34"/>
        <v>7.2759576141834259E-12</v>
      </c>
      <c r="DA106" s="421">
        <f>SUMIFS(CERT_ACT_POA!$AD:$AD,CERT_ACT_POA!$C:$C,POA_GC_2026!$A106)</f>
        <v>0</v>
      </c>
      <c r="DB106" s="421">
        <f>SUMIFS(CERT_ACT_POA!$AE:$AE,CERT_ACT_POA!$C:$C,POA_GC_2026!$A106)</f>
        <v>0</v>
      </c>
      <c r="DC106" s="421">
        <f>SUMIFS(CERT_ACT_POA!$AF:$AF,CERT_ACT_POA!$C:$C,POA_GC_2026!$A106)</f>
        <v>0</v>
      </c>
      <c r="DD106" s="407" t="str">
        <f t="shared" si="35"/>
        <v>57</v>
      </c>
      <c r="DE106" s="364"/>
      <c r="DF106" s="428"/>
      <c r="DG106" s="429">
        <f>SUMIFS(CERT_PRES!$M:$M,CERT_PRES!$A:$A,$A106)</f>
        <v>0</v>
      </c>
      <c r="DH106" s="429">
        <f>SUMIFS(CERT_PRES!$O:$O,CERT_PRES!$A:$A,$A106)</f>
        <v>20055.14</v>
      </c>
      <c r="DI106" s="429">
        <f>SUMIFS(CERT_PRES!$P:$P,CERT_PRES!$A:$A,$A106)</f>
        <v>0</v>
      </c>
      <c r="DJ106" s="442">
        <f t="shared" si="48"/>
        <v>0</v>
      </c>
      <c r="DK106" s="608">
        <f>IFERROR(VLOOKUP($A106,CERT_PRES!$A$6:$L$2552,12,0),0)</f>
        <v>72</v>
      </c>
      <c r="DL106" s="429" t="str">
        <f t="shared" si="36"/>
        <v>OK</v>
      </c>
      <c r="DM106" s="429" t="str">
        <f t="shared" si="37"/>
        <v>OK</v>
      </c>
      <c r="DN106" s="429">
        <f t="shared" si="42"/>
        <v>0</v>
      </c>
      <c r="DO106" s="429" t="str">
        <f t="shared" si="49"/>
        <v/>
      </c>
      <c r="DP106" s="443">
        <f>IFERROR(VLOOKUP(A106,#REF!,82,0),0)</f>
        <v>0</v>
      </c>
      <c r="DQ106" s="444">
        <f t="shared" si="50"/>
        <v>20055.14</v>
      </c>
      <c r="DR106" s="445">
        <f t="shared" si="51"/>
        <v>0</v>
      </c>
      <c r="DS106" s="484" t="s">
        <v>2725</v>
      </c>
      <c r="DT106" s="326" t="s">
        <v>951</v>
      </c>
    </row>
    <row r="107" spans="1:124" s="39" customFormat="1" ht="12.75" customHeight="1">
      <c r="A107" s="484" t="s">
        <v>2728</v>
      </c>
      <c r="B107" s="486" t="str">
        <f>IF(DT107="","",INDEX(CATALOGO!E:E,MATCH(DT107,CATALOGO!D:D,0)))</f>
        <v>HOSPITAL GENERAL DE CHONE</v>
      </c>
      <c r="C107" s="483" t="s">
        <v>2726</v>
      </c>
      <c r="D107" s="326" t="str">
        <f>IF(B107="","",INDEX(CATALOGO!J:J,MATCH(B107,CATALOGO!E:E,0)))</f>
        <v>1333</v>
      </c>
      <c r="E107" s="329" t="s">
        <v>223</v>
      </c>
      <c r="F107" s="326" t="str">
        <f t="shared" si="53"/>
        <v>000</v>
      </c>
      <c r="G107" s="327" t="s">
        <v>196</v>
      </c>
      <c r="H107" s="328">
        <v>570201</v>
      </c>
      <c r="I107" s="341" t="s">
        <v>1151</v>
      </c>
      <c r="J107" s="327" t="s">
        <v>193</v>
      </c>
      <c r="K107" s="342" t="str">
        <f>IF(J107="","",INDEX(CATALOGO!AW:AW,MATCH(POA_GC_2026!J107,CATALOGO!AV:AV,0)))</f>
        <v>0000</v>
      </c>
      <c r="L107" s="342" t="str">
        <f>IF(J107="","",INDEX(CATALOGO!AY:AY,MATCH(POA_GC_2026!J107,CATALOGO!AV:AV,0)))</f>
        <v>0000</v>
      </c>
      <c r="M107" s="343" t="str">
        <f>IF(DT107="","",INDEX(CATALOGO!L:L,MATCH(DT107,CATALOGO!D:D,0)))</f>
        <v xml:space="preserve">DIRECCIÓN PROVINCIAL DE SALUD DE MANABÍ </v>
      </c>
      <c r="N107" s="343" t="str">
        <f>IF(DT107="","",INDEX(CATALOGO!K:K,MATCH(DT107,CATALOGO!D:D,0)))</f>
        <v>HOSPITAL GENERAL DE CHONE</v>
      </c>
      <c r="O107" s="344" t="str">
        <f>IF(E107="","",INDEX(CATALOGO!O:O,MATCH(POA_GC_2026!E107,CATALOGO!M:M,0)))</f>
        <v>PROVISION Y PRESTACION DE SERVICIOS DE SALUD</v>
      </c>
      <c r="P107" s="345" t="str">
        <f t="shared" si="43"/>
        <v>SIN PROYECTO</v>
      </c>
      <c r="Q107" s="346" t="str">
        <f>IF(CS107="","",INDEX(CATALOGO!T:T,MATCH(POA_GC_2026!CS107,CATALOGO!S:S,0)))</f>
        <v>PRESTACION DE SERVICIOS DE SALUD SEGUNDO NIVEL</v>
      </c>
      <c r="R107" s="351" t="str">
        <f>IF(H107="","",INDEX(CATALOGO!AG:AG,MATCH(POA_GC_2026!H107,CATALOGO!AF:AF,0)))</f>
        <v>SEGUROS</v>
      </c>
      <c r="S107" s="345" t="str">
        <f t="array" ref="S107">IF(J107="","",INDEX(CATALOGO!AU:AU,MATCH(J107,CATALOGO!AV:AV,0)))</f>
        <v>RECURSOS FISCALES</v>
      </c>
      <c r="T107" s="352" t="str">
        <f>IF(K107="","",INDEX(CATALOGO!AX:AX,MATCH(K107,CATALOGO!AW:AW,0)))</f>
        <v>SIN ORGANISMO</v>
      </c>
      <c r="U107" s="352" t="str">
        <f>IF(L107="","",INDEX(CATALOGO!AZ:AZ,MATCH(POA_GC_2026!L107,CATALOGO!AY:AY,0)))</f>
        <v>SIN CORRELATIVO</v>
      </c>
      <c r="V107" s="353" t="s">
        <v>493</v>
      </c>
      <c r="W107" s="354" t="s">
        <v>2496</v>
      </c>
      <c r="X107" s="354" t="s">
        <v>2497</v>
      </c>
      <c r="Y107" s="355" t="str">
        <f t="array" ref="Y107">IF(H107="","",INDEX(CATALOGO!AK:AK,MATCH(H107,CATALOGO!AF:AF,0)))</f>
        <v>06</v>
      </c>
      <c r="Z107" s="362" t="str">
        <f t="array" ref="Z107">IF(H107="","",INDEX(CATALOGO!AI:AI,MATCH(H107,CATALOGO!AF:AF,0)))</f>
        <v>NA</v>
      </c>
      <c r="AA107" s="362" t="str">
        <f t="array" ref="AA107">IF(H107="","",INDEX(CATALOGO!AJ:AJ,MATCH(H107,CATALOGO!AF:AF,0)))</f>
        <v>NA</v>
      </c>
      <c r="AB107" s="363" t="s">
        <v>194</v>
      </c>
      <c r="AC107" s="490" t="s">
        <v>2729</v>
      </c>
      <c r="AD107" s="365" t="s">
        <v>206</v>
      </c>
      <c r="AE107" s="366" t="s">
        <v>41</v>
      </c>
      <c r="AF107" s="367">
        <v>46063</v>
      </c>
      <c r="AG107" s="367">
        <v>46068</v>
      </c>
      <c r="AH107" s="367">
        <v>46071</v>
      </c>
      <c r="AI107" s="367">
        <v>46101</v>
      </c>
      <c r="AJ107" s="367">
        <v>46106</v>
      </c>
      <c r="AK107" s="374"/>
      <c r="AL107" s="367">
        <v>46117</v>
      </c>
      <c r="AM107" s="367">
        <v>46122</v>
      </c>
      <c r="AN107" s="366" t="s">
        <v>41</v>
      </c>
      <c r="AO107" s="375">
        <v>0</v>
      </c>
      <c r="AP107" s="375">
        <v>0</v>
      </c>
      <c r="AQ107" s="375">
        <v>23377.79</v>
      </c>
      <c r="AR107" s="375">
        <v>0</v>
      </c>
      <c r="AS107" s="375">
        <v>0</v>
      </c>
      <c r="AT107" s="375">
        <v>0</v>
      </c>
      <c r="AU107" s="375">
        <v>0</v>
      </c>
      <c r="AV107" s="375">
        <v>0</v>
      </c>
      <c r="AW107" s="375">
        <v>0</v>
      </c>
      <c r="AX107" s="375">
        <v>0</v>
      </c>
      <c r="AY107" s="375">
        <v>0</v>
      </c>
      <c r="AZ107" s="375">
        <v>0</v>
      </c>
      <c r="BA107" s="388">
        <f t="shared" si="54"/>
        <v>23377.79</v>
      </c>
      <c r="BB107" s="364"/>
      <c r="BC107" s="389">
        <f>SUMIFS(REPROGRAM!X:X,REPROGRAM!B:B,POA_GC_2026!A107)</f>
        <v>1455.08</v>
      </c>
      <c r="BD107" s="389">
        <f>SUMIFS(REPROGRAM!Z:Z,REPROGRAM!B:B,POA_GC_2026!A107)</f>
        <v>20887.2</v>
      </c>
      <c r="BE107" s="389">
        <f t="shared" si="41"/>
        <v>3945.6700000000019</v>
      </c>
      <c r="BF107" s="375">
        <v>0</v>
      </c>
      <c r="BG107" s="394">
        <f>SUMIFS(CERT_PRES!$P:$P,CERT_PRES!$A:$A,$A107,CERT_PRES!$Q:$Q,"ENERO")</f>
        <v>0</v>
      </c>
      <c r="BH107" s="375">
        <v>0</v>
      </c>
      <c r="BI107" s="394">
        <f>SUMIFS(CERT_PRES!$P:$P,CERT_PRES!$A:$A,$A107,CERT_PRES!$Q:$Q,"FEBRERO")</f>
        <v>0</v>
      </c>
      <c r="BJ107" s="375">
        <v>0</v>
      </c>
      <c r="BK107" s="394">
        <f>SUMIFS(CERT_PRES!$P:$P,CERT_PRES!$A:$A,$A107,CERT_PRES!$Q:$Q,"MARZO")</f>
        <v>0</v>
      </c>
      <c r="BL107" s="375">
        <v>0</v>
      </c>
      <c r="BM107" s="394">
        <f>SUMIFS(CERT_PRES!$P:$P,CERT_PRES!$A:$A,$A107,CERT_PRES!$Q:$Q,"ABRIL")</f>
        <v>0</v>
      </c>
      <c r="BN107" s="375">
        <v>3945.67</v>
      </c>
      <c r="BO107" s="394">
        <f>SUMIFS(CERT_PRES!$P:$P,CERT_PRES!$A:$A,$A107,CERT_PRES!$Q:$Q,"MAYO")</f>
        <v>3945.67</v>
      </c>
      <c r="BP107" s="375">
        <v>0</v>
      </c>
      <c r="BQ107" s="394">
        <f>SUMIFS(CERT_PRES!$P:$P,CERT_PRES!$A:$A,$A107,CERT_PRES!$Q:$Q,"JUNIO")</f>
        <v>0</v>
      </c>
      <c r="BR107" s="375">
        <v>0</v>
      </c>
      <c r="BS107" s="394">
        <f>SUMIFS(CERT_PRES!$P:$P,CERT_PRES!$A:$A,$A107,CERT_PRES!$Q:$Q,"JULIO")</f>
        <v>0</v>
      </c>
      <c r="BT107" s="375">
        <v>0</v>
      </c>
      <c r="BU107" s="394">
        <f>SUMIFS(CERT_PRES!$P:$P,CERT_PRES!$A:$A,$A107,CERT_PRES!$Q:$Q,"AGOSTO")</f>
        <v>0</v>
      </c>
      <c r="BV107" s="375">
        <v>0</v>
      </c>
      <c r="BW107" s="394">
        <f>SUMIFS(CERT_PRES!$P:$P,CERT_PRES!$A:$A,$A107,CERT_PRES!$Q:$Q,"SEPTIEMBRE")</f>
        <v>0</v>
      </c>
      <c r="BX107" s="375">
        <v>0</v>
      </c>
      <c r="BY107" s="394">
        <f>SUMIFS(CERT_PRES!$P:$P,CERT_PRES!$A:$A,$A107,CERT_PRES!$Q:$Q,"OCTUBRE")</f>
        <v>0</v>
      </c>
      <c r="BZ107" s="375">
        <v>0</v>
      </c>
      <c r="CA107" s="394">
        <f>SUMIFS(CERT_PRES!$P:$P,CERT_PRES!$A:$A,$A107,CERT_PRES!$Q:$Q,"NOVIEMBRE")</f>
        <v>0</v>
      </c>
      <c r="CB107" s="375">
        <v>0</v>
      </c>
      <c r="CC107" s="388">
        <f>SUMIFS(CERT_PRES!$P:$P,CERT_PRES!$A:$A,$A107,CERT_PRES!$Q:$Q,"DICIEMBRE")</f>
        <v>0</v>
      </c>
      <c r="CD107" s="388">
        <f t="shared" si="44"/>
        <v>3945.67</v>
      </c>
      <c r="CE107" s="407" t="str">
        <f t="shared" si="52"/>
        <v>SI</v>
      </c>
      <c r="CF107" s="408" t="str">
        <f t="shared" si="45"/>
        <v>VALIDADO</v>
      </c>
      <c r="CG107" s="409">
        <f>+((SUMIFS(REPROGRAM!$V:$V,REPROGRAM!$B:$B,$A107,REPROGRAM!$AB:$AB,"NO"))-(SUMIFS(REPROGRAM!$W:$W,REPROGRAM!$B:$B,$A107,REPROGRAM!$AB:$AB,"NO")))</f>
        <v>0</v>
      </c>
      <c r="CH107" s="409">
        <f t="shared" si="46"/>
        <v>3945.67</v>
      </c>
      <c r="CI107" s="409">
        <f t="shared" si="47"/>
        <v>0</v>
      </c>
      <c r="CJ107" s="410" t="str">
        <f>IF(DT107="","",INDEX(CATALOGO!L:L,MATCH(DT107,CATALOGO!D:D,0)))</f>
        <v xml:space="preserve">DIRECCIÓN PROVINCIAL DE SALUD DE MANABÍ </v>
      </c>
      <c r="CK107" s="410" t="str">
        <f>IF(DT107="","",INDEX(CATALOGO!L:L,MATCH(DT107,CATALOGO!D:D,0)))</f>
        <v xml:space="preserve">DIRECCIÓN PROVINCIAL DE SALUD DE MANABÍ </v>
      </c>
      <c r="CL107" s="352" t="str">
        <f>IF(D107="","",INDEX(CATALOGO!G:G,MATCH(D107,CATALOGO!D:D,0)))</f>
        <v>COORDINACIÓN ZONAL 4</v>
      </c>
      <c r="CM107" s="352" t="str">
        <f>IF(D107="","",INDEX(CATALOGO!H:H,MATCH(D107,CATALOGO!D:D,0)))</f>
        <v>MANABI</v>
      </c>
      <c r="CN107" s="352" t="str">
        <f>IF(D107="","",INDEX(CATALOGO!I:I,MATCH(D107,CATALOGO!D:D,0)))</f>
        <v>CHONE</v>
      </c>
      <c r="CO107" s="411" t="str">
        <f>IF(H107="","",INDEX(CATALOGO!AH:AH,MATCH(H107,CATALOGO!AF:AF,0)))</f>
        <v>SEGUROS</v>
      </c>
      <c r="CP107" s="352" t="str">
        <f t="shared" si="38"/>
        <v>NO APLICA</v>
      </c>
      <c r="CQ107" s="352" t="str">
        <f>IF(E107="","",INDEX(CATALOGO!N:N,MATCH(POA_GC_2026!E107,CATALOGO!M:M,0)))</f>
        <v>PROV</v>
      </c>
      <c r="CR107" s="352" t="str">
        <f t="shared" si="39"/>
        <v>CORRIENTE</v>
      </c>
      <c r="CS107" s="352" t="str">
        <f t="shared" si="40"/>
        <v>90000004</v>
      </c>
      <c r="CT107" s="417" t="str">
        <f>IFERROR(VLOOKUP(E107,CATALOGO!$BB$3:$BC$24,2,0)," ")</f>
        <v>G21</v>
      </c>
      <c r="CU107" s="418" t="str">
        <f>IF(E107="","",INDEX(CATALOGO!AN:AN,MATCH(POA_GC_2026!E107,CATALOGO!AQ:AQ,0)))</f>
        <v>Mejorar las condiciones de vida de la población de forma integral, promoviendo el acceso equitativo a salud, vivienda y bienestar social.</v>
      </c>
      <c r="CV107" s="418" t="str">
        <f>IF(E107="","",INDEX(CATALOGO!AO:AO,MATCH(POA_GC_2026!E107,CATALOGO!AQ:AQ,0)))</f>
        <v>OE5 Incrementar la cobertura de las prestaciones de servicios de salud</v>
      </c>
      <c r="CW107" s="407" t="str">
        <f>IF(CV107="","",INDEX(CATALOGO!AP:AP,MATCH(POA_GC_2026!CV107,CATALOGO!AO:AO,0)))</f>
        <v>OE_5</v>
      </c>
      <c r="CX107" s="419"/>
      <c r="CY107" s="420">
        <f>SUMIFS(CERT_ACT_POA!AM:AM,CERT_ACT_POA!C:C,A107)</f>
        <v>3945.67</v>
      </c>
      <c r="CZ107" s="420">
        <f t="shared" si="34"/>
        <v>1.8189894035458565E-12</v>
      </c>
      <c r="DA107" s="421">
        <f>SUMIFS(CERT_ACT_POA!$AD:$AD,CERT_ACT_POA!$C:$C,POA_GC_2026!$A107)</f>
        <v>0</v>
      </c>
      <c r="DB107" s="421">
        <f>SUMIFS(CERT_ACT_POA!$AE:$AE,CERT_ACT_POA!$C:$C,POA_GC_2026!$A107)</f>
        <v>0</v>
      </c>
      <c r="DC107" s="421">
        <f>SUMIFS(CERT_ACT_POA!$AF:$AF,CERT_ACT_POA!$C:$C,POA_GC_2026!$A107)</f>
        <v>0</v>
      </c>
      <c r="DD107" s="407" t="str">
        <f t="shared" si="35"/>
        <v>57</v>
      </c>
      <c r="DE107" s="364"/>
      <c r="DF107" s="428"/>
      <c r="DG107" s="429">
        <f>SUMIFS(CERT_PRES!$M:$M,CERT_PRES!$A:$A,$A107)</f>
        <v>0</v>
      </c>
      <c r="DH107" s="429">
        <f>SUMIFS(CERT_PRES!$O:$O,CERT_PRES!$A:$A,$A107)</f>
        <v>3945.67</v>
      </c>
      <c r="DI107" s="429">
        <f>SUMIFS(CERT_PRES!$P:$P,CERT_PRES!$A:$A,$A107)</f>
        <v>3945.67</v>
      </c>
      <c r="DJ107" s="442">
        <f t="shared" si="48"/>
        <v>0</v>
      </c>
      <c r="DK107" s="608">
        <f>IFERROR(VLOOKUP($A107,CERT_PRES!$A$6:$L$2552,12,0),0)</f>
        <v>33</v>
      </c>
      <c r="DL107" s="429" t="str">
        <f t="shared" si="36"/>
        <v>OK</v>
      </c>
      <c r="DM107" s="429" t="str">
        <f t="shared" si="37"/>
        <v>OK</v>
      </c>
      <c r="DN107" s="429">
        <f t="shared" si="42"/>
        <v>3945.67</v>
      </c>
      <c r="DO107" s="429" t="str">
        <f t="shared" si="49"/>
        <v/>
      </c>
      <c r="DP107" s="443">
        <f>IFERROR(VLOOKUP(A107,#REF!,82,0),0)</f>
        <v>0</v>
      </c>
      <c r="DQ107" s="444">
        <f t="shared" si="50"/>
        <v>3945.67</v>
      </c>
      <c r="DR107" s="445">
        <f t="shared" si="51"/>
        <v>0</v>
      </c>
      <c r="DS107" s="484" t="s">
        <v>2728</v>
      </c>
      <c r="DT107" s="326" t="s">
        <v>951</v>
      </c>
    </row>
    <row r="108" spans="1:124" s="39" customFormat="1" ht="12.75" customHeight="1">
      <c r="A108" s="484" t="s">
        <v>2730</v>
      </c>
      <c r="B108" s="486" t="str">
        <f>IF(DT108="","",INDEX(CATALOGO!E:E,MATCH(DT108,CATALOGO!D:D,0)))</f>
        <v>HOSPITAL GENERAL DE CHONE</v>
      </c>
      <c r="C108" s="483" t="s">
        <v>2731</v>
      </c>
      <c r="D108" s="326" t="str">
        <f>IF(B108="","",INDEX(CATALOGO!J:J,MATCH(B108,CATALOGO!E:E,0)))</f>
        <v>1333</v>
      </c>
      <c r="E108" s="329" t="s">
        <v>223</v>
      </c>
      <c r="F108" s="326" t="str">
        <f t="shared" si="53"/>
        <v>000</v>
      </c>
      <c r="G108" s="327" t="s">
        <v>196</v>
      </c>
      <c r="H108" s="328">
        <v>570201</v>
      </c>
      <c r="I108" s="341" t="s">
        <v>1151</v>
      </c>
      <c r="J108" s="327" t="s">
        <v>193</v>
      </c>
      <c r="K108" s="342" t="str">
        <f>IF(J108="","",INDEX(CATALOGO!AW:AW,MATCH(POA_GC_2026!J108,CATALOGO!AV:AV,0)))</f>
        <v>0000</v>
      </c>
      <c r="L108" s="342" t="str">
        <f>IF(J108="","",INDEX(CATALOGO!AY:AY,MATCH(POA_GC_2026!J108,CATALOGO!AV:AV,0)))</f>
        <v>0000</v>
      </c>
      <c r="M108" s="343" t="str">
        <f>IF(DT108="","",INDEX(CATALOGO!L:L,MATCH(DT108,CATALOGO!D:D,0)))</f>
        <v xml:space="preserve">DIRECCIÓN PROVINCIAL DE SALUD DE MANABÍ </v>
      </c>
      <c r="N108" s="343" t="str">
        <f>IF(DT108="","",INDEX(CATALOGO!K:K,MATCH(DT108,CATALOGO!D:D,0)))</f>
        <v>HOSPITAL GENERAL DE CHONE</v>
      </c>
      <c r="O108" s="344" t="str">
        <f>IF(E108="","",INDEX(CATALOGO!O:O,MATCH(POA_GC_2026!E108,CATALOGO!M:M,0)))</f>
        <v>PROVISION Y PRESTACION DE SERVICIOS DE SALUD</v>
      </c>
      <c r="P108" s="345" t="str">
        <f t="shared" si="43"/>
        <v>SIN PROYECTO</v>
      </c>
      <c r="Q108" s="346" t="str">
        <f>IF(CS108="","",INDEX(CATALOGO!T:T,MATCH(POA_GC_2026!CS108,CATALOGO!S:S,0)))</f>
        <v>PRESTACION DE SERVICIOS DE SALUD SEGUNDO NIVEL</v>
      </c>
      <c r="R108" s="351" t="str">
        <f>IF(H108="","",INDEX(CATALOGO!AG:AG,MATCH(POA_GC_2026!H108,CATALOGO!AF:AF,0)))</f>
        <v>SEGUROS</v>
      </c>
      <c r="S108" s="345" t="str">
        <f t="array" ref="S108">IF(J108="","",INDEX(CATALOGO!AU:AU,MATCH(J108,CATALOGO!AV:AV,0)))</f>
        <v>RECURSOS FISCALES</v>
      </c>
      <c r="T108" s="352" t="str">
        <f>IF(K108="","",INDEX(CATALOGO!AX:AX,MATCH(K108,CATALOGO!AW:AW,0)))</f>
        <v>SIN ORGANISMO</v>
      </c>
      <c r="U108" s="352" t="str">
        <f>IF(L108="","",INDEX(CATALOGO!AZ:AZ,MATCH(POA_GC_2026!L108,CATALOGO!AY:AY,0)))</f>
        <v>SIN CORRELATIVO</v>
      </c>
      <c r="V108" s="353" t="s">
        <v>493</v>
      </c>
      <c r="W108" s="354" t="s">
        <v>2496</v>
      </c>
      <c r="X108" s="354" t="s">
        <v>2497</v>
      </c>
      <c r="Y108" s="355" t="str">
        <f t="array" ref="Y108">IF(H108="","",INDEX(CATALOGO!AK:AK,MATCH(H108,CATALOGO!AF:AF,0)))</f>
        <v>06</v>
      </c>
      <c r="Z108" s="362" t="str">
        <f t="array" ref="Z108">IF(H108="","",INDEX(CATALOGO!AI:AI,MATCH(H108,CATALOGO!AF:AF,0)))</f>
        <v>NA</v>
      </c>
      <c r="AA108" s="362" t="str">
        <f t="array" ref="AA108">IF(H108="","",INDEX(CATALOGO!AJ:AJ,MATCH(H108,CATALOGO!AF:AF,0)))</f>
        <v>NA</v>
      </c>
      <c r="AB108" s="363" t="s">
        <v>194</v>
      </c>
      <c r="AC108" s="490" t="s">
        <v>3079</v>
      </c>
      <c r="AD108" s="365" t="s">
        <v>206</v>
      </c>
      <c r="AE108" s="366" t="s">
        <v>41</v>
      </c>
      <c r="AF108" s="367">
        <v>46073</v>
      </c>
      <c r="AG108" s="367">
        <v>46073</v>
      </c>
      <c r="AH108" s="367">
        <v>46056</v>
      </c>
      <c r="AI108" s="367">
        <v>46056</v>
      </c>
      <c r="AJ108" s="367">
        <v>46056</v>
      </c>
      <c r="AK108" s="374"/>
      <c r="AL108" s="367">
        <v>46056</v>
      </c>
      <c r="AM108" s="367">
        <v>46078</v>
      </c>
      <c r="AN108" s="366" t="s">
        <v>41</v>
      </c>
      <c r="AO108" s="375">
        <v>0</v>
      </c>
      <c r="AP108" s="375">
        <v>0</v>
      </c>
      <c r="AQ108" s="375">
        <v>450000</v>
      </c>
      <c r="AR108" s="375">
        <v>0</v>
      </c>
      <c r="AS108" s="375">
        <v>0</v>
      </c>
      <c r="AT108" s="375">
        <v>0</v>
      </c>
      <c r="AU108" s="375">
        <v>0</v>
      </c>
      <c r="AV108" s="375">
        <v>0</v>
      </c>
      <c r="AW108" s="375">
        <v>0</v>
      </c>
      <c r="AX108" s="375">
        <v>0</v>
      </c>
      <c r="AY108" s="375">
        <v>0</v>
      </c>
      <c r="AZ108" s="375">
        <v>0</v>
      </c>
      <c r="BA108" s="388">
        <f t="shared" si="54"/>
        <v>450000</v>
      </c>
      <c r="BB108" s="364"/>
      <c r="BC108" s="389">
        <f>SUMIFS(REPROGRAM!X:X,REPROGRAM!B:B,POA_GC_2026!A108)</f>
        <v>832.06</v>
      </c>
      <c r="BD108" s="389">
        <f>SUMIFS(REPROGRAM!Z:Z,REPROGRAM!B:B,POA_GC_2026!A108)</f>
        <v>450000</v>
      </c>
      <c r="BE108" s="389">
        <f t="shared" si="41"/>
        <v>832.05999999999767</v>
      </c>
      <c r="BF108" s="375">
        <v>0</v>
      </c>
      <c r="BG108" s="394">
        <f>SUMIFS(CERT_PRES!$P:$P,CERT_PRES!$A:$A,$A108,CERT_PRES!$Q:$Q,"ENERO")</f>
        <v>0</v>
      </c>
      <c r="BH108" s="375">
        <v>0</v>
      </c>
      <c r="BI108" s="394">
        <f>SUMIFS(CERT_PRES!$P:$P,CERT_PRES!$A:$A,$A108,CERT_PRES!$Q:$Q,"FEBRERO")</f>
        <v>0</v>
      </c>
      <c r="BJ108" s="375">
        <v>0</v>
      </c>
      <c r="BK108" s="394">
        <f>SUMIFS(CERT_PRES!$P:$P,CERT_PRES!$A:$A,$A108,CERT_PRES!$Q:$Q,"MARZO")</f>
        <v>0</v>
      </c>
      <c r="BL108" s="375">
        <v>0</v>
      </c>
      <c r="BM108" s="394">
        <f>SUMIFS(CERT_PRES!$P:$P,CERT_PRES!$A:$A,$A108,CERT_PRES!$Q:$Q,"ABRIL")</f>
        <v>0</v>
      </c>
      <c r="BN108" s="375">
        <v>0</v>
      </c>
      <c r="BO108" s="394">
        <f>SUMIFS(CERT_PRES!$P:$P,CERT_PRES!$A:$A,$A108,CERT_PRES!$Q:$Q,"MAYO")</f>
        <v>0</v>
      </c>
      <c r="BP108" s="375">
        <v>0</v>
      </c>
      <c r="BQ108" s="394">
        <f>SUMIFS(CERT_PRES!$P:$P,CERT_PRES!$A:$A,$A108,CERT_PRES!$Q:$Q,"JUNIO")</f>
        <v>0</v>
      </c>
      <c r="BR108" s="375">
        <v>832.06</v>
      </c>
      <c r="BS108" s="394">
        <f>SUMIFS(CERT_PRES!$P:$P,CERT_PRES!$A:$A,$A108,CERT_PRES!$Q:$Q,"JULIO")</f>
        <v>832.06</v>
      </c>
      <c r="BT108" s="375">
        <v>0</v>
      </c>
      <c r="BU108" s="394">
        <f>SUMIFS(CERT_PRES!$P:$P,CERT_PRES!$A:$A,$A108,CERT_PRES!$Q:$Q,"AGOSTO")</f>
        <v>0</v>
      </c>
      <c r="BV108" s="375">
        <v>0</v>
      </c>
      <c r="BW108" s="394">
        <f>SUMIFS(CERT_PRES!$P:$P,CERT_PRES!$A:$A,$A108,CERT_PRES!$Q:$Q,"SEPTIEMBRE")</f>
        <v>0</v>
      </c>
      <c r="BX108" s="375">
        <v>0</v>
      </c>
      <c r="BY108" s="394">
        <f>SUMIFS(CERT_PRES!$P:$P,CERT_PRES!$A:$A,$A108,CERT_PRES!$Q:$Q,"OCTUBRE")</f>
        <v>0</v>
      </c>
      <c r="BZ108" s="375">
        <v>0</v>
      </c>
      <c r="CA108" s="394">
        <f>SUMIFS(CERT_PRES!$P:$P,CERT_PRES!$A:$A,$A108,CERT_PRES!$Q:$Q,"NOVIEMBRE")</f>
        <v>0</v>
      </c>
      <c r="CB108" s="375">
        <v>0</v>
      </c>
      <c r="CC108" s="388">
        <f>SUMIFS(CERT_PRES!$P:$P,CERT_PRES!$A:$A,$A108,CERT_PRES!$Q:$Q,"DICIEMBRE")</f>
        <v>0</v>
      </c>
      <c r="CD108" s="388">
        <f t="shared" si="44"/>
        <v>832.06</v>
      </c>
      <c r="CE108" s="407" t="str">
        <f t="shared" si="52"/>
        <v>SI</v>
      </c>
      <c r="CF108" s="408" t="s">
        <v>2963</v>
      </c>
      <c r="CG108" s="409">
        <f>+((SUMIFS(REPROGRAM!$V:$V,REPROGRAM!$B:$B,$A108,REPROGRAM!$AB:$AB,"NO"))-(SUMIFS(REPROGRAM!$W:$W,REPROGRAM!$B:$B,$A108,REPROGRAM!$AB:$AB,"NO")))</f>
        <v>0</v>
      </c>
      <c r="CH108" s="409">
        <f t="shared" si="46"/>
        <v>832.06</v>
      </c>
      <c r="CI108" s="409">
        <v>0</v>
      </c>
      <c r="CJ108" s="410" t="str">
        <f>IF(DT108="","",INDEX(CATALOGO!L:L,MATCH(DT108,CATALOGO!D:D,0)))</f>
        <v xml:space="preserve">DIRECCIÓN PROVINCIAL DE SALUD DE MANABÍ </v>
      </c>
      <c r="CK108" s="410" t="str">
        <f>IF(DT108="","",INDEX(CATALOGO!L:L,MATCH(DT108,CATALOGO!D:D,0)))</f>
        <v xml:space="preserve">DIRECCIÓN PROVINCIAL DE SALUD DE MANABÍ </v>
      </c>
      <c r="CL108" s="352" t="str">
        <f>IF(D108="","",INDEX(CATALOGO!G:G,MATCH(D108,CATALOGO!D:D,0)))</f>
        <v>COORDINACIÓN ZONAL 4</v>
      </c>
      <c r="CM108" s="352" t="str">
        <f>IF(D108="","",INDEX(CATALOGO!H:H,MATCH(D108,CATALOGO!D:D,0)))</f>
        <v>MANABI</v>
      </c>
      <c r="CN108" s="352" t="str">
        <f>IF(D108="","",INDEX(CATALOGO!I:I,MATCH(D108,CATALOGO!D:D,0)))</f>
        <v>CHONE</v>
      </c>
      <c r="CO108" s="411" t="str">
        <f>IF(H108="","",INDEX(CATALOGO!AH:AH,MATCH(H108,CATALOGO!AF:AF,0)))</f>
        <v>SEGUROS</v>
      </c>
      <c r="CP108" s="352" t="str">
        <f t="shared" si="38"/>
        <v>NO APLICA</v>
      </c>
      <c r="CQ108" s="352" t="str">
        <f>IF(E108="","",INDEX(CATALOGO!N:N,MATCH(POA_GC_2026!E108,CATALOGO!M:M,0)))</f>
        <v>PROV</v>
      </c>
      <c r="CR108" s="352" t="str">
        <f t="shared" si="39"/>
        <v>CORRIENTE</v>
      </c>
      <c r="CS108" s="352" t="str">
        <f t="shared" si="40"/>
        <v>90000004</v>
      </c>
      <c r="CT108" s="417" t="str">
        <f>IFERROR(VLOOKUP(E108,CATALOGO!$BB$3:$BC$24,2,0)," ")</f>
        <v>G21</v>
      </c>
      <c r="CU108" s="418" t="str">
        <f>IF(E108="","",INDEX(CATALOGO!AN:AN,MATCH(POA_GC_2026!E108,CATALOGO!AQ:AQ,0)))</f>
        <v>Mejorar las condiciones de vida de la población de forma integral, promoviendo el acceso equitativo a salud, vivienda y bienestar social.</v>
      </c>
      <c r="CV108" s="418" t="str">
        <f>IF(E108="","",INDEX(CATALOGO!AO:AO,MATCH(POA_GC_2026!E108,CATALOGO!AQ:AQ,0)))</f>
        <v>OE5 Incrementar la cobertura de las prestaciones de servicios de salud</v>
      </c>
      <c r="CW108" s="407" t="str">
        <f>IF(CV108="","",INDEX(CATALOGO!AP:AP,MATCH(POA_GC_2026!CV108,CATALOGO!AO:AO,0)))</f>
        <v>OE_5</v>
      </c>
      <c r="CX108" s="419"/>
      <c r="CY108" s="420">
        <f>SUMIFS(CERT_ACT_POA!AM:AM,CERT_ACT_POA!C:C,A108)</f>
        <v>832.06</v>
      </c>
      <c r="CZ108" s="420">
        <f t="shared" si="34"/>
        <v>-2.2737367544323206E-12</v>
      </c>
      <c r="DA108" s="421">
        <f>SUMIFS(CERT_ACT_POA!$AD:$AD,CERT_ACT_POA!$C:$C,POA_GC_2026!$A108)</f>
        <v>0</v>
      </c>
      <c r="DB108" s="421">
        <f>SUMIFS(CERT_ACT_POA!$AE:$AE,CERT_ACT_POA!$C:$C,POA_GC_2026!$A108)</f>
        <v>0</v>
      </c>
      <c r="DC108" s="421">
        <f>SUMIFS(CERT_ACT_POA!$AF:$AF,CERT_ACT_POA!$C:$C,POA_GC_2026!$A108)</f>
        <v>0</v>
      </c>
      <c r="DD108" s="407" t="str">
        <f t="shared" si="35"/>
        <v>57</v>
      </c>
      <c r="DE108" s="364"/>
      <c r="DF108" s="428"/>
      <c r="DG108" s="429">
        <f>SUMIFS(CERT_PRES!$M:$M,CERT_PRES!$A:$A,$A108)</f>
        <v>0</v>
      </c>
      <c r="DH108" s="429">
        <f>SUMIFS(CERT_PRES!$O:$O,CERT_PRES!$A:$A,$A108)</f>
        <v>832.06</v>
      </c>
      <c r="DI108" s="429">
        <f>SUMIFS(CERT_PRES!$P:$P,CERT_PRES!$A:$A,$A108)</f>
        <v>832.06</v>
      </c>
      <c r="DJ108" s="442">
        <f t="shared" si="48"/>
        <v>0</v>
      </c>
      <c r="DK108" s="608">
        <f>IFERROR(VLOOKUP($A108,CERT_PRES!$A$6:$L$2552,12,0),0)</f>
        <v>71</v>
      </c>
      <c r="DL108" s="429" t="str">
        <f t="shared" si="36"/>
        <v>OK</v>
      </c>
      <c r="DM108" s="429" t="str">
        <f t="shared" si="37"/>
        <v>OK</v>
      </c>
      <c r="DN108" s="429">
        <f t="shared" si="42"/>
        <v>832.06</v>
      </c>
      <c r="DO108" s="429" t="str">
        <f t="shared" si="49"/>
        <v/>
      </c>
      <c r="DP108" s="443">
        <f>IFERROR(VLOOKUP(A108,#REF!,82,0),0)</f>
        <v>0</v>
      </c>
      <c r="DQ108" s="444">
        <f t="shared" si="50"/>
        <v>832.06</v>
      </c>
      <c r="DR108" s="445">
        <f t="shared" si="51"/>
        <v>0</v>
      </c>
      <c r="DS108" s="484" t="s">
        <v>2730</v>
      </c>
      <c r="DT108" s="326" t="s">
        <v>951</v>
      </c>
    </row>
    <row r="109" spans="1:124" s="39" customFormat="1" ht="12.75" customHeight="1">
      <c r="A109" s="484" t="s">
        <v>2732</v>
      </c>
      <c r="B109" s="486" t="str">
        <f>IF(DT109="","",INDEX(CATALOGO!E:E,MATCH(DT109,CATALOGO!D:D,0)))</f>
        <v>HOSPITAL GENERAL DE CHONE</v>
      </c>
      <c r="C109" s="483" t="s">
        <v>2420</v>
      </c>
      <c r="D109" s="326" t="str">
        <f>IF(B109="","",INDEX(CATALOGO!J:J,MATCH(B109,CATALOGO!E:E,0)))</f>
        <v>1333</v>
      </c>
      <c r="E109" s="329" t="s">
        <v>223</v>
      </c>
      <c r="F109" s="326" t="str">
        <f t="shared" si="53"/>
        <v>000</v>
      </c>
      <c r="G109" s="327" t="s">
        <v>196</v>
      </c>
      <c r="H109" s="328">
        <v>580209</v>
      </c>
      <c r="I109" s="341" t="s">
        <v>1132</v>
      </c>
      <c r="J109" s="327" t="s">
        <v>193</v>
      </c>
      <c r="K109" s="342" t="str">
        <f>IF(J109="","",INDEX(CATALOGO!AW:AW,MATCH(POA_GC_2026!J109,CATALOGO!AV:AV,0)))</f>
        <v>0000</v>
      </c>
      <c r="L109" s="342" t="str">
        <f>IF(J109="","",INDEX(CATALOGO!AY:AY,MATCH(POA_GC_2026!J109,CATALOGO!AV:AV,0)))</f>
        <v>0000</v>
      </c>
      <c r="M109" s="343" t="str">
        <f>IF(DT109="","",INDEX(CATALOGO!L:L,MATCH(DT109,CATALOGO!D:D,0)))</f>
        <v xml:space="preserve">DIRECCIÓN PROVINCIAL DE SALUD DE MANABÍ </v>
      </c>
      <c r="N109" s="343" t="str">
        <f>IF(DT109="","",INDEX(CATALOGO!K:K,MATCH(DT109,CATALOGO!D:D,0)))</f>
        <v>HOSPITAL GENERAL DE CHONE</v>
      </c>
      <c r="O109" s="344" t="str">
        <f>IF(E109="","",INDEX(CATALOGO!O:O,MATCH(POA_GC_2026!E109,CATALOGO!M:M,0)))</f>
        <v>PROVISION Y PRESTACION DE SERVICIOS DE SALUD</v>
      </c>
      <c r="P109" s="345" t="str">
        <f t="shared" si="43"/>
        <v>SIN PROYECTO</v>
      </c>
      <c r="Q109" s="346" t="str">
        <f>IF(CS109="","",INDEX(CATALOGO!T:T,MATCH(POA_GC_2026!CS109,CATALOGO!S:S,0)))</f>
        <v>PRESTACION DE SERVICIOS DE SALUD SEGUNDO NIVEL</v>
      </c>
      <c r="R109" s="351" t="str">
        <f>IF(H109="","",INDEX(CATALOGO!AG:AG,MATCH(POA_GC_2026!H109,CATALOGO!AF:AF,0)))</f>
        <v>A JUBILADOS PATRONALES</v>
      </c>
      <c r="S109" s="345" t="str">
        <f t="array" ref="S109">IF(J109="","",INDEX(CATALOGO!AU:AU,MATCH(J109,CATALOGO!AV:AV,0)))</f>
        <v>RECURSOS FISCALES</v>
      </c>
      <c r="T109" s="352" t="str">
        <f>IF(K109="","",INDEX(CATALOGO!AX:AX,MATCH(K109,CATALOGO!AW:AW,0)))</f>
        <v>SIN ORGANISMO</v>
      </c>
      <c r="U109" s="352" t="str">
        <f>IF(L109="","",INDEX(CATALOGO!AZ:AZ,MATCH(POA_GC_2026!L109,CATALOGO!AY:AY,0)))</f>
        <v>SIN CORRELATIVO</v>
      </c>
      <c r="V109" s="353" t="s">
        <v>493</v>
      </c>
      <c r="W109" s="354" t="s">
        <v>2498</v>
      </c>
      <c r="X109" s="354" t="s">
        <v>2499</v>
      </c>
      <c r="Y109" s="355" t="str">
        <f t="array" ref="Y109">IF(H109="","",INDEX(CATALOGO!AK:AK,MATCH(H109,CATALOGO!AF:AF,0)))</f>
        <v>07</v>
      </c>
      <c r="Z109" s="362" t="str">
        <f t="array" ref="Z109">IF(H109="","",INDEX(CATALOGO!AI:AI,MATCH(H109,CATALOGO!AF:AF,0)))</f>
        <v>NA</v>
      </c>
      <c r="AA109" s="362" t="str">
        <f t="array" ref="AA109">IF(H109="","",INDEX(CATALOGO!AJ:AJ,MATCH(H109,CATALOGO!AF:AF,0)))</f>
        <v>NA</v>
      </c>
      <c r="AB109" s="363" t="s">
        <v>194</v>
      </c>
      <c r="AC109" s="490"/>
      <c r="AD109" s="365" t="s">
        <v>197</v>
      </c>
      <c r="AE109" s="366" t="s">
        <v>44</v>
      </c>
      <c r="AF109" s="367">
        <v>46031</v>
      </c>
      <c r="AG109" s="367">
        <v>46031</v>
      </c>
      <c r="AH109" s="367"/>
      <c r="AI109" s="367"/>
      <c r="AJ109" s="367"/>
      <c r="AK109" s="374"/>
      <c r="AL109" s="367">
        <v>46052</v>
      </c>
      <c r="AM109" s="367">
        <v>46052</v>
      </c>
      <c r="AN109" s="366" t="s">
        <v>41</v>
      </c>
      <c r="AO109" s="375">
        <v>24860.38</v>
      </c>
      <c r="AP109" s="375">
        <v>24860.38</v>
      </c>
      <c r="AQ109" s="375">
        <v>24860.38</v>
      </c>
      <c r="AR109" s="375">
        <v>24860.38</v>
      </c>
      <c r="AS109" s="375">
        <v>24860.38</v>
      </c>
      <c r="AT109" s="375">
        <v>24860.38</v>
      </c>
      <c r="AU109" s="375">
        <v>24860.38</v>
      </c>
      <c r="AV109" s="375">
        <v>24860.38</v>
      </c>
      <c r="AW109" s="375">
        <v>24860.38</v>
      </c>
      <c r="AX109" s="375">
        <v>24860.38</v>
      </c>
      <c r="AY109" s="375">
        <v>24860.38</v>
      </c>
      <c r="AZ109" s="375">
        <v>10526.48</v>
      </c>
      <c r="BA109" s="388">
        <f t="shared" si="54"/>
        <v>283990.65999999997</v>
      </c>
      <c r="BB109" s="364"/>
      <c r="BC109" s="389">
        <f>SUMIFS(REPROGRAM!X:X,REPROGRAM!B:B,POA_GC_2026!A109)</f>
        <v>0</v>
      </c>
      <c r="BD109" s="389">
        <f>SUMIFS(REPROGRAM!Z:Z,REPROGRAM!B:B,POA_GC_2026!A109)</f>
        <v>0</v>
      </c>
      <c r="BE109" s="389">
        <f t="shared" si="41"/>
        <v>283990.65999999997</v>
      </c>
      <c r="BF109" s="375">
        <v>0</v>
      </c>
      <c r="BG109" s="394">
        <f>SUMIFS(CERT_PRES!$P:$P,CERT_PRES!$A:$A,$A109,CERT_PRES!$Q:$Q,"ENERO")</f>
        <v>0</v>
      </c>
      <c r="BH109" s="375">
        <v>44213.22</v>
      </c>
      <c r="BI109" s="394">
        <f>SUMIFS(CERT_PRES!$P:$P,CERT_PRES!$A:$A,$A109,CERT_PRES!$Q:$Q,"FEBRERO")</f>
        <v>44213.22</v>
      </c>
      <c r="BJ109" s="375">
        <v>55324.43</v>
      </c>
      <c r="BK109" s="394">
        <f>SUMIFS(CERT_PRES!$P:$P,CERT_PRES!$A:$A,$A109,CERT_PRES!$Q:$Q,"MARZO")</f>
        <v>55324.43</v>
      </c>
      <c r="BL109" s="375">
        <v>21767.65</v>
      </c>
      <c r="BM109" s="394">
        <f>SUMIFS(CERT_PRES!$P:$P,CERT_PRES!$A:$A,$A109,CERT_PRES!$Q:$Q,"ABRIL")</f>
        <v>21767.65</v>
      </c>
      <c r="BN109" s="375">
        <v>21767.65</v>
      </c>
      <c r="BO109" s="394">
        <f>SUMIFS(CERT_PRES!$P:$P,CERT_PRES!$A:$A,$A109,CERT_PRES!$Q:$Q,"MAYO")</f>
        <v>21767.65</v>
      </c>
      <c r="BP109" s="375">
        <v>25051.69</v>
      </c>
      <c r="BQ109" s="394">
        <f>SUMIFS(CERT_PRES!$P:$P,CERT_PRES!$A:$A,$A109,CERT_PRES!$Q:$Q,"JUNIO")</f>
        <v>25051.69</v>
      </c>
      <c r="BR109" s="375">
        <v>22314.99</v>
      </c>
      <c r="BS109" s="394">
        <f>SUMIFS(CERT_PRES!$P:$P,CERT_PRES!$A:$A,$A109,CERT_PRES!$Q:$Q,"JULIO")</f>
        <v>22314.99</v>
      </c>
      <c r="BT109" s="375">
        <v>24860.38</v>
      </c>
      <c r="BU109" s="394">
        <f>SUMIFS(CERT_PRES!$P:$P,CERT_PRES!$A:$A,$A109,CERT_PRES!$Q:$Q,"AGOSTO")</f>
        <v>0</v>
      </c>
      <c r="BV109" s="375">
        <v>24860.38</v>
      </c>
      <c r="BW109" s="394">
        <f>SUMIFS(CERT_PRES!$P:$P,CERT_PRES!$A:$A,$A109,CERT_PRES!$Q:$Q,"SEPTIEMBRE")</f>
        <v>0</v>
      </c>
      <c r="BX109" s="375">
        <v>24860.38</v>
      </c>
      <c r="BY109" s="394">
        <f>SUMIFS(CERT_PRES!$P:$P,CERT_PRES!$A:$A,$A109,CERT_PRES!$Q:$Q,"OCTUBRE")</f>
        <v>0</v>
      </c>
      <c r="BZ109" s="375">
        <v>13523.08</v>
      </c>
      <c r="CA109" s="394">
        <f>SUMIFS(CERT_PRES!$P:$P,CERT_PRES!$A:$A,$A109,CERT_PRES!$Q:$Q,"NOVIEMBRE")</f>
        <v>0</v>
      </c>
      <c r="CB109" s="375">
        <v>5446.81</v>
      </c>
      <c r="CC109" s="388">
        <f>SUMIFS(CERT_PRES!$P:$P,CERT_PRES!$A:$A,$A109,CERT_PRES!$Q:$Q,"DICIEMBRE")</f>
        <v>0</v>
      </c>
      <c r="CD109" s="388">
        <f t="shared" si="44"/>
        <v>283990.65999999997</v>
      </c>
      <c r="CE109" s="407" t="str">
        <f t="shared" si="52"/>
        <v>SI</v>
      </c>
      <c r="CF109" s="408" t="str">
        <f t="shared" si="45"/>
        <v>VALIDADO</v>
      </c>
      <c r="CG109" s="409">
        <f>+((SUMIFS(REPROGRAM!$V:$V,REPROGRAM!$B:$B,$A109,REPROGRAM!$AB:$AB,"NO"))-(SUMIFS(REPROGRAM!$W:$W,REPROGRAM!$B:$B,$A109,REPROGRAM!$AB:$AB,"NO")))</f>
        <v>0</v>
      </c>
      <c r="CH109" s="409">
        <f t="shared" si="46"/>
        <v>283990.65999999997</v>
      </c>
      <c r="CI109" s="409">
        <f t="shared" si="47"/>
        <v>0</v>
      </c>
      <c r="CJ109" s="410" t="str">
        <f>IF(DT109="","",INDEX(CATALOGO!L:L,MATCH(DT109,CATALOGO!D:D,0)))</f>
        <v xml:space="preserve">DIRECCIÓN PROVINCIAL DE SALUD DE MANABÍ </v>
      </c>
      <c r="CK109" s="410" t="str">
        <f>IF(DT109="","",INDEX(CATALOGO!L:L,MATCH(DT109,CATALOGO!D:D,0)))</f>
        <v xml:space="preserve">DIRECCIÓN PROVINCIAL DE SALUD DE MANABÍ </v>
      </c>
      <c r="CL109" s="352" t="str">
        <f>IF(D109="","",INDEX(CATALOGO!G:G,MATCH(D109,CATALOGO!D:D,0)))</f>
        <v>COORDINACIÓN ZONAL 4</v>
      </c>
      <c r="CM109" s="352" t="str">
        <f>IF(D109="","",INDEX(CATALOGO!H:H,MATCH(D109,CATALOGO!D:D,0)))</f>
        <v>MANABI</v>
      </c>
      <c r="CN109" s="352" t="str">
        <f>IF(D109="","",INDEX(CATALOGO!I:I,MATCH(D109,CATALOGO!D:D,0)))</f>
        <v>CHONE</v>
      </c>
      <c r="CO109" s="411" t="str">
        <f>IF(H109="","",INDEX(CATALOGO!AH:AH,MATCH(H109,CATALOGO!AF:AF,0)))</f>
        <v>JUBILACION PATRONAL</v>
      </c>
      <c r="CP109" s="352" t="str">
        <f t="shared" si="38"/>
        <v>NO APLICA</v>
      </c>
      <c r="CQ109" s="352" t="str">
        <f>IF(E109="","",INDEX(CATALOGO!N:N,MATCH(POA_GC_2026!E109,CATALOGO!M:M,0)))</f>
        <v>PROV</v>
      </c>
      <c r="CR109" s="352" t="str">
        <f t="shared" si="39"/>
        <v>CORRIENTE</v>
      </c>
      <c r="CS109" s="352" t="str">
        <f t="shared" si="40"/>
        <v>90000004</v>
      </c>
      <c r="CT109" s="417" t="str">
        <f>IFERROR(VLOOKUP(E109,CATALOGO!$BB$3:$BC$24,2,0)," ")</f>
        <v>G21</v>
      </c>
      <c r="CU109" s="418" t="str">
        <f>IF(E109="","",INDEX(CATALOGO!AN:AN,MATCH(POA_GC_2026!E109,CATALOGO!AQ:AQ,0)))</f>
        <v>Mejorar las condiciones de vida de la población de forma integral, promoviendo el acceso equitativo a salud, vivienda y bienestar social.</v>
      </c>
      <c r="CV109" s="418" t="str">
        <f>IF(E109="","",INDEX(CATALOGO!AO:AO,MATCH(POA_GC_2026!E109,CATALOGO!AQ:AQ,0)))</f>
        <v>OE5 Incrementar la cobertura de las prestaciones de servicios de salud</v>
      </c>
      <c r="CW109" s="407" t="str">
        <f>IF(CV109="","",INDEX(CATALOGO!AP:AP,MATCH(POA_GC_2026!CV109,CATALOGO!AO:AO,0)))</f>
        <v>OE_5</v>
      </c>
      <c r="CX109" s="419"/>
      <c r="CY109" s="420">
        <f>SUMIFS(CERT_ACT_POA!AM:AM,CERT_ACT_POA!C:C,A109)</f>
        <v>283990.65999999997</v>
      </c>
      <c r="CZ109" s="420">
        <f t="shared" si="34"/>
        <v>0</v>
      </c>
      <c r="DA109" s="421">
        <f>SUMIFS(CERT_ACT_POA!$AD:$AD,CERT_ACT_POA!$C:$C,POA_GC_2026!$A109)</f>
        <v>0</v>
      </c>
      <c r="DB109" s="421">
        <f>SUMIFS(CERT_ACT_POA!$AE:$AE,CERT_ACT_POA!$C:$C,POA_GC_2026!$A109)</f>
        <v>0</v>
      </c>
      <c r="DC109" s="421">
        <f>SUMIFS(CERT_ACT_POA!$AF:$AF,CERT_ACT_POA!$C:$C,POA_GC_2026!$A109)</f>
        <v>0</v>
      </c>
      <c r="DD109" s="407" t="str">
        <f t="shared" si="35"/>
        <v>58</v>
      </c>
      <c r="DE109" s="364"/>
      <c r="DF109" s="428"/>
      <c r="DG109" s="429">
        <f>SUMIFS(CERT_PRES!$M:$M,CERT_PRES!$A:$A,$A109)</f>
        <v>0</v>
      </c>
      <c r="DH109" s="429">
        <f>SUMIFS(CERT_PRES!$O:$O,CERT_PRES!$A:$A,$A109)</f>
        <v>190439.62999999998</v>
      </c>
      <c r="DI109" s="429">
        <f>SUMIFS(CERT_PRES!$P:$P,CERT_PRES!$A:$A,$A109)</f>
        <v>190439.62999999998</v>
      </c>
      <c r="DJ109" s="442">
        <f t="shared" si="48"/>
        <v>0</v>
      </c>
      <c r="DK109" s="608">
        <f>IFERROR(VLOOKUP($A109,CERT_PRES!$A$6:$L$2552,12,0),0)</f>
        <v>0</v>
      </c>
      <c r="DL109" s="429" t="str">
        <f t="shared" si="36"/>
        <v>OK</v>
      </c>
      <c r="DM109" s="429" t="str">
        <f t="shared" si="37"/>
        <v>OK</v>
      </c>
      <c r="DN109" s="429">
        <f t="shared" si="42"/>
        <v>190439.62999999998</v>
      </c>
      <c r="DO109" s="429" t="str">
        <f t="shared" si="49"/>
        <v/>
      </c>
      <c r="DP109" s="443">
        <f>IFERROR(VLOOKUP(A109,#REF!,82,0),0)</f>
        <v>0</v>
      </c>
      <c r="DQ109" s="444">
        <f t="shared" si="50"/>
        <v>190439.62999999998</v>
      </c>
      <c r="DR109" s="445">
        <f t="shared" si="51"/>
        <v>93551.03</v>
      </c>
      <c r="DS109" s="484" t="s">
        <v>2732</v>
      </c>
      <c r="DT109" s="326" t="s">
        <v>951</v>
      </c>
    </row>
    <row r="110" spans="1:124" s="39" customFormat="1" ht="12.75" customHeight="1">
      <c r="A110" s="484" t="s">
        <v>2733</v>
      </c>
      <c r="B110" s="486" t="str">
        <f>IF(DT110="","",INDEX(CATALOGO!E:E,MATCH(DT110,CATALOGO!D:D,0)))</f>
        <v>HOSPITAL GENERAL DE CHONE</v>
      </c>
      <c r="C110" s="483" t="s">
        <v>2557</v>
      </c>
      <c r="D110" s="326" t="str">
        <f>IF(B110="","",INDEX(CATALOGO!J:J,MATCH(B110,CATALOGO!E:E,0)))</f>
        <v>1333</v>
      </c>
      <c r="E110" s="329" t="s">
        <v>452</v>
      </c>
      <c r="F110" s="326" t="str">
        <f t="shared" si="53"/>
        <v>000</v>
      </c>
      <c r="G110" s="327" t="s">
        <v>196</v>
      </c>
      <c r="H110" s="328">
        <v>530405</v>
      </c>
      <c r="I110" s="341" t="s">
        <v>1151</v>
      </c>
      <c r="J110" s="327" t="s">
        <v>193</v>
      </c>
      <c r="K110" s="342" t="str">
        <f>IF(J110="","",INDEX(CATALOGO!AW:AW,MATCH(POA_GC_2026!J110,CATALOGO!AV:AV,0)))</f>
        <v>0000</v>
      </c>
      <c r="L110" s="342" t="str">
        <f>IF(J110="","",INDEX(CATALOGO!AY:AY,MATCH(POA_GC_2026!J110,CATALOGO!AV:AV,0)))</f>
        <v>0000</v>
      </c>
      <c r="M110" s="343" t="str">
        <f>IF(DT110="","",INDEX(CATALOGO!L:L,MATCH(DT110,CATALOGO!D:D,0)))</f>
        <v xml:space="preserve">DIRECCIÓN PROVINCIAL DE SALUD DE MANABÍ </v>
      </c>
      <c r="N110" s="343" t="str">
        <f>IF(DT110="","",INDEX(CATALOGO!K:K,MATCH(DT110,CATALOGO!D:D,0)))</f>
        <v>HOSPITAL GENERAL DE CHONE</v>
      </c>
      <c r="O110" s="344" t="str">
        <f>IF(E110="","",INDEX(CATALOGO!O:O,MATCH(POA_GC_2026!E110,CATALOGO!M:M,0)))</f>
        <v>PREVENCION Y PROMOCION DE LA SALUD</v>
      </c>
      <c r="P110" s="345" t="str">
        <f t="shared" si="43"/>
        <v>SIN PROYECTO</v>
      </c>
      <c r="Q110" s="346" t="str">
        <f>IF(CS110="","",INDEX(CATALOGO!T:T,MATCH(POA_GC_2026!CS110,CATALOGO!S:S,0)))</f>
        <v>DESNUTRICION INFANTIL CONTROL PRENATAL</v>
      </c>
      <c r="R110" s="351" t="str">
        <f>IF(H110="","",INDEX(CATALOGO!AG:AG,MATCH(POA_GC_2026!H110,CATALOGO!AF:AF,0)))</f>
        <v>VEHICULOS (INSTALACION- MANTENIMIENTO Y REPARACIONES)</v>
      </c>
      <c r="S110" s="345" t="str">
        <f t="array" ref="S110">IF(J110="","",INDEX(CATALOGO!AU:AU,MATCH(J110,CATALOGO!AV:AV,0)))</f>
        <v>RECURSOS FISCALES</v>
      </c>
      <c r="T110" s="352" t="str">
        <f>IF(K110="","",INDEX(CATALOGO!AX:AX,MATCH(K110,CATALOGO!AW:AW,0)))</f>
        <v>SIN ORGANISMO</v>
      </c>
      <c r="U110" s="352" t="str">
        <f>IF(L110="","",INDEX(CATALOGO!AZ:AZ,MATCH(POA_GC_2026!L110,CATALOGO!AY:AY,0)))</f>
        <v>SIN CORRELATIVO</v>
      </c>
      <c r="V110" s="353" t="s">
        <v>493</v>
      </c>
      <c r="W110" s="354" t="s">
        <v>2492</v>
      </c>
      <c r="X110" s="354" t="s">
        <v>2505</v>
      </c>
      <c r="Y110" s="355" t="str">
        <f t="array" ref="Y110">IF(H110="","",INDEX(CATALOGO!AK:AK,MATCH(H110,CATALOGO!AF:AF,0)))</f>
        <v>06</v>
      </c>
      <c r="Z110" s="362" t="str">
        <f t="array" ref="Z110">IF(H110="","",INDEX(CATALOGO!AI:AI,MATCH(H110,CATALOGO!AF:AF,0)))</f>
        <v>NA</v>
      </c>
      <c r="AA110" s="362" t="str">
        <f t="array" ref="AA110">IF(H110="","",INDEX(CATALOGO!AJ:AJ,MATCH(H110,CATALOGO!AF:AF,0)))</f>
        <v>NA</v>
      </c>
      <c r="AB110" s="363" t="s">
        <v>207</v>
      </c>
      <c r="AC110" s="490" t="s">
        <v>2734</v>
      </c>
      <c r="AD110" s="365" t="s">
        <v>206</v>
      </c>
      <c r="AE110" s="366" t="s">
        <v>44</v>
      </c>
      <c r="AF110" s="367">
        <v>46073</v>
      </c>
      <c r="AG110" s="367">
        <v>46073</v>
      </c>
      <c r="AH110" s="367">
        <v>46056</v>
      </c>
      <c r="AI110" s="367">
        <v>46056</v>
      </c>
      <c r="AJ110" s="367">
        <v>46056</v>
      </c>
      <c r="AK110" s="374"/>
      <c r="AL110" s="367">
        <v>46056</v>
      </c>
      <c r="AM110" s="367">
        <v>46078</v>
      </c>
      <c r="AN110" s="366" t="s">
        <v>41</v>
      </c>
      <c r="AO110" s="375">
        <v>0</v>
      </c>
      <c r="AP110" s="375">
        <v>0</v>
      </c>
      <c r="AQ110" s="375">
        <v>0</v>
      </c>
      <c r="AR110" s="375">
        <v>0</v>
      </c>
      <c r="AS110" s="375">
        <v>0</v>
      </c>
      <c r="AT110" s="375">
        <v>0</v>
      </c>
      <c r="AU110" s="375">
        <v>0</v>
      </c>
      <c r="AV110" s="375">
        <v>0</v>
      </c>
      <c r="AW110" s="375">
        <v>0</v>
      </c>
      <c r="AX110" s="375">
        <v>0</v>
      </c>
      <c r="AY110" s="375">
        <v>0</v>
      </c>
      <c r="AZ110" s="375">
        <v>6872.48</v>
      </c>
      <c r="BA110" s="388">
        <f t="shared" si="54"/>
        <v>6872.48</v>
      </c>
      <c r="BB110" s="364"/>
      <c r="BC110" s="389">
        <f>SUMIFS(REPROGRAM!X:X,REPROGRAM!B:B,POA_GC_2026!A110)</f>
        <v>6872.48</v>
      </c>
      <c r="BD110" s="389">
        <f>SUMIFS(REPROGRAM!Z:Z,REPROGRAM!B:B,POA_GC_2026!A110)</f>
        <v>6872.48</v>
      </c>
      <c r="BE110" s="389">
        <f t="shared" si="41"/>
        <v>6872.48</v>
      </c>
      <c r="BF110" s="375">
        <v>0</v>
      </c>
      <c r="BG110" s="394">
        <f>SUMIFS(CERT_PRES!$P:$P,CERT_PRES!$A:$A,$A110,CERT_PRES!$Q:$Q,"ENERO")</f>
        <v>0</v>
      </c>
      <c r="BH110" s="375">
        <v>0</v>
      </c>
      <c r="BI110" s="394">
        <f>SUMIFS(CERT_PRES!$P:$P,CERT_PRES!$A:$A,$A110,CERT_PRES!$Q:$Q,"FEBRERO")</f>
        <v>0</v>
      </c>
      <c r="BJ110" s="375">
        <v>0</v>
      </c>
      <c r="BK110" s="394">
        <f>SUMIFS(CERT_PRES!$P:$P,CERT_PRES!$A:$A,$A110,CERT_PRES!$Q:$Q,"MARZO")</f>
        <v>0</v>
      </c>
      <c r="BL110" s="375">
        <v>0</v>
      </c>
      <c r="BM110" s="394">
        <f>SUMIFS(CERT_PRES!$P:$P,CERT_PRES!$A:$A,$A110,CERT_PRES!$Q:$Q,"ABRIL")</f>
        <v>0</v>
      </c>
      <c r="BN110" s="375">
        <v>0</v>
      </c>
      <c r="BO110" s="394">
        <f>SUMIFS(CERT_PRES!$P:$P,CERT_PRES!$A:$A,$A110,CERT_PRES!$Q:$Q,"MAYO")</f>
        <v>0</v>
      </c>
      <c r="BP110" s="375">
        <v>0</v>
      </c>
      <c r="BQ110" s="394">
        <f>SUMIFS(CERT_PRES!$P:$P,CERT_PRES!$A:$A,$A110,CERT_PRES!$Q:$Q,"JUNIO")</f>
        <v>0</v>
      </c>
      <c r="BR110" s="375">
        <v>0</v>
      </c>
      <c r="BS110" s="394">
        <f>SUMIFS(CERT_PRES!$P:$P,CERT_PRES!$A:$A,$A110,CERT_PRES!$Q:$Q,"JULIO")</f>
        <v>0</v>
      </c>
      <c r="BT110" s="375">
        <v>6872.48</v>
      </c>
      <c r="BU110" s="394">
        <f>SUMIFS(CERT_PRES!$P:$P,CERT_PRES!$A:$A,$A110,CERT_PRES!$Q:$Q,"AGOSTO")</f>
        <v>0</v>
      </c>
      <c r="BV110" s="375">
        <v>0</v>
      </c>
      <c r="BW110" s="394">
        <f>SUMIFS(CERT_PRES!$P:$P,CERT_PRES!$A:$A,$A110,CERT_PRES!$Q:$Q,"SEPTIEMBRE")</f>
        <v>0</v>
      </c>
      <c r="BX110" s="375">
        <v>0</v>
      </c>
      <c r="BY110" s="394">
        <f>SUMIFS(CERT_PRES!$P:$P,CERT_PRES!$A:$A,$A110,CERT_PRES!$Q:$Q,"OCTUBRE")</f>
        <v>0</v>
      </c>
      <c r="BZ110" s="375">
        <v>0</v>
      </c>
      <c r="CA110" s="394">
        <f>SUMIFS(CERT_PRES!$P:$P,CERT_PRES!$A:$A,$A110,CERT_PRES!$Q:$Q,"NOVIEMBRE")</f>
        <v>0</v>
      </c>
      <c r="CB110" s="375">
        <v>0</v>
      </c>
      <c r="CC110" s="388">
        <f>SUMIFS(CERT_PRES!$P:$P,CERT_PRES!$A:$A,$A110,CERT_PRES!$Q:$Q,"DICIEMBRE")</f>
        <v>0</v>
      </c>
      <c r="CD110" s="388">
        <f t="shared" si="44"/>
        <v>6872.48</v>
      </c>
      <c r="CE110" s="407" t="str">
        <f t="shared" si="52"/>
        <v>SI</v>
      </c>
      <c r="CF110" s="408" t="str">
        <f t="shared" si="45"/>
        <v>VALIDADO</v>
      </c>
      <c r="CG110" s="409">
        <f>+((SUMIFS(REPROGRAM!$V:$V,REPROGRAM!$B:$B,$A110,REPROGRAM!$AB:$AB,"NO"))-(SUMIFS(REPROGRAM!$W:$W,REPROGRAM!$B:$B,$A110,REPROGRAM!$AB:$AB,"NO")))</f>
        <v>0</v>
      </c>
      <c r="CH110" s="409">
        <f t="shared" si="46"/>
        <v>6872.48</v>
      </c>
      <c r="CI110" s="409">
        <f t="shared" si="47"/>
        <v>0</v>
      </c>
      <c r="CJ110" s="410" t="str">
        <f>IF(DT110="","",INDEX(CATALOGO!L:L,MATCH(DT110,CATALOGO!D:D,0)))</f>
        <v xml:space="preserve">DIRECCIÓN PROVINCIAL DE SALUD DE MANABÍ </v>
      </c>
      <c r="CK110" s="410" t="str">
        <f>IF(DT110="","",INDEX(CATALOGO!L:L,MATCH(DT110,CATALOGO!D:D,0)))</f>
        <v xml:space="preserve">DIRECCIÓN PROVINCIAL DE SALUD DE MANABÍ </v>
      </c>
      <c r="CL110" s="352" t="str">
        <f>IF(D110="","",INDEX(CATALOGO!G:G,MATCH(D110,CATALOGO!D:D,0)))</f>
        <v>COORDINACIÓN ZONAL 4</v>
      </c>
      <c r="CM110" s="352" t="str">
        <f>IF(D110="","",INDEX(CATALOGO!H:H,MATCH(D110,CATALOGO!D:D,0)))</f>
        <v>MANABI</v>
      </c>
      <c r="CN110" s="352" t="str">
        <f>IF(D110="","",INDEX(CATALOGO!I:I,MATCH(D110,CATALOGO!D:D,0)))</f>
        <v>CHONE</v>
      </c>
      <c r="CO110" s="411" t="str">
        <f>IF(H110="","",INDEX(CATALOGO!AH:AH,MATCH(H110,CATALOGO!AF:AF,0)))</f>
        <v>MANTENIMIENTOS</v>
      </c>
      <c r="CP110" s="352" t="str">
        <f t="shared" si="38"/>
        <v>NO APLICA</v>
      </c>
      <c r="CQ110" s="352" t="str">
        <f>IF(E110="","",INDEX(CATALOGO!N:N,MATCH(POA_GC_2026!E110,CATALOGO!M:M,0)))</f>
        <v>PROM</v>
      </c>
      <c r="CR110" s="352" t="str">
        <f t="shared" si="39"/>
        <v>CORRIENTE</v>
      </c>
      <c r="CS110" s="352" t="str">
        <f t="shared" si="40"/>
        <v>55000004</v>
      </c>
      <c r="CT110" s="417" t="str">
        <f>IFERROR(VLOOKUP(E110,CATALOGO!$BB$3:$BC$24,2,0)," ")</f>
        <v>G51</v>
      </c>
      <c r="CU110" s="418" t="str">
        <f>IF(E110="","",INDEX(CATALOGO!AN:AN,MATCH(POA_GC_2026!E110,CATALOGO!AQ:AQ,0)))</f>
        <v>Mejorar las condiciones de vida de la población de forma integral, promoviendo el acceso equitativo a salud, vivienda y bienestar social.</v>
      </c>
      <c r="CV110" s="418" t="str">
        <f>IF(E110="","",INDEX(CATALOGO!AO:AO,MATCH(POA_GC_2026!E110,CATALOGO!AQ:AQ,0)))</f>
        <v>OE3 Incrementar la promoción de la salud en la población a través de los estilos de vida</v>
      </c>
      <c r="CW110" s="407" t="str">
        <f>IF(CV110="","",INDEX(CATALOGO!AP:AP,MATCH(POA_GC_2026!CV110,CATALOGO!AO:AO,0)))</f>
        <v>OE_3</v>
      </c>
      <c r="CX110" s="419"/>
      <c r="CY110" s="420">
        <f>SUMIFS(CERT_ACT_POA!AM:AM,CERT_ACT_POA!C:C,A110)</f>
        <v>6872.48</v>
      </c>
      <c r="CZ110" s="420">
        <f t="shared" si="34"/>
        <v>0</v>
      </c>
      <c r="DA110" s="421">
        <f>SUMIFS(CERT_ACT_POA!$AD:$AD,CERT_ACT_POA!$C:$C,POA_GC_2026!$A110)</f>
        <v>0</v>
      </c>
      <c r="DB110" s="421">
        <f>SUMIFS(CERT_ACT_POA!$AE:$AE,CERT_ACT_POA!$C:$C,POA_GC_2026!$A110)</f>
        <v>0</v>
      </c>
      <c r="DC110" s="421">
        <f>SUMIFS(CERT_ACT_POA!$AF:$AF,CERT_ACT_POA!$C:$C,POA_GC_2026!$A110)</f>
        <v>0</v>
      </c>
      <c r="DD110" s="407" t="str">
        <f t="shared" si="35"/>
        <v>53</v>
      </c>
      <c r="DE110" s="364"/>
      <c r="DF110" s="428"/>
      <c r="DG110" s="429">
        <f>SUMIFS(CERT_PRES!$M:$M,CERT_PRES!$A:$A,$A110)</f>
        <v>0</v>
      </c>
      <c r="DH110" s="429">
        <f>SUMIFS(CERT_PRES!$O:$O,CERT_PRES!$A:$A,$A110)</f>
        <v>6872.48</v>
      </c>
      <c r="DI110" s="429">
        <f>SUMIFS(CERT_PRES!$P:$P,CERT_PRES!$A:$A,$A110)</f>
        <v>0</v>
      </c>
      <c r="DJ110" s="442">
        <f t="shared" si="48"/>
        <v>0</v>
      </c>
      <c r="DK110" s="608">
        <f>IFERROR(VLOOKUP($A110,CERT_PRES!$A$6:$L$2552,12,0),0)</f>
        <v>80</v>
      </c>
      <c r="DL110" s="429" t="str">
        <f t="shared" si="36"/>
        <v>OK</v>
      </c>
      <c r="DM110" s="429" t="str">
        <f t="shared" si="37"/>
        <v>OK</v>
      </c>
      <c r="DN110" s="429">
        <f t="shared" si="42"/>
        <v>0</v>
      </c>
      <c r="DO110" s="429" t="str">
        <f t="shared" si="49"/>
        <v/>
      </c>
      <c r="DP110" s="443">
        <f>IFERROR(VLOOKUP(A110,#REF!,82,0),0)</f>
        <v>0</v>
      </c>
      <c r="DQ110" s="444">
        <f t="shared" si="50"/>
        <v>6872.48</v>
      </c>
      <c r="DR110" s="445">
        <f t="shared" si="51"/>
        <v>0</v>
      </c>
      <c r="DS110" s="484" t="s">
        <v>2733</v>
      </c>
      <c r="DT110" s="326" t="s">
        <v>951</v>
      </c>
    </row>
    <row r="111" spans="1:124" s="39" customFormat="1" ht="12.75" customHeight="1">
      <c r="A111" s="484" t="s">
        <v>2735</v>
      </c>
      <c r="B111" s="486" t="str">
        <f>IF(DT111="","",INDEX(CATALOGO!E:E,MATCH(DT111,CATALOGO!D:D,0)))</f>
        <v>HOSPITAL GENERAL DE CHONE</v>
      </c>
      <c r="C111" s="483" t="s">
        <v>2548</v>
      </c>
      <c r="D111" s="326" t="str">
        <f>IF(B111="","",INDEX(CATALOGO!J:J,MATCH(B111,CATALOGO!E:E,0)))</f>
        <v>1333</v>
      </c>
      <c r="E111" s="329" t="s">
        <v>223</v>
      </c>
      <c r="F111" s="326" t="str">
        <f t="shared" si="53"/>
        <v>000</v>
      </c>
      <c r="G111" s="327" t="s">
        <v>196</v>
      </c>
      <c r="H111" s="328">
        <v>510515</v>
      </c>
      <c r="I111" s="341" t="s">
        <v>1132</v>
      </c>
      <c r="J111" s="327" t="s">
        <v>193</v>
      </c>
      <c r="K111" s="342" t="str">
        <f>IF(J111="","",INDEX(CATALOGO!AW:AW,MATCH(POA_GC_2026!J111,CATALOGO!AV:AV,0)))</f>
        <v>0000</v>
      </c>
      <c r="L111" s="342" t="str">
        <f>IF(J111="","",INDEX(CATALOGO!AY:AY,MATCH(POA_GC_2026!J111,CATALOGO!AV:AV,0)))</f>
        <v>0000</v>
      </c>
      <c r="M111" s="343" t="str">
        <f>IF(DT111="","",INDEX(CATALOGO!L:L,MATCH(DT111,CATALOGO!D:D,0)))</f>
        <v xml:space="preserve">DIRECCIÓN PROVINCIAL DE SALUD DE MANABÍ </v>
      </c>
      <c r="N111" s="343" t="str">
        <f>IF(DT111="","",INDEX(CATALOGO!K:K,MATCH(DT111,CATALOGO!D:D,0)))</f>
        <v>HOSPITAL GENERAL DE CHONE</v>
      </c>
      <c r="O111" s="344" t="str">
        <f>IF(E111="","",INDEX(CATALOGO!O:O,MATCH(POA_GC_2026!E111,CATALOGO!M:M,0)))</f>
        <v>PROVISION Y PRESTACION DE SERVICIOS DE SALUD</v>
      </c>
      <c r="P111" s="345" t="str">
        <f t="shared" si="43"/>
        <v>SIN PROYECTO</v>
      </c>
      <c r="Q111" s="346" t="str">
        <f>IF(CS111="","",INDEX(CATALOGO!T:T,MATCH(POA_GC_2026!CS111,CATALOGO!S:S,0)))</f>
        <v>PRESTACION DE SERVICIOS DE SALUD SEGUNDO NIVEL</v>
      </c>
      <c r="R111" s="351" t="str">
        <f>IF(H111="","",INDEX(CATALOGO!AG:AG,MATCH(POA_GC_2026!H111,CATALOGO!AF:AF,0)))</f>
        <v>CONTRATOS OCASIONALES PARA EL CUMPLIMIENTO DEL SER</v>
      </c>
      <c r="S111" s="345" t="str">
        <f t="array" ref="S111">IF(J111="","",INDEX(CATALOGO!AU:AU,MATCH(J111,CATALOGO!AV:AV,0)))</f>
        <v>RECURSOS FISCALES</v>
      </c>
      <c r="T111" s="352" t="str">
        <f>IF(K111="","",INDEX(CATALOGO!AX:AX,MATCH(K111,CATALOGO!AW:AW,0)))</f>
        <v>SIN ORGANISMO</v>
      </c>
      <c r="U111" s="352" t="str">
        <f>IF(L111="","",INDEX(CATALOGO!AZ:AZ,MATCH(POA_GC_2026!L111,CATALOGO!AY:AY,0)))</f>
        <v>SIN CORRELATIVO</v>
      </c>
      <c r="V111" s="353" t="s">
        <v>493</v>
      </c>
      <c r="W111" s="354" t="s">
        <v>2498</v>
      </c>
      <c r="X111" s="354" t="s">
        <v>2500</v>
      </c>
      <c r="Y111" s="355" t="str">
        <f t="array" ref="Y111">IF(H111="","",INDEX(CATALOGO!AK:AK,MATCH(H111,CATALOGO!AF:AF,0)))</f>
        <v>04</v>
      </c>
      <c r="Z111" s="362" t="str">
        <f t="array" ref="Z111">IF(H111="","",INDEX(CATALOGO!AI:AI,MATCH(H111,CATALOGO!AF:AF,0)))</f>
        <v>NA</v>
      </c>
      <c r="AA111" s="362" t="str">
        <f t="array" ref="AA111">IF(H111="","",INDEX(CATALOGO!AJ:AJ,MATCH(H111,CATALOGO!AF:AF,0)))</f>
        <v>NA</v>
      </c>
      <c r="AB111" s="363" t="s">
        <v>194</v>
      </c>
      <c r="AC111" s="490"/>
      <c r="AD111" s="365" t="s">
        <v>197</v>
      </c>
      <c r="AE111" s="366" t="s">
        <v>44</v>
      </c>
      <c r="AF111" s="367">
        <v>46073</v>
      </c>
      <c r="AG111" s="367">
        <v>46073</v>
      </c>
      <c r="AH111" s="367">
        <v>46056</v>
      </c>
      <c r="AI111" s="367">
        <v>46056</v>
      </c>
      <c r="AJ111" s="367">
        <v>46056</v>
      </c>
      <c r="AK111" s="374"/>
      <c r="AL111" s="367">
        <v>46056</v>
      </c>
      <c r="AM111" s="367">
        <v>46078</v>
      </c>
      <c r="AN111" s="366" t="s">
        <v>41</v>
      </c>
      <c r="AO111" s="375">
        <v>0</v>
      </c>
      <c r="AP111" s="375">
        <v>0</v>
      </c>
      <c r="AQ111" s="375">
        <v>0</v>
      </c>
      <c r="AR111" s="375">
        <v>0</v>
      </c>
      <c r="AS111" s="375"/>
      <c r="AT111" s="375"/>
      <c r="AU111" s="375"/>
      <c r="AV111" s="375"/>
      <c r="AW111" s="375"/>
      <c r="AX111" s="375"/>
      <c r="AY111" s="375"/>
      <c r="AZ111" s="375"/>
      <c r="BA111" s="388">
        <f t="shared" si="54"/>
        <v>0</v>
      </c>
      <c r="BB111" s="364"/>
      <c r="BC111" s="389">
        <f>SUMIFS(REPROGRAM!X:X,REPROGRAM!B:B,POA_GC_2026!A111)</f>
        <v>49292</v>
      </c>
      <c r="BD111" s="389">
        <f>SUMIFS(REPROGRAM!Z:Z,REPROGRAM!B:B,POA_GC_2026!A111)</f>
        <v>0</v>
      </c>
      <c r="BE111" s="389">
        <f t="shared" si="41"/>
        <v>49292</v>
      </c>
      <c r="BF111" s="375">
        <v>2641</v>
      </c>
      <c r="BG111" s="394">
        <f>SUMIFS(CERT_PRES!$P:$P,CERT_PRES!$A:$A,$A111,CERT_PRES!$Q:$Q,"ENERO")</f>
        <v>2641</v>
      </c>
      <c r="BH111" s="375">
        <v>2641</v>
      </c>
      <c r="BI111" s="394">
        <f>SUMIFS(CERT_PRES!$P:$P,CERT_PRES!$A:$A,$A111,CERT_PRES!$Q:$Q,"FEBRERO")</f>
        <v>2641</v>
      </c>
      <c r="BJ111" s="375">
        <v>2641</v>
      </c>
      <c r="BK111" s="394">
        <f>SUMIFS(CERT_PRES!$P:$P,CERT_PRES!$A:$A,$A111,CERT_PRES!$Q:$Q,"MARZO")</f>
        <v>2641</v>
      </c>
      <c r="BL111" s="375">
        <v>2641</v>
      </c>
      <c r="BM111" s="394">
        <f>SUMIFS(CERT_PRES!$P:$P,CERT_PRES!$A:$A,$A111,CERT_PRES!$Q:$Q,"ABRIL")</f>
        <v>2641</v>
      </c>
      <c r="BN111" s="375">
        <v>6161</v>
      </c>
      <c r="BO111" s="394">
        <f>SUMIFS(CERT_PRES!$P:$P,CERT_PRES!$A:$A,$A111,CERT_PRES!$Q:$Q,"MAYO")</f>
        <v>6161</v>
      </c>
      <c r="BP111" s="375">
        <v>4401</v>
      </c>
      <c r="BQ111" s="394">
        <f>SUMIFS(CERT_PRES!$P:$P,CERT_PRES!$A:$A,$A111,CERT_PRES!$Q:$Q,"JUNIO")</f>
        <v>4401</v>
      </c>
      <c r="BR111" s="375">
        <v>4401</v>
      </c>
      <c r="BS111" s="394">
        <f>SUMIFS(CERT_PRES!$P:$P,CERT_PRES!$A:$A,$A111,CERT_PRES!$Q:$Q,"JULIO")</f>
        <v>4401</v>
      </c>
      <c r="BT111" s="375">
        <v>4401</v>
      </c>
      <c r="BU111" s="394">
        <f>SUMIFS(CERT_PRES!$P:$P,CERT_PRES!$A:$A,$A111,CERT_PRES!$Q:$Q,"AGOSTO")</f>
        <v>0</v>
      </c>
      <c r="BV111" s="375">
        <v>4401</v>
      </c>
      <c r="BW111" s="394">
        <f>SUMIFS(CERT_PRES!$P:$P,CERT_PRES!$A:$A,$A111,CERT_PRES!$Q:$Q,"SEPTIEMBRE")</f>
        <v>0</v>
      </c>
      <c r="BX111" s="375">
        <v>4401</v>
      </c>
      <c r="BY111" s="394">
        <f>SUMIFS(CERT_PRES!$P:$P,CERT_PRES!$A:$A,$A111,CERT_PRES!$Q:$Q,"OCTUBRE")</f>
        <v>0</v>
      </c>
      <c r="BZ111" s="375">
        <v>4401</v>
      </c>
      <c r="CA111" s="394">
        <f>SUMIFS(CERT_PRES!$P:$P,CERT_PRES!$A:$A,$A111,CERT_PRES!$Q:$Q,"NOVIEMBRE")</f>
        <v>0</v>
      </c>
      <c r="CB111" s="375">
        <v>6161</v>
      </c>
      <c r="CC111" s="388">
        <f>SUMIFS(CERT_PRES!$P:$P,CERT_PRES!$A:$A,$A111,CERT_PRES!$Q:$Q,"DICIEMBRE")</f>
        <v>0</v>
      </c>
      <c r="CD111" s="388">
        <f t="shared" si="44"/>
        <v>49292</v>
      </c>
      <c r="CE111" s="407" t="str">
        <f t="shared" si="52"/>
        <v>SI</v>
      </c>
      <c r="CF111" s="408" t="str">
        <f t="shared" si="45"/>
        <v>VALIDADO</v>
      </c>
      <c r="CG111" s="409">
        <f>+((SUMIFS(REPROGRAM!$V:$V,REPROGRAM!$B:$B,$A111,REPROGRAM!$AB:$AB,"NO"))-(SUMIFS(REPROGRAM!$W:$W,REPROGRAM!$B:$B,$A111,REPROGRAM!$AB:$AB,"NO")))</f>
        <v>0</v>
      </c>
      <c r="CH111" s="409">
        <f t="shared" si="46"/>
        <v>49292</v>
      </c>
      <c r="CI111" s="409">
        <f t="shared" si="47"/>
        <v>0</v>
      </c>
      <c r="CJ111" s="410" t="str">
        <f>IF(DT111="","",INDEX(CATALOGO!L:L,MATCH(DT111,CATALOGO!D:D,0)))</f>
        <v xml:space="preserve">DIRECCIÓN PROVINCIAL DE SALUD DE MANABÍ </v>
      </c>
      <c r="CK111" s="410" t="str">
        <f>IF(DT111="","",INDEX(CATALOGO!L:L,MATCH(DT111,CATALOGO!D:D,0)))</f>
        <v xml:space="preserve">DIRECCIÓN PROVINCIAL DE SALUD DE MANABÍ </v>
      </c>
      <c r="CL111" s="352" t="str">
        <f>IF(D111="","",INDEX(CATALOGO!G:G,MATCH(D111,CATALOGO!D:D,0)))</f>
        <v>COORDINACIÓN ZONAL 4</v>
      </c>
      <c r="CM111" s="352" t="str">
        <f>IF(D111="","",INDEX(CATALOGO!H:H,MATCH(D111,CATALOGO!D:D,0)))</f>
        <v>MANABI</v>
      </c>
      <c r="CN111" s="352" t="str">
        <f>IF(D111="","",INDEX(CATALOGO!I:I,MATCH(D111,CATALOGO!D:D,0)))</f>
        <v>CHONE</v>
      </c>
      <c r="CO111" s="411" t="str">
        <f>IF(H111="","",INDEX(CATALOGO!AH:AH,MATCH(H111,CATALOGO!AF:AF,0)))</f>
        <v xml:space="preserve">GASTOS EN PERSONAL </v>
      </c>
      <c r="CP111" s="352" t="str">
        <f t="shared" si="38"/>
        <v>NO APLICA</v>
      </c>
      <c r="CQ111" s="352" t="str">
        <f>IF(E111="","",INDEX(CATALOGO!N:N,MATCH(POA_GC_2026!E111,CATALOGO!M:M,0)))</f>
        <v>PROV</v>
      </c>
      <c r="CR111" s="352" t="str">
        <f t="shared" si="39"/>
        <v>CORRIENTE</v>
      </c>
      <c r="CS111" s="352" t="str">
        <f t="shared" si="40"/>
        <v>90000004</v>
      </c>
      <c r="CT111" s="417" t="str">
        <f>IFERROR(VLOOKUP(E111,CATALOGO!$BB$3:$BC$24,2,0)," ")</f>
        <v>G21</v>
      </c>
      <c r="CU111" s="418" t="str">
        <f>IF(E111="","",INDEX(CATALOGO!AN:AN,MATCH(POA_GC_2026!E111,CATALOGO!AQ:AQ,0)))</f>
        <v>Mejorar las condiciones de vida de la población de forma integral, promoviendo el acceso equitativo a salud, vivienda y bienestar social.</v>
      </c>
      <c r="CV111" s="418" t="str">
        <f>IF(E111="","",INDEX(CATALOGO!AO:AO,MATCH(POA_GC_2026!E111,CATALOGO!AQ:AQ,0)))</f>
        <v>OE5 Incrementar la cobertura de las prestaciones de servicios de salud</v>
      </c>
      <c r="CW111" s="407" t="str">
        <f>IF(CV111="","",INDEX(CATALOGO!AP:AP,MATCH(POA_GC_2026!CV111,CATALOGO!AO:AO,0)))</f>
        <v>OE_5</v>
      </c>
      <c r="CX111" s="419"/>
      <c r="CY111" s="420">
        <f>SUMIFS(CERT_ACT_POA!AM:AM,CERT_ACT_POA!C:C,A111)</f>
        <v>49292</v>
      </c>
      <c r="CZ111" s="420">
        <f t="shared" si="34"/>
        <v>0</v>
      </c>
      <c r="DA111" s="421">
        <f>SUMIFS(CERT_ACT_POA!$AD:$AD,CERT_ACT_POA!$C:$C,POA_GC_2026!$A111)</f>
        <v>0</v>
      </c>
      <c r="DB111" s="421">
        <f>SUMIFS(CERT_ACT_POA!$AE:$AE,CERT_ACT_POA!$C:$C,POA_GC_2026!$A111)</f>
        <v>0</v>
      </c>
      <c r="DC111" s="421">
        <f>SUMIFS(CERT_ACT_POA!$AF:$AF,CERT_ACT_POA!$C:$C,POA_GC_2026!$A111)</f>
        <v>0</v>
      </c>
      <c r="DD111" s="407" t="str">
        <f t="shared" si="35"/>
        <v>51</v>
      </c>
      <c r="DE111" s="364"/>
      <c r="DF111" s="428"/>
      <c r="DG111" s="429">
        <f>SUMIFS(CERT_PRES!$M:$M,CERT_PRES!$A:$A,$A111)</f>
        <v>0</v>
      </c>
      <c r="DH111" s="429">
        <f>SUMIFS(CERT_PRES!$O:$O,CERT_PRES!$A:$A,$A111)</f>
        <v>25527</v>
      </c>
      <c r="DI111" s="429">
        <f>SUMIFS(CERT_PRES!$P:$P,CERT_PRES!$A:$A,$A111)</f>
        <v>25527</v>
      </c>
      <c r="DJ111" s="442">
        <f t="shared" si="48"/>
        <v>0</v>
      </c>
      <c r="DK111" s="608">
        <f>IFERROR(VLOOKUP($A111,CERT_PRES!$A$6:$L$2552,12,0),0)</f>
        <v>0</v>
      </c>
      <c r="DL111" s="429" t="str">
        <f t="shared" si="36"/>
        <v>OK</v>
      </c>
      <c r="DM111" s="429" t="str">
        <f t="shared" si="37"/>
        <v>OK</v>
      </c>
      <c r="DN111" s="429">
        <f t="shared" si="42"/>
        <v>25527</v>
      </c>
      <c r="DO111" s="429" t="str">
        <f t="shared" si="49"/>
        <v/>
      </c>
      <c r="DP111" s="443">
        <f>IFERROR(VLOOKUP(A111,#REF!,82,0),0)</f>
        <v>0</v>
      </c>
      <c r="DQ111" s="444">
        <f t="shared" si="50"/>
        <v>25527</v>
      </c>
      <c r="DR111" s="445">
        <f t="shared" si="51"/>
        <v>23765</v>
      </c>
      <c r="DS111" s="484" t="s">
        <v>2735</v>
      </c>
      <c r="DT111" s="326" t="s">
        <v>951</v>
      </c>
    </row>
    <row r="112" spans="1:124" s="39" customFormat="1" ht="12.75" customHeight="1">
      <c r="A112" s="484" t="s">
        <v>2736</v>
      </c>
      <c r="B112" s="486" t="str">
        <f>IF(DT112="","",INDEX(CATALOGO!E:E,MATCH(DT112,CATALOGO!D:D,0)))</f>
        <v>HOSPITAL GENERAL DE CHONE</v>
      </c>
      <c r="C112" s="483" t="s">
        <v>2550</v>
      </c>
      <c r="D112" s="326" t="str">
        <f>IF(B112="","",INDEX(CATALOGO!J:J,MATCH(B112,CATALOGO!E:E,0)))</f>
        <v>1333</v>
      </c>
      <c r="E112" s="329" t="s">
        <v>223</v>
      </c>
      <c r="F112" s="326" t="str">
        <f t="shared" si="53"/>
        <v>000</v>
      </c>
      <c r="G112" s="327" t="s">
        <v>196</v>
      </c>
      <c r="H112" s="328">
        <v>510516</v>
      </c>
      <c r="I112" s="341" t="s">
        <v>1132</v>
      </c>
      <c r="J112" s="327" t="s">
        <v>193</v>
      </c>
      <c r="K112" s="342" t="str">
        <f>IF(J112="","",INDEX(CATALOGO!AW:AW,MATCH(POA_GC_2026!J112,CATALOGO!AV:AV,0)))</f>
        <v>0000</v>
      </c>
      <c r="L112" s="342" t="str">
        <f>IF(J112="","",INDEX(CATALOGO!AY:AY,MATCH(POA_GC_2026!J112,CATALOGO!AV:AV,0)))</f>
        <v>0000</v>
      </c>
      <c r="M112" s="343" t="str">
        <f>IF(DT112="","",INDEX(CATALOGO!L:L,MATCH(DT112,CATALOGO!D:D,0)))</f>
        <v xml:space="preserve">DIRECCIÓN PROVINCIAL DE SALUD DE MANABÍ </v>
      </c>
      <c r="N112" s="343" t="str">
        <f>IF(DT112="","",INDEX(CATALOGO!K:K,MATCH(DT112,CATALOGO!D:D,0)))</f>
        <v>HOSPITAL GENERAL DE CHONE</v>
      </c>
      <c r="O112" s="344" t="str">
        <f>IF(E112="","",INDEX(CATALOGO!O:O,MATCH(POA_GC_2026!E112,CATALOGO!M:M,0)))</f>
        <v>PROVISION Y PRESTACION DE SERVICIOS DE SALUD</v>
      </c>
      <c r="P112" s="345" t="str">
        <f t="shared" si="43"/>
        <v>SIN PROYECTO</v>
      </c>
      <c r="Q112" s="346" t="str">
        <f>IF(CS112="","",INDEX(CATALOGO!T:T,MATCH(POA_GC_2026!CS112,CATALOGO!S:S,0)))</f>
        <v>PRESTACION DE SERVICIOS DE SALUD SEGUNDO NIVEL</v>
      </c>
      <c r="R112" s="351" t="str">
        <f>IF(H112="","",INDEX(CATALOGO!AG:AG,MATCH(POA_GC_2026!H112,CATALOGO!AF:AF,0)))</f>
        <v>CONTRATOS OCASIONALES PARA EL CUMPLIMIENTO DE LA DEVENGACIÓN DE BECAS</v>
      </c>
      <c r="S112" s="345" t="str">
        <f t="array" ref="S112">IF(J112="","",INDEX(CATALOGO!AU:AU,MATCH(J112,CATALOGO!AV:AV,0)))</f>
        <v>RECURSOS FISCALES</v>
      </c>
      <c r="T112" s="352" t="str">
        <f>IF(K112="","",INDEX(CATALOGO!AX:AX,MATCH(K112,CATALOGO!AW:AW,0)))</f>
        <v>SIN ORGANISMO</v>
      </c>
      <c r="U112" s="352" t="str">
        <f>IF(L112="","",INDEX(CATALOGO!AZ:AZ,MATCH(POA_GC_2026!L112,CATALOGO!AY:AY,0)))</f>
        <v>SIN CORRELATIVO</v>
      </c>
      <c r="V112" s="353" t="s">
        <v>493</v>
      </c>
      <c r="W112" s="354" t="s">
        <v>2498</v>
      </c>
      <c r="X112" s="354" t="s">
        <v>2500</v>
      </c>
      <c r="Y112" s="355" t="str">
        <f t="array" ref="Y112">IF(H112="","",INDEX(CATALOGO!AK:AK,MATCH(H112,CATALOGO!AF:AF,0)))</f>
        <v>04</v>
      </c>
      <c r="Z112" s="362" t="str">
        <f t="array" ref="Z112">IF(H112="","",INDEX(CATALOGO!AI:AI,MATCH(H112,CATALOGO!AF:AF,0)))</f>
        <v>NA</v>
      </c>
      <c r="AA112" s="362" t="str">
        <f t="array" ref="AA112">IF(H112="","",INDEX(CATALOGO!AJ:AJ,MATCH(H112,CATALOGO!AF:AF,0)))</f>
        <v>NA</v>
      </c>
      <c r="AB112" s="363" t="s">
        <v>194</v>
      </c>
      <c r="AC112" s="490"/>
      <c r="AD112" s="365" t="s">
        <v>197</v>
      </c>
      <c r="AE112" s="366" t="s">
        <v>44</v>
      </c>
      <c r="AF112" s="367">
        <v>46073</v>
      </c>
      <c r="AG112" s="367">
        <v>46073</v>
      </c>
      <c r="AH112" s="367">
        <v>46056</v>
      </c>
      <c r="AI112" s="367">
        <v>46056</v>
      </c>
      <c r="AJ112" s="367">
        <v>46056</v>
      </c>
      <c r="AK112" s="374"/>
      <c r="AL112" s="367">
        <v>46056</v>
      </c>
      <c r="AM112" s="367">
        <v>46078</v>
      </c>
      <c r="AN112" s="366" t="s">
        <v>41</v>
      </c>
      <c r="AO112" s="375">
        <v>0</v>
      </c>
      <c r="AP112" s="375">
        <v>0</v>
      </c>
      <c r="AQ112" s="375">
        <v>0</v>
      </c>
      <c r="AR112" s="375">
        <v>0</v>
      </c>
      <c r="AS112" s="375"/>
      <c r="AT112" s="375"/>
      <c r="AU112" s="375"/>
      <c r="AV112" s="375"/>
      <c r="AW112" s="375"/>
      <c r="AX112" s="375"/>
      <c r="AY112" s="375"/>
      <c r="AZ112" s="375"/>
      <c r="BA112" s="388">
        <f t="shared" si="54"/>
        <v>0</v>
      </c>
      <c r="BB112" s="364"/>
      <c r="BC112" s="389">
        <f>SUMIFS(REPROGRAM!X:X,REPROGRAM!B:B,POA_GC_2026!A112)</f>
        <v>63384</v>
      </c>
      <c r="BD112" s="389">
        <f>SUMIFS(REPROGRAM!Z:Z,REPROGRAM!B:B,POA_GC_2026!A112)</f>
        <v>15846</v>
      </c>
      <c r="BE112" s="389">
        <f t="shared" si="41"/>
        <v>47538</v>
      </c>
      <c r="BF112" s="375">
        <v>5282</v>
      </c>
      <c r="BG112" s="394">
        <f>SUMIFS(CERT_PRES!$P:$P,CERT_PRES!$A:$A,$A112,CERT_PRES!$Q:$Q,"ENERO")</f>
        <v>5282</v>
      </c>
      <c r="BH112" s="375">
        <v>5282</v>
      </c>
      <c r="BI112" s="394">
        <f>SUMIFS(CERT_PRES!$P:$P,CERT_PRES!$A:$A,$A112,CERT_PRES!$Q:$Q,"FEBRERO")</f>
        <v>5282</v>
      </c>
      <c r="BJ112" s="375">
        <v>5282</v>
      </c>
      <c r="BK112" s="394">
        <f>SUMIFS(CERT_PRES!$P:$P,CERT_PRES!$A:$A,$A112,CERT_PRES!$Q:$Q,"MARZO")</f>
        <v>5282</v>
      </c>
      <c r="BL112" s="375">
        <v>5282</v>
      </c>
      <c r="BM112" s="394">
        <f>SUMIFS(CERT_PRES!$P:$P,CERT_PRES!$A:$A,$A112,CERT_PRES!$Q:$Q,"ABRIL")</f>
        <v>5282</v>
      </c>
      <c r="BN112" s="375">
        <v>5282</v>
      </c>
      <c r="BO112" s="394">
        <f>SUMIFS(CERT_PRES!$P:$P,CERT_PRES!$A:$A,$A112,CERT_PRES!$Q:$Q,"MAYO")</f>
        <v>5282</v>
      </c>
      <c r="BP112" s="375">
        <v>2641</v>
      </c>
      <c r="BQ112" s="394">
        <f>SUMIFS(CERT_PRES!$P:$P,CERT_PRES!$A:$A,$A112,CERT_PRES!$Q:$Q,"JUNIO")</f>
        <v>2641</v>
      </c>
      <c r="BR112" s="375">
        <v>2641</v>
      </c>
      <c r="BS112" s="394">
        <f>SUMIFS(CERT_PRES!$P:$P,CERT_PRES!$A:$A,$A112,CERT_PRES!$Q:$Q,"JULIO")</f>
        <v>2641</v>
      </c>
      <c r="BT112" s="375">
        <v>2641</v>
      </c>
      <c r="BU112" s="394">
        <f>SUMIFS(CERT_PRES!$P:$P,CERT_PRES!$A:$A,$A112,CERT_PRES!$Q:$Q,"AGOSTO")</f>
        <v>0</v>
      </c>
      <c r="BV112" s="375">
        <v>2641</v>
      </c>
      <c r="BW112" s="394">
        <f>SUMIFS(CERT_PRES!$P:$P,CERT_PRES!$A:$A,$A112,CERT_PRES!$Q:$Q,"SEPTIEMBRE")</f>
        <v>0</v>
      </c>
      <c r="BX112" s="375">
        <v>2641</v>
      </c>
      <c r="BY112" s="394">
        <f>SUMIFS(CERT_PRES!$P:$P,CERT_PRES!$A:$A,$A112,CERT_PRES!$Q:$Q,"OCTUBRE")</f>
        <v>0</v>
      </c>
      <c r="BZ112" s="375">
        <v>2641</v>
      </c>
      <c r="CA112" s="394">
        <f>SUMIFS(CERT_PRES!$P:$P,CERT_PRES!$A:$A,$A112,CERT_PRES!$Q:$Q,"NOVIEMBRE")</f>
        <v>0</v>
      </c>
      <c r="CB112" s="375">
        <v>5282</v>
      </c>
      <c r="CC112" s="388">
        <f>SUMIFS(CERT_PRES!$P:$P,CERT_PRES!$A:$A,$A112,CERT_PRES!$Q:$Q,"DICIEMBRE")</f>
        <v>0</v>
      </c>
      <c r="CD112" s="388">
        <f t="shared" si="44"/>
        <v>47538</v>
      </c>
      <c r="CE112" s="407" t="str">
        <f t="shared" si="52"/>
        <v>SI</v>
      </c>
      <c r="CF112" s="408" t="str">
        <f t="shared" si="45"/>
        <v>VALIDADO</v>
      </c>
      <c r="CG112" s="409">
        <f>+((SUMIFS(REPROGRAM!$V:$V,REPROGRAM!$B:$B,$A112,REPROGRAM!$AB:$AB,"NO"))-(SUMIFS(REPROGRAM!$W:$W,REPROGRAM!$B:$B,$A112,REPROGRAM!$AB:$AB,"NO")))</f>
        <v>0</v>
      </c>
      <c r="CH112" s="409">
        <f t="shared" si="46"/>
        <v>47538</v>
      </c>
      <c r="CI112" s="409">
        <f t="shared" si="47"/>
        <v>0</v>
      </c>
      <c r="CJ112" s="410" t="str">
        <f>IF(DT112="","",INDEX(CATALOGO!L:L,MATCH(DT112,CATALOGO!D:D,0)))</f>
        <v xml:space="preserve">DIRECCIÓN PROVINCIAL DE SALUD DE MANABÍ </v>
      </c>
      <c r="CK112" s="410" t="str">
        <f>IF(DT112="","",INDEX(CATALOGO!L:L,MATCH(DT112,CATALOGO!D:D,0)))</f>
        <v xml:space="preserve">DIRECCIÓN PROVINCIAL DE SALUD DE MANABÍ </v>
      </c>
      <c r="CL112" s="352" t="str">
        <f>IF(D112="","",INDEX(CATALOGO!G:G,MATCH(D112,CATALOGO!D:D,0)))</f>
        <v>COORDINACIÓN ZONAL 4</v>
      </c>
      <c r="CM112" s="352" t="str">
        <f>IF(D112="","",INDEX(CATALOGO!H:H,MATCH(D112,CATALOGO!D:D,0)))</f>
        <v>MANABI</v>
      </c>
      <c r="CN112" s="352" t="str">
        <f>IF(D112="","",INDEX(CATALOGO!I:I,MATCH(D112,CATALOGO!D:D,0)))</f>
        <v>CHONE</v>
      </c>
      <c r="CO112" s="411" t="str">
        <f>IF(H112="","",INDEX(CATALOGO!AH:AH,MATCH(H112,CATALOGO!AF:AF,0)))</f>
        <v xml:space="preserve">GASTOS EN PERSONAL </v>
      </c>
      <c r="CP112" s="352" t="str">
        <f t="shared" si="38"/>
        <v>NO APLICA</v>
      </c>
      <c r="CQ112" s="352" t="str">
        <f>IF(E112="","",INDEX(CATALOGO!N:N,MATCH(POA_GC_2026!E112,CATALOGO!M:M,0)))</f>
        <v>PROV</v>
      </c>
      <c r="CR112" s="352" t="str">
        <f t="shared" si="39"/>
        <v>CORRIENTE</v>
      </c>
      <c r="CS112" s="352" t="str">
        <f t="shared" si="40"/>
        <v>90000004</v>
      </c>
      <c r="CT112" s="417" t="str">
        <f>IFERROR(VLOOKUP(E112,CATALOGO!$BB$3:$BC$24,2,0)," ")</f>
        <v>G21</v>
      </c>
      <c r="CU112" s="418" t="str">
        <f>IF(E112="","",INDEX(CATALOGO!AN:AN,MATCH(POA_GC_2026!E112,CATALOGO!AQ:AQ,0)))</f>
        <v>Mejorar las condiciones de vida de la población de forma integral, promoviendo el acceso equitativo a salud, vivienda y bienestar social.</v>
      </c>
      <c r="CV112" s="418" t="str">
        <f>IF(E112="","",INDEX(CATALOGO!AO:AO,MATCH(POA_GC_2026!E112,CATALOGO!AQ:AQ,0)))</f>
        <v>OE5 Incrementar la cobertura de las prestaciones de servicios de salud</v>
      </c>
      <c r="CW112" s="407" t="str">
        <f>IF(CV112="","",INDEX(CATALOGO!AP:AP,MATCH(POA_GC_2026!CV112,CATALOGO!AO:AO,0)))</f>
        <v>OE_5</v>
      </c>
      <c r="CX112" s="419"/>
      <c r="CY112" s="420">
        <f>SUMIFS(CERT_ACT_POA!AM:AM,CERT_ACT_POA!C:C,A112)</f>
        <v>47538</v>
      </c>
      <c r="CZ112" s="420">
        <f t="shared" ref="CZ112:CZ168" si="55">IF(A112="","",BE112-CY112)</f>
        <v>0</v>
      </c>
      <c r="DA112" s="421">
        <f>SUMIFS(CERT_ACT_POA!$AD:$AD,CERT_ACT_POA!$C:$C,POA_GC_2026!$A112)</f>
        <v>0</v>
      </c>
      <c r="DB112" s="421">
        <f>SUMIFS(CERT_ACT_POA!$AE:$AE,CERT_ACT_POA!$C:$C,POA_GC_2026!$A112)</f>
        <v>0</v>
      </c>
      <c r="DC112" s="421">
        <f>SUMIFS(CERT_ACT_POA!$AF:$AF,CERT_ACT_POA!$C:$C,POA_GC_2026!$A112)</f>
        <v>0</v>
      </c>
      <c r="DD112" s="407" t="str">
        <f t="shared" ref="DD112:DD168" si="56">MID(H112,1,2)</f>
        <v>51</v>
      </c>
      <c r="DE112" s="364"/>
      <c r="DF112" s="428"/>
      <c r="DG112" s="429">
        <f>SUMIFS(CERT_PRES!$M:$M,CERT_PRES!$A:$A,$A112)</f>
        <v>0</v>
      </c>
      <c r="DH112" s="429">
        <f>SUMIFS(CERT_PRES!$O:$O,CERT_PRES!$A:$A,$A112)</f>
        <v>31692</v>
      </c>
      <c r="DI112" s="429">
        <f>SUMIFS(CERT_PRES!$P:$P,CERT_PRES!$A:$A,$A112)</f>
        <v>31692</v>
      </c>
      <c r="DJ112" s="442">
        <f t="shared" si="48"/>
        <v>0</v>
      </c>
      <c r="DK112" s="608">
        <f>IFERROR(VLOOKUP($A112,CERT_PRES!$A$6:$L$2552,12,0),0)</f>
        <v>0</v>
      </c>
      <c r="DL112" s="429" t="str">
        <f t="shared" si="36"/>
        <v>OK</v>
      </c>
      <c r="DM112" s="429" t="str">
        <f t="shared" si="37"/>
        <v>OK</v>
      </c>
      <c r="DN112" s="429">
        <f t="shared" si="42"/>
        <v>31692</v>
      </c>
      <c r="DO112" s="429" t="str">
        <f t="shared" si="49"/>
        <v/>
      </c>
      <c r="DP112" s="443">
        <f>IFERROR(VLOOKUP(A112,#REF!,82,0),0)</f>
        <v>0</v>
      </c>
      <c r="DQ112" s="444">
        <f t="shared" si="50"/>
        <v>31692</v>
      </c>
      <c r="DR112" s="445">
        <f t="shared" si="51"/>
        <v>15846</v>
      </c>
      <c r="DS112" s="484" t="s">
        <v>2736</v>
      </c>
      <c r="DT112" s="326" t="s">
        <v>951</v>
      </c>
    </row>
    <row r="113" spans="1:124" s="39" customFormat="1" ht="12.75" customHeight="1">
      <c r="A113" s="484" t="s">
        <v>2737</v>
      </c>
      <c r="B113" s="486" t="str">
        <f>IF(DT113="","",INDEX(CATALOGO!E:E,MATCH(DT113,CATALOGO!D:D,0)))</f>
        <v>HOSPITAL GENERAL DE CHONE</v>
      </c>
      <c r="C113" s="483" t="s">
        <v>2565</v>
      </c>
      <c r="D113" s="326" t="str">
        <f>IF(B113="","",INDEX(CATALOGO!J:J,MATCH(B113,CATALOGO!E:E,0)))</f>
        <v>1333</v>
      </c>
      <c r="E113" s="329" t="s">
        <v>223</v>
      </c>
      <c r="F113" s="326" t="str">
        <f t="shared" si="53"/>
        <v>000</v>
      </c>
      <c r="G113" s="327" t="s">
        <v>196</v>
      </c>
      <c r="H113" s="328">
        <v>530255</v>
      </c>
      <c r="I113" s="341" t="s">
        <v>1151</v>
      </c>
      <c r="J113" s="327" t="s">
        <v>193</v>
      </c>
      <c r="K113" s="342" t="str">
        <f>IF(J113="","",INDEX(CATALOGO!AW:AW,MATCH(POA_GC_2026!J113,CATALOGO!AV:AV,0)))</f>
        <v>0000</v>
      </c>
      <c r="L113" s="342" t="str">
        <f>IF(J113="","",INDEX(CATALOGO!AY:AY,MATCH(POA_GC_2026!J113,CATALOGO!AV:AV,0)))</f>
        <v>0000</v>
      </c>
      <c r="M113" s="343" t="str">
        <f>IF(DT113="","",INDEX(CATALOGO!L:L,MATCH(DT113,CATALOGO!D:D,0)))</f>
        <v xml:space="preserve">DIRECCIÓN PROVINCIAL DE SALUD DE MANABÍ </v>
      </c>
      <c r="N113" s="343" t="str">
        <f>IF(DT113="","",INDEX(CATALOGO!K:K,MATCH(DT113,CATALOGO!D:D,0)))</f>
        <v>HOSPITAL GENERAL DE CHONE</v>
      </c>
      <c r="O113" s="344" t="str">
        <f>IF(E113="","",INDEX(CATALOGO!O:O,MATCH(POA_GC_2026!E113,CATALOGO!M:M,0)))</f>
        <v>PROVISION Y PRESTACION DE SERVICIOS DE SALUD</v>
      </c>
      <c r="P113" s="345" t="str">
        <f t="shared" si="43"/>
        <v>SIN PROYECTO</v>
      </c>
      <c r="Q113" s="346" t="str">
        <f>IF(CS113="","",INDEX(CATALOGO!T:T,MATCH(POA_GC_2026!CS113,CATALOGO!S:S,0)))</f>
        <v>PRESTACION DE SERVICIOS DE SALUD SEGUNDO NIVEL</v>
      </c>
      <c r="R113" s="351" t="str">
        <f>IF(H113="","",INDEX(CATALOGO!AG:AG,MATCH(POA_GC_2026!H113,CATALOGO!AF:AF,0)))</f>
        <v>COMBUSTIBLES Y LUBRICANTES</v>
      </c>
      <c r="S113" s="345" t="str">
        <f t="array" ref="S113">IF(J113="","",INDEX(CATALOGO!AU:AU,MATCH(J113,CATALOGO!AV:AV,0)))</f>
        <v>RECURSOS FISCALES</v>
      </c>
      <c r="T113" s="352" t="str">
        <f>IF(K113="","",INDEX(CATALOGO!AX:AX,MATCH(K113,CATALOGO!AW:AW,0)))</f>
        <v>SIN ORGANISMO</v>
      </c>
      <c r="U113" s="352" t="str">
        <f>IF(L113="","",INDEX(CATALOGO!AZ:AZ,MATCH(POA_GC_2026!L113,CATALOGO!AY:AY,0)))</f>
        <v>SIN CORRELATIVO</v>
      </c>
      <c r="V113" s="353" t="s">
        <v>493</v>
      </c>
      <c r="W113" s="354" t="s">
        <v>2492</v>
      </c>
      <c r="X113" s="354" t="s">
        <v>2493</v>
      </c>
      <c r="Y113" s="355" t="str">
        <f t="array" ref="Y113">IF(H113="","",INDEX(CATALOGO!AK:AK,MATCH(H113,CATALOGO!AF:AF,0)))</f>
        <v>06</v>
      </c>
      <c r="Z113" s="362" t="str">
        <f t="array" ref="Z113">IF(H113="","",INDEX(CATALOGO!AI:AI,MATCH(H113,CATALOGO!AF:AF,0)))</f>
        <v>NA</v>
      </c>
      <c r="AA113" s="362" t="str">
        <f t="array" ref="AA113">IF(H113="","",INDEX(CATALOGO!AJ:AJ,MATCH(H113,CATALOGO!AF:AF,0)))</f>
        <v>NA</v>
      </c>
      <c r="AB113" s="363" t="s">
        <v>194</v>
      </c>
      <c r="AC113" s="490" t="s">
        <v>2738</v>
      </c>
      <c r="AD113" s="365" t="s">
        <v>206</v>
      </c>
      <c r="AE113" s="366" t="s">
        <v>41</v>
      </c>
      <c r="AF113" s="367">
        <v>46040</v>
      </c>
      <c r="AG113" s="367">
        <v>46044</v>
      </c>
      <c r="AH113" s="367">
        <v>46047</v>
      </c>
      <c r="AI113" s="367">
        <v>46053</v>
      </c>
      <c r="AJ113" s="367">
        <v>46063</v>
      </c>
      <c r="AK113" s="374"/>
      <c r="AL113" s="367">
        <v>46068</v>
      </c>
      <c r="AM113" s="367">
        <v>46081</v>
      </c>
      <c r="AN113" s="366" t="s">
        <v>41</v>
      </c>
      <c r="AO113" s="375">
        <v>0</v>
      </c>
      <c r="AP113" s="375">
        <v>0</v>
      </c>
      <c r="AQ113" s="375">
        <v>0</v>
      </c>
      <c r="AR113" s="375">
        <v>0</v>
      </c>
      <c r="AS113" s="375">
        <v>0</v>
      </c>
      <c r="AT113" s="375">
        <v>0</v>
      </c>
      <c r="AU113" s="375">
        <v>0</v>
      </c>
      <c r="AV113" s="375">
        <v>0</v>
      </c>
      <c r="AW113" s="375"/>
      <c r="AX113" s="375">
        <v>0</v>
      </c>
      <c r="AY113" s="375">
        <v>0</v>
      </c>
      <c r="AZ113" s="375">
        <v>0</v>
      </c>
      <c r="BA113" s="388">
        <f t="shared" si="54"/>
        <v>0</v>
      </c>
      <c r="BB113" s="364"/>
      <c r="BC113" s="389">
        <f>SUMIFS(REPROGRAM!X:X,REPROGRAM!B:B,POA_GC_2026!A113)</f>
        <v>9638.6299999999992</v>
      </c>
      <c r="BD113" s="389">
        <f>SUMIFS(REPROGRAM!Z:Z,REPROGRAM!B:B,POA_GC_2026!A113)</f>
        <v>1691.32</v>
      </c>
      <c r="BE113" s="389">
        <f t="shared" si="41"/>
        <v>7947.3099999999995</v>
      </c>
      <c r="BF113" s="375">
        <v>0</v>
      </c>
      <c r="BG113" s="394">
        <f>SUMIFS(CERT_PRES!$P:$P,CERT_PRES!$A:$A,$A113,CERT_PRES!$Q:$Q,"ENERO")</f>
        <v>0</v>
      </c>
      <c r="BH113" s="375">
        <v>0</v>
      </c>
      <c r="BI113" s="394">
        <f>SUMIFS(CERT_PRES!$P:$P,CERT_PRES!$A:$A,$A113,CERT_PRES!$Q:$Q,"FEBRERO")</f>
        <v>0</v>
      </c>
      <c r="BJ113" s="375">
        <v>0</v>
      </c>
      <c r="BK113" s="394">
        <f>SUMIFS(CERT_PRES!$P:$P,CERT_PRES!$A:$A,$A113,CERT_PRES!$Q:$Q,"MARZO")</f>
        <v>0</v>
      </c>
      <c r="BL113" s="375">
        <v>0</v>
      </c>
      <c r="BM113" s="394">
        <f>SUMIFS(CERT_PRES!$P:$P,CERT_PRES!$A:$A,$A113,CERT_PRES!$Q:$Q,"ABRIL")</f>
        <v>0</v>
      </c>
      <c r="BN113" s="375">
        <v>7947.31</v>
      </c>
      <c r="BO113" s="394">
        <f>SUMIFS(CERT_PRES!$P:$P,CERT_PRES!$A:$A,$A113,CERT_PRES!$Q:$Q,"MAYO")</f>
        <v>7947.31</v>
      </c>
      <c r="BP113" s="375">
        <v>0</v>
      </c>
      <c r="BQ113" s="394">
        <f>SUMIFS(CERT_PRES!$P:$P,CERT_PRES!$A:$A,$A113,CERT_PRES!$Q:$Q,"JUNIO")</f>
        <v>0</v>
      </c>
      <c r="BR113" s="375">
        <v>0</v>
      </c>
      <c r="BS113" s="394">
        <f>SUMIFS(CERT_PRES!$P:$P,CERT_PRES!$A:$A,$A113,CERT_PRES!$Q:$Q,"JULIO")</f>
        <v>0</v>
      </c>
      <c r="BT113" s="375">
        <v>0</v>
      </c>
      <c r="BU113" s="394">
        <f>SUMIFS(CERT_PRES!$P:$P,CERT_PRES!$A:$A,$A113,CERT_PRES!$Q:$Q,"AGOSTO")</f>
        <v>0</v>
      </c>
      <c r="BV113" s="375"/>
      <c r="BW113" s="394">
        <f>SUMIFS(CERT_PRES!$P:$P,CERT_PRES!$A:$A,$A113,CERT_PRES!$Q:$Q,"SEPTIEMBRE")</f>
        <v>0</v>
      </c>
      <c r="BX113" s="375">
        <v>0</v>
      </c>
      <c r="BY113" s="394">
        <f>SUMIFS(CERT_PRES!$P:$P,CERT_PRES!$A:$A,$A113,CERT_PRES!$Q:$Q,"OCTUBRE")</f>
        <v>0</v>
      </c>
      <c r="BZ113" s="375">
        <v>0</v>
      </c>
      <c r="CA113" s="394">
        <f>SUMIFS(CERT_PRES!$P:$P,CERT_PRES!$A:$A,$A113,CERT_PRES!$Q:$Q,"NOVIEMBRE")</f>
        <v>0</v>
      </c>
      <c r="CB113" s="375">
        <v>0</v>
      </c>
      <c r="CC113" s="388">
        <f>SUMIFS(CERT_PRES!$P:$P,CERT_PRES!$A:$A,$A113,CERT_PRES!$Q:$Q,"DICIEMBRE")</f>
        <v>0</v>
      </c>
      <c r="CD113" s="388">
        <f t="shared" si="44"/>
        <v>7947.31</v>
      </c>
      <c r="CE113" s="407" t="str">
        <f t="shared" si="52"/>
        <v>SI</v>
      </c>
      <c r="CF113" s="408" t="str">
        <f t="shared" si="45"/>
        <v>VALIDADO</v>
      </c>
      <c r="CG113" s="409">
        <f>+((SUMIFS(REPROGRAM!$V:$V,REPROGRAM!$B:$B,$A113,REPROGRAM!$AB:$AB,"NO"))-(SUMIFS(REPROGRAM!$W:$W,REPROGRAM!$B:$B,$A113,REPROGRAM!$AB:$AB,"NO")))</f>
        <v>0</v>
      </c>
      <c r="CH113" s="409">
        <f t="shared" si="46"/>
        <v>7947.31</v>
      </c>
      <c r="CI113" s="409">
        <f t="shared" si="47"/>
        <v>0</v>
      </c>
      <c r="CJ113" s="410" t="str">
        <f>IF(DT113="","",INDEX(CATALOGO!L:L,MATCH(DT113,CATALOGO!D:D,0)))</f>
        <v xml:space="preserve">DIRECCIÓN PROVINCIAL DE SALUD DE MANABÍ </v>
      </c>
      <c r="CK113" s="410" t="str">
        <f>IF(DT113="","",INDEX(CATALOGO!L:L,MATCH(DT113,CATALOGO!D:D,0)))</f>
        <v xml:space="preserve">DIRECCIÓN PROVINCIAL DE SALUD DE MANABÍ </v>
      </c>
      <c r="CL113" s="352" t="str">
        <f>IF(D113="","",INDEX(CATALOGO!G:G,MATCH(D113,CATALOGO!D:D,0)))</f>
        <v>COORDINACIÓN ZONAL 4</v>
      </c>
      <c r="CM113" s="352" t="str">
        <f>IF(D113="","",INDEX(CATALOGO!H:H,MATCH(D113,CATALOGO!D:D,0)))</f>
        <v>MANABI</v>
      </c>
      <c r="CN113" s="352" t="str">
        <f>IF(D113="","",INDEX(CATALOGO!I:I,MATCH(D113,CATALOGO!D:D,0)))</f>
        <v>CHONE</v>
      </c>
      <c r="CO113" s="411" t="str">
        <f>IF(H113="","",INDEX(CATALOGO!AH:AH,MATCH(H113,CATALOGO!AF:AF,0)))</f>
        <v>GASTOS OPERATIVOS</v>
      </c>
      <c r="CP113" s="352" t="str">
        <f t="shared" si="38"/>
        <v>NO APLICA</v>
      </c>
      <c r="CQ113" s="352" t="str">
        <f>IF(E113="","",INDEX(CATALOGO!N:N,MATCH(POA_GC_2026!E113,CATALOGO!M:M,0)))</f>
        <v>PROV</v>
      </c>
      <c r="CR113" s="352" t="str">
        <f t="shared" si="39"/>
        <v>CORRIENTE</v>
      </c>
      <c r="CS113" s="352" t="str">
        <f t="shared" si="40"/>
        <v>90000004</v>
      </c>
      <c r="CT113" s="417" t="str">
        <f>IFERROR(VLOOKUP(E113,CATALOGO!$BB$3:$BC$24,2,0)," ")</f>
        <v>G21</v>
      </c>
      <c r="CU113" s="418" t="str">
        <f>IF(E113="","",INDEX(CATALOGO!AN:AN,MATCH(POA_GC_2026!E113,CATALOGO!AQ:AQ,0)))</f>
        <v>Mejorar las condiciones de vida de la población de forma integral, promoviendo el acceso equitativo a salud, vivienda y bienestar social.</v>
      </c>
      <c r="CV113" s="418" t="str">
        <f>IF(E113="","",INDEX(CATALOGO!AO:AO,MATCH(POA_GC_2026!E113,CATALOGO!AQ:AQ,0)))</f>
        <v>OE5 Incrementar la cobertura de las prestaciones de servicios de salud</v>
      </c>
      <c r="CW113" s="407" t="str">
        <f>IF(CV113="","",INDEX(CATALOGO!AP:AP,MATCH(POA_GC_2026!CV113,CATALOGO!AO:AO,0)))</f>
        <v>OE_5</v>
      </c>
      <c r="CX113" s="419"/>
      <c r="CY113" s="420">
        <f>SUMIFS(CERT_ACT_POA!AM:AM,CERT_ACT_POA!C:C,A113)</f>
        <v>7947.31</v>
      </c>
      <c r="CZ113" s="420">
        <f t="shared" si="55"/>
        <v>-9.0949470177292824E-13</v>
      </c>
      <c r="DA113" s="421">
        <f>SUMIFS(CERT_ACT_POA!$AD:$AD,CERT_ACT_POA!$C:$C,POA_GC_2026!$A113)</f>
        <v>0</v>
      </c>
      <c r="DB113" s="421">
        <f>SUMIFS(CERT_ACT_POA!$AE:$AE,CERT_ACT_POA!$C:$C,POA_GC_2026!$A113)</f>
        <v>0</v>
      </c>
      <c r="DC113" s="421">
        <f>SUMIFS(CERT_ACT_POA!$AF:$AF,CERT_ACT_POA!$C:$C,POA_GC_2026!$A113)</f>
        <v>0</v>
      </c>
      <c r="DD113" s="407" t="str">
        <f t="shared" si="56"/>
        <v>53</v>
      </c>
      <c r="DE113" s="364"/>
      <c r="DF113" s="428"/>
      <c r="DG113" s="429">
        <f>SUMIFS(CERT_PRES!$M:$M,CERT_PRES!$A:$A,$A113)</f>
        <v>0</v>
      </c>
      <c r="DH113" s="429">
        <f>SUMIFS(CERT_PRES!$O:$O,CERT_PRES!$A:$A,$A113)</f>
        <v>7947.31</v>
      </c>
      <c r="DI113" s="429">
        <f>SUMIFS(CERT_PRES!$P:$P,CERT_PRES!$A:$A,$A113)</f>
        <v>7947.31</v>
      </c>
      <c r="DJ113" s="442">
        <f t="shared" si="48"/>
        <v>0</v>
      </c>
      <c r="DK113" s="608">
        <f>IFERROR(VLOOKUP($A113,CERT_PRES!$A$6:$L$2552,12,0),0)</f>
        <v>45</v>
      </c>
      <c r="DL113" s="429" t="str">
        <f t="shared" si="36"/>
        <v>OK</v>
      </c>
      <c r="DM113" s="429" t="str">
        <f t="shared" si="37"/>
        <v>OK</v>
      </c>
      <c r="DN113" s="429">
        <f t="shared" si="42"/>
        <v>7947.31</v>
      </c>
      <c r="DO113" s="429" t="str">
        <f t="shared" si="49"/>
        <v/>
      </c>
      <c r="DP113" s="443">
        <f>IFERROR(VLOOKUP(A113,#REF!,82,0),0)</f>
        <v>0</v>
      </c>
      <c r="DQ113" s="444">
        <f t="shared" si="50"/>
        <v>7947.31</v>
      </c>
      <c r="DR113" s="445">
        <f t="shared" si="51"/>
        <v>0</v>
      </c>
      <c r="DS113" s="484" t="s">
        <v>2737</v>
      </c>
      <c r="DT113" s="326" t="s">
        <v>951</v>
      </c>
    </row>
    <row r="114" spans="1:124" s="39" customFormat="1" ht="12.75" customHeight="1">
      <c r="A114" s="484" t="s">
        <v>2739</v>
      </c>
      <c r="B114" s="486" t="str">
        <f>IF(DT114="","",INDEX(CATALOGO!E:E,MATCH(DT114,CATALOGO!D:D,0)))</f>
        <v>HOSPITAL GENERAL DE CHONE</v>
      </c>
      <c r="C114" s="483" t="s">
        <v>2740</v>
      </c>
      <c r="D114" s="326" t="str">
        <f>IF(B114="","",INDEX(CATALOGO!J:J,MATCH(B114,CATALOGO!E:E,0)))</f>
        <v>1333</v>
      </c>
      <c r="E114" s="329" t="s">
        <v>473</v>
      </c>
      <c r="F114" s="326" t="str">
        <f t="shared" si="53"/>
        <v>000</v>
      </c>
      <c r="G114" s="327" t="s">
        <v>218</v>
      </c>
      <c r="H114" s="328">
        <v>530417</v>
      </c>
      <c r="I114" s="341" t="s">
        <v>1151</v>
      </c>
      <c r="J114" s="327" t="s">
        <v>193</v>
      </c>
      <c r="K114" s="342" t="str">
        <f>IF(J114="","",INDEX(CATALOGO!AW:AW,MATCH(POA_GC_2026!J114,CATALOGO!AV:AV,0)))</f>
        <v>0000</v>
      </c>
      <c r="L114" s="342" t="str">
        <f>IF(J114="","",INDEX(CATALOGO!AY:AY,MATCH(POA_GC_2026!J114,CATALOGO!AV:AV,0)))</f>
        <v>0000</v>
      </c>
      <c r="M114" s="343" t="str">
        <f>IF(DT114="","",INDEX(CATALOGO!L:L,MATCH(DT114,CATALOGO!D:D,0)))</f>
        <v xml:space="preserve">DIRECCIÓN PROVINCIAL DE SALUD DE MANABÍ </v>
      </c>
      <c r="N114" s="343" t="str">
        <f>IF(DT114="","",INDEX(CATALOGO!K:K,MATCH(DT114,CATALOGO!D:D,0)))</f>
        <v>HOSPITAL GENERAL DE CHONE</v>
      </c>
      <c r="O114" s="344" t="str">
        <f>IF(E114="","",INDEX(CATALOGO!O:O,MATCH(POA_GC_2026!E114,CATALOGO!M:M,0)))</f>
        <v>GARANTIA DE LA CALIDAD DE LOS SERVICIOS DE SALUD</v>
      </c>
      <c r="P114" s="345" t="str">
        <f t="shared" si="43"/>
        <v>SIN PROYECTO</v>
      </c>
      <c r="Q114" s="346" t="str">
        <f>IF(CS114="","",INDEX(CATALOGO!T:T,MATCH(POA_GC_2026!CS114,CATALOGO!S:S,0)))</f>
        <v>GASTO OPERATIVO DE GARANTIA DE LA CALIDAD</v>
      </c>
      <c r="R114" s="351" t="str">
        <f>IF(H114="","",INDEX(CATALOGO!AG:AG,MATCH(POA_GC_2026!H114,CATALOGO!AF:AF,0)))</f>
        <v>INFRAESTRUCTURA</v>
      </c>
      <c r="S114" s="345" t="str">
        <f t="array" ref="S114">IF(J114="","",INDEX(CATALOGO!AU:AU,MATCH(J114,CATALOGO!AV:AV,0)))</f>
        <v>RECURSOS FISCALES</v>
      </c>
      <c r="T114" s="352" t="str">
        <f>IF(K114="","",INDEX(CATALOGO!AX:AX,MATCH(K114,CATALOGO!AW:AW,0)))</f>
        <v>SIN ORGANISMO</v>
      </c>
      <c r="U114" s="352" t="str">
        <f>IF(L114="","",INDEX(CATALOGO!AZ:AZ,MATCH(POA_GC_2026!L114,CATALOGO!AY:AY,0)))</f>
        <v>SIN CORRELATIVO</v>
      </c>
      <c r="V114" s="353" t="s">
        <v>475</v>
      </c>
      <c r="W114" s="354" t="s">
        <v>2488</v>
      </c>
      <c r="X114" s="354" t="s">
        <v>2505</v>
      </c>
      <c r="Y114" s="355" t="str">
        <f t="array" ref="Y114">IF(H114="","",INDEX(CATALOGO!AK:AK,MATCH(H114,CATALOGO!AF:AF,0)))</f>
        <v>06</v>
      </c>
      <c r="Z114" s="362" t="str">
        <f t="array" ref="Z114">IF(H114="","",INDEX(CATALOGO!AI:AI,MATCH(H114,CATALOGO!AF:AF,0)))</f>
        <v>NA</v>
      </c>
      <c r="AA114" s="362" t="str">
        <f t="array" ref="AA114">IF(H114="","",INDEX(CATALOGO!AJ:AJ,MATCH(H114,CATALOGO!AF:AF,0)))</f>
        <v>NA</v>
      </c>
      <c r="AB114" s="363" t="s">
        <v>194</v>
      </c>
      <c r="AC114" s="490"/>
      <c r="AD114" s="365" t="s">
        <v>208</v>
      </c>
      <c r="AE114" s="366" t="s">
        <v>41</v>
      </c>
      <c r="AF114" s="367"/>
      <c r="AG114" s="367"/>
      <c r="AH114" s="367"/>
      <c r="AI114" s="367"/>
      <c r="AJ114" s="367"/>
      <c r="AK114" s="374"/>
      <c r="AL114" s="367"/>
      <c r="AM114" s="367"/>
      <c r="AN114" s="366" t="s">
        <v>41</v>
      </c>
      <c r="AO114" s="375">
        <v>0</v>
      </c>
      <c r="AP114" s="375">
        <v>0</v>
      </c>
      <c r="AQ114" s="375">
        <v>0</v>
      </c>
      <c r="AR114" s="375">
        <v>0</v>
      </c>
      <c r="AS114" s="375">
        <v>0</v>
      </c>
      <c r="AT114" s="375">
        <v>0</v>
      </c>
      <c r="AU114" s="375">
        <v>0</v>
      </c>
      <c r="AV114" s="375">
        <v>0</v>
      </c>
      <c r="AW114" s="375">
        <v>0</v>
      </c>
      <c r="AX114" s="375">
        <v>0</v>
      </c>
      <c r="AY114" s="375">
        <v>0</v>
      </c>
      <c r="AZ114" s="375">
        <v>0</v>
      </c>
      <c r="BA114" s="388">
        <f t="shared" si="54"/>
        <v>0</v>
      </c>
      <c r="BB114" s="364"/>
      <c r="BC114" s="389">
        <f>SUMIFS(REPROGRAM!X:X,REPROGRAM!B:B,POA_GC_2026!A114)</f>
        <v>0</v>
      </c>
      <c r="BD114" s="389">
        <f>SUMIFS(REPROGRAM!Z:Z,REPROGRAM!B:B,POA_GC_2026!A114)</f>
        <v>0</v>
      </c>
      <c r="BE114" s="389">
        <f t="shared" si="41"/>
        <v>0</v>
      </c>
      <c r="BF114" s="375">
        <v>0</v>
      </c>
      <c r="BG114" s="394">
        <f>SUMIFS(CERT_PRES!$P:$P,CERT_PRES!$A:$A,$A114,CERT_PRES!$Q:$Q,"ENERO")</f>
        <v>0</v>
      </c>
      <c r="BH114" s="375">
        <v>0</v>
      </c>
      <c r="BI114" s="394">
        <f>SUMIFS(CERT_PRES!$P:$P,CERT_PRES!$A:$A,$A114,CERT_PRES!$Q:$Q,"FEBRERO")</f>
        <v>0</v>
      </c>
      <c r="BJ114" s="375">
        <v>0</v>
      </c>
      <c r="BK114" s="394">
        <f>SUMIFS(CERT_PRES!$P:$P,CERT_PRES!$A:$A,$A114,CERT_PRES!$Q:$Q,"MARZO")</f>
        <v>0</v>
      </c>
      <c r="BL114" s="375">
        <v>0</v>
      </c>
      <c r="BM114" s="394">
        <f>SUMIFS(CERT_PRES!$P:$P,CERT_PRES!$A:$A,$A114,CERT_PRES!$Q:$Q,"ABRIL")</f>
        <v>0</v>
      </c>
      <c r="BN114" s="375">
        <v>0</v>
      </c>
      <c r="BO114" s="394">
        <f>SUMIFS(CERT_PRES!$P:$P,CERT_PRES!$A:$A,$A114,CERT_PRES!$Q:$Q,"MAYO")</f>
        <v>0</v>
      </c>
      <c r="BP114" s="375">
        <v>0</v>
      </c>
      <c r="BQ114" s="394">
        <f>SUMIFS(CERT_PRES!$P:$P,CERT_PRES!$A:$A,$A114,CERT_PRES!$Q:$Q,"JUNIO")</f>
        <v>0</v>
      </c>
      <c r="BR114" s="375">
        <v>0</v>
      </c>
      <c r="BS114" s="394">
        <f>SUMIFS(CERT_PRES!$P:$P,CERT_PRES!$A:$A,$A114,CERT_PRES!$Q:$Q,"JULIO")</f>
        <v>0</v>
      </c>
      <c r="BT114" s="375">
        <v>0</v>
      </c>
      <c r="BU114" s="394">
        <f>SUMIFS(CERT_PRES!$P:$P,CERT_PRES!$A:$A,$A114,CERT_PRES!$Q:$Q,"AGOSTO")</f>
        <v>0</v>
      </c>
      <c r="BV114" s="375">
        <v>0</v>
      </c>
      <c r="BW114" s="394">
        <f>SUMIFS(CERT_PRES!$P:$P,CERT_PRES!$A:$A,$A114,CERT_PRES!$Q:$Q,"SEPTIEMBRE")</f>
        <v>0</v>
      </c>
      <c r="BX114" s="375">
        <v>0</v>
      </c>
      <c r="BY114" s="394">
        <f>SUMIFS(CERT_PRES!$P:$P,CERT_PRES!$A:$A,$A114,CERT_PRES!$Q:$Q,"OCTUBRE")</f>
        <v>0</v>
      </c>
      <c r="BZ114" s="375">
        <v>0</v>
      </c>
      <c r="CA114" s="394">
        <f>SUMIFS(CERT_PRES!$P:$P,CERT_PRES!$A:$A,$A114,CERT_PRES!$Q:$Q,"NOVIEMBRE")</f>
        <v>0</v>
      </c>
      <c r="CB114" s="375">
        <v>0</v>
      </c>
      <c r="CC114" s="388">
        <f>SUMIFS(CERT_PRES!$P:$P,CERT_PRES!$A:$A,$A114,CERT_PRES!$Q:$Q,"DICIEMBRE")</f>
        <v>0</v>
      </c>
      <c r="CD114" s="388">
        <f t="shared" si="44"/>
        <v>0</v>
      </c>
      <c r="CE114" s="407" t="str">
        <f t="shared" si="52"/>
        <v>NO</v>
      </c>
      <c r="CF114" s="408" t="str">
        <f t="shared" si="45"/>
        <v>VALIDADO</v>
      </c>
      <c r="CG114" s="409">
        <f>+((SUMIFS(REPROGRAM!$V:$V,REPROGRAM!$B:$B,$A114,REPROGRAM!$AB:$AB,"NO"))-(SUMIFS(REPROGRAM!$W:$W,REPROGRAM!$B:$B,$A114,REPROGRAM!$AB:$AB,"NO")))</f>
        <v>0</v>
      </c>
      <c r="CH114" s="409">
        <f t="shared" si="46"/>
        <v>0</v>
      </c>
      <c r="CI114" s="409">
        <f t="shared" si="47"/>
        <v>0</v>
      </c>
      <c r="CJ114" s="410" t="str">
        <f>IF(DT114="","",INDEX(CATALOGO!L:L,MATCH(DT114,CATALOGO!D:D,0)))</f>
        <v xml:space="preserve">DIRECCIÓN PROVINCIAL DE SALUD DE MANABÍ </v>
      </c>
      <c r="CK114" s="410" t="str">
        <f>IF(DT114="","",INDEX(CATALOGO!L:L,MATCH(DT114,CATALOGO!D:D,0)))</f>
        <v xml:space="preserve">DIRECCIÓN PROVINCIAL DE SALUD DE MANABÍ </v>
      </c>
      <c r="CL114" s="352" t="str">
        <f>IF(D114="","",INDEX(CATALOGO!G:G,MATCH(D114,CATALOGO!D:D,0)))</f>
        <v>COORDINACIÓN ZONAL 4</v>
      </c>
      <c r="CM114" s="352" t="str">
        <f>IF(D114="","",INDEX(CATALOGO!H:H,MATCH(D114,CATALOGO!D:D,0)))</f>
        <v>MANABI</v>
      </c>
      <c r="CN114" s="352" t="str">
        <f>IF(D114="","",INDEX(CATALOGO!I:I,MATCH(D114,CATALOGO!D:D,0)))</f>
        <v>CHONE</v>
      </c>
      <c r="CO114" s="411" t="str">
        <f>IF(H114="","",INDEX(CATALOGO!AH:AH,MATCH(H114,CATALOGO!AF:AF,0)))</f>
        <v>MANTENIMIENTOS</v>
      </c>
      <c r="CP114" s="352" t="str">
        <f t="shared" si="38"/>
        <v>NO APLICA</v>
      </c>
      <c r="CQ114" s="352" t="str">
        <f>IF(E114="","",INDEX(CATALOGO!N:N,MATCH(POA_GC_2026!E114,CATALOGO!M:M,0)))</f>
        <v>CAL</v>
      </c>
      <c r="CR114" s="352" t="str">
        <f t="shared" si="39"/>
        <v>CORRIENTE</v>
      </c>
      <c r="CS114" s="352" t="str">
        <f t="shared" si="40"/>
        <v>57000002</v>
      </c>
      <c r="CT114" s="417" t="str">
        <f>IFERROR(VLOOKUP(E114,CATALOGO!$BB$3:$BC$24,2,0)," ")</f>
        <v>G42</v>
      </c>
      <c r="CU114" s="418" t="str">
        <f>IF(E114="","",INDEX(CATALOGO!AN:AN,MATCH(POA_GC_2026!E114,CATALOGO!AQ:AQ,0)))</f>
        <v>Mejorar las condiciones de vida de la población de forma integral, promoviendo el acceso equitativo a salud, vivienda y bienestar social.</v>
      </c>
      <c r="CV114" s="418" t="str">
        <f>IF(E114="","",INDEX(CATALOGO!AO:AO,MATCH(POA_GC_2026!E114,CATALOGO!AQ:AQ,0)))</f>
        <v>OE4 Incrementar la calidad en la prestación de los servicios de salud</v>
      </c>
      <c r="CW114" s="407" t="str">
        <f>IF(CV114="","",INDEX(CATALOGO!AP:AP,MATCH(POA_GC_2026!CV114,CATALOGO!AO:AO,0)))</f>
        <v>OE_4</v>
      </c>
      <c r="CX114" s="419"/>
      <c r="CY114" s="420">
        <f>SUMIFS(CERT_ACT_POA!AM:AM,CERT_ACT_POA!C:C,A114)</f>
        <v>0</v>
      </c>
      <c r="CZ114" s="420">
        <f t="shared" si="55"/>
        <v>0</v>
      </c>
      <c r="DA114" s="421">
        <f>SUMIFS(CERT_ACT_POA!$AD:$AD,CERT_ACT_POA!$C:$C,POA_GC_2026!$A114)</f>
        <v>0</v>
      </c>
      <c r="DB114" s="421">
        <f>SUMIFS(CERT_ACT_POA!$AE:$AE,CERT_ACT_POA!$C:$C,POA_GC_2026!$A114)</f>
        <v>0</v>
      </c>
      <c r="DC114" s="421">
        <f>SUMIFS(CERT_ACT_POA!$AF:$AF,CERT_ACT_POA!$C:$C,POA_GC_2026!$A114)</f>
        <v>0</v>
      </c>
      <c r="DD114" s="407" t="str">
        <f t="shared" si="56"/>
        <v>53</v>
      </c>
      <c r="DE114" s="364"/>
      <c r="DF114" s="428"/>
      <c r="DG114" s="429">
        <f>SUMIFS(CERT_PRES!$M:$M,CERT_PRES!$A:$A,$A114)</f>
        <v>0</v>
      </c>
      <c r="DH114" s="429">
        <f>SUMIFS(CERT_PRES!$O:$O,CERT_PRES!$A:$A,$A114)</f>
        <v>0</v>
      </c>
      <c r="DI114" s="429">
        <f>SUMIFS(CERT_PRES!$P:$P,CERT_PRES!$A:$A,$A114)</f>
        <v>0</v>
      </c>
      <c r="DJ114" s="442">
        <f t="shared" si="48"/>
        <v>0</v>
      </c>
      <c r="DK114" s="608">
        <f>IFERROR(VLOOKUP($A114,CERT_PRES!$A$6:$L$2552,12,0),0)</f>
        <v>0</v>
      </c>
      <c r="DL114" s="429" t="str">
        <f t="shared" si="36"/>
        <v>OK</v>
      </c>
      <c r="DM114" s="429" t="str">
        <f t="shared" si="37"/>
        <v>OK</v>
      </c>
      <c r="DN114" s="429" t="str">
        <f t="shared" si="42"/>
        <v/>
      </c>
      <c r="DO114" s="429" t="str">
        <f t="shared" si="49"/>
        <v/>
      </c>
      <c r="DP114" s="443">
        <f>IFERROR(VLOOKUP(A114,#REF!,82,0),0)</f>
        <v>0</v>
      </c>
      <c r="DQ114" s="444">
        <f t="shared" si="50"/>
        <v>0</v>
      </c>
      <c r="DR114" s="445">
        <f t="shared" si="51"/>
        <v>0</v>
      </c>
      <c r="DS114" s="484" t="s">
        <v>2739</v>
      </c>
      <c r="DT114" s="326" t="s">
        <v>951</v>
      </c>
    </row>
    <row r="115" spans="1:124" s="39" customFormat="1" ht="12.75" customHeight="1">
      <c r="A115" s="484" t="s">
        <v>2741</v>
      </c>
      <c r="B115" s="486" t="str">
        <f>IF(DT115="","",INDEX(CATALOGO!E:E,MATCH(DT115,CATALOGO!D:D,0)))</f>
        <v>HOSPITAL GENERAL DE CHONE</v>
      </c>
      <c r="C115" s="483" t="s">
        <v>2561</v>
      </c>
      <c r="D115" s="326" t="str">
        <f>IF(B115="","",INDEX(CATALOGO!J:J,MATCH(B115,CATALOGO!E:E,0)))</f>
        <v>1333</v>
      </c>
      <c r="E115" s="329" t="s">
        <v>223</v>
      </c>
      <c r="F115" s="326" t="str">
        <f t="shared" si="53"/>
        <v>000</v>
      </c>
      <c r="G115" s="327" t="s">
        <v>196</v>
      </c>
      <c r="H115" s="328">
        <v>530809</v>
      </c>
      <c r="I115" s="341" t="s">
        <v>1151</v>
      </c>
      <c r="J115" s="327" t="s">
        <v>193</v>
      </c>
      <c r="K115" s="342" t="str">
        <f>IF(J115="","",INDEX(CATALOGO!AW:AW,MATCH(POA_GC_2026!J115,CATALOGO!AV:AV,0)))</f>
        <v>0000</v>
      </c>
      <c r="L115" s="342" t="str">
        <f>IF(J115="","",INDEX(CATALOGO!AY:AY,MATCH(POA_GC_2026!J115,CATALOGO!AV:AV,0)))</f>
        <v>0000</v>
      </c>
      <c r="M115" s="343" t="str">
        <f>IF(DT115="","",INDEX(CATALOGO!L:L,MATCH(DT115,CATALOGO!D:D,0)))</f>
        <v xml:space="preserve">DIRECCIÓN PROVINCIAL DE SALUD DE MANABÍ </v>
      </c>
      <c r="N115" s="343" t="str">
        <f>IF(DT115="","",INDEX(CATALOGO!K:K,MATCH(DT115,CATALOGO!D:D,0)))</f>
        <v>HOSPITAL GENERAL DE CHONE</v>
      </c>
      <c r="O115" s="344" t="str">
        <f>IF(E115="","",INDEX(CATALOGO!O:O,MATCH(POA_GC_2026!E115,CATALOGO!M:M,0)))</f>
        <v>PROVISION Y PRESTACION DE SERVICIOS DE SALUD</v>
      </c>
      <c r="P115" s="345" t="str">
        <f t="shared" si="43"/>
        <v>SIN PROYECTO</v>
      </c>
      <c r="Q115" s="346" t="str">
        <f>IF(CS115="","",INDEX(CATALOGO!T:T,MATCH(POA_GC_2026!CS115,CATALOGO!S:S,0)))</f>
        <v>PRESTACION DE SERVICIOS DE SALUD SEGUNDO NIVEL</v>
      </c>
      <c r="R115" s="351" t="str">
        <f>IF(H115="","",INDEX(CATALOGO!AG:AG,MATCH(POA_GC_2026!H115,CATALOGO!AF:AF,0)))</f>
        <v>MEDICAMENTOS</v>
      </c>
      <c r="S115" s="345" t="str">
        <f t="array" ref="S115">IF(J115="","",INDEX(CATALOGO!AU:AU,MATCH(J115,CATALOGO!AV:AV,0)))</f>
        <v>RECURSOS FISCALES</v>
      </c>
      <c r="T115" s="352" t="str">
        <f>IF(K115="","",INDEX(CATALOGO!AX:AX,MATCH(K115,CATALOGO!AW:AW,0)))</f>
        <v>SIN ORGANISMO</v>
      </c>
      <c r="U115" s="352" t="str">
        <f>IF(L115="","",INDEX(CATALOGO!AZ:AZ,MATCH(POA_GC_2026!L115,CATALOGO!AY:AY,0)))</f>
        <v>SIN CORRELATIVO</v>
      </c>
      <c r="V115" s="353" t="s">
        <v>618</v>
      </c>
      <c r="W115" s="354" t="s">
        <v>2494</v>
      </c>
      <c r="X115" s="354" t="s">
        <v>2562</v>
      </c>
      <c r="Y115" s="355" t="str">
        <f t="array" ref="Y115">IF(H115="","",INDEX(CATALOGO!AK:AK,MATCH(H115,CATALOGO!AF:AF,0)))</f>
        <v>02</v>
      </c>
      <c r="Z115" s="362" t="str">
        <f t="array" ref="Z115">IF(H115="","",INDEX(CATALOGO!AI:AI,MATCH(H115,CATALOGO!AF:AF,0)))</f>
        <v>NA</v>
      </c>
      <c r="AA115" s="362" t="str">
        <f t="array" ref="AA115">IF(H115="","",INDEX(CATALOGO!AJ:AJ,MATCH(H115,CATALOGO!AF:AF,0)))</f>
        <v>NA</v>
      </c>
      <c r="AB115" s="363" t="s">
        <v>194</v>
      </c>
      <c r="AC115" s="490" t="s">
        <v>2742</v>
      </c>
      <c r="AD115" s="365" t="s">
        <v>208</v>
      </c>
      <c r="AE115" s="366" t="s">
        <v>41</v>
      </c>
      <c r="AF115" s="367">
        <v>46112</v>
      </c>
      <c r="AG115" s="367">
        <v>46122</v>
      </c>
      <c r="AH115" s="367">
        <v>46127</v>
      </c>
      <c r="AI115" s="367">
        <v>46157</v>
      </c>
      <c r="AJ115" s="367">
        <v>46173</v>
      </c>
      <c r="AK115" s="374"/>
      <c r="AL115" s="367">
        <v>46173</v>
      </c>
      <c r="AM115" s="367">
        <v>46387</v>
      </c>
      <c r="AN115" s="366" t="s">
        <v>41</v>
      </c>
      <c r="AO115" s="375">
        <v>0</v>
      </c>
      <c r="AP115" s="375">
        <v>0</v>
      </c>
      <c r="AQ115" s="375">
        <v>0</v>
      </c>
      <c r="AR115" s="375">
        <v>0</v>
      </c>
      <c r="AS115" s="375">
        <v>0</v>
      </c>
      <c r="AT115" s="375">
        <v>0</v>
      </c>
      <c r="AU115" s="375">
        <v>0</v>
      </c>
      <c r="AV115" s="375">
        <v>0</v>
      </c>
      <c r="AW115" s="375">
        <v>0</v>
      </c>
      <c r="AX115" s="375">
        <v>0</v>
      </c>
      <c r="AY115" s="375">
        <v>0</v>
      </c>
      <c r="AZ115" s="375">
        <v>0</v>
      </c>
      <c r="BA115" s="388">
        <f t="shared" si="54"/>
        <v>0</v>
      </c>
      <c r="BB115" s="364"/>
      <c r="BC115" s="389">
        <f>SUMIFS(REPROGRAM!X:X,REPROGRAM!B:B,POA_GC_2026!A115)</f>
        <v>22284.84</v>
      </c>
      <c r="BD115" s="389">
        <f>SUMIFS(REPROGRAM!Z:Z,REPROGRAM!B:B,POA_GC_2026!A115)</f>
        <v>0</v>
      </c>
      <c r="BE115" s="389">
        <f t="shared" si="41"/>
        <v>22284.84</v>
      </c>
      <c r="BF115" s="375">
        <v>0</v>
      </c>
      <c r="BG115" s="394">
        <f>SUMIFS(CERT_PRES!$P:$P,CERT_PRES!$A:$A,$A115,CERT_PRES!$Q:$Q,"ENERO")</f>
        <v>0</v>
      </c>
      <c r="BH115" s="375">
        <v>0</v>
      </c>
      <c r="BI115" s="394">
        <f>SUMIFS(CERT_PRES!$P:$P,CERT_PRES!$A:$A,$A115,CERT_PRES!$Q:$Q,"FEBRERO")</f>
        <v>0</v>
      </c>
      <c r="BJ115" s="375">
        <v>0</v>
      </c>
      <c r="BK115" s="394">
        <f>SUMIFS(CERT_PRES!$P:$P,CERT_PRES!$A:$A,$A115,CERT_PRES!$Q:$Q,"MARZO")</f>
        <v>0</v>
      </c>
      <c r="BL115" s="375">
        <v>0</v>
      </c>
      <c r="BM115" s="394">
        <f>SUMIFS(CERT_PRES!$P:$P,CERT_PRES!$A:$A,$A115,CERT_PRES!$Q:$Q,"ABRIL")</f>
        <v>0</v>
      </c>
      <c r="BN115" s="375">
        <v>0</v>
      </c>
      <c r="BO115" s="394">
        <f>SUMIFS(CERT_PRES!$P:$P,CERT_PRES!$A:$A,$A115,CERT_PRES!$Q:$Q,"MAYO")</f>
        <v>0</v>
      </c>
      <c r="BP115" s="375">
        <v>0</v>
      </c>
      <c r="BQ115" s="394">
        <f>SUMIFS(CERT_PRES!$P:$P,CERT_PRES!$A:$A,$A115,CERT_PRES!$Q:$Q,"JUNIO")</f>
        <v>0</v>
      </c>
      <c r="BR115" s="375">
        <v>0</v>
      </c>
      <c r="BS115" s="394">
        <f>SUMIFS(CERT_PRES!$P:$P,CERT_PRES!$A:$A,$A115,CERT_PRES!$Q:$Q,"JULIO")</f>
        <v>0</v>
      </c>
      <c r="BT115" s="375">
        <v>22284.84</v>
      </c>
      <c r="BU115" s="394">
        <f>SUMIFS(CERT_PRES!$P:$P,CERT_PRES!$A:$A,$A115,CERT_PRES!$Q:$Q,"AGOSTO")</f>
        <v>0</v>
      </c>
      <c r="BV115" s="375">
        <v>0</v>
      </c>
      <c r="BW115" s="394">
        <f>SUMIFS(CERT_PRES!$P:$P,CERT_PRES!$A:$A,$A115,CERT_PRES!$Q:$Q,"SEPTIEMBRE")</f>
        <v>0</v>
      </c>
      <c r="BX115" s="375">
        <v>0</v>
      </c>
      <c r="BY115" s="394">
        <f>SUMIFS(CERT_PRES!$P:$P,CERT_PRES!$A:$A,$A115,CERT_PRES!$Q:$Q,"OCTUBRE")</f>
        <v>0</v>
      </c>
      <c r="BZ115" s="375">
        <v>0</v>
      </c>
      <c r="CA115" s="394">
        <f>SUMIFS(CERT_PRES!$P:$P,CERT_PRES!$A:$A,$A115,CERT_PRES!$Q:$Q,"NOVIEMBRE")</f>
        <v>0</v>
      </c>
      <c r="CB115" s="375">
        <v>0</v>
      </c>
      <c r="CC115" s="388">
        <f>SUMIFS(CERT_PRES!$P:$P,CERT_PRES!$A:$A,$A115,CERT_PRES!$Q:$Q,"DICIEMBRE")</f>
        <v>0</v>
      </c>
      <c r="CD115" s="388">
        <f t="shared" si="44"/>
        <v>22284.84</v>
      </c>
      <c r="CE115" s="407" t="str">
        <f t="shared" si="52"/>
        <v>SI</v>
      </c>
      <c r="CF115" s="408" t="str">
        <f t="shared" si="45"/>
        <v>VALIDADO</v>
      </c>
      <c r="CG115" s="409">
        <f>+((SUMIFS(REPROGRAM!$V:$V,REPROGRAM!$B:$B,$A115,REPROGRAM!$AB:$AB,"NO"))-(SUMIFS(REPROGRAM!$W:$W,REPROGRAM!$B:$B,$A115,REPROGRAM!$AB:$AB,"NO")))</f>
        <v>0</v>
      </c>
      <c r="CH115" s="409">
        <f t="shared" si="46"/>
        <v>22284.84</v>
      </c>
      <c r="CI115" s="409">
        <f t="shared" si="47"/>
        <v>0</v>
      </c>
      <c r="CJ115" s="410" t="str">
        <f>IF(DT115="","",INDEX(CATALOGO!L:L,MATCH(DT115,CATALOGO!D:D,0)))</f>
        <v xml:space="preserve">DIRECCIÓN PROVINCIAL DE SALUD DE MANABÍ </v>
      </c>
      <c r="CK115" s="410" t="str">
        <f>IF(DT115="","",INDEX(CATALOGO!L:L,MATCH(DT115,CATALOGO!D:D,0)))</f>
        <v xml:space="preserve">DIRECCIÓN PROVINCIAL DE SALUD DE MANABÍ </v>
      </c>
      <c r="CL115" s="352" t="str">
        <f>IF(D115="","",INDEX(CATALOGO!G:G,MATCH(D115,CATALOGO!D:D,0)))</f>
        <v>COORDINACIÓN ZONAL 4</v>
      </c>
      <c r="CM115" s="352" t="str">
        <f>IF(D115="","",INDEX(CATALOGO!H:H,MATCH(D115,CATALOGO!D:D,0)))</f>
        <v>MANABI</v>
      </c>
      <c r="CN115" s="352" t="str">
        <f>IF(D115="","",INDEX(CATALOGO!I:I,MATCH(D115,CATALOGO!D:D,0)))</f>
        <v>CHONE</v>
      </c>
      <c r="CO115" s="411" t="str">
        <f>IF(H115="","",INDEX(CATALOGO!AH:AH,MATCH(H115,CATALOGO!AF:AF,0)))</f>
        <v>MEDICAMENTOS Y DISPOSITIVOS MÉDICOS</v>
      </c>
      <c r="CP115" s="352" t="str">
        <f t="shared" si="38"/>
        <v>NO APLICA</v>
      </c>
      <c r="CQ115" s="352" t="str">
        <f>IF(E115="","",INDEX(CATALOGO!N:N,MATCH(POA_GC_2026!E115,CATALOGO!M:M,0)))</f>
        <v>PROV</v>
      </c>
      <c r="CR115" s="352" t="str">
        <f t="shared" si="39"/>
        <v>CORRIENTE</v>
      </c>
      <c r="CS115" s="352" t="str">
        <f t="shared" si="40"/>
        <v>90000004</v>
      </c>
      <c r="CT115" s="417" t="str">
        <f>IFERROR(VLOOKUP(E115,CATALOGO!$BB$3:$BC$24,2,0)," ")</f>
        <v>G21</v>
      </c>
      <c r="CU115" s="418" t="str">
        <f>IF(E115="","",INDEX(CATALOGO!AN:AN,MATCH(POA_GC_2026!E115,CATALOGO!AQ:AQ,0)))</f>
        <v>Mejorar las condiciones de vida de la población de forma integral, promoviendo el acceso equitativo a salud, vivienda y bienestar social.</v>
      </c>
      <c r="CV115" s="418" t="str">
        <f>IF(E115="","",INDEX(CATALOGO!AO:AO,MATCH(POA_GC_2026!E115,CATALOGO!AQ:AQ,0)))</f>
        <v>OE5 Incrementar la cobertura de las prestaciones de servicios de salud</v>
      </c>
      <c r="CW115" s="407" t="str">
        <f>IF(CV115="","",INDEX(CATALOGO!AP:AP,MATCH(POA_GC_2026!CV115,CATALOGO!AO:AO,0)))</f>
        <v>OE_5</v>
      </c>
      <c r="CX115" s="419"/>
      <c r="CY115" s="420">
        <f>SUMIFS(CERT_ACT_POA!AM:AM,CERT_ACT_POA!C:C,A115)</f>
        <v>22284.84</v>
      </c>
      <c r="CZ115" s="420">
        <f t="shared" si="55"/>
        <v>0</v>
      </c>
      <c r="DA115" s="421">
        <f>SUMIFS(CERT_ACT_POA!$AD:$AD,CERT_ACT_POA!$C:$C,POA_GC_2026!$A115)</f>
        <v>0</v>
      </c>
      <c r="DB115" s="421">
        <f>SUMIFS(CERT_ACT_POA!$AE:$AE,CERT_ACT_POA!$C:$C,POA_GC_2026!$A115)</f>
        <v>0</v>
      </c>
      <c r="DC115" s="421">
        <f>SUMIFS(CERT_ACT_POA!$AF:$AF,CERT_ACT_POA!$C:$C,POA_GC_2026!$A115)</f>
        <v>0</v>
      </c>
      <c r="DD115" s="407" t="str">
        <f t="shared" si="56"/>
        <v>53</v>
      </c>
      <c r="DE115" s="364"/>
      <c r="DF115" s="428"/>
      <c r="DG115" s="429">
        <f>SUMIFS(CERT_PRES!$M:$M,CERT_PRES!$A:$A,$A115)</f>
        <v>1118.7</v>
      </c>
      <c r="DH115" s="429">
        <f>SUMIFS(CERT_PRES!$O:$O,CERT_PRES!$A:$A,$A115)</f>
        <v>21166.14</v>
      </c>
      <c r="DI115" s="429">
        <f>SUMIFS(CERT_PRES!$P:$P,CERT_PRES!$A:$A,$A115)</f>
        <v>0</v>
      </c>
      <c r="DJ115" s="442">
        <f t="shared" si="48"/>
        <v>0</v>
      </c>
      <c r="DK115" s="608">
        <f>IFERROR(VLOOKUP($A115,CERT_PRES!$A$6:$L$2552,12,0),0)</f>
        <v>42</v>
      </c>
      <c r="DL115" s="429" t="str">
        <f t="shared" si="36"/>
        <v>OK</v>
      </c>
      <c r="DM115" s="429" t="str">
        <f t="shared" si="37"/>
        <v>OK</v>
      </c>
      <c r="DN115" s="429">
        <f t="shared" si="42"/>
        <v>0</v>
      </c>
      <c r="DO115" s="429" t="str">
        <f t="shared" si="49"/>
        <v/>
      </c>
      <c r="DP115" s="443">
        <f>IFERROR(VLOOKUP(A115,#REF!,82,0),0)</f>
        <v>0</v>
      </c>
      <c r="DQ115" s="444">
        <f t="shared" si="50"/>
        <v>22284.84</v>
      </c>
      <c r="DR115" s="445">
        <f t="shared" si="51"/>
        <v>0</v>
      </c>
      <c r="DS115" s="484" t="s">
        <v>2741</v>
      </c>
      <c r="DT115" s="326" t="s">
        <v>951</v>
      </c>
    </row>
    <row r="116" spans="1:124" s="39" customFormat="1" ht="12.75" customHeight="1">
      <c r="A116" s="484" t="s">
        <v>2743</v>
      </c>
      <c r="B116" s="486" t="str">
        <f>IF(DT116="","",INDEX(CATALOGO!E:E,MATCH(DT116,CATALOGO!D:D,0)))</f>
        <v>HOSPITAL GENERAL DE CHONE</v>
      </c>
      <c r="C116" s="483" t="s">
        <v>2535</v>
      </c>
      <c r="D116" s="326" t="str">
        <f>IF(B116="","",INDEX(CATALOGO!J:J,MATCH(B116,CATALOGO!E:E,0)))</f>
        <v>1333</v>
      </c>
      <c r="E116" s="329" t="s">
        <v>473</v>
      </c>
      <c r="F116" s="326" t="str">
        <f t="shared" si="53"/>
        <v>000</v>
      </c>
      <c r="G116" s="327" t="s">
        <v>193</v>
      </c>
      <c r="H116" s="328">
        <v>530404</v>
      </c>
      <c r="I116" s="341" t="s">
        <v>1151</v>
      </c>
      <c r="J116" s="327" t="s">
        <v>193</v>
      </c>
      <c r="K116" s="342" t="str">
        <f>IF(J116="","",INDEX(CATALOGO!AW:AW,MATCH(POA_GC_2026!J116,CATALOGO!AV:AV,0)))</f>
        <v>0000</v>
      </c>
      <c r="L116" s="342" t="str">
        <f>IF(J116="","",INDEX(CATALOGO!AY:AY,MATCH(POA_GC_2026!J116,CATALOGO!AV:AV,0)))</f>
        <v>0000</v>
      </c>
      <c r="M116" s="343" t="str">
        <f>IF(DT116="","",INDEX(CATALOGO!L:L,MATCH(DT116,CATALOGO!D:D,0)))</f>
        <v xml:space="preserve">DIRECCIÓN PROVINCIAL DE SALUD DE MANABÍ </v>
      </c>
      <c r="N116" s="343" t="str">
        <f>IF(DT116="","",INDEX(CATALOGO!K:K,MATCH(DT116,CATALOGO!D:D,0)))</f>
        <v>HOSPITAL GENERAL DE CHONE</v>
      </c>
      <c r="O116" s="344" t="str">
        <f>IF(E116="","",INDEX(CATALOGO!O:O,MATCH(POA_GC_2026!E116,CATALOGO!M:M,0)))</f>
        <v>GARANTIA DE LA CALIDAD DE LOS SERVICIOS DE SALUD</v>
      </c>
      <c r="P116" s="345" t="str">
        <f t="shared" si="43"/>
        <v>SIN PROYECTO</v>
      </c>
      <c r="Q116" s="346" t="str">
        <f>IF(CS116="","",INDEX(CATALOGO!T:T,MATCH(POA_GC_2026!CS116,CATALOGO!S:S,0)))</f>
        <v>MANTENIMIENTO PREVENTIVO Y CORRECTIVO SANITARIO</v>
      </c>
      <c r="R116" s="351" t="str">
        <f>IF(H116="","",INDEX(CATALOGO!AG:AG,MATCH(POA_GC_2026!H116,CATALOGO!AF:AF,0)))</f>
        <v>MAQUINARIAS Y EQUIPOS (INSTALACION- MANTENIMIENTO Y REPARACIONES)</v>
      </c>
      <c r="S116" s="345" t="str">
        <f t="array" ref="S116">IF(J116="","",INDEX(CATALOGO!AU:AU,MATCH(J116,CATALOGO!AV:AV,0)))</f>
        <v>RECURSOS FISCALES</v>
      </c>
      <c r="T116" s="352" t="str">
        <f>IF(K116="","",INDEX(CATALOGO!AX:AX,MATCH(K116,CATALOGO!AW:AW,0)))</f>
        <v>SIN ORGANISMO</v>
      </c>
      <c r="U116" s="352" t="str">
        <f>IF(L116="","",INDEX(CATALOGO!AZ:AZ,MATCH(POA_GC_2026!L116,CATALOGO!AY:AY,0)))</f>
        <v>SIN CORRELATIVO</v>
      </c>
      <c r="V116" s="353" t="s">
        <v>493</v>
      </c>
      <c r="W116" s="354" t="s">
        <v>2488</v>
      </c>
      <c r="X116" s="354" t="s">
        <v>2505</v>
      </c>
      <c r="Y116" s="355" t="str">
        <f t="array" ref="Y116">IF(H116="","",INDEX(CATALOGO!AK:AK,MATCH(H116,CATALOGO!AF:AF,0)))</f>
        <v>06</v>
      </c>
      <c r="Z116" s="362" t="str">
        <f t="array" ref="Z116">IF(H116="","",INDEX(CATALOGO!AI:AI,MATCH(H116,CATALOGO!AF:AF,0)))</f>
        <v>NA</v>
      </c>
      <c r="AA116" s="362" t="str">
        <f t="array" ref="AA116">IF(H116="","",INDEX(CATALOGO!AJ:AJ,MATCH(H116,CATALOGO!AF:AF,0)))</f>
        <v>NA</v>
      </c>
      <c r="AB116" s="363" t="s">
        <v>194</v>
      </c>
      <c r="AC116" s="490"/>
      <c r="AD116" s="365" t="s">
        <v>208</v>
      </c>
      <c r="AE116" s="366" t="s">
        <v>41</v>
      </c>
      <c r="AF116" s="367">
        <v>46173</v>
      </c>
      <c r="AG116" s="367">
        <v>46188</v>
      </c>
      <c r="AH116" s="367">
        <v>46167</v>
      </c>
      <c r="AI116" s="367">
        <v>46190</v>
      </c>
      <c r="AJ116" s="367">
        <v>46193</v>
      </c>
      <c r="AK116" s="374"/>
      <c r="AL116" s="367">
        <v>46203</v>
      </c>
      <c r="AM116" s="367">
        <v>46387</v>
      </c>
      <c r="AN116" s="366" t="s">
        <v>41</v>
      </c>
      <c r="AO116" s="375">
        <v>0</v>
      </c>
      <c r="AP116" s="375">
        <v>0</v>
      </c>
      <c r="AQ116" s="375">
        <v>0</v>
      </c>
      <c r="AR116" s="375">
        <v>0</v>
      </c>
      <c r="AS116" s="375">
        <v>0</v>
      </c>
      <c r="AT116" s="375">
        <v>0</v>
      </c>
      <c r="AU116" s="375">
        <v>0</v>
      </c>
      <c r="AV116" s="375">
        <v>0</v>
      </c>
      <c r="AW116" s="375">
        <v>0</v>
      </c>
      <c r="AX116" s="375">
        <v>0</v>
      </c>
      <c r="AY116" s="375">
        <v>0</v>
      </c>
      <c r="AZ116" s="375">
        <v>0</v>
      </c>
      <c r="BA116" s="388">
        <f t="shared" si="54"/>
        <v>0</v>
      </c>
      <c r="BB116" s="364"/>
      <c r="BC116" s="389">
        <f>SUMIFS(REPROGRAM!X:X,REPROGRAM!B:B,POA_GC_2026!A116)</f>
        <v>0</v>
      </c>
      <c r="BD116" s="389">
        <f>SUMIFS(REPROGRAM!Z:Z,REPROGRAM!B:B,POA_GC_2026!A116)</f>
        <v>0</v>
      </c>
      <c r="BE116" s="389">
        <f t="shared" si="41"/>
        <v>0</v>
      </c>
      <c r="BF116" s="375">
        <v>0</v>
      </c>
      <c r="BG116" s="394">
        <f>SUMIFS(CERT_PRES!$P:$P,CERT_PRES!$A:$A,$A116,CERT_PRES!$Q:$Q,"ENERO")</f>
        <v>0</v>
      </c>
      <c r="BH116" s="375">
        <v>0</v>
      </c>
      <c r="BI116" s="394">
        <f>SUMIFS(CERT_PRES!$P:$P,CERT_PRES!$A:$A,$A116,CERT_PRES!$Q:$Q,"FEBRERO")</f>
        <v>0</v>
      </c>
      <c r="BJ116" s="375">
        <v>0</v>
      </c>
      <c r="BK116" s="394">
        <f>SUMIFS(CERT_PRES!$P:$P,CERT_PRES!$A:$A,$A116,CERT_PRES!$Q:$Q,"MARZO")</f>
        <v>0</v>
      </c>
      <c r="BL116" s="375">
        <v>0</v>
      </c>
      <c r="BM116" s="394">
        <f>SUMIFS(CERT_PRES!$P:$P,CERT_PRES!$A:$A,$A116,CERT_PRES!$Q:$Q,"ABRIL")</f>
        <v>0</v>
      </c>
      <c r="BN116" s="375">
        <v>0</v>
      </c>
      <c r="BO116" s="394">
        <f>SUMIFS(CERT_PRES!$P:$P,CERT_PRES!$A:$A,$A116,CERT_PRES!$Q:$Q,"MAYO")</f>
        <v>0</v>
      </c>
      <c r="BP116" s="375">
        <v>0</v>
      </c>
      <c r="BQ116" s="394">
        <f>SUMIFS(CERT_PRES!$P:$P,CERT_PRES!$A:$A,$A116,CERT_PRES!$Q:$Q,"JUNIO")</f>
        <v>0</v>
      </c>
      <c r="BR116" s="375">
        <v>0</v>
      </c>
      <c r="BS116" s="394">
        <f>SUMIFS(CERT_PRES!$P:$P,CERT_PRES!$A:$A,$A116,CERT_PRES!$Q:$Q,"JULIO")</f>
        <v>0</v>
      </c>
      <c r="BT116" s="375">
        <v>0</v>
      </c>
      <c r="BU116" s="394">
        <f>SUMIFS(CERT_PRES!$P:$P,CERT_PRES!$A:$A,$A116,CERT_PRES!$Q:$Q,"AGOSTO")</f>
        <v>0</v>
      </c>
      <c r="BV116" s="375">
        <v>0</v>
      </c>
      <c r="BW116" s="394">
        <f>SUMIFS(CERT_PRES!$P:$P,CERT_PRES!$A:$A,$A116,CERT_PRES!$Q:$Q,"SEPTIEMBRE")</f>
        <v>0</v>
      </c>
      <c r="BX116" s="375">
        <v>0</v>
      </c>
      <c r="BY116" s="394">
        <f>SUMIFS(CERT_PRES!$P:$P,CERT_PRES!$A:$A,$A116,CERT_PRES!$Q:$Q,"OCTUBRE")</f>
        <v>0</v>
      </c>
      <c r="BZ116" s="375">
        <v>0</v>
      </c>
      <c r="CA116" s="394">
        <f>SUMIFS(CERT_PRES!$P:$P,CERT_PRES!$A:$A,$A116,CERT_PRES!$Q:$Q,"NOVIEMBRE")</f>
        <v>0</v>
      </c>
      <c r="CB116" s="375">
        <v>0</v>
      </c>
      <c r="CC116" s="388">
        <f>SUMIFS(CERT_PRES!$P:$P,CERT_PRES!$A:$A,$A116,CERT_PRES!$Q:$Q,"DICIEMBRE")</f>
        <v>0</v>
      </c>
      <c r="CD116" s="388">
        <f t="shared" si="44"/>
        <v>0</v>
      </c>
      <c r="CE116" s="407" t="str">
        <f t="shared" si="52"/>
        <v>NO</v>
      </c>
      <c r="CF116" s="408" t="str">
        <f t="shared" si="45"/>
        <v>VALIDADO</v>
      </c>
      <c r="CG116" s="409">
        <f>+((SUMIFS(REPROGRAM!$V:$V,REPROGRAM!$B:$B,$A116,REPROGRAM!$AB:$AB,"NO"))-(SUMIFS(REPROGRAM!$W:$W,REPROGRAM!$B:$B,$A116,REPROGRAM!$AB:$AB,"NO")))</f>
        <v>0</v>
      </c>
      <c r="CH116" s="409">
        <f t="shared" si="46"/>
        <v>0</v>
      </c>
      <c r="CI116" s="409">
        <f t="shared" si="47"/>
        <v>0</v>
      </c>
      <c r="CJ116" s="410" t="str">
        <f>IF(DT116="","",INDEX(CATALOGO!L:L,MATCH(DT116,CATALOGO!D:D,0)))</f>
        <v xml:space="preserve">DIRECCIÓN PROVINCIAL DE SALUD DE MANABÍ </v>
      </c>
      <c r="CK116" s="410" t="str">
        <f>IF(DT116="","",INDEX(CATALOGO!L:L,MATCH(DT116,CATALOGO!D:D,0)))</f>
        <v xml:space="preserve">DIRECCIÓN PROVINCIAL DE SALUD DE MANABÍ </v>
      </c>
      <c r="CL116" s="352" t="str">
        <f>IF(D116="","",INDEX(CATALOGO!G:G,MATCH(D116,CATALOGO!D:D,0)))</f>
        <v>COORDINACIÓN ZONAL 4</v>
      </c>
      <c r="CM116" s="352" t="str">
        <f>IF(D116="","",INDEX(CATALOGO!H:H,MATCH(D116,CATALOGO!D:D,0)))</f>
        <v>MANABI</v>
      </c>
      <c r="CN116" s="352" t="str">
        <f>IF(D116="","",INDEX(CATALOGO!I:I,MATCH(D116,CATALOGO!D:D,0)))</f>
        <v>CHONE</v>
      </c>
      <c r="CO116" s="411" t="str">
        <f>IF(H116="","",INDEX(CATALOGO!AH:AH,MATCH(H116,CATALOGO!AF:AF,0)))</f>
        <v>MANTENIMIENTOS</v>
      </c>
      <c r="CP116" s="352" t="str">
        <f t="shared" si="38"/>
        <v>NO APLICA</v>
      </c>
      <c r="CQ116" s="352" t="str">
        <f>IF(E116="","",INDEX(CATALOGO!N:N,MATCH(POA_GC_2026!E116,CATALOGO!M:M,0)))</f>
        <v>CAL</v>
      </c>
      <c r="CR116" s="352" t="str">
        <f t="shared" si="39"/>
        <v>CORRIENTE</v>
      </c>
      <c r="CS116" s="352" t="str">
        <f t="shared" si="40"/>
        <v>57000001</v>
      </c>
      <c r="CT116" s="417" t="str">
        <f>IFERROR(VLOOKUP(E116,CATALOGO!$BB$3:$BC$24,2,0)," ")</f>
        <v>G42</v>
      </c>
      <c r="CU116" s="418" t="str">
        <f>IF(E116="","",INDEX(CATALOGO!AN:AN,MATCH(POA_GC_2026!E116,CATALOGO!AQ:AQ,0)))</f>
        <v>Mejorar las condiciones de vida de la población de forma integral, promoviendo el acceso equitativo a salud, vivienda y bienestar social.</v>
      </c>
      <c r="CV116" s="418" t="str">
        <f>IF(E116="","",INDEX(CATALOGO!AO:AO,MATCH(POA_GC_2026!E116,CATALOGO!AQ:AQ,0)))</f>
        <v>OE4 Incrementar la calidad en la prestación de los servicios de salud</v>
      </c>
      <c r="CW116" s="407" t="str">
        <f>IF(CV116="","",INDEX(CATALOGO!AP:AP,MATCH(POA_GC_2026!CV116,CATALOGO!AO:AO,0)))</f>
        <v>OE_4</v>
      </c>
      <c r="CX116" s="419"/>
      <c r="CY116" s="420">
        <f>SUMIFS(CERT_ACT_POA!AM:AM,CERT_ACT_POA!C:C,A116)</f>
        <v>0</v>
      </c>
      <c r="CZ116" s="420">
        <f t="shared" si="55"/>
        <v>0</v>
      </c>
      <c r="DA116" s="421">
        <f>SUMIFS(CERT_ACT_POA!$AD:$AD,CERT_ACT_POA!$C:$C,POA_GC_2026!$A116)</f>
        <v>0</v>
      </c>
      <c r="DB116" s="421">
        <f>SUMIFS(CERT_ACT_POA!$AE:$AE,CERT_ACT_POA!$C:$C,POA_GC_2026!$A116)</f>
        <v>0</v>
      </c>
      <c r="DC116" s="421">
        <f>SUMIFS(CERT_ACT_POA!$AF:$AF,CERT_ACT_POA!$C:$C,POA_GC_2026!$A116)</f>
        <v>0</v>
      </c>
      <c r="DD116" s="407" t="str">
        <f t="shared" si="56"/>
        <v>53</v>
      </c>
      <c r="DE116" s="364"/>
      <c r="DF116" s="428"/>
      <c r="DG116" s="429">
        <f>SUMIFS(CERT_PRES!$M:$M,CERT_PRES!$A:$A,$A116)</f>
        <v>0</v>
      </c>
      <c r="DH116" s="429">
        <f>SUMIFS(CERT_PRES!$O:$O,CERT_PRES!$A:$A,$A116)</f>
        <v>0</v>
      </c>
      <c r="DI116" s="429">
        <f>SUMIFS(CERT_PRES!$P:$P,CERT_PRES!$A:$A,$A116)</f>
        <v>0</v>
      </c>
      <c r="DJ116" s="442">
        <f t="shared" si="48"/>
        <v>0</v>
      </c>
      <c r="DK116" s="608">
        <f>IFERROR(VLOOKUP($A116,CERT_PRES!$A$6:$L$2552,12,0),0)</f>
        <v>0</v>
      </c>
      <c r="DL116" s="429" t="str">
        <f t="shared" si="36"/>
        <v>OK</v>
      </c>
      <c r="DM116" s="429" t="str">
        <f t="shared" si="37"/>
        <v>OK</v>
      </c>
      <c r="DN116" s="429" t="str">
        <f t="shared" si="42"/>
        <v/>
      </c>
      <c r="DO116" s="429" t="str">
        <f t="shared" si="49"/>
        <v/>
      </c>
      <c r="DP116" s="443">
        <f>IFERROR(VLOOKUP(A116,#REF!,82,0),0)</f>
        <v>0</v>
      </c>
      <c r="DQ116" s="444">
        <f t="shared" si="50"/>
        <v>0</v>
      </c>
      <c r="DR116" s="445">
        <f t="shared" si="51"/>
        <v>0</v>
      </c>
      <c r="DS116" s="484" t="s">
        <v>2743</v>
      </c>
      <c r="DT116" s="326" t="s">
        <v>951</v>
      </c>
    </row>
    <row r="117" spans="1:124" s="39" customFormat="1" ht="12.75" customHeight="1">
      <c r="A117" s="484" t="s">
        <v>2744</v>
      </c>
      <c r="B117" s="486" t="str">
        <f>IF(DT117="","",INDEX(CATALOGO!E:E,MATCH(DT117,CATALOGO!D:D,0)))</f>
        <v>HOSPITAL GENERAL DE CHONE</v>
      </c>
      <c r="C117" s="483" t="s">
        <v>2535</v>
      </c>
      <c r="D117" s="326" t="str">
        <f>IF(B117="","",INDEX(CATALOGO!J:J,MATCH(B117,CATALOGO!E:E,0)))</f>
        <v>1333</v>
      </c>
      <c r="E117" s="329" t="s">
        <v>473</v>
      </c>
      <c r="F117" s="326" t="str">
        <f t="shared" si="53"/>
        <v>000</v>
      </c>
      <c r="G117" s="327" t="s">
        <v>193</v>
      </c>
      <c r="H117" s="328">
        <v>530404</v>
      </c>
      <c r="I117" s="341" t="s">
        <v>1151</v>
      </c>
      <c r="J117" s="327" t="s">
        <v>193</v>
      </c>
      <c r="K117" s="342" t="str">
        <f>IF(J117="","",INDEX(CATALOGO!AW:AW,MATCH(POA_GC_2026!J117,CATALOGO!AV:AV,0)))</f>
        <v>0000</v>
      </c>
      <c r="L117" s="342" t="str">
        <f>IF(J117="","",INDEX(CATALOGO!AY:AY,MATCH(POA_GC_2026!J117,CATALOGO!AV:AV,0)))</f>
        <v>0000</v>
      </c>
      <c r="M117" s="343" t="str">
        <f>IF(DT117="","",INDEX(CATALOGO!L:L,MATCH(DT117,CATALOGO!D:D,0)))</f>
        <v xml:space="preserve">DIRECCIÓN PROVINCIAL DE SALUD DE MANABÍ </v>
      </c>
      <c r="N117" s="343" t="str">
        <f>IF(DT117="","",INDEX(CATALOGO!K:K,MATCH(DT117,CATALOGO!D:D,0)))</f>
        <v>HOSPITAL GENERAL DE CHONE</v>
      </c>
      <c r="O117" s="344" t="str">
        <f>IF(E117="","",INDEX(CATALOGO!O:O,MATCH(POA_GC_2026!E117,CATALOGO!M:M,0)))</f>
        <v>GARANTIA DE LA CALIDAD DE LOS SERVICIOS DE SALUD</v>
      </c>
      <c r="P117" s="345" t="str">
        <f t="shared" si="43"/>
        <v>SIN PROYECTO</v>
      </c>
      <c r="Q117" s="346" t="str">
        <f>IF(CS117="","",INDEX(CATALOGO!T:T,MATCH(POA_GC_2026!CS117,CATALOGO!S:S,0)))</f>
        <v>MANTENIMIENTO PREVENTIVO Y CORRECTIVO SANITARIO</v>
      </c>
      <c r="R117" s="351" t="str">
        <f>IF(H117="","",INDEX(CATALOGO!AG:AG,MATCH(POA_GC_2026!H117,CATALOGO!AF:AF,0)))</f>
        <v>MAQUINARIAS Y EQUIPOS (INSTALACION- MANTENIMIENTO Y REPARACIONES)</v>
      </c>
      <c r="S117" s="345" t="str">
        <f t="array" ref="S117">IF(J117="","",INDEX(CATALOGO!AU:AU,MATCH(J117,CATALOGO!AV:AV,0)))</f>
        <v>RECURSOS FISCALES</v>
      </c>
      <c r="T117" s="352" t="str">
        <f>IF(K117="","",INDEX(CATALOGO!AX:AX,MATCH(K117,CATALOGO!AW:AW,0)))</f>
        <v>SIN ORGANISMO</v>
      </c>
      <c r="U117" s="352" t="str">
        <f>IF(L117="","",INDEX(CATALOGO!AZ:AZ,MATCH(POA_GC_2026!L117,CATALOGO!AY:AY,0)))</f>
        <v>SIN CORRELATIVO</v>
      </c>
      <c r="V117" s="353" t="s">
        <v>493</v>
      </c>
      <c r="W117" s="354" t="s">
        <v>2488</v>
      </c>
      <c r="X117" s="354" t="s">
        <v>2505</v>
      </c>
      <c r="Y117" s="355" t="str">
        <f t="array" ref="Y117">IF(H117="","",INDEX(CATALOGO!AK:AK,MATCH(H117,CATALOGO!AF:AF,0)))</f>
        <v>06</v>
      </c>
      <c r="Z117" s="362" t="str">
        <f t="array" ref="Z117">IF(H117="","",INDEX(CATALOGO!AI:AI,MATCH(H117,CATALOGO!AF:AF,0)))</f>
        <v>NA</v>
      </c>
      <c r="AA117" s="362" t="str">
        <f t="array" ref="AA117">IF(H117="","",INDEX(CATALOGO!AJ:AJ,MATCH(H117,CATALOGO!AF:AF,0)))</f>
        <v>NA</v>
      </c>
      <c r="AB117" s="363" t="s">
        <v>194</v>
      </c>
      <c r="AC117" s="490"/>
      <c r="AD117" s="365" t="s">
        <v>208</v>
      </c>
      <c r="AE117" s="366" t="s">
        <v>41</v>
      </c>
      <c r="AF117" s="367">
        <v>46173</v>
      </c>
      <c r="AG117" s="367">
        <v>46188</v>
      </c>
      <c r="AH117" s="367">
        <v>46167</v>
      </c>
      <c r="AI117" s="367">
        <v>46190</v>
      </c>
      <c r="AJ117" s="367">
        <v>46193</v>
      </c>
      <c r="AK117" s="374"/>
      <c r="AL117" s="367">
        <v>46203</v>
      </c>
      <c r="AM117" s="367">
        <v>46387</v>
      </c>
      <c r="AN117" s="366" t="s">
        <v>41</v>
      </c>
      <c r="AO117" s="375">
        <v>0</v>
      </c>
      <c r="AP117" s="375">
        <v>0</v>
      </c>
      <c r="AQ117" s="375">
        <v>0</v>
      </c>
      <c r="AR117" s="375">
        <v>0</v>
      </c>
      <c r="AS117" s="375">
        <v>0</v>
      </c>
      <c r="AT117" s="375">
        <v>0</v>
      </c>
      <c r="AU117" s="375">
        <v>0</v>
      </c>
      <c r="AV117" s="375">
        <v>0</v>
      </c>
      <c r="AW117" s="375">
        <v>0</v>
      </c>
      <c r="AX117" s="375">
        <v>0</v>
      </c>
      <c r="AY117" s="375">
        <v>0</v>
      </c>
      <c r="AZ117" s="375">
        <v>0</v>
      </c>
      <c r="BA117" s="388">
        <f t="shared" si="54"/>
        <v>0</v>
      </c>
      <c r="BB117" s="364"/>
      <c r="BC117" s="389">
        <f>SUMIFS(REPROGRAM!X:X,REPROGRAM!B:B,POA_GC_2026!A117)</f>
        <v>0</v>
      </c>
      <c r="BD117" s="389">
        <f>SUMIFS(REPROGRAM!Z:Z,REPROGRAM!B:B,POA_GC_2026!A117)</f>
        <v>0</v>
      </c>
      <c r="BE117" s="389">
        <f t="shared" si="41"/>
        <v>0</v>
      </c>
      <c r="BF117" s="375">
        <v>0</v>
      </c>
      <c r="BG117" s="394">
        <f>SUMIFS(CERT_PRES!$P:$P,CERT_PRES!$A:$A,$A117,CERT_PRES!$Q:$Q,"ENERO")</f>
        <v>0</v>
      </c>
      <c r="BH117" s="375">
        <v>0</v>
      </c>
      <c r="BI117" s="394">
        <f>SUMIFS(CERT_PRES!$P:$P,CERT_PRES!$A:$A,$A117,CERT_PRES!$Q:$Q,"FEBRERO")</f>
        <v>0</v>
      </c>
      <c r="BJ117" s="375">
        <v>0</v>
      </c>
      <c r="BK117" s="394">
        <f>SUMIFS(CERT_PRES!$P:$P,CERT_PRES!$A:$A,$A117,CERT_PRES!$Q:$Q,"MARZO")</f>
        <v>0</v>
      </c>
      <c r="BL117" s="375">
        <v>0</v>
      </c>
      <c r="BM117" s="394">
        <f>SUMIFS(CERT_PRES!$P:$P,CERT_PRES!$A:$A,$A117,CERT_PRES!$Q:$Q,"ABRIL")</f>
        <v>0</v>
      </c>
      <c r="BN117" s="375">
        <v>0</v>
      </c>
      <c r="BO117" s="394">
        <f>SUMIFS(CERT_PRES!$P:$P,CERT_PRES!$A:$A,$A117,CERT_PRES!$Q:$Q,"MAYO")</f>
        <v>0</v>
      </c>
      <c r="BP117" s="375">
        <v>0</v>
      </c>
      <c r="BQ117" s="394">
        <f>SUMIFS(CERT_PRES!$P:$P,CERT_PRES!$A:$A,$A117,CERT_PRES!$Q:$Q,"JUNIO")</f>
        <v>0</v>
      </c>
      <c r="BR117" s="375">
        <v>0</v>
      </c>
      <c r="BS117" s="394">
        <f>SUMIFS(CERT_PRES!$P:$P,CERT_PRES!$A:$A,$A117,CERT_PRES!$Q:$Q,"JULIO")</f>
        <v>0</v>
      </c>
      <c r="BT117" s="375">
        <v>0</v>
      </c>
      <c r="BU117" s="394">
        <f>SUMIFS(CERT_PRES!$P:$P,CERT_PRES!$A:$A,$A117,CERT_PRES!$Q:$Q,"AGOSTO")</f>
        <v>0</v>
      </c>
      <c r="BV117" s="375">
        <v>0</v>
      </c>
      <c r="BW117" s="394">
        <f>SUMIFS(CERT_PRES!$P:$P,CERT_PRES!$A:$A,$A117,CERT_PRES!$Q:$Q,"SEPTIEMBRE")</f>
        <v>0</v>
      </c>
      <c r="BX117" s="375">
        <v>0</v>
      </c>
      <c r="BY117" s="394">
        <f>SUMIFS(CERT_PRES!$P:$P,CERT_PRES!$A:$A,$A117,CERT_PRES!$Q:$Q,"OCTUBRE")</f>
        <v>0</v>
      </c>
      <c r="BZ117" s="375">
        <v>0</v>
      </c>
      <c r="CA117" s="394">
        <f>SUMIFS(CERT_PRES!$P:$P,CERT_PRES!$A:$A,$A117,CERT_PRES!$Q:$Q,"NOVIEMBRE")</f>
        <v>0</v>
      </c>
      <c r="CB117" s="375">
        <v>0</v>
      </c>
      <c r="CC117" s="388">
        <f>SUMIFS(CERT_PRES!$P:$P,CERT_PRES!$A:$A,$A117,CERT_PRES!$Q:$Q,"DICIEMBRE")</f>
        <v>0</v>
      </c>
      <c r="CD117" s="388">
        <f t="shared" si="44"/>
        <v>0</v>
      </c>
      <c r="CE117" s="407" t="str">
        <f t="shared" si="52"/>
        <v>NO</v>
      </c>
      <c r="CF117" s="408" t="str">
        <f t="shared" si="45"/>
        <v>VALIDADO</v>
      </c>
      <c r="CG117" s="409">
        <f>+((SUMIFS(REPROGRAM!$V:$V,REPROGRAM!$B:$B,$A117,REPROGRAM!$AB:$AB,"NO"))-(SUMIFS(REPROGRAM!$W:$W,REPROGRAM!$B:$B,$A117,REPROGRAM!$AB:$AB,"NO")))</f>
        <v>0</v>
      </c>
      <c r="CH117" s="409">
        <f t="shared" si="46"/>
        <v>0</v>
      </c>
      <c r="CI117" s="409">
        <f t="shared" si="47"/>
        <v>0</v>
      </c>
      <c r="CJ117" s="410" t="str">
        <f>IF(DT117="","",INDEX(CATALOGO!L:L,MATCH(DT117,CATALOGO!D:D,0)))</f>
        <v xml:space="preserve">DIRECCIÓN PROVINCIAL DE SALUD DE MANABÍ </v>
      </c>
      <c r="CK117" s="410" t="str">
        <f>IF(DT117="","",INDEX(CATALOGO!L:L,MATCH(DT117,CATALOGO!D:D,0)))</f>
        <v xml:space="preserve">DIRECCIÓN PROVINCIAL DE SALUD DE MANABÍ </v>
      </c>
      <c r="CL117" s="352" t="str">
        <f>IF(D117="","",INDEX(CATALOGO!G:G,MATCH(D117,CATALOGO!D:D,0)))</f>
        <v>COORDINACIÓN ZONAL 4</v>
      </c>
      <c r="CM117" s="352" t="str">
        <f>IF(D117="","",INDEX(CATALOGO!H:H,MATCH(D117,CATALOGO!D:D,0)))</f>
        <v>MANABI</v>
      </c>
      <c r="CN117" s="352" t="str">
        <f>IF(D117="","",INDEX(CATALOGO!I:I,MATCH(D117,CATALOGO!D:D,0)))</f>
        <v>CHONE</v>
      </c>
      <c r="CO117" s="411" t="str">
        <f>IF(H117="","",INDEX(CATALOGO!AH:AH,MATCH(H117,CATALOGO!AF:AF,0)))</f>
        <v>MANTENIMIENTOS</v>
      </c>
      <c r="CP117" s="352" t="str">
        <f t="shared" si="38"/>
        <v>NO APLICA</v>
      </c>
      <c r="CQ117" s="352" t="str">
        <f>IF(E117="","",INDEX(CATALOGO!N:N,MATCH(POA_GC_2026!E117,CATALOGO!M:M,0)))</f>
        <v>CAL</v>
      </c>
      <c r="CR117" s="352" t="str">
        <f t="shared" si="39"/>
        <v>CORRIENTE</v>
      </c>
      <c r="CS117" s="352" t="str">
        <f t="shared" si="40"/>
        <v>57000001</v>
      </c>
      <c r="CT117" s="417" t="str">
        <f>IFERROR(VLOOKUP(E117,CATALOGO!$BB$3:$BC$24,2,0)," ")</f>
        <v>G42</v>
      </c>
      <c r="CU117" s="418" t="str">
        <f>IF(E117="","",INDEX(CATALOGO!AN:AN,MATCH(POA_GC_2026!E117,CATALOGO!AQ:AQ,0)))</f>
        <v>Mejorar las condiciones de vida de la población de forma integral, promoviendo el acceso equitativo a salud, vivienda y bienestar social.</v>
      </c>
      <c r="CV117" s="418" t="str">
        <f>IF(E117="","",INDEX(CATALOGO!AO:AO,MATCH(POA_GC_2026!E117,CATALOGO!AQ:AQ,0)))</f>
        <v>OE4 Incrementar la calidad en la prestación de los servicios de salud</v>
      </c>
      <c r="CW117" s="407" t="str">
        <f>IF(CV117="","",INDEX(CATALOGO!AP:AP,MATCH(POA_GC_2026!CV117,CATALOGO!AO:AO,0)))</f>
        <v>OE_4</v>
      </c>
      <c r="CX117" s="419"/>
      <c r="CY117" s="420">
        <f>SUMIFS(CERT_ACT_POA!AM:AM,CERT_ACT_POA!C:C,A117)</f>
        <v>0</v>
      </c>
      <c r="CZ117" s="420">
        <f t="shared" si="55"/>
        <v>0</v>
      </c>
      <c r="DA117" s="421">
        <f>SUMIFS(CERT_ACT_POA!$AD:$AD,CERT_ACT_POA!$C:$C,POA_GC_2026!$A117)</f>
        <v>0</v>
      </c>
      <c r="DB117" s="421">
        <f>SUMIFS(CERT_ACT_POA!$AE:$AE,CERT_ACT_POA!$C:$C,POA_GC_2026!$A117)</f>
        <v>0</v>
      </c>
      <c r="DC117" s="421">
        <f>SUMIFS(CERT_ACT_POA!$AF:$AF,CERT_ACT_POA!$C:$C,POA_GC_2026!$A117)</f>
        <v>0</v>
      </c>
      <c r="DD117" s="407" t="str">
        <f t="shared" si="56"/>
        <v>53</v>
      </c>
      <c r="DE117" s="364"/>
      <c r="DF117" s="428"/>
      <c r="DG117" s="429">
        <f>SUMIFS(CERT_PRES!$M:$M,CERT_PRES!$A:$A,$A117)</f>
        <v>0</v>
      </c>
      <c r="DH117" s="429">
        <f>SUMIFS(CERT_PRES!$O:$O,CERT_PRES!$A:$A,$A117)</f>
        <v>0</v>
      </c>
      <c r="DI117" s="429">
        <f>SUMIFS(CERT_PRES!$P:$P,CERT_PRES!$A:$A,$A117)</f>
        <v>0</v>
      </c>
      <c r="DJ117" s="442">
        <f t="shared" si="48"/>
        <v>0</v>
      </c>
      <c r="DK117" s="608">
        <f>IFERROR(VLOOKUP($A117,CERT_PRES!$A$6:$L$2552,12,0),0)</f>
        <v>0</v>
      </c>
      <c r="DL117" s="429" t="str">
        <f t="shared" si="36"/>
        <v>OK</v>
      </c>
      <c r="DM117" s="429" t="str">
        <f t="shared" si="37"/>
        <v>OK</v>
      </c>
      <c r="DN117" s="429" t="str">
        <f t="shared" si="42"/>
        <v/>
      </c>
      <c r="DO117" s="429" t="str">
        <f t="shared" si="49"/>
        <v/>
      </c>
      <c r="DP117" s="443">
        <f>IFERROR(VLOOKUP(A117,#REF!,82,0),0)</f>
        <v>0</v>
      </c>
      <c r="DQ117" s="444">
        <f t="shared" si="50"/>
        <v>0</v>
      </c>
      <c r="DR117" s="445">
        <f t="shared" si="51"/>
        <v>0</v>
      </c>
      <c r="DS117" s="484" t="s">
        <v>2744</v>
      </c>
      <c r="DT117" s="326" t="s">
        <v>951</v>
      </c>
    </row>
    <row r="118" spans="1:124" s="39" customFormat="1" ht="12.75" customHeight="1">
      <c r="A118" s="484" t="s">
        <v>2745</v>
      </c>
      <c r="B118" s="486" t="str">
        <f>IF(DT118="","",INDEX(CATALOGO!E:E,MATCH(DT118,CATALOGO!D:D,0)))</f>
        <v>HOSPITAL GENERAL DE CHONE</v>
      </c>
      <c r="C118" s="483" t="s">
        <v>2535</v>
      </c>
      <c r="D118" s="326" t="str">
        <f>IF(B118="","",INDEX(CATALOGO!J:J,MATCH(B118,CATALOGO!E:E,0)))</f>
        <v>1333</v>
      </c>
      <c r="E118" s="329" t="s">
        <v>473</v>
      </c>
      <c r="F118" s="326" t="str">
        <f t="shared" si="53"/>
        <v>000</v>
      </c>
      <c r="G118" s="327" t="s">
        <v>193</v>
      </c>
      <c r="H118" s="328">
        <v>530404</v>
      </c>
      <c r="I118" s="341" t="s">
        <v>1151</v>
      </c>
      <c r="J118" s="327" t="s">
        <v>193</v>
      </c>
      <c r="K118" s="342" t="str">
        <f>IF(J118="","",INDEX(CATALOGO!AW:AW,MATCH(POA_GC_2026!J118,CATALOGO!AV:AV,0)))</f>
        <v>0000</v>
      </c>
      <c r="L118" s="342" t="str">
        <f>IF(J118="","",INDEX(CATALOGO!AY:AY,MATCH(POA_GC_2026!J118,CATALOGO!AV:AV,0)))</f>
        <v>0000</v>
      </c>
      <c r="M118" s="343" t="str">
        <f>IF(DT118="","",INDEX(CATALOGO!L:L,MATCH(DT118,CATALOGO!D:D,0)))</f>
        <v xml:space="preserve">DIRECCIÓN PROVINCIAL DE SALUD DE MANABÍ </v>
      </c>
      <c r="N118" s="343" t="str">
        <f>IF(DT118="","",INDEX(CATALOGO!K:K,MATCH(DT118,CATALOGO!D:D,0)))</f>
        <v>HOSPITAL GENERAL DE CHONE</v>
      </c>
      <c r="O118" s="344" t="str">
        <f>IF(E118="","",INDEX(CATALOGO!O:O,MATCH(POA_GC_2026!E118,CATALOGO!M:M,0)))</f>
        <v>GARANTIA DE LA CALIDAD DE LOS SERVICIOS DE SALUD</v>
      </c>
      <c r="P118" s="345" t="str">
        <f t="shared" si="43"/>
        <v>SIN PROYECTO</v>
      </c>
      <c r="Q118" s="346" t="str">
        <f>IF(CS118="","",INDEX(CATALOGO!T:T,MATCH(POA_GC_2026!CS118,CATALOGO!S:S,0)))</f>
        <v>MANTENIMIENTO PREVENTIVO Y CORRECTIVO SANITARIO</v>
      </c>
      <c r="R118" s="351" t="str">
        <f>IF(H118="","",INDEX(CATALOGO!AG:AG,MATCH(POA_GC_2026!H118,CATALOGO!AF:AF,0)))</f>
        <v>MAQUINARIAS Y EQUIPOS (INSTALACION- MANTENIMIENTO Y REPARACIONES)</v>
      </c>
      <c r="S118" s="345" t="str">
        <f t="array" ref="S118">IF(J118="","",INDEX(CATALOGO!AU:AU,MATCH(J118,CATALOGO!AV:AV,0)))</f>
        <v>RECURSOS FISCALES</v>
      </c>
      <c r="T118" s="352" t="str">
        <f>IF(K118="","",INDEX(CATALOGO!AX:AX,MATCH(K118,CATALOGO!AW:AW,0)))</f>
        <v>SIN ORGANISMO</v>
      </c>
      <c r="U118" s="352" t="str">
        <f>IF(L118="","",INDEX(CATALOGO!AZ:AZ,MATCH(POA_GC_2026!L118,CATALOGO!AY:AY,0)))</f>
        <v>SIN CORRELATIVO</v>
      </c>
      <c r="V118" s="353" t="s">
        <v>493</v>
      </c>
      <c r="W118" s="354" t="s">
        <v>2488</v>
      </c>
      <c r="X118" s="354" t="s">
        <v>2505</v>
      </c>
      <c r="Y118" s="355" t="str">
        <f t="array" ref="Y118">IF(H118="","",INDEX(CATALOGO!AK:AK,MATCH(H118,CATALOGO!AF:AF,0)))</f>
        <v>06</v>
      </c>
      <c r="Z118" s="362" t="str">
        <f t="array" ref="Z118">IF(H118="","",INDEX(CATALOGO!AI:AI,MATCH(H118,CATALOGO!AF:AF,0)))</f>
        <v>NA</v>
      </c>
      <c r="AA118" s="362" t="str">
        <f t="array" ref="AA118">IF(H118="","",INDEX(CATALOGO!AJ:AJ,MATCH(H118,CATALOGO!AF:AF,0)))</f>
        <v>NA</v>
      </c>
      <c r="AB118" s="363" t="s">
        <v>194</v>
      </c>
      <c r="AC118" s="490"/>
      <c r="AD118" s="365" t="s">
        <v>208</v>
      </c>
      <c r="AE118" s="366" t="s">
        <v>41</v>
      </c>
      <c r="AF118" s="367">
        <v>46173</v>
      </c>
      <c r="AG118" s="367">
        <v>46188</v>
      </c>
      <c r="AH118" s="367">
        <v>46167</v>
      </c>
      <c r="AI118" s="367">
        <v>46190</v>
      </c>
      <c r="AJ118" s="367">
        <v>46193</v>
      </c>
      <c r="AK118" s="374"/>
      <c r="AL118" s="367">
        <v>46203</v>
      </c>
      <c r="AM118" s="367">
        <v>46387</v>
      </c>
      <c r="AN118" s="366" t="s">
        <v>41</v>
      </c>
      <c r="AO118" s="375">
        <v>0</v>
      </c>
      <c r="AP118" s="375">
        <v>0</v>
      </c>
      <c r="AQ118" s="375">
        <v>0</v>
      </c>
      <c r="AR118" s="375">
        <v>0</v>
      </c>
      <c r="AS118" s="375">
        <v>0</v>
      </c>
      <c r="AT118" s="375">
        <v>0</v>
      </c>
      <c r="AU118" s="375">
        <v>0</v>
      </c>
      <c r="AV118" s="375">
        <v>0</v>
      </c>
      <c r="AW118" s="375">
        <v>0</v>
      </c>
      <c r="AX118" s="375">
        <v>0</v>
      </c>
      <c r="AY118" s="375">
        <v>0</v>
      </c>
      <c r="AZ118" s="375">
        <v>0</v>
      </c>
      <c r="BA118" s="388">
        <f t="shared" si="54"/>
        <v>0</v>
      </c>
      <c r="BB118" s="364"/>
      <c r="BC118" s="389">
        <f>SUMIFS(REPROGRAM!X:X,REPROGRAM!B:B,POA_GC_2026!A118)</f>
        <v>0</v>
      </c>
      <c r="BD118" s="389">
        <f>SUMIFS(REPROGRAM!Z:Z,REPROGRAM!B:B,POA_GC_2026!A118)</f>
        <v>0</v>
      </c>
      <c r="BE118" s="389">
        <f t="shared" si="41"/>
        <v>0</v>
      </c>
      <c r="BF118" s="375">
        <v>0</v>
      </c>
      <c r="BG118" s="394">
        <f>SUMIFS(CERT_PRES!$P:$P,CERT_PRES!$A:$A,$A118,CERT_PRES!$Q:$Q,"ENERO")</f>
        <v>0</v>
      </c>
      <c r="BH118" s="375">
        <v>0</v>
      </c>
      <c r="BI118" s="394">
        <f>SUMIFS(CERT_PRES!$P:$P,CERT_PRES!$A:$A,$A118,CERT_PRES!$Q:$Q,"FEBRERO")</f>
        <v>0</v>
      </c>
      <c r="BJ118" s="375">
        <v>0</v>
      </c>
      <c r="BK118" s="394">
        <f>SUMIFS(CERT_PRES!$P:$P,CERT_PRES!$A:$A,$A118,CERT_PRES!$Q:$Q,"MARZO")</f>
        <v>0</v>
      </c>
      <c r="BL118" s="375">
        <v>0</v>
      </c>
      <c r="BM118" s="394">
        <f>SUMIFS(CERT_PRES!$P:$P,CERT_PRES!$A:$A,$A118,CERT_PRES!$Q:$Q,"ABRIL")</f>
        <v>0</v>
      </c>
      <c r="BN118" s="375">
        <v>0</v>
      </c>
      <c r="BO118" s="394">
        <f>SUMIFS(CERT_PRES!$P:$P,CERT_PRES!$A:$A,$A118,CERT_PRES!$Q:$Q,"MAYO")</f>
        <v>0</v>
      </c>
      <c r="BP118" s="375">
        <v>0</v>
      </c>
      <c r="BQ118" s="394">
        <f>SUMIFS(CERT_PRES!$P:$P,CERT_PRES!$A:$A,$A118,CERT_PRES!$Q:$Q,"JUNIO")</f>
        <v>0</v>
      </c>
      <c r="BR118" s="375">
        <v>0</v>
      </c>
      <c r="BS118" s="394">
        <f>SUMIFS(CERT_PRES!$P:$P,CERT_PRES!$A:$A,$A118,CERT_PRES!$Q:$Q,"JULIO")</f>
        <v>0</v>
      </c>
      <c r="BT118" s="375">
        <v>0</v>
      </c>
      <c r="BU118" s="394">
        <f>SUMIFS(CERT_PRES!$P:$P,CERT_PRES!$A:$A,$A118,CERT_PRES!$Q:$Q,"AGOSTO")</f>
        <v>0</v>
      </c>
      <c r="BV118" s="375">
        <v>0</v>
      </c>
      <c r="BW118" s="394">
        <f>SUMIFS(CERT_PRES!$P:$P,CERT_PRES!$A:$A,$A118,CERT_PRES!$Q:$Q,"SEPTIEMBRE")</f>
        <v>0</v>
      </c>
      <c r="BX118" s="375">
        <v>0</v>
      </c>
      <c r="BY118" s="394">
        <f>SUMIFS(CERT_PRES!$P:$P,CERT_PRES!$A:$A,$A118,CERT_PRES!$Q:$Q,"OCTUBRE")</f>
        <v>0</v>
      </c>
      <c r="BZ118" s="375">
        <v>0</v>
      </c>
      <c r="CA118" s="394">
        <f>SUMIFS(CERT_PRES!$P:$P,CERT_PRES!$A:$A,$A118,CERT_PRES!$Q:$Q,"NOVIEMBRE")</f>
        <v>0</v>
      </c>
      <c r="CB118" s="375">
        <v>0</v>
      </c>
      <c r="CC118" s="388">
        <f>SUMIFS(CERT_PRES!$P:$P,CERT_PRES!$A:$A,$A118,CERT_PRES!$Q:$Q,"DICIEMBRE")</f>
        <v>0</v>
      </c>
      <c r="CD118" s="388">
        <f t="shared" si="44"/>
        <v>0</v>
      </c>
      <c r="CE118" s="407" t="str">
        <f t="shared" si="52"/>
        <v>NO</v>
      </c>
      <c r="CF118" s="408" t="str">
        <f t="shared" si="45"/>
        <v>VALIDADO</v>
      </c>
      <c r="CG118" s="409">
        <f>+((SUMIFS(REPROGRAM!$V:$V,REPROGRAM!$B:$B,$A118,REPROGRAM!$AB:$AB,"NO"))-(SUMIFS(REPROGRAM!$W:$W,REPROGRAM!$B:$B,$A118,REPROGRAM!$AB:$AB,"NO")))</f>
        <v>0</v>
      </c>
      <c r="CH118" s="409">
        <f t="shared" si="46"/>
        <v>0</v>
      </c>
      <c r="CI118" s="409">
        <f t="shared" si="47"/>
        <v>0</v>
      </c>
      <c r="CJ118" s="410" t="str">
        <f>IF(DT118="","",INDEX(CATALOGO!L:L,MATCH(DT118,CATALOGO!D:D,0)))</f>
        <v xml:space="preserve">DIRECCIÓN PROVINCIAL DE SALUD DE MANABÍ </v>
      </c>
      <c r="CK118" s="410" t="str">
        <f>IF(DT118="","",INDEX(CATALOGO!L:L,MATCH(DT118,CATALOGO!D:D,0)))</f>
        <v xml:space="preserve">DIRECCIÓN PROVINCIAL DE SALUD DE MANABÍ </v>
      </c>
      <c r="CL118" s="352" t="str">
        <f>IF(D118="","",INDEX(CATALOGO!G:G,MATCH(D118,CATALOGO!D:D,0)))</f>
        <v>COORDINACIÓN ZONAL 4</v>
      </c>
      <c r="CM118" s="352" t="str">
        <f>IF(D118="","",INDEX(CATALOGO!H:H,MATCH(D118,CATALOGO!D:D,0)))</f>
        <v>MANABI</v>
      </c>
      <c r="CN118" s="352" t="str">
        <f>IF(D118="","",INDEX(CATALOGO!I:I,MATCH(D118,CATALOGO!D:D,0)))</f>
        <v>CHONE</v>
      </c>
      <c r="CO118" s="411" t="str">
        <f>IF(H118="","",INDEX(CATALOGO!AH:AH,MATCH(H118,CATALOGO!AF:AF,0)))</f>
        <v>MANTENIMIENTOS</v>
      </c>
      <c r="CP118" s="352" t="str">
        <f t="shared" si="38"/>
        <v>NO APLICA</v>
      </c>
      <c r="CQ118" s="352" t="str">
        <f>IF(E118="","",INDEX(CATALOGO!N:N,MATCH(POA_GC_2026!E118,CATALOGO!M:M,0)))</f>
        <v>CAL</v>
      </c>
      <c r="CR118" s="352" t="str">
        <f t="shared" si="39"/>
        <v>CORRIENTE</v>
      </c>
      <c r="CS118" s="352" t="str">
        <f t="shared" si="40"/>
        <v>57000001</v>
      </c>
      <c r="CT118" s="417" t="str">
        <f>IFERROR(VLOOKUP(E118,CATALOGO!$BB$3:$BC$24,2,0)," ")</f>
        <v>G42</v>
      </c>
      <c r="CU118" s="418" t="str">
        <f>IF(E118="","",INDEX(CATALOGO!AN:AN,MATCH(POA_GC_2026!E118,CATALOGO!AQ:AQ,0)))</f>
        <v>Mejorar las condiciones de vida de la población de forma integral, promoviendo el acceso equitativo a salud, vivienda y bienestar social.</v>
      </c>
      <c r="CV118" s="418" t="str">
        <f>IF(E118="","",INDEX(CATALOGO!AO:AO,MATCH(POA_GC_2026!E118,CATALOGO!AQ:AQ,0)))</f>
        <v>OE4 Incrementar la calidad en la prestación de los servicios de salud</v>
      </c>
      <c r="CW118" s="407" t="str">
        <f>IF(CV118="","",INDEX(CATALOGO!AP:AP,MATCH(POA_GC_2026!CV118,CATALOGO!AO:AO,0)))</f>
        <v>OE_4</v>
      </c>
      <c r="CX118" s="419"/>
      <c r="CY118" s="420">
        <f>SUMIFS(CERT_ACT_POA!AM:AM,CERT_ACT_POA!C:C,A118)</f>
        <v>0</v>
      </c>
      <c r="CZ118" s="420">
        <f t="shared" si="55"/>
        <v>0</v>
      </c>
      <c r="DA118" s="421">
        <f>SUMIFS(CERT_ACT_POA!$AD:$AD,CERT_ACT_POA!$C:$C,POA_GC_2026!$A118)</f>
        <v>0</v>
      </c>
      <c r="DB118" s="421">
        <f>SUMIFS(CERT_ACT_POA!$AE:$AE,CERT_ACT_POA!$C:$C,POA_GC_2026!$A118)</f>
        <v>0</v>
      </c>
      <c r="DC118" s="421">
        <f>SUMIFS(CERT_ACT_POA!$AF:$AF,CERT_ACT_POA!$C:$C,POA_GC_2026!$A118)</f>
        <v>0</v>
      </c>
      <c r="DD118" s="407" t="str">
        <f t="shared" si="56"/>
        <v>53</v>
      </c>
      <c r="DE118" s="364"/>
      <c r="DF118" s="428"/>
      <c r="DG118" s="429">
        <f>SUMIFS(CERT_PRES!$M:$M,CERT_PRES!$A:$A,$A118)</f>
        <v>0</v>
      </c>
      <c r="DH118" s="429">
        <f>SUMIFS(CERT_PRES!$O:$O,CERT_PRES!$A:$A,$A118)</f>
        <v>0</v>
      </c>
      <c r="DI118" s="429">
        <f>SUMIFS(CERT_PRES!$P:$P,CERT_PRES!$A:$A,$A118)</f>
        <v>0</v>
      </c>
      <c r="DJ118" s="442">
        <f t="shared" si="48"/>
        <v>0</v>
      </c>
      <c r="DK118" s="608">
        <f>IFERROR(VLOOKUP($A118,CERT_PRES!$A$6:$L$2552,12,0),0)</f>
        <v>0</v>
      </c>
      <c r="DL118" s="429" t="str">
        <f t="shared" si="36"/>
        <v>OK</v>
      </c>
      <c r="DM118" s="429" t="str">
        <f t="shared" si="37"/>
        <v>OK</v>
      </c>
      <c r="DN118" s="429" t="str">
        <f t="shared" si="42"/>
        <v/>
      </c>
      <c r="DO118" s="429" t="str">
        <f t="shared" si="49"/>
        <v/>
      </c>
      <c r="DP118" s="443">
        <f>IFERROR(VLOOKUP(A118,#REF!,82,0),0)</f>
        <v>0</v>
      </c>
      <c r="DQ118" s="444">
        <f t="shared" si="50"/>
        <v>0</v>
      </c>
      <c r="DR118" s="445">
        <f t="shared" si="51"/>
        <v>0</v>
      </c>
      <c r="DS118" s="484" t="s">
        <v>2745</v>
      </c>
      <c r="DT118" s="326" t="s">
        <v>951</v>
      </c>
    </row>
    <row r="119" spans="1:124" s="39" customFormat="1" ht="12.75" customHeight="1">
      <c r="A119" s="484" t="s">
        <v>2746</v>
      </c>
      <c r="B119" s="486" t="str">
        <f>IF(DT119="","",INDEX(CATALOGO!E:E,MATCH(DT119,CATALOGO!D:D,0)))</f>
        <v>HOSPITAL GENERAL DE CHONE</v>
      </c>
      <c r="C119" s="483" t="s">
        <v>2540</v>
      </c>
      <c r="D119" s="326" t="str">
        <f>IF(B119="","",INDEX(CATALOGO!J:J,MATCH(B119,CATALOGO!E:E,0)))</f>
        <v>1333</v>
      </c>
      <c r="E119" s="329" t="s">
        <v>473</v>
      </c>
      <c r="F119" s="326" t="str">
        <f t="shared" si="53"/>
        <v>000</v>
      </c>
      <c r="G119" s="327" t="s">
        <v>193</v>
      </c>
      <c r="H119" s="328">
        <v>530404</v>
      </c>
      <c r="I119" s="341" t="s">
        <v>1151</v>
      </c>
      <c r="J119" s="327" t="s">
        <v>193</v>
      </c>
      <c r="K119" s="342" t="str">
        <f>IF(J119="","",INDEX(CATALOGO!AW:AW,MATCH(POA_GC_2026!J119,CATALOGO!AV:AV,0)))</f>
        <v>0000</v>
      </c>
      <c r="L119" s="342" t="str">
        <f>IF(J119="","",INDEX(CATALOGO!AY:AY,MATCH(POA_GC_2026!J119,CATALOGO!AV:AV,0)))</f>
        <v>0000</v>
      </c>
      <c r="M119" s="343" t="str">
        <f>IF(DT119="","",INDEX(CATALOGO!L:L,MATCH(DT119,CATALOGO!D:D,0)))</f>
        <v xml:space="preserve">DIRECCIÓN PROVINCIAL DE SALUD DE MANABÍ </v>
      </c>
      <c r="N119" s="343" t="str">
        <f>IF(DT119="","",INDEX(CATALOGO!K:K,MATCH(DT119,CATALOGO!D:D,0)))</f>
        <v>HOSPITAL GENERAL DE CHONE</v>
      </c>
      <c r="O119" s="344" t="str">
        <f>IF(E119="","",INDEX(CATALOGO!O:O,MATCH(POA_GC_2026!E119,CATALOGO!M:M,0)))</f>
        <v>GARANTIA DE LA CALIDAD DE LOS SERVICIOS DE SALUD</v>
      </c>
      <c r="P119" s="345" t="str">
        <f t="shared" si="43"/>
        <v>SIN PROYECTO</v>
      </c>
      <c r="Q119" s="346" t="str">
        <f>IF(CS119="","",INDEX(CATALOGO!T:T,MATCH(POA_GC_2026!CS119,CATALOGO!S:S,0)))</f>
        <v>MANTENIMIENTO PREVENTIVO Y CORRECTIVO SANITARIO</v>
      </c>
      <c r="R119" s="351" t="str">
        <f>IF(H119="","",INDEX(CATALOGO!AG:AG,MATCH(POA_GC_2026!H119,CATALOGO!AF:AF,0)))</f>
        <v>MAQUINARIAS Y EQUIPOS (INSTALACION- MANTENIMIENTO Y REPARACIONES)</v>
      </c>
      <c r="S119" s="345" t="str">
        <f t="array" ref="S119">IF(J119="","",INDEX(CATALOGO!AU:AU,MATCH(J119,CATALOGO!AV:AV,0)))</f>
        <v>RECURSOS FISCALES</v>
      </c>
      <c r="T119" s="352" t="str">
        <f>IF(K119="","",INDEX(CATALOGO!AX:AX,MATCH(K119,CATALOGO!AW:AW,0)))</f>
        <v>SIN ORGANISMO</v>
      </c>
      <c r="U119" s="352" t="str">
        <f>IF(L119="","",INDEX(CATALOGO!AZ:AZ,MATCH(POA_GC_2026!L119,CATALOGO!AY:AY,0)))</f>
        <v>SIN CORRELATIVO</v>
      </c>
      <c r="V119" s="353" t="s">
        <v>493</v>
      </c>
      <c r="W119" s="354" t="s">
        <v>2488</v>
      </c>
      <c r="X119" s="354" t="s">
        <v>2505</v>
      </c>
      <c r="Y119" s="355" t="str">
        <f t="array" ref="Y119">IF(H119="","",INDEX(CATALOGO!AK:AK,MATCH(H119,CATALOGO!AF:AF,0)))</f>
        <v>06</v>
      </c>
      <c r="Z119" s="362" t="str">
        <f t="array" ref="Z119">IF(H119="","",INDEX(CATALOGO!AI:AI,MATCH(H119,CATALOGO!AF:AF,0)))</f>
        <v>NA</v>
      </c>
      <c r="AA119" s="362" t="str">
        <f t="array" ref="AA119">IF(H119="","",INDEX(CATALOGO!AJ:AJ,MATCH(H119,CATALOGO!AF:AF,0)))</f>
        <v>NA</v>
      </c>
      <c r="AB119" s="363" t="s">
        <v>194</v>
      </c>
      <c r="AC119" s="490"/>
      <c r="AD119" s="365" t="s">
        <v>208</v>
      </c>
      <c r="AE119" s="366" t="s">
        <v>41</v>
      </c>
      <c r="AF119" s="367">
        <v>46173</v>
      </c>
      <c r="AG119" s="367">
        <v>46188</v>
      </c>
      <c r="AH119" s="367">
        <v>46167</v>
      </c>
      <c r="AI119" s="367">
        <v>46190</v>
      </c>
      <c r="AJ119" s="367">
        <v>46193</v>
      </c>
      <c r="AK119" s="374"/>
      <c r="AL119" s="367">
        <v>46203</v>
      </c>
      <c r="AM119" s="367">
        <v>46387</v>
      </c>
      <c r="AN119" s="366" t="s">
        <v>41</v>
      </c>
      <c r="AO119" s="375">
        <v>0</v>
      </c>
      <c r="AP119" s="375">
        <v>0</v>
      </c>
      <c r="AQ119" s="375">
        <v>0</v>
      </c>
      <c r="AR119" s="375">
        <v>0</v>
      </c>
      <c r="AS119" s="375">
        <v>0</v>
      </c>
      <c r="AT119" s="375">
        <v>0</v>
      </c>
      <c r="AU119" s="375">
        <v>0</v>
      </c>
      <c r="AV119" s="375">
        <v>0</v>
      </c>
      <c r="AW119" s="375">
        <v>0</v>
      </c>
      <c r="AX119" s="375">
        <v>0</v>
      </c>
      <c r="AY119" s="375">
        <v>0</v>
      </c>
      <c r="AZ119" s="375">
        <v>0</v>
      </c>
      <c r="BA119" s="388">
        <f t="shared" si="54"/>
        <v>0</v>
      </c>
      <c r="BB119" s="364"/>
      <c r="BC119" s="389">
        <f>SUMIFS(REPROGRAM!X:X,REPROGRAM!B:B,POA_GC_2026!A119)</f>
        <v>0</v>
      </c>
      <c r="BD119" s="389">
        <f>SUMIFS(REPROGRAM!Z:Z,REPROGRAM!B:B,POA_GC_2026!A119)</f>
        <v>0</v>
      </c>
      <c r="BE119" s="389">
        <f t="shared" si="41"/>
        <v>0</v>
      </c>
      <c r="BF119" s="375">
        <v>0</v>
      </c>
      <c r="BG119" s="394">
        <f>SUMIFS(CERT_PRES!$P:$P,CERT_PRES!$A:$A,$A119,CERT_PRES!$Q:$Q,"ENERO")</f>
        <v>0</v>
      </c>
      <c r="BH119" s="375">
        <v>0</v>
      </c>
      <c r="BI119" s="394">
        <f>SUMIFS(CERT_PRES!$P:$P,CERT_PRES!$A:$A,$A119,CERT_PRES!$Q:$Q,"FEBRERO")</f>
        <v>0</v>
      </c>
      <c r="BJ119" s="375">
        <v>0</v>
      </c>
      <c r="BK119" s="394">
        <f>SUMIFS(CERT_PRES!$P:$P,CERT_PRES!$A:$A,$A119,CERT_PRES!$Q:$Q,"MARZO")</f>
        <v>0</v>
      </c>
      <c r="BL119" s="375">
        <v>0</v>
      </c>
      <c r="BM119" s="394">
        <f>SUMIFS(CERT_PRES!$P:$P,CERT_PRES!$A:$A,$A119,CERT_PRES!$Q:$Q,"ABRIL")</f>
        <v>0</v>
      </c>
      <c r="BN119" s="375">
        <v>0</v>
      </c>
      <c r="BO119" s="394">
        <f>SUMIFS(CERT_PRES!$P:$P,CERT_PRES!$A:$A,$A119,CERT_PRES!$Q:$Q,"MAYO")</f>
        <v>0</v>
      </c>
      <c r="BP119" s="375">
        <v>0</v>
      </c>
      <c r="BQ119" s="394">
        <f>SUMIFS(CERT_PRES!$P:$P,CERT_PRES!$A:$A,$A119,CERT_PRES!$Q:$Q,"JUNIO")</f>
        <v>0</v>
      </c>
      <c r="BR119" s="375">
        <v>0</v>
      </c>
      <c r="BS119" s="394">
        <f>SUMIFS(CERT_PRES!$P:$P,CERT_PRES!$A:$A,$A119,CERT_PRES!$Q:$Q,"JULIO")</f>
        <v>0</v>
      </c>
      <c r="BT119" s="375">
        <v>0</v>
      </c>
      <c r="BU119" s="394">
        <f>SUMIFS(CERT_PRES!$P:$P,CERT_PRES!$A:$A,$A119,CERT_PRES!$Q:$Q,"AGOSTO")</f>
        <v>0</v>
      </c>
      <c r="BV119" s="375">
        <v>0</v>
      </c>
      <c r="BW119" s="394">
        <f>SUMIFS(CERT_PRES!$P:$P,CERT_PRES!$A:$A,$A119,CERT_PRES!$Q:$Q,"SEPTIEMBRE")</f>
        <v>0</v>
      </c>
      <c r="BX119" s="375">
        <v>0</v>
      </c>
      <c r="BY119" s="394">
        <f>SUMIFS(CERT_PRES!$P:$P,CERT_PRES!$A:$A,$A119,CERT_PRES!$Q:$Q,"OCTUBRE")</f>
        <v>0</v>
      </c>
      <c r="BZ119" s="375">
        <v>0</v>
      </c>
      <c r="CA119" s="394">
        <f>SUMIFS(CERT_PRES!$P:$P,CERT_PRES!$A:$A,$A119,CERT_PRES!$Q:$Q,"NOVIEMBRE")</f>
        <v>0</v>
      </c>
      <c r="CB119" s="375">
        <v>0</v>
      </c>
      <c r="CC119" s="388">
        <f>SUMIFS(CERT_PRES!$P:$P,CERT_PRES!$A:$A,$A119,CERT_PRES!$Q:$Q,"DICIEMBRE")</f>
        <v>0</v>
      </c>
      <c r="CD119" s="388">
        <f t="shared" si="44"/>
        <v>0</v>
      </c>
      <c r="CE119" s="407" t="str">
        <f t="shared" si="52"/>
        <v>NO</v>
      </c>
      <c r="CF119" s="408" t="str">
        <f t="shared" si="45"/>
        <v>VALIDADO</v>
      </c>
      <c r="CG119" s="409">
        <f>+((SUMIFS(REPROGRAM!$V:$V,REPROGRAM!$B:$B,$A119,REPROGRAM!$AB:$AB,"NO"))-(SUMIFS(REPROGRAM!$W:$W,REPROGRAM!$B:$B,$A119,REPROGRAM!$AB:$AB,"NO")))</f>
        <v>0</v>
      </c>
      <c r="CH119" s="409">
        <f t="shared" si="46"/>
        <v>0</v>
      </c>
      <c r="CI119" s="409">
        <f t="shared" si="47"/>
        <v>0</v>
      </c>
      <c r="CJ119" s="410" t="str">
        <f>IF(DT119="","",INDEX(CATALOGO!L:L,MATCH(DT119,CATALOGO!D:D,0)))</f>
        <v xml:space="preserve">DIRECCIÓN PROVINCIAL DE SALUD DE MANABÍ </v>
      </c>
      <c r="CK119" s="410" t="str">
        <f>IF(DT119="","",INDEX(CATALOGO!L:L,MATCH(DT119,CATALOGO!D:D,0)))</f>
        <v xml:space="preserve">DIRECCIÓN PROVINCIAL DE SALUD DE MANABÍ </v>
      </c>
      <c r="CL119" s="352" t="str">
        <f>IF(D119="","",INDEX(CATALOGO!G:G,MATCH(D119,CATALOGO!D:D,0)))</f>
        <v>COORDINACIÓN ZONAL 4</v>
      </c>
      <c r="CM119" s="352" t="str">
        <f>IF(D119="","",INDEX(CATALOGO!H:H,MATCH(D119,CATALOGO!D:D,0)))</f>
        <v>MANABI</v>
      </c>
      <c r="CN119" s="352" t="str">
        <f>IF(D119="","",INDEX(CATALOGO!I:I,MATCH(D119,CATALOGO!D:D,0)))</f>
        <v>CHONE</v>
      </c>
      <c r="CO119" s="411" t="str">
        <f>IF(H119="","",INDEX(CATALOGO!AH:AH,MATCH(H119,CATALOGO!AF:AF,0)))</f>
        <v>MANTENIMIENTOS</v>
      </c>
      <c r="CP119" s="352" t="str">
        <f t="shared" si="38"/>
        <v>NO APLICA</v>
      </c>
      <c r="CQ119" s="352" t="str">
        <f>IF(E119="","",INDEX(CATALOGO!N:N,MATCH(POA_GC_2026!E119,CATALOGO!M:M,0)))</f>
        <v>CAL</v>
      </c>
      <c r="CR119" s="352" t="str">
        <f t="shared" si="39"/>
        <v>CORRIENTE</v>
      </c>
      <c r="CS119" s="352" t="str">
        <f t="shared" si="40"/>
        <v>57000001</v>
      </c>
      <c r="CT119" s="417" t="str">
        <f>IFERROR(VLOOKUP(E119,CATALOGO!$BB$3:$BC$24,2,0)," ")</f>
        <v>G42</v>
      </c>
      <c r="CU119" s="418" t="str">
        <f>IF(E119="","",INDEX(CATALOGO!AN:AN,MATCH(POA_GC_2026!E119,CATALOGO!AQ:AQ,0)))</f>
        <v>Mejorar las condiciones de vida de la población de forma integral, promoviendo el acceso equitativo a salud, vivienda y bienestar social.</v>
      </c>
      <c r="CV119" s="418" t="str">
        <f>IF(E119="","",INDEX(CATALOGO!AO:AO,MATCH(POA_GC_2026!E119,CATALOGO!AQ:AQ,0)))</f>
        <v>OE4 Incrementar la calidad en la prestación de los servicios de salud</v>
      </c>
      <c r="CW119" s="407" t="str">
        <f>IF(CV119="","",INDEX(CATALOGO!AP:AP,MATCH(POA_GC_2026!CV119,CATALOGO!AO:AO,0)))</f>
        <v>OE_4</v>
      </c>
      <c r="CX119" s="419"/>
      <c r="CY119" s="420">
        <f>SUMIFS(CERT_ACT_POA!AM:AM,CERT_ACT_POA!C:C,A119)</f>
        <v>0</v>
      </c>
      <c r="CZ119" s="420">
        <f t="shared" si="55"/>
        <v>0</v>
      </c>
      <c r="DA119" s="421">
        <f>SUMIFS(CERT_ACT_POA!$AD:$AD,CERT_ACT_POA!$C:$C,POA_GC_2026!$A119)</f>
        <v>0</v>
      </c>
      <c r="DB119" s="421">
        <f>SUMIFS(CERT_ACT_POA!$AE:$AE,CERT_ACT_POA!$C:$C,POA_GC_2026!$A119)</f>
        <v>0</v>
      </c>
      <c r="DC119" s="421">
        <f>SUMIFS(CERT_ACT_POA!$AF:$AF,CERT_ACT_POA!$C:$C,POA_GC_2026!$A119)</f>
        <v>0</v>
      </c>
      <c r="DD119" s="407" t="str">
        <f t="shared" si="56"/>
        <v>53</v>
      </c>
      <c r="DE119" s="364"/>
      <c r="DF119" s="428"/>
      <c r="DG119" s="429">
        <f>SUMIFS(CERT_PRES!$M:$M,CERT_PRES!$A:$A,$A119)</f>
        <v>0</v>
      </c>
      <c r="DH119" s="429">
        <f>SUMIFS(CERT_PRES!$O:$O,CERT_PRES!$A:$A,$A119)</f>
        <v>0</v>
      </c>
      <c r="DI119" s="429">
        <f>SUMIFS(CERT_PRES!$P:$P,CERT_PRES!$A:$A,$A119)</f>
        <v>0</v>
      </c>
      <c r="DJ119" s="442">
        <f t="shared" si="48"/>
        <v>0</v>
      </c>
      <c r="DK119" s="608">
        <f>IFERROR(VLOOKUP($A119,CERT_PRES!$A$6:$L$2552,12,0),0)</f>
        <v>0</v>
      </c>
      <c r="DL119" s="429" t="str">
        <f t="shared" si="36"/>
        <v>OK</v>
      </c>
      <c r="DM119" s="429" t="str">
        <f t="shared" si="37"/>
        <v>OK</v>
      </c>
      <c r="DN119" s="429" t="str">
        <f t="shared" si="42"/>
        <v/>
      </c>
      <c r="DO119" s="429" t="str">
        <f t="shared" si="49"/>
        <v/>
      </c>
      <c r="DP119" s="443">
        <f>IFERROR(VLOOKUP(A119,#REF!,82,0),0)</f>
        <v>0</v>
      </c>
      <c r="DQ119" s="444">
        <f t="shared" si="50"/>
        <v>0</v>
      </c>
      <c r="DR119" s="445">
        <f t="shared" si="51"/>
        <v>0</v>
      </c>
      <c r="DS119" s="484" t="s">
        <v>2746</v>
      </c>
      <c r="DT119" s="326" t="s">
        <v>951</v>
      </c>
    </row>
    <row r="120" spans="1:124" s="39" customFormat="1" ht="12.75" customHeight="1">
      <c r="A120" s="484" t="s">
        <v>2747</v>
      </c>
      <c r="B120" s="486" t="str">
        <f>IF(DT120="","",INDEX(CATALOGO!E:E,MATCH(DT120,CATALOGO!D:D,0)))</f>
        <v>HOSPITAL GENERAL DE CHONE</v>
      </c>
      <c r="C120" s="483" t="s">
        <v>2540</v>
      </c>
      <c r="D120" s="326" t="str">
        <f>IF(B120="","",INDEX(CATALOGO!J:J,MATCH(B120,CATALOGO!E:E,0)))</f>
        <v>1333</v>
      </c>
      <c r="E120" s="329" t="s">
        <v>473</v>
      </c>
      <c r="F120" s="326" t="str">
        <f t="shared" si="53"/>
        <v>000</v>
      </c>
      <c r="G120" s="327" t="s">
        <v>193</v>
      </c>
      <c r="H120" s="328">
        <v>530404</v>
      </c>
      <c r="I120" s="341" t="s">
        <v>1151</v>
      </c>
      <c r="J120" s="327" t="s">
        <v>193</v>
      </c>
      <c r="K120" s="342" t="str">
        <f>IF(J120="","",INDEX(CATALOGO!AW:AW,MATCH(POA_GC_2026!J120,CATALOGO!AV:AV,0)))</f>
        <v>0000</v>
      </c>
      <c r="L120" s="342" t="str">
        <f>IF(J120="","",INDEX(CATALOGO!AY:AY,MATCH(POA_GC_2026!J120,CATALOGO!AV:AV,0)))</f>
        <v>0000</v>
      </c>
      <c r="M120" s="343" t="str">
        <f>IF(DT120="","",INDEX(CATALOGO!L:L,MATCH(DT120,CATALOGO!D:D,0)))</f>
        <v xml:space="preserve">DIRECCIÓN PROVINCIAL DE SALUD DE MANABÍ </v>
      </c>
      <c r="N120" s="343" t="str">
        <f>IF(DT120="","",INDEX(CATALOGO!K:K,MATCH(DT120,CATALOGO!D:D,0)))</f>
        <v>HOSPITAL GENERAL DE CHONE</v>
      </c>
      <c r="O120" s="344" t="str">
        <f>IF(E120="","",INDEX(CATALOGO!O:O,MATCH(POA_GC_2026!E120,CATALOGO!M:M,0)))</f>
        <v>GARANTIA DE LA CALIDAD DE LOS SERVICIOS DE SALUD</v>
      </c>
      <c r="P120" s="345" t="str">
        <f t="shared" si="43"/>
        <v>SIN PROYECTO</v>
      </c>
      <c r="Q120" s="346" t="str">
        <f>IF(CS120="","",INDEX(CATALOGO!T:T,MATCH(POA_GC_2026!CS120,CATALOGO!S:S,0)))</f>
        <v>MANTENIMIENTO PREVENTIVO Y CORRECTIVO SANITARIO</v>
      </c>
      <c r="R120" s="351" t="str">
        <f>IF(H120="","",INDEX(CATALOGO!AG:AG,MATCH(POA_GC_2026!H120,CATALOGO!AF:AF,0)))</f>
        <v>MAQUINARIAS Y EQUIPOS (INSTALACION- MANTENIMIENTO Y REPARACIONES)</v>
      </c>
      <c r="S120" s="345" t="str">
        <f t="array" ref="S120">IF(J120="","",INDEX(CATALOGO!AU:AU,MATCH(J120,CATALOGO!AV:AV,0)))</f>
        <v>RECURSOS FISCALES</v>
      </c>
      <c r="T120" s="352" t="str">
        <f>IF(K120="","",INDEX(CATALOGO!AX:AX,MATCH(K120,CATALOGO!AW:AW,0)))</f>
        <v>SIN ORGANISMO</v>
      </c>
      <c r="U120" s="352" t="str">
        <f>IF(L120="","",INDEX(CATALOGO!AZ:AZ,MATCH(POA_GC_2026!L120,CATALOGO!AY:AY,0)))</f>
        <v>SIN CORRELATIVO</v>
      </c>
      <c r="V120" s="353" t="s">
        <v>493</v>
      </c>
      <c r="W120" s="354" t="s">
        <v>2488</v>
      </c>
      <c r="X120" s="354" t="s">
        <v>2505</v>
      </c>
      <c r="Y120" s="355" t="str">
        <f t="array" ref="Y120">IF(H120="","",INDEX(CATALOGO!AK:AK,MATCH(H120,CATALOGO!AF:AF,0)))</f>
        <v>06</v>
      </c>
      <c r="Z120" s="362" t="str">
        <f t="array" ref="Z120">IF(H120="","",INDEX(CATALOGO!AI:AI,MATCH(H120,CATALOGO!AF:AF,0)))</f>
        <v>NA</v>
      </c>
      <c r="AA120" s="362" t="str">
        <f t="array" ref="AA120">IF(H120="","",INDEX(CATALOGO!AJ:AJ,MATCH(H120,CATALOGO!AF:AF,0)))</f>
        <v>NA</v>
      </c>
      <c r="AB120" s="363" t="s">
        <v>194</v>
      </c>
      <c r="AC120" s="490"/>
      <c r="AD120" s="365" t="s">
        <v>208</v>
      </c>
      <c r="AE120" s="366" t="s">
        <v>41</v>
      </c>
      <c r="AF120" s="367">
        <v>46173</v>
      </c>
      <c r="AG120" s="367">
        <v>46188</v>
      </c>
      <c r="AH120" s="367">
        <v>46167</v>
      </c>
      <c r="AI120" s="367">
        <v>46190</v>
      </c>
      <c r="AJ120" s="367">
        <v>46193</v>
      </c>
      <c r="AK120" s="374"/>
      <c r="AL120" s="367">
        <v>46203</v>
      </c>
      <c r="AM120" s="367">
        <v>46387</v>
      </c>
      <c r="AN120" s="366" t="s">
        <v>41</v>
      </c>
      <c r="AO120" s="375">
        <v>0</v>
      </c>
      <c r="AP120" s="375">
        <v>0</v>
      </c>
      <c r="AQ120" s="375">
        <v>0</v>
      </c>
      <c r="AR120" s="375">
        <v>0</v>
      </c>
      <c r="AS120" s="375">
        <v>0</v>
      </c>
      <c r="AT120" s="375">
        <v>0</v>
      </c>
      <c r="AU120" s="375">
        <v>0</v>
      </c>
      <c r="AV120" s="375">
        <v>0</v>
      </c>
      <c r="AW120" s="375">
        <v>0</v>
      </c>
      <c r="AX120" s="375">
        <v>0</v>
      </c>
      <c r="AY120" s="375">
        <v>0</v>
      </c>
      <c r="AZ120" s="375">
        <v>0</v>
      </c>
      <c r="BA120" s="388">
        <f t="shared" si="54"/>
        <v>0</v>
      </c>
      <c r="BB120" s="364"/>
      <c r="BC120" s="389">
        <f>SUMIFS(REPROGRAM!X:X,REPROGRAM!B:B,POA_GC_2026!A120)</f>
        <v>0</v>
      </c>
      <c r="BD120" s="389">
        <f>SUMIFS(REPROGRAM!Z:Z,REPROGRAM!B:B,POA_GC_2026!A120)</f>
        <v>0</v>
      </c>
      <c r="BE120" s="389">
        <f t="shared" si="41"/>
        <v>0</v>
      </c>
      <c r="BF120" s="375">
        <v>0</v>
      </c>
      <c r="BG120" s="394">
        <f>SUMIFS(CERT_PRES!$P:$P,CERT_PRES!$A:$A,$A120,CERT_PRES!$Q:$Q,"ENERO")</f>
        <v>0</v>
      </c>
      <c r="BH120" s="375">
        <v>0</v>
      </c>
      <c r="BI120" s="394">
        <f>SUMIFS(CERT_PRES!$P:$P,CERT_PRES!$A:$A,$A120,CERT_PRES!$Q:$Q,"FEBRERO")</f>
        <v>0</v>
      </c>
      <c r="BJ120" s="375">
        <v>0</v>
      </c>
      <c r="BK120" s="394">
        <f>SUMIFS(CERT_PRES!$P:$P,CERT_PRES!$A:$A,$A120,CERT_PRES!$Q:$Q,"MARZO")</f>
        <v>0</v>
      </c>
      <c r="BL120" s="375">
        <v>0</v>
      </c>
      <c r="BM120" s="394">
        <f>SUMIFS(CERT_PRES!$P:$P,CERT_PRES!$A:$A,$A120,CERT_PRES!$Q:$Q,"ABRIL")</f>
        <v>0</v>
      </c>
      <c r="BN120" s="375">
        <v>0</v>
      </c>
      <c r="BO120" s="394">
        <f>SUMIFS(CERT_PRES!$P:$P,CERT_PRES!$A:$A,$A120,CERT_PRES!$Q:$Q,"MAYO")</f>
        <v>0</v>
      </c>
      <c r="BP120" s="375">
        <v>0</v>
      </c>
      <c r="BQ120" s="394">
        <f>SUMIFS(CERT_PRES!$P:$P,CERT_PRES!$A:$A,$A120,CERT_PRES!$Q:$Q,"JUNIO")</f>
        <v>0</v>
      </c>
      <c r="BR120" s="375">
        <v>0</v>
      </c>
      <c r="BS120" s="394">
        <f>SUMIFS(CERT_PRES!$P:$P,CERT_PRES!$A:$A,$A120,CERT_PRES!$Q:$Q,"JULIO")</f>
        <v>0</v>
      </c>
      <c r="BT120" s="375">
        <v>0</v>
      </c>
      <c r="BU120" s="394">
        <f>SUMIFS(CERT_PRES!$P:$P,CERT_PRES!$A:$A,$A120,CERT_PRES!$Q:$Q,"AGOSTO")</f>
        <v>0</v>
      </c>
      <c r="BV120" s="375">
        <v>0</v>
      </c>
      <c r="BW120" s="394">
        <f>SUMIFS(CERT_PRES!$P:$P,CERT_PRES!$A:$A,$A120,CERT_PRES!$Q:$Q,"SEPTIEMBRE")</f>
        <v>0</v>
      </c>
      <c r="BX120" s="375">
        <v>0</v>
      </c>
      <c r="BY120" s="394">
        <f>SUMIFS(CERT_PRES!$P:$P,CERT_PRES!$A:$A,$A120,CERT_PRES!$Q:$Q,"OCTUBRE")</f>
        <v>0</v>
      </c>
      <c r="BZ120" s="375">
        <v>0</v>
      </c>
      <c r="CA120" s="394">
        <f>SUMIFS(CERT_PRES!$P:$P,CERT_PRES!$A:$A,$A120,CERT_PRES!$Q:$Q,"NOVIEMBRE")</f>
        <v>0</v>
      </c>
      <c r="CB120" s="375">
        <v>0</v>
      </c>
      <c r="CC120" s="388">
        <f>SUMIFS(CERT_PRES!$P:$P,CERT_PRES!$A:$A,$A120,CERT_PRES!$Q:$Q,"DICIEMBRE")</f>
        <v>0</v>
      </c>
      <c r="CD120" s="388">
        <f t="shared" si="44"/>
        <v>0</v>
      </c>
      <c r="CE120" s="407" t="str">
        <f t="shared" si="52"/>
        <v>NO</v>
      </c>
      <c r="CF120" s="408" t="str">
        <f t="shared" si="45"/>
        <v>VALIDADO</v>
      </c>
      <c r="CG120" s="409">
        <f>+((SUMIFS(REPROGRAM!$V:$V,REPROGRAM!$B:$B,$A120,REPROGRAM!$AB:$AB,"NO"))-(SUMIFS(REPROGRAM!$W:$W,REPROGRAM!$B:$B,$A120,REPROGRAM!$AB:$AB,"NO")))</f>
        <v>0</v>
      </c>
      <c r="CH120" s="409">
        <f t="shared" si="46"/>
        <v>0</v>
      </c>
      <c r="CI120" s="409">
        <f t="shared" si="47"/>
        <v>0</v>
      </c>
      <c r="CJ120" s="410" t="str">
        <f>IF(DT120="","",INDEX(CATALOGO!L:L,MATCH(DT120,CATALOGO!D:D,0)))</f>
        <v xml:space="preserve">DIRECCIÓN PROVINCIAL DE SALUD DE MANABÍ </v>
      </c>
      <c r="CK120" s="410" t="str">
        <f>IF(DT120="","",INDEX(CATALOGO!L:L,MATCH(DT120,CATALOGO!D:D,0)))</f>
        <v xml:space="preserve">DIRECCIÓN PROVINCIAL DE SALUD DE MANABÍ </v>
      </c>
      <c r="CL120" s="352" t="str">
        <f>IF(D120="","",INDEX(CATALOGO!G:G,MATCH(D120,CATALOGO!D:D,0)))</f>
        <v>COORDINACIÓN ZONAL 4</v>
      </c>
      <c r="CM120" s="352" t="str">
        <f>IF(D120="","",INDEX(CATALOGO!H:H,MATCH(D120,CATALOGO!D:D,0)))</f>
        <v>MANABI</v>
      </c>
      <c r="CN120" s="352" t="str">
        <f>IF(D120="","",INDEX(CATALOGO!I:I,MATCH(D120,CATALOGO!D:D,0)))</f>
        <v>CHONE</v>
      </c>
      <c r="CO120" s="411" t="str">
        <f>IF(H120="","",INDEX(CATALOGO!AH:AH,MATCH(H120,CATALOGO!AF:AF,0)))</f>
        <v>MANTENIMIENTOS</v>
      </c>
      <c r="CP120" s="352" t="str">
        <f t="shared" si="38"/>
        <v>NO APLICA</v>
      </c>
      <c r="CQ120" s="352" t="str">
        <f>IF(E120="","",INDEX(CATALOGO!N:N,MATCH(POA_GC_2026!E120,CATALOGO!M:M,0)))</f>
        <v>CAL</v>
      </c>
      <c r="CR120" s="352" t="str">
        <f t="shared" si="39"/>
        <v>CORRIENTE</v>
      </c>
      <c r="CS120" s="352" t="str">
        <f t="shared" si="40"/>
        <v>57000001</v>
      </c>
      <c r="CT120" s="417" t="str">
        <f>IFERROR(VLOOKUP(E120,CATALOGO!$BB$3:$BC$24,2,0)," ")</f>
        <v>G42</v>
      </c>
      <c r="CU120" s="418" t="str">
        <f>IF(E120="","",INDEX(CATALOGO!AN:AN,MATCH(POA_GC_2026!E120,CATALOGO!AQ:AQ,0)))</f>
        <v>Mejorar las condiciones de vida de la población de forma integral, promoviendo el acceso equitativo a salud, vivienda y bienestar social.</v>
      </c>
      <c r="CV120" s="418" t="str">
        <f>IF(E120="","",INDEX(CATALOGO!AO:AO,MATCH(POA_GC_2026!E120,CATALOGO!AQ:AQ,0)))</f>
        <v>OE4 Incrementar la calidad en la prestación de los servicios de salud</v>
      </c>
      <c r="CW120" s="407" t="str">
        <f>IF(CV120="","",INDEX(CATALOGO!AP:AP,MATCH(POA_GC_2026!CV120,CATALOGO!AO:AO,0)))</f>
        <v>OE_4</v>
      </c>
      <c r="CX120" s="419"/>
      <c r="CY120" s="420">
        <f>SUMIFS(CERT_ACT_POA!AM:AM,CERT_ACT_POA!C:C,A120)</f>
        <v>0</v>
      </c>
      <c r="CZ120" s="420">
        <f t="shared" si="55"/>
        <v>0</v>
      </c>
      <c r="DA120" s="421">
        <f>SUMIFS(CERT_ACT_POA!$AD:$AD,CERT_ACT_POA!$C:$C,POA_GC_2026!$A120)</f>
        <v>0</v>
      </c>
      <c r="DB120" s="421">
        <f>SUMIFS(CERT_ACT_POA!$AE:$AE,CERT_ACT_POA!$C:$C,POA_GC_2026!$A120)</f>
        <v>0</v>
      </c>
      <c r="DC120" s="421">
        <f>SUMIFS(CERT_ACT_POA!$AF:$AF,CERT_ACT_POA!$C:$C,POA_GC_2026!$A120)</f>
        <v>0</v>
      </c>
      <c r="DD120" s="407" t="str">
        <f t="shared" si="56"/>
        <v>53</v>
      </c>
      <c r="DE120" s="364"/>
      <c r="DF120" s="428"/>
      <c r="DG120" s="429">
        <f>SUMIFS(CERT_PRES!$M:$M,CERT_PRES!$A:$A,$A120)</f>
        <v>0</v>
      </c>
      <c r="DH120" s="429">
        <f>SUMIFS(CERT_PRES!$O:$O,CERT_PRES!$A:$A,$A120)</f>
        <v>0</v>
      </c>
      <c r="DI120" s="429">
        <f>SUMIFS(CERT_PRES!$P:$P,CERT_PRES!$A:$A,$A120)</f>
        <v>0</v>
      </c>
      <c r="DJ120" s="442">
        <f t="shared" si="48"/>
        <v>0</v>
      </c>
      <c r="DK120" s="608">
        <f>IFERROR(VLOOKUP($A120,CERT_PRES!$A$6:$L$2552,12,0),0)</f>
        <v>0</v>
      </c>
      <c r="DL120" s="429" t="str">
        <f t="shared" si="36"/>
        <v>OK</v>
      </c>
      <c r="DM120" s="429" t="str">
        <f t="shared" si="37"/>
        <v>OK</v>
      </c>
      <c r="DN120" s="429" t="str">
        <f t="shared" si="42"/>
        <v/>
      </c>
      <c r="DO120" s="429" t="str">
        <f t="shared" si="49"/>
        <v/>
      </c>
      <c r="DP120" s="443">
        <f>IFERROR(VLOOKUP(A120,#REF!,82,0),0)</f>
        <v>0</v>
      </c>
      <c r="DQ120" s="444">
        <f t="shared" si="50"/>
        <v>0</v>
      </c>
      <c r="DR120" s="445">
        <f t="shared" si="51"/>
        <v>0</v>
      </c>
      <c r="DS120" s="484" t="s">
        <v>2747</v>
      </c>
      <c r="DT120" s="326" t="s">
        <v>951</v>
      </c>
    </row>
    <row r="121" spans="1:124" s="39" customFormat="1" ht="12.75" customHeight="1">
      <c r="A121" s="484" t="s">
        <v>2748</v>
      </c>
      <c r="B121" s="486" t="str">
        <f>IF(DT121="","",INDEX(CATALOGO!E:E,MATCH(DT121,CATALOGO!D:D,0)))</f>
        <v>HOSPITAL GENERAL DE CHONE</v>
      </c>
      <c r="C121" s="483" t="s">
        <v>2540</v>
      </c>
      <c r="D121" s="326" t="str">
        <f>IF(B121="","",INDEX(CATALOGO!J:J,MATCH(B121,CATALOGO!E:E,0)))</f>
        <v>1333</v>
      </c>
      <c r="E121" s="329" t="s">
        <v>473</v>
      </c>
      <c r="F121" s="326" t="str">
        <f t="shared" si="53"/>
        <v>000</v>
      </c>
      <c r="G121" s="327" t="s">
        <v>193</v>
      </c>
      <c r="H121" s="328">
        <v>530404</v>
      </c>
      <c r="I121" s="341" t="s">
        <v>1151</v>
      </c>
      <c r="J121" s="327" t="s">
        <v>193</v>
      </c>
      <c r="K121" s="342" t="str">
        <f>IF(J121="","",INDEX(CATALOGO!AW:AW,MATCH(POA_GC_2026!J121,CATALOGO!AV:AV,0)))</f>
        <v>0000</v>
      </c>
      <c r="L121" s="342" t="str">
        <f>IF(J121="","",INDEX(CATALOGO!AY:AY,MATCH(POA_GC_2026!J121,CATALOGO!AV:AV,0)))</f>
        <v>0000</v>
      </c>
      <c r="M121" s="343" t="str">
        <f>IF(DT121="","",INDEX(CATALOGO!L:L,MATCH(DT121,CATALOGO!D:D,0)))</f>
        <v xml:space="preserve">DIRECCIÓN PROVINCIAL DE SALUD DE MANABÍ </v>
      </c>
      <c r="N121" s="343" t="str">
        <f>IF(DT121="","",INDEX(CATALOGO!K:K,MATCH(DT121,CATALOGO!D:D,0)))</f>
        <v>HOSPITAL GENERAL DE CHONE</v>
      </c>
      <c r="O121" s="344" t="str">
        <f>IF(E121="","",INDEX(CATALOGO!O:O,MATCH(POA_GC_2026!E121,CATALOGO!M:M,0)))</f>
        <v>GARANTIA DE LA CALIDAD DE LOS SERVICIOS DE SALUD</v>
      </c>
      <c r="P121" s="345" t="str">
        <f t="shared" si="43"/>
        <v>SIN PROYECTO</v>
      </c>
      <c r="Q121" s="346" t="str">
        <f>IF(CS121="","",INDEX(CATALOGO!T:T,MATCH(POA_GC_2026!CS121,CATALOGO!S:S,0)))</f>
        <v>MANTENIMIENTO PREVENTIVO Y CORRECTIVO SANITARIO</v>
      </c>
      <c r="R121" s="351" t="str">
        <f>IF(H121="","",INDEX(CATALOGO!AG:AG,MATCH(POA_GC_2026!H121,CATALOGO!AF:AF,0)))</f>
        <v>MAQUINARIAS Y EQUIPOS (INSTALACION- MANTENIMIENTO Y REPARACIONES)</v>
      </c>
      <c r="S121" s="345" t="str">
        <f t="array" ref="S121">IF(J121="","",INDEX(CATALOGO!AU:AU,MATCH(J121,CATALOGO!AV:AV,0)))</f>
        <v>RECURSOS FISCALES</v>
      </c>
      <c r="T121" s="352" t="str">
        <f>IF(K121="","",INDEX(CATALOGO!AX:AX,MATCH(K121,CATALOGO!AW:AW,0)))</f>
        <v>SIN ORGANISMO</v>
      </c>
      <c r="U121" s="352" t="str">
        <f>IF(L121="","",INDEX(CATALOGO!AZ:AZ,MATCH(POA_GC_2026!L121,CATALOGO!AY:AY,0)))</f>
        <v>SIN CORRELATIVO</v>
      </c>
      <c r="V121" s="353" t="s">
        <v>493</v>
      </c>
      <c r="W121" s="354" t="s">
        <v>2488</v>
      </c>
      <c r="X121" s="354" t="s">
        <v>2505</v>
      </c>
      <c r="Y121" s="355" t="str">
        <f t="array" ref="Y121">IF(H121="","",INDEX(CATALOGO!AK:AK,MATCH(H121,CATALOGO!AF:AF,0)))</f>
        <v>06</v>
      </c>
      <c r="Z121" s="362" t="str">
        <f t="array" ref="Z121">IF(H121="","",INDEX(CATALOGO!AI:AI,MATCH(H121,CATALOGO!AF:AF,0)))</f>
        <v>NA</v>
      </c>
      <c r="AA121" s="362" t="str">
        <f t="array" ref="AA121">IF(H121="","",INDEX(CATALOGO!AJ:AJ,MATCH(H121,CATALOGO!AF:AF,0)))</f>
        <v>NA</v>
      </c>
      <c r="AB121" s="363" t="s">
        <v>194</v>
      </c>
      <c r="AC121" s="490"/>
      <c r="AD121" s="365" t="s">
        <v>208</v>
      </c>
      <c r="AE121" s="366" t="s">
        <v>41</v>
      </c>
      <c r="AF121" s="367">
        <v>46173</v>
      </c>
      <c r="AG121" s="367">
        <v>46188</v>
      </c>
      <c r="AH121" s="367">
        <v>46167</v>
      </c>
      <c r="AI121" s="367">
        <v>46190</v>
      </c>
      <c r="AJ121" s="367">
        <v>46193</v>
      </c>
      <c r="AK121" s="374"/>
      <c r="AL121" s="367">
        <v>46203</v>
      </c>
      <c r="AM121" s="367">
        <v>46387</v>
      </c>
      <c r="AN121" s="366" t="s">
        <v>41</v>
      </c>
      <c r="AO121" s="375">
        <v>0</v>
      </c>
      <c r="AP121" s="375">
        <v>0</v>
      </c>
      <c r="AQ121" s="375">
        <v>0</v>
      </c>
      <c r="AR121" s="375">
        <v>0</v>
      </c>
      <c r="AS121" s="375">
        <v>0</v>
      </c>
      <c r="AT121" s="375">
        <v>0</v>
      </c>
      <c r="AU121" s="375">
        <v>0</v>
      </c>
      <c r="AV121" s="375">
        <v>0</v>
      </c>
      <c r="AW121" s="375">
        <v>0</v>
      </c>
      <c r="AX121" s="375">
        <v>0</v>
      </c>
      <c r="AY121" s="375">
        <v>0</v>
      </c>
      <c r="AZ121" s="375">
        <v>0</v>
      </c>
      <c r="BA121" s="388">
        <f t="shared" si="54"/>
        <v>0</v>
      </c>
      <c r="BB121" s="364"/>
      <c r="BC121" s="389">
        <f>SUMIFS(REPROGRAM!X:X,REPROGRAM!B:B,POA_GC_2026!A121)</f>
        <v>0</v>
      </c>
      <c r="BD121" s="389">
        <f>SUMIFS(REPROGRAM!Z:Z,REPROGRAM!B:B,POA_GC_2026!A121)</f>
        <v>0</v>
      </c>
      <c r="BE121" s="389">
        <f t="shared" si="41"/>
        <v>0</v>
      </c>
      <c r="BF121" s="375">
        <v>0</v>
      </c>
      <c r="BG121" s="394">
        <f>SUMIFS(CERT_PRES!$P:$P,CERT_PRES!$A:$A,$A121,CERT_PRES!$Q:$Q,"ENERO")</f>
        <v>0</v>
      </c>
      <c r="BH121" s="375">
        <v>0</v>
      </c>
      <c r="BI121" s="394">
        <f>SUMIFS(CERT_PRES!$P:$P,CERT_PRES!$A:$A,$A121,CERT_PRES!$Q:$Q,"FEBRERO")</f>
        <v>0</v>
      </c>
      <c r="BJ121" s="375">
        <v>0</v>
      </c>
      <c r="BK121" s="394">
        <f>SUMIFS(CERT_PRES!$P:$P,CERT_PRES!$A:$A,$A121,CERT_PRES!$Q:$Q,"MARZO")</f>
        <v>0</v>
      </c>
      <c r="BL121" s="375">
        <v>0</v>
      </c>
      <c r="BM121" s="394">
        <f>SUMIFS(CERT_PRES!$P:$P,CERT_PRES!$A:$A,$A121,CERT_PRES!$Q:$Q,"ABRIL")</f>
        <v>0</v>
      </c>
      <c r="BN121" s="375">
        <v>0</v>
      </c>
      <c r="BO121" s="394">
        <f>SUMIFS(CERT_PRES!$P:$P,CERT_PRES!$A:$A,$A121,CERT_PRES!$Q:$Q,"MAYO")</f>
        <v>0</v>
      </c>
      <c r="BP121" s="375">
        <v>0</v>
      </c>
      <c r="BQ121" s="394">
        <f>SUMIFS(CERT_PRES!$P:$P,CERT_PRES!$A:$A,$A121,CERT_PRES!$Q:$Q,"JUNIO")</f>
        <v>0</v>
      </c>
      <c r="BR121" s="375">
        <v>0</v>
      </c>
      <c r="BS121" s="394">
        <f>SUMIFS(CERT_PRES!$P:$P,CERT_PRES!$A:$A,$A121,CERT_PRES!$Q:$Q,"JULIO")</f>
        <v>0</v>
      </c>
      <c r="BT121" s="375">
        <v>0</v>
      </c>
      <c r="BU121" s="394">
        <f>SUMIFS(CERT_PRES!$P:$P,CERT_PRES!$A:$A,$A121,CERT_PRES!$Q:$Q,"AGOSTO")</f>
        <v>0</v>
      </c>
      <c r="BV121" s="375">
        <v>0</v>
      </c>
      <c r="BW121" s="394">
        <f>SUMIFS(CERT_PRES!$P:$P,CERT_PRES!$A:$A,$A121,CERT_PRES!$Q:$Q,"SEPTIEMBRE")</f>
        <v>0</v>
      </c>
      <c r="BX121" s="375">
        <v>0</v>
      </c>
      <c r="BY121" s="394">
        <f>SUMIFS(CERT_PRES!$P:$P,CERT_PRES!$A:$A,$A121,CERT_PRES!$Q:$Q,"OCTUBRE")</f>
        <v>0</v>
      </c>
      <c r="BZ121" s="375">
        <v>0</v>
      </c>
      <c r="CA121" s="394">
        <f>SUMIFS(CERT_PRES!$P:$P,CERT_PRES!$A:$A,$A121,CERT_PRES!$Q:$Q,"NOVIEMBRE")</f>
        <v>0</v>
      </c>
      <c r="CB121" s="375">
        <v>0</v>
      </c>
      <c r="CC121" s="388">
        <f>SUMIFS(CERT_PRES!$P:$P,CERT_PRES!$A:$A,$A121,CERT_PRES!$Q:$Q,"DICIEMBRE")</f>
        <v>0</v>
      </c>
      <c r="CD121" s="388">
        <f t="shared" si="44"/>
        <v>0</v>
      </c>
      <c r="CE121" s="407" t="str">
        <f t="shared" si="52"/>
        <v>NO</v>
      </c>
      <c r="CF121" s="408" t="str">
        <f t="shared" si="45"/>
        <v>VALIDADO</v>
      </c>
      <c r="CG121" s="409">
        <f>+((SUMIFS(REPROGRAM!$V:$V,REPROGRAM!$B:$B,$A121,REPROGRAM!$AB:$AB,"NO"))-(SUMIFS(REPROGRAM!$W:$W,REPROGRAM!$B:$B,$A121,REPROGRAM!$AB:$AB,"NO")))</f>
        <v>0</v>
      </c>
      <c r="CH121" s="409">
        <f t="shared" si="46"/>
        <v>0</v>
      </c>
      <c r="CI121" s="409">
        <f t="shared" si="47"/>
        <v>0</v>
      </c>
      <c r="CJ121" s="410" t="str">
        <f>IF(DT121="","",INDEX(CATALOGO!L:L,MATCH(DT121,CATALOGO!D:D,0)))</f>
        <v xml:space="preserve">DIRECCIÓN PROVINCIAL DE SALUD DE MANABÍ </v>
      </c>
      <c r="CK121" s="410" t="str">
        <f>IF(DT121="","",INDEX(CATALOGO!L:L,MATCH(DT121,CATALOGO!D:D,0)))</f>
        <v xml:space="preserve">DIRECCIÓN PROVINCIAL DE SALUD DE MANABÍ </v>
      </c>
      <c r="CL121" s="352" t="str">
        <f>IF(D121="","",INDEX(CATALOGO!G:G,MATCH(D121,CATALOGO!D:D,0)))</f>
        <v>COORDINACIÓN ZONAL 4</v>
      </c>
      <c r="CM121" s="352" t="str">
        <f>IF(D121="","",INDEX(CATALOGO!H:H,MATCH(D121,CATALOGO!D:D,0)))</f>
        <v>MANABI</v>
      </c>
      <c r="CN121" s="352" t="str">
        <f>IF(D121="","",INDEX(CATALOGO!I:I,MATCH(D121,CATALOGO!D:D,0)))</f>
        <v>CHONE</v>
      </c>
      <c r="CO121" s="411" t="str">
        <f>IF(H121="","",INDEX(CATALOGO!AH:AH,MATCH(H121,CATALOGO!AF:AF,0)))</f>
        <v>MANTENIMIENTOS</v>
      </c>
      <c r="CP121" s="352" t="str">
        <f t="shared" si="38"/>
        <v>NO APLICA</v>
      </c>
      <c r="CQ121" s="352" t="str">
        <f>IF(E121="","",INDEX(CATALOGO!N:N,MATCH(POA_GC_2026!E121,CATALOGO!M:M,0)))</f>
        <v>CAL</v>
      </c>
      <c r="CR121" s="352" t="str">
        <f t="shared" si="39"/>
        <v>CORRIENTE</v>
      </c>
      <c r="CS121" s="352" t="str">
        <f t="shared" si="40"/>
        <v>57000001</v>
      </c>
      <c r="CT121" s="417" t="str">
        <f>IFERROR(VLOOKUP(E121,CATALOGO!$BB$3:$BC$24,2,0)," ")</f>
        <v>G42</v>
      </c>
      <c r="CU121" s="418" t="str">
        <f>IF(E121="","",INDEX(CATALOGO!AN:AN,MATCH(POA_GC_2026!E121,CATALOGO!AQ:AQ,0)))</f>
        <v>Mejorar las condiciones de vida de la población de forma integral, promoviendo el acceso equitativo a salud, vivienda y bienestar social.</v>
      </c>
      <c r="CV121" s="418" t="str">
        <f>IF(E121="","",INDEX(CATALOGO!AO:AO,MATCH(POA_GC_2026!E121,CATALOGO!AQ:AQ,0)))</f>
        <v>OE4 Incrementar la calidad en la prestación de los servicios de salud</v>
      </c>
      <c r="CW121" s="407" t="str">
        <f>IF(CV121="","",INDEX(CATALOGO!AP:AP,MATCH(POA_GC_2026!CV121,CATALOGO!AO:AO,0)))</f>
        <v>OE_4</v>
      </c>
      <c r="CX121" s="419"/>
      <c r="CY121" s="420">
        <f>SUMIFS(CERT_ACT_POA!AM:AM,CERT_ACT_POA!C:C,A121)</f>
        <v>0</v>
      </c>
      <c r="CZ121" s="420">
        <f t="shared" si="55"/>
        <v>0</v>
      </c>
      <c r="DA121" s="421">
        <f>SUMIFS(CERT_ACT_POA!$AD:$AD,CERT_ACT_POA!$C:$C,POA_GC_2026!$A121)</f>
        <v>0</v>
      </c>
      <c r="DB121" s="421">
        <f>SUMIFS(CERT_ACT_POA!$AE:$AE,CERT_ACT_POA!$C:$C,POA_GC_2026!$A121)</f>
        <v>0</v>
      </c>
      <c r="DC121" s="421">
        <f>SUMIFS(CERT_ACT_POA!$AF:$AF,CERT_ACT_POA!$C:$C,POA_GC_2026!$A121)</f>
        <v>0</v>
      </c>
      <c r="DD121" s="407" t="str">
        <f t="shared" si="56"/>
        <v>53</v>
      </c>
      <c r="DE121" s="364"/>
      <c r="DF121" s="428"/>
      <c r="DG121" s="429">
        <f>SUMIFS(CERT_PRES!$M:$M,CERT_PRES!$A:$A,$A121)</f>
        <v>0</v>
      </c>
      <c r="DH121" s="429">
        <f>SUMIFS(CERT_PRES!$O:$O,CERT_PRES!$A:$A,$A121)</f>
        <v>0</v>
      </c>
      <c r="DI121" s="429">
        <f>SUMIFS(CERT_PRES!$P:$P,CERT_PRES!$A:$A,$A121)</f>
        <v>0</v>
      </c>
      <c r="DJ121" s="442">
        <f t="shared" si="48"/>
        <v>0</v>
      </c>
      <c r="DK121" s="608">
        <f>IFERROR(VLOOKUP($A121,CERT_PRES!$A$6:$L$2552,12,0),0)</f>
        <v>0</v>
      </c>
      <c r="DL121" s="429" t="str">
        <f t="shared" si="36"/>
        <v>OK</v>
      </c>
      <c r="DM121" s="429" t="str">
        <f t="shared" si="37"/>
        <v>OK</v>
      </c>
      <c r="DN121" s="429" t="str">
        <f t="shared" si="42"/>
        <v/>
      </c>
      <c r="DO121" s="429" t="str">
        <f t="shared" si="49"/>
        <v/>
      </c>
      <c r="DP121" s="443">
        <f>IFERROR(VLOOKUP(A121,#REF!,82,0),0)</f>
        <v>0</v>
      </c>
      <c r="DQ121" s="444">
        <f t="shared" si="50"/>
        <v>0</v>
      </c>
      <c r="DR121" s="445">
        <f t="shared" si="51"/>
        <v>0</v>
      </c>
      <c r="DS121" s="484" t="s">
        <v>2748</v>
      </c>
      <c r="DT121" s="326" t="s">
        <v>951</v>
      </c>
    </row>
    <row r="122" spans="1:124" s="39" customFormat="1" ht="12.75" customHeight="1">
      <c r="A122" s="484" t="s">
        <v>2749</v>
      </c>
      <c r="B122" s="486" t="str">
        <f>IF(DT122="","",INDEX(CATALOGO!E:E,MATCH(DT122,CATALOGO!D:D,0)))</f>
        <v>HOSPITAL GENERAL DE CHONE</v>
      </c>
      <c r="C122" s="483" t="s">
        <v>2540</v>
      </c>
      <c r="D122" s="326" t="str">
        <f>IF(B122="","",INDEX(CATALOGO!J:J,MATCH(B122,CATALOGO!E:E,0)))</f>
        <v>1333</v>
      </c>
      <c r="E122" s="329" t="s">
        <v>473</v>
      </c>
      <c r="F122" s="326" t="str">
        <f t="shared" si="53"/>
        <v>000</v>
      </c>
      <c r="G122" s="327" t="s">
        <v>193</v>
      </c>
      <c r="H122" s="328">
        <v>530404</v>
      </c>
      <c r="I122" s="341" t="s">
        <v>1151</v>
      </c>
      <c r="J122" s="327" t="s">
        <v>193</v>
      </c>
      <c r="K122" s="342" t="str">
        <f>IF(J122="","",INDEX(CATALOGO!AW:AW,MATCH(POA_GC_2026!J122,CATALOGO!AV:AV,0)))</f>
        <v>0000</v>
      </c>
      <c r="L122" s="342" t="str">
        <f>IF(J122="","",INDEX(CATALOGO!AY:AY,MATCH(POA_GC_2026!J122,CATALOGO!AV:AV,0)))</f>
        <v>0000</v>
      </c>
      <c r="M122" s="343" t="str">
        <f>IF(DT122="","",INDEX(CATALOGO!L:L,MATCH(DT122,CATALOGO!D:D,0)))</f>
        <v xml:space="preserve">DIRECCIÓN PROVINCIAL DE SALUD DE MANABÍ </v>
      </c>
      <c r="N122" s="343" t="str">
        <f>IF(DT122="","",INDEX(CATALOGO!K:K,MATCH(DT122,CATALOGO!D:D,0)))</f>
        <v>HOSPITAL GENERAL DE CHONE</v>
      </c>
      <c r="O122" s="344" t="str">
        <f>IF(E122="","",INDEX(CATALOGO!O:O,MATCH(POA_GC_2026!E122,CATALOGO!M:M,0)))</f>
        <v>GARANTIA DE LA CALIDAD DE LOS SERVICIOS DE SALUD</v>
      </c>
      <c r="P122" s="345" t="str">
        <f t="shared" si="43"/>
        <v>SIN PROYECTO</v>
      </c>
      <c r="Q122" s="346" t="str">
        <f>IF(CS122="","",INDEX(CATALOGO!T:T,MATCH(POA_GC_2026!CS122,CATALOGO!S:S,0)))</f>
        <v>MANTENIMIENTO PREVENTIVO Y CORRECTIVO SANITARIO</v>
      </c>
      <c r="R122" s="351" t="str">
        <f>IF(H122="","",INDEX(CATALOGO!AG:AG,MATCH(POA_GC_2026!H122,CATALOGO!AF:AF,0)))</f>
        <v>MAQUINARIAS Y EQUIPOS (INSTALACION- MANTENIMIENTO Y REPARACIONES)</v>
      </c>
      <c r="S122" s="345" t="str">
        <f t="array" ref="S122">IF(J122="","",INDEX(CATALOGO!AU:AU,MATCH(J122,CATALOGO!AV:AV,0)))</f>
        <v>RECURSOS FISCALES</v>
      </c>
      <c r="T122" s="352" t="str">
        <f>IF(K122="","",INDEX(CATALOGO!AX:AX,MATCH(K122,CATALOGO!AW:AW,0)))</f>
        <v>SIN ORGANISMO</v>
      </c>
      <c r="U122" s="352" t="str">
        <f>IF(L122="","",INDEX(CATALOGO!AZ:AZ,MATCH(POA_GC_2026!L122,CATALOGO!AY:AY,0)))</f>
        <v>SIN CORRELATIVO</v>
      </c>
      <c r="V122" s="353" t="s">
        <v>493</v>
      </c>
      <c r="W122" s="354" t="s">
        <v>2488</v>
      </c>
      <c r="X122" s="354" t="s">
        <v>2505</v>
      </c>
      <c r="Y122" s="355" t="str">
        <f t="array" ref="Y122">IF(H122="","",INDEX(CATALOGO!AK:AK,MATCH(H122,CATALOGO!AF:AF,0)))</f>
        <v>06</v>
      </c>
      <c r="Z122" s="362" t="str">
        <f t="array" ref="Z122">IF(H122="","",INDEX(CATALOGO!AI:AI,MATCH(H122,CATALOGO!AF:AF,0)))</f>
        <v>NA</v>
      </c>
      <c r="AA122" s="362" t="str">
        <f t="array" ref="AA122">IF(H122="","",INDEX(CATALOGO!AJ:AJ,MATCH(H122,CATALOGO!AF:AF,0)))</f>
        <v>NA</v>
      </c>
      <c r="AB122" s="363" t="s">
        <v>194</v>
      </c>
      <c r="AC122" s="490"/>
      <c r="AD122" s="365" t="s">
        <v>208</v>
      </c>
      <c r="AE122" s="366" t="s">
        <v>41</v>
      </c>
      <c r="AF122" s="367">
        <v>46173</v>
      </c>
      <c r="AG122" s="367">
        <v>46188</v>
      </c>
      <c r="AH122" s="367">
        <v>46167</v>
      </c>
      <c r="AI122" s="367">
        <v>46190</v>
      </c>
      <c r="AJ122" s="367">
        <v>46193</v>
      </c>
      <c r="AK122" s="374"/>
      <c r="AL122" s="367">
        <v>46203</v>
      </c>
      <c r="AM122" s="367">
        <v>46387</v>
      </c>
      <c r="AN122" s="366" t="s">
        <v>41</v>
      </c>
      <c r="AO122" s="375">
        <v>0</v>
      </c>
      <c r="AP122" s="375">
        <v>0</v>
      </c>
      <c r="AQ122" s="375">
        <v>0</v>
      </c>
      <c r="AR122" s="375">
        <v>0</v>
      </c>
      <c r="AS122" s="375">
        <v>0</v>
      </c>
      <c r="AT122" s="375">
        <v>0</v>
      </c>
      <c r="AU122" s="375">
        <v>0</v>
      </c>
      <c r="AV122" s="375">
        <v>0</v>
      </c>
      <c r="AW122" s="375">
        <v>0</v>
      </c>
      <c r="AX122" s="375">
        <v>0</v>
      </c>
      <c r="AY122" s="375">
        <v>0</v>
      </c>
      <c r="AZ122" s="375">
        <v>0</v>
      </c>
      <c r="BA122" s="388">
        <f t="shared" si="54"/>
        <v>0</v>
      </c>
      <c r="BB122" s="364"/>
      <c r="BC122" s="389">
        <f>SUMIFS(REPROGRAM!X:X,REPROGRAM!B:B,POA_GC_2026!A122)</f>
        <v>0</v>
      </c>
      <c r="BD122" s="389">
        <f>SUMIFS(REPROGRAM!Z:Z,REPROGRAM!B:B,POA_GC_2026!A122)</f>
        <v>0</v>
      </c>
      <c r="BE122" s="389">
        <f t="shared" si="41"/>
        <v>0</v>
      </c>
      <c r="BF122" s="375">
        <v>0</v>
      </c>
      <c r="BG122" s="394">
        <f>SUMIFS(CERT_PRES!$P:$P,CERT_PRES!$A:$A,$A122,CERT_PRES!$Q:$Q,"ENERO")</f>
        <v>0</v>
      </c>
      <c r="BH122" s="375">
        <v>0</v>
      </c>
      <c r="BI122" s="394">
        <f>SUMIFS(CERT_PRES!$P:$P,CERT_PRES!$A:$A,$A122,CERT_PRES!$Q:$Q,"FEBRERO")</f>
        <v>0</v>
      </c>
      <c r="BJ122" s="375">
        <v>0</v>
      </c>
      <c r="BK122" s="394">
        <f>SUMIFS(CERT_PRES!$P:$P,CERT_PRES!$A:$A,$A122,CERT_PRES!$Q:$Q,"MARZO")</f>
        <v>0</v>
      </c>
      <c r="BL122" s="375">
        <v>0</v>
      </c>
      <c r="BM122" s="394">
        <f>SUMIFS(CERT_PRES!$P:$P,CERT_PRES!$A:$A,$A122,CERT_PRES!$Q:$Q,"ABRIL")</f>
        <v>0</v>
      </c>
      <c r="BN122" s="375">
        <v>0</v>
      </c>
      <c r="BO122" s="394">
        <f>SUMIFS(CERT_PRES!$P:$P,CERT_PRES!$A:$A,$A122,CERT_PRES!$Q:$Q,"MAYO")</f>
        <v>0</v>
      </c>
      <c r="BP122" s="375">
        <v>0</v>
      </c>
      <c r="BQ122" s="394">
        <f>SUMIFS(CERT_PRES!$P:$P,CERT_PRES!$A:$A,$A122,CERT_PRES!$Q:$Q,"JUNIO")</f>
        <v>0</v>
      </c>
      <c r="BR122" s="375">
        <v>0</v>
      </c>
      <c r="BS122" s="394">
        <f>SUMIFS(CERT_PRES!$P:$P,CERT_PRES!$A:$A,$A122,CERT_PRES!$Q:$Q,"JULIO")</f>
        <v>0</v>
      </c>
      <c r="BT122" s="375">
        <v>0</v>
      </c>
      <c r="BU122" s="394">
        <f>SUMIFS(CERT_PRES!$P:$P,CERT_PRES!$A:$A,$A122,CERT_PRES!$Q:$Q,"AGOSTO")</f>
        <v>0</v>
      </c>
      <c r="BV122" s="375">
        <v>0</v>
      </c>
      <c r="BW122" s="394">
        <f>SUMIFS(CERT_PRES!$P:$P,CERT_PRES!$A:$A,$A122,CERT_PRES!$Q:$Q,"SEPTIEMBRE")</f>
        <v>0</v>
      </c>
      <c r="BX122" s="375">
        <v>0</v>
      </c>
      <c r="BY122" s="394">
        <f>SUMIFS(CERT_PRES!$P:$P,CERT_PRES!$A:$A,$A122,CERT_PRES!$Q:$Q,"OCTUBRE")</f>
        <v>0</v>
      </c>
      <c r="BZ122" s="375">
        <v>0</v>
      </c>
      <c r="CA122" s="394">
        <f>SUMIFS(CERT_PRES!$P:$P,CERT_PRES!$A:$A,$A122,CERT_PRES!$Q:$Q,"NOVIEMBRE")</f>
        <v>0</v>
      </c>
      <c r="CB122" s="375">
        <v>0</v>
      </c>
      <c r="CC122" s="388">
        <f>SUMIFS(CERT_PRES!$P:$P,CERT_PRES!$A:$A,$A122,CERT_PRES!$Q:$Q,"DICIEMBRE")</f>
        <v>0</v>
      </c>
      <c r="CD122" s="388">
        <f t="shared" si="44"/>
        <v>0</v>
      </c>
      <c r="CE122" s="407" t="str">
        <f t="shared" si="52"/>
        <v>NO</v>
      </c>
      <c r="CF122" s="408" t="str">
        <f t="shared" si="45"/>
        <v>VALIDADO</v>
      </c>
      <c r="CG122" s="409">
        <f>+((SUMIFS(REPROGRAM!$V:$V,REPROGRAM!$B:$B,$A122,REPROGRAM!$AB:$AB,"NO"))-(SUMIFS(REPROGRAM!$W:$W,REPROGRAM!$B:$B,$A122,REPROGRAM!$AB:$AB,"NO")))</f>
        <v>0</v>
      </c>
      <c r="CH122" s="409">
        <f t="shared" si="46"/>
        <v>0</v>
      </c>
      <c r="CI122" s="409">
        <f t="shared" si="47"/>
        <v>0</v>
      </c>
      <c r="CJ122" s="410" t="str">
        <f>IF(DT122="","",INDEX(CATALOGO!L:L,MATCH(DT122,CATALOGO!D:D,0)))</f>
        <v xml:space="preserve">DIRECCIÓN PROVINCIAL DE SALUD DE MANABÍ </v>
      </c>
      <c r="CK122" s="410" t="str">
        <f>IF(DT122="","",INDEX(CATALOGO!L:L,MATCH(DT122,CATALOGO!D:D,0)))</f>
        <v xml:space="preserve">DIRECCIÓN PROVINCIAL DE SALUD DE MANABÍ </v>
      </c>
      <c r="CL122" s="352" t="str">
        <f>IF(D122="","",INDEX(CATALOGO!G:G,MATCH(D122,CATALOGO!D:D,0)))</f>
        <v>COORDINACIÓN ZONAL 4</v>
      </c>
      <c r="CM122" s="352" t="str">
        <f>IF(D122="","",INDEX(CATALOGO!H:H,MATCH(D122,CATALOGO!D:D,0)))</f>
        <v>MANABI</v>
      </c>
      <c r="CN122" s="352" t="str">
        <f>IF(D122="","",INDEX(CATALOGO!I:I,MATCH(D122,CATALOGO!D:D,0)))</f>
        <v>CHONE</v>
      </c>
      <c r="CO122" s="411" t="str">
        <f>IF(H122="","",INDEX(CATALOGO!AH:AH,MATCH(H122,CATALOGO!AF:AF,0)))</f>
        <v>MANTENIMIENTOS</v>
      </c>
      <c r="CP122" s="352" t="str">
        <f t="shared" si="38"/>
        <v>NO APLICA</v>
      </c>
      <c r="CQ122" s="352" t="str">
        <f>IF(E122="","",INDEX(CATALOGO!N:N,MATCH(POA_GC_2026!E122,CATALOGO!M:M,0)))</f>
        <v>CAL</v>
      </c>
      <c r="CR122" s="352" t="str">
        <f t="shared" si="39"/>
        <v>CORRIENTE</v>
      </c>
      <c r="CS122" s="352" t="str">
        <f t="shared" si="40"/>
        <v>57000001</v>
      </c>
      <c r="CT122" s="417" t="str">
        <f>IFERROR(VLOOKUP(E122,CATALOGO!$BB$3:$BC$24,2,0)," ")</f>
        <v>G42</v>
      </c>
      <c r="CU122" s="418" t="str">
        <f>IF(E122="","",INDEX(CATALOGO!AN:AN,MATCH(POA_GC_2026!E122,CATALOGO!AQ:AQ,0)))</f>
        <v>Mejorar las condiciones de vida de la población de forma integral, promoviendo el acceso equitativo a salud, vivienda y bienestar social.</v>
      </c>
      <c r="CV122" s="418" t="str">
        <f>IF(E122="","",INDEX(CATALOGO!AO:AO,MATCH(POA_GC_2026!E122,CATALOGO!AQ:AQ,0)))</f>
        <v>OE4 Incrementar la calidad en la prestación de los servicios de salud</v>
      </c>
      <c r="CW122" s="407" t="str">
        <f>IF(CV122="","",INDEX(CATALOGO!AP:AP,MATCH(POA_GC_2026!CV122,CATALOGO!AO:AO,0)))</f>
        <v>OE_4</v>
      </c>
      <c r="CX122" s="419"/>
      <c r="CY122" s="420">
        <f>SUMIFS(CERT_ACT_POA!AM:AM,CERT_ACT_POA!C:C,A122)</f>
        <v>0</v>
      </c>
      <c r="CZ122" s="420">
        <f t="shared" si="55"/>
        <v>0</v>
      </c>
      <c r="DA122" s="421">
        <f>SUMIFS(CERT_ACT_POA!$AD:$AD,CERT_ACT_POA!$C:$C,POA_GC_2026!$A122)</f>
        <v>0</v>
      </c>
      <c r="DB122" s="421">
        <f>SUMIFS(CERT_ACT_POA!$AE:$AE,CERT_ACT_POA!$C:$C,POA_GC_2026!$A122)</f>
        <v>0</v>
      </c>
      <c r="DC122" s="421">
        <f>SUMIFS(CERT_ACT_POA!$AF:$AF,CERT_ACT_POA!$C:$C,POA_GC_2026!$A122)</f>
        <v>0</v>
      </c>
      <c r="DD122" s="407" t="str">
        <f t="shared" si="56"/>
        <v>53</v>
      </c>
      <c r="DE122" s="364"/>
      <c r="DF122" s="428"/>
      <c r="DG122" s="429">
        <f>SUMIFS(CERT_PRES!$M:$M,CERT_PRES!$A:$A,$A122)</f>
        <v>0</v>
      </c>
      <c r="DH122" s="429">
        <f>SUMIFS(CERT_PRES!$O:$O,CERT_PRES!$A:$A,$A122)</f>
        <v>0</v>
      </c>
      <c r="DI122" s="429">
        <f>SUMIFS(CERT_PRES!$P:$P,CERT_PRES!$A:$A,$A122)</f>
        <v>0</v>
      </c>
      <c r="DJ122" s="442">
        <f t="shared" si="48"/>
        <v>0</v>
      </c>
      <c r="DK122" s="608">
        <f>IFERROR(VLOOKUP($A122,CERT_PRES!$A$6:$L$2552,12,0),0)</f>
        <v>0</v>
      </c>
      <c r="DL122" s="429" t="str">
        <f t="shared" si="36"/>
        <v>OK</v>
      </c>
      <c r="DM122" s="429" t="str">
        <f t="shared" si="37"/>
        <v>OK</v>
      </c>
      <c r="DN122" s="429" t="str">
        <f t="shared" si="42"/>
        <v/>
      </c>
      <c r="DO122" s="429" t="str">
        <f t="shared" si="49"/>
        <v/>
      </c>
      <c r="DP122" s="443">
        <f>IFERROR(VLOOKUP(A122,#REF!,82,0),0)</f>
        <v>0</v>
      </c>
      <c r="DQ122" s="444">
        <f t="shared" si="50"/>
        <v>0</v>
      </c>
      <c r="DR122" s="445">
        <f t="shared" si="51"/>
        <v>0</v>
      </c>
      <c r="DS122" s="484" t="s">
        <v>2749</v>
      </c>
      <c r="DT122" s="326" t="s">
        <v>951</v>
      </c>
    </row>
    <row r="123" spans="1:124" s="39" customFormat="1" ht="12.75" customHeight="1">
      <c r="A123" s="484" t="s">
        <v>2750</v>
      </c>
      <c r="B123" s="486" t="str">
        <f>IF(DT123="","",INDEX(CATALOGO!E:E,MATCH(DT123,CATALOGO!D:D,0)))</f>
        <v>HOSPITAL GENERAL DE CHONE</v>
      </c>
      <c r="C123" s="483" t="s">
        <v>2540</v>
      </c>
      <c r="D123" s="326" t="str">
        <f>IF(B123="","",INDEX(CATALOGO!J:J,MATCH(B123,CATALOGO!E:E,0)))</f>
        <v>1333</v>
      </c>
      <c r="E123" s="329" t="s">
        <v>473</v>
      </c>
      <c r="F123" s="326" t="str">
        <f t="shared" si="53"/>
        <v>000</v>
      </c>
      <c r="G123" s="327" t="s">
        <v>193</v>
      </c>
      <c r="H123" s="328">
        <v>530404</v>
      </c>
      <c r="I123" s="341" t="s">
        <v>1151</v>
      </c>
      <c r="J123" s="327" t="s">
        <v>193</v>
      </c>
      <c r="K123" s="342" t="str">
        <f>IF(J123="","",INDEX(CATALOGO!AW:AW,MATCH(POA_GC_2026!J123,CATALOGO!AV:AV,0)))</f>
        <v>0000</v>
      </c>
      <c r="L123" s="342" t="str">
        <f>IF(J123="","",INDEX(CATALOGO!AY:AY,MATCH(POA_GC_2026!J123,CATALOGO!AV:AV,0)))</f>
        <v>0000</v>
      </c>
      <c r="M123" s="343" t="str">
        <f>IF(DT123="","",INDEX(CATALOGO!L:L,MATCH(DT123,CATALOGO!D:D,0)))</f>
        <v xml:space="preserve">DIRECCIÓN PROVINCIAL DE SALUD DE MANABÍ </v>
      </c>
      <c r="N123" s="343" t="str">
        <f>IF(DT123="","",INDEX(CATALOGO!K:K,MATCH(DT123,CATALOGO!D:D,0)))</f>
        <v>HOSPITAL GENERAL DE CHONE</v>
      </c>
      <c r="O123" s="344" t="str">
        <f>IF(E123="","",INDEX(CATALOGO!O:O,MATCH(POA_GC_2026!E123,CATALOGO!M:M,0)))</f>
        <v>GARANTIA DE LA CALIDAD DE LOS SERVICIOS DE SALUD</v>
      </c>
      <c r="P123" s="345" t="str">
        <f t="shared" si="43"/>
        <v>SIN PROYECTO</v>
      </c>
      <c r="Q123" s="346" t="str">
        <f>IF(CS123="","",INDEX(CATALOGO!T:T,MATCH(POA_GC_2026!CS123,CATALOGO!S:S,0)))</f>
        <v>MANTENIMIENTO PREVENTIVO Y CORRECTIVO SANITARIO</v>
      </c>
      <c r="R123" s="351" t="str">
        <f>IF(H123="","",INDEX(CATALOGO!AG:AG,MATCH(POA_GC_2026!H123,CATALOGO!AF:AF,0)))</f>
        <v>MAQUINARIAS Y EQUIPOS (INSTALACION- MANTENIMIENTO Y REPARACIONES)</v>
      </c>
      <c r="S123" s="345" t="str">
        <f t="array" ref="S123">IF(J123="","",INDEX(CATALOGO!AU:AU,MATCH(J123,CATALOGO!AV:AV,0)))</f>
        <v>RECURSOS FISCALES</v>
      </c>
      <c r="T123" s="352" t="str">
        <f>IF(K123="","",INDEX(CATALOGO!AX:AX,MATCH(K123,CATALOGO!AW:AW,0)))</f>
        <v>SIN ORGANISMO</v>
      </c>
      <c r="U123" s="352" t="str">
        <f>IF(L123="","",INDEX(CATALOGO!AZ:AZ,MATCH(POA_GC_2026!L123,CATALOGO!AY:AY,0)))</f>
        <v>SIN CORRELATIVO</v>
      </c>
      <c r="V123" s="353" t="s">
        <v>493</v>
      </c>
      <c r="W123" s="354" t="s">
        <v>2488</v>
      </c>
      <c r="X123" s="354" t="s">
        <v>2505</v>
      </c>
      <c r="Y123" s="355" t="str">
        <f t="array" ref="Y123">IF(H123="","",INDEX(CATALOGO!AK:AK,MATCH(H123,CATALOGO!AF:AF,0)))</f>
        <v>06</v>
      </c>
      <c r="Z123" s="362" t="str">
        <f t="array" ref="Z123">IF(H123="","",INDEX(CATALOGO!AI:AI,MATCH(H123,CATALOGO!AF:AF,0)))</f>
        <v>NA</v>
      </c>
      <c r="AA123" s="362" t="str">
        <f t="array" ref="AA123">IF(H123="","",INDEX(CATALOGO!AJ:AJ,MATCH(H123,CATALOGO!AF:AF,0)))</f>
        <v>NA</v>
      </c>
      <c r="AB123" s="363" t="s">
        <v>194</v>
      </c>
      <c r="AC123" s="490"/>
      <c r="AD123" s="365" t="s">
        <v>208</v>
      </c>
      <c r="AE123" s="366" t="s">
        <v>41</v>
      </c>
      <c r="AF123" s="367">
        <v>46173</v>
      </c>
      <c r="AG123" s="367">
        <v>46188</v>
      </c>
      <c r="AH123" s="367">
        <v>46167</v>
      </c>
      <c r="AI123" s="367">
        <v>46190</v>
      </c>
      <c r="AJ123" s="367">
        <v>46193</v>
      </c>
      <c r="AK123" s="374"/>
      <c r="AL123" s="367">
        <v>46203</v>
      </c>
      <c r="AM123" s="367">
        <v>46387</v>
      </c>
      <c r="AN123" s="366" t="s">
        <v>41</v>
      </c>
      <c r="AO123" s="375">
        <v>0</v>
      </c>
      <c r="AP123" s="375">
        <v>0</v>
      </c>
      <c r="AQ123" s="375">
        <v>0</v>
      </c>
      <c r="AR123" s="375">
        <v>0</v>
      </c>
      <c r="AS123" s="375">
        <v>0</v>
      </c>
      <c r="AT123" s="375">
        <v>0</v>
      </c>
      <c r="AU123" s="375">
        <v>0</v>
      </c>
      <c r="AV123" s="375">
        <v>0</v>
      </c>
      <c r="AW123" s="375">
        <v>0</v>
      </c>
      <c r="AX123" s="375">
        <v>0</v>
      </c>
      <c r="AY123" s="375">
        <v>0</v>
      </c>
      <c r="AZ123" s="375">
        <v>0</v>
      </c>
      <c r="BA123" s="388">
        <f t="shared" si="54"/>
        <v>0</v>
      </c>
      <c r="BB123" s="364"/>
      <c r="BC123" s="389">
        <f>SUMIFS(REPROGRAM!X:X,REPROGRAM!B:B,POA_GC_2026!A123)</f>
        <v>0</v>
      </c>
      <c r="BD123" s="389">
        <f>SUMIFS(REPROGRAM!Z:Z,REPROGRAM!B:B,POA_GC_2026!A123)</f>
        <v>0</v>
      </c>
      <c r="BE123" s="389">
        <f t="shared" si="41"/>
        <v>0</v>
      </c>
      <c r="BF123" s="375">
        <v>0</v>
      </c>
      <c r="BG123" s="394">
        <f>SUMIFS(CERT_PRES!$P:$P,CERT_PRES!$A:$A,$A123,CERT_PRES!$Q:$Q,"ENERO")</f>
        <v>0</v>
      </c>
      <c r="BH123" s="375">
        <v>0</v>
      </c>
      <c r="BI123" s="394">
        <f>SUMIFS(CERT_PRES!$P:$P,CERT_PRES!$A:$A,$A123,CERT_PRES!$Q:$Q,"FEBRERO")</f>
        <v>0</v>
      </c>
      <c r="BJ123" s="375">
        <v>0</v>
      </c>
      <c r="BK123" s="394">
        <f>SUMIFS(CERT_PRES!$P:$P,CERT_PRES!$A:$A,$A123,CERT_PRES!$Q:$Q,"MARZO")</f>
        <v>0</v>
      </c>
      <c r="BL123" s="375">
        <v>0</v>
      </c>
      <c r="BM123" s="394">
        <f>SUMIFS(CERT_PRES!$P:$P,CERT_PRES!$A:$A,$A123,CERT_PRES!$Q:$Q,"ABRIL")</f>
        <v>0</v>
      </c>
      <c r="BN123" s="375">
        <v>0</v>
      </c>
      <c r="BO123" s="394">
        <f>SUMIFS(CERT_PRES!$P:$P,CERT_PRES!$A:$A,$A123,CERT_PRES!$Q:$Q,"MAYO")</f>
        <v>0</v>
      </c>
      <c r="BP123" s="375">
        <v>0</v>
      </c>
      <c r="BQ123" s="394">
        <f>SUMIFS(CERT_PRES!$P:$P,CERT_PRES!$A:$A,$A123,CERT_PRES!$Q:$Q,"JUNIO")</f>
        <v>0</v>
      </c>
      <c r="BR123" s="375">
        <v>0</v>
      </c>
      <c r="BS123" s="394">
        <f>SUMIFS(CERT_PRES!$P:$P,CERT_PRES!$A:$A,$A123,CERT_PRES!$Q:$Q,"JULIO")</f>
        <v>0</v>
      </c>
      <c r="BT123" s="375">
        <v>0</v>
      </c>
      <c r="BU123" s="394">
        <f>SUMIFS(CERT_PRES!$P:$P,CERT_PRES!$A:$A,$A123,CERT_PRES!$Q:$Q,"AGOSTO")</f>
        <v>0</v>
      </c>
      <c r="BV123" s="375">
        <v>0</v>
      </c>
      <c r="BW123" s="394">
        <f>SUMIFS(CERT_PRES!$P:$P,CERT_PRES!$A:$A,$A123,CERT_PRES!$Q:$Q,"SEPTIEMBRE")</f>
        <v>0</v>
      </c>
      <c r="BX123" s="375">
        <v>0</v>
      </c>
      <c r="BY123" s="394">
        <f>SUMIFS(CERT_PRES!$P:$P,CERT_PRES!$A:$A,$A123,CERT_PRES!$Q:$Q,"OCTUBRE")</f>
        <v>0</v>
      </c>
      <c r="BZ123" s="375">
        <v>0</v>
      </c>
      <c r="CA123" s="394">
        <f>SUMIFS(CERT_PRES!$P:$P,CERT_PRES!$A:$A,$A123,CERT_PRES!$Q:$Q,"NOVIEMBRE")</f>
        <v>0</v>
      </c>
      <c r="CB123" s="375">
        <v>0</v>
      </c>
      <c r="CC123" s="388">
        <f>SUMIFS(CERT_PRES!$P:$P,CERT_PRES!$A:$A,$A123,CERT_PRES!$Q:$Q,"DICIEMBRE")</f>
        <v>0</v>
      </c>
      <c r="CD123" s="388">
        <f t="shared" si="44"/>
        <v>0</v>
      </c>
      <c r="CE123" s="407" t="str">
        <f t="shared" si="52"/>
        <v>NO</v>
      </c>
      <c r="CF123" s="408" t="str">
        <f t="shared" si="45"/>
        <v>VALIDADO</v>
      </c>
      <c r="CG123" s="409">
        <f>+((SUMIFS(REPROGRAM!$V:$V,REPROGRAM!$B:$B,$A123,REPROGRAM!$AB:$AB,"NO"))-(SUMIFS(REPROGRAM!$W:$W,REPROGRAM!$B:$B,$A123,REPROGRAM!$AB:$AB,"NO")))</f>
        <v>0</v>
      </c>
      <c r="CH123" s="409">
        <f t="shared" si="46"/>
        <v>0</v>
      </c>
      <c r="CI123" s="409">
        <f t="shared" si="47"/>
        <v>0</v>
      </c>
      <c r="CJ123" s="410" t="str">
        <f>IF(DT123="","",INDEX(CATALOGO!L:L,MATCH(DT123,CATALOGO!D:D,0)))</f>
        <v xml:space="preserve">DIRECCIÓN PROVINCIAL DE SALUD DE MANABÍ </v>
      </c>
      <c r="CK123" s="410" t="str">
        <f>IF(DT123="","",INDEX(CATALOGO!L:L,MATCH(DT123,CATALOGO!D:D,0)))</f>
        <v xml:space="preserve">DIRECCIÓN PROVINCIAL DE SALUD DE MANABÍ </v>
      </c>
      <c r="CL123" s="352" t="str">
        <f>IF(D123="","",INDEX(CATALOGO!G:G,MATCH(D123,CATALOGO!D:D,0)))</f>
        <v>COORDINACIÓN ZONAL 4</v>
      </c>
      <c r="CM123" s="352" t="str">
        <f>IF(D123="","",INDEX(CATALOGO!H:H,MATCH(D123,CATALOGO!D:D,0)))</f>
        <v>MANABI</v>
      </c>
      <c r="CN123" s="352" t="str">
        <f>IF(D123="","",INDEX(CATALOGO!I:I,MATCH(D123,CATALOGO!D:D,0)))</f>
        <v>CHONE</v>
      </c>
      <c r="CO123" s="411" t="str">
        <f>IF(H123="","",INDEX(CATALOGO!AH:AH,MATCH(H123,CATALOGO!AF:AF,0)))</f>
        <v>MANTENIMIENTOS</v>
      </c>
      <c r="CP123" s="352" t="str">
        <f t="shared" si="38"/>
        <v>NO APLICA</v>
      </c>
      <c r="CQ123" s="352" t="str">
        <f>IF(E123="","",INDEX(CATALOGO!N:N,MATCH(POA_GC_2026!E123,CATALOGO!M:M,0)))</f>
        <v>CAL</v>
      </c>
      <c r="CR123" s="352" t="str">
        <f t="shared" si="39"/>
        <v>CORRIENTE</v>
      </c>
      <c r="CS123" s="352" t="str">
        <f t="shared" si="40"/>
        <v>57000001</v>
      </c>
      <c r="CT123" s="417" t="str">
        <f>IFERROR(VLOOKUP(E123,CATALOGO!$BB$3:$BC$24,2,0)," ")</f>
        <v>G42</v>
      </c>
      <c r="CU123" s="418" t="str">
        <f>IF(E123="","",INDEX(CATALOGO!AN:AN,MATCH(POA_GC_2026!E123,CATALOGO!AQ:AQ,0)))</f>
        <v>Mejorar las condiciones de vida de la población de forma integral, promoviendo el acceso equitativo a salud, vivienda y bienestar social.</v>
      </c>
      <c r="CV123" s="418" t="str">
        <f>IF(E123="","",INDEX(CATALOGO!AO:AO,MATCH(POA_GC_2026!E123,CATALOGO!AQ:AQ,0)))</f>
        <v>OE4 Incrementar la calidad en la prestación de los servicios de salud</v>
      </c>
      <c r="CW123" s="407" t="str">
        <f>IF(CV123="","",INDEX(CATALOGO!AP:AP,MATCH(POA_GC_2026!CV123,CATALOGO!AO:AO,0)))</f>
        <v>OE_4</v>
      </c>
      <c r="CX123" s="419"/>
      <c r="CY123" s="420">
        <f>SUMIFS(CERT_ACT_POA!AM:AM,CERT_ACT_POA!C:C,A123)</f>
        <v>0</v>
      </c>
      <c r="CZ123" s="420">
        <f t="shared" si="55"/>
        <v>0</v>
      </c>
      <c r="DA123" s="421">
        <f>SUMIFS(CERT_ACT_POA!$AD:$AD,CERT_ACT_POA!$C:$C,POA_GC_2026!$A123)</f>
        <v>0</v>
      </c>
      <c r="DB123" s="421">
        <f>SUMIFS(CERT_ACT_POA!$AE:$AE,CERT_ACT_POA!$C:$C,POA_GC_2026!$A123)</f>
        <v>0</v>
      </c>
      <c r="DC123" s="421">
        <f>SUMIFS(CERT_ACT_POA!$AF:$AF,CERT_ACT_POA!$C:$C,POA_GC_2026!$A123)</f>
        <v>0</v>
      </c>
      <c r="DD123" s="407" t="str">
        <f t="shared" si="56"/>
        <v>53</v>
      </c>
      <c r="DE123" s="364"/>
      <c r="DF123" s="428"/>
      <c r="DG123" s="429">
        <f>SUMIFS(CERT_PRES!$M:$M,CERT_PRES!$A:$A,$A123)</f>
        <v>0</v>
      </c>
      <c r="DH123" s="429">
        <f>SUMIFS(CERT_PRES!$O:$O,CERT_PRES!$A:$A,$A123)</f>
        <v>0</v>
      </c>
      <c r="DI123" s="429">
        <f>SUMIFS(CERT_PRES!$P:$P,CERT_PRES!$A:$A,$A123)</f>
        <v>0</v>
      </c>
      <c r="DJ123" s="442">
        <f t="shared" si="48"/>
        <v>0</v>
      </c>
      <c r="DK123" s="608">
        <f>IFERROR(VLOOKUP($A123,CERT_PRES!$A$6:$L$2552,12,0),0)</f>
        <v>0</v>
      </c>
      <c r="DL123" s="429" t="str">
        <f t="shared" si="36"/>
        <v>OK</v>
      </c>
      <c r="DM123" s="429" t="str">
        <f t="shared" si="37"/>
        <v>OK</v>
      </c>
      <c r="DN123" s="429" t="str">
        <f t="shared" si="42"/>
        <v/>
      </c>
      <c r="DO123" s="429" t="str">
        <f t="shared" si="49"/>
        <v/>
      </c>
      <c r="DP123" s="443">
        <f>IFERROR(VLOOKUP(A123,#REF!,82,0),0)</f>
        <v>0</v>
      </c>
      <c r="DQ123" s="444">
        <f t="shared" si="50"/>
        <v>0</v>
      </c>
      <c r="DR123" s="445">
        <f t="shared" si="51"/>
        <v>0</v>
      </c>
      <c r="DS123" s="484" t="s">
        <v>2750</v>
      </c>
      <c r="DT123" s="326" t="s">
        <v>951</v>
      </c>
    </row>
    <row r="124" spans="1:124" s="39" customFormat="1" ht="12.75" customHeight="1">
      <c r="A124" s="484" t="s">
        <v>2751</v>
      </c>
      <c r="B124" s="486" t="str">
        <f>IF(DT124="","",INDEX(CATALOGO!E:E,MATCH(DT124,CATALOGO!D:D,0)))</f>
        <v>HOSPITAL GENERAL DE CHONE</v>
      </c>
      <c r="C124" s="483" t="s">
        <v>2540</v>
      </c>
      <c r="D124" s="326" t="str">
        <f>IF(B124="","",INDEX(CATALOGO!J:J,MATCH(B124,CATALOGO!E:E,0)))</f>
        <v>1333</v>
      </c>
      <c r="E124" s="329" t="s">
        <v>473</v>
      </c>
      <c r="F124" s="326" t="str">
        <f t="shared" si="53"/>
        <v>000</v>
      </c>
      <c r="G124" s="327" t="s">
        <v>218</v>
      </c>
      <c r="H124" s="328">
        <v>530404</v>
      </c>
      <c r="I124" s="341" t="s">
        <v>1151</v>
      </c>
      <c r="J124" s="327" t="s">
        <v>193</v>
      </c>
      <c r="K124" s="342" t="str">
        <f>IF(J124="","",INDEX(CATALOGO!AW:AW,MATCH(POA_GC_2026!J124,CATALOGO!AV:AV,0)))</f>
        <v>0000</v>
      </c>
      <c r="L124" s="342" t="str">
        <f>IF(J124="","",INDEX(CATALOGO!AY:AY,MATCH(POA_GC_2026!J124,CATALOGO!AV:AV,0)))</f>
        <v>0000</v>
      </c>
      <c r="M124" s="343" t="str">
        <f>IF(DT124="","",INDEX(CATALOGO!L:L,MATCH(DT124,CATALOGO!D:D,0)))</f>
        <v xml:space="preserve">DIRECCIÓN PROVINCIAL DE SALUD DE MANABÍ </v>
      </c>
      <c r="N124" s="343" t="str">
        <f>IF(DT124="","",INDEX(CATALOGO!K:K,MATCH(DT124,CATALOGO!D:D,0)))</f>
        <v>HOSPITAL GENERAL DE CHONE</v>
      </c>
      <c r="O124" s="344" t="str">
        <f>IF(E124="","",INDEX(CATALOGO!O:O,MATCH(POA_GC_2026!E124,CATALOGO!M:M,0)))</f>
        <v>GARANTIA DE LA CALIDAD DE LOS SERVICIOS DE SALUD</v>
      </c>
      <c r="P124" s="345" t="str">
        <f t="shared" si="43"/>
        <v>SIN PROYECTO</v>
      </c>
      <c r="Q124" s="346" t="str">
        <f>IF(CS124="","",INDEX(CATALOGO!T:T,MATCH(POA_GC_2026!CS124,CATALOGO!S:S,0)))</f>
        <v>GASTO OPERATIVO DE GARANTIA DE LA CALIDAD</v>
      </c>
      <c r="R124" s="351" t="str">
        <f>IF(H124="","",INDEX(CATALOGO!AG:AG,MATCH(POA_GC_2026!H124,CATALOGO!AF:AF,0)))</f>
        <v>MAQUINARIAS Y EQUIPOS (INSTALACION- MANTENIMIENTO Y REPARACIONES)</v>
      </c>
      <c r="S124" s="345" t="str">
        <f t="array" ref="S124">IF(J124="","",INDEX(CATALOGO!AU:AU,MATCH(J124,CATALOGO!AV:AV,0)))</f>
        <v>RECURSOS FISCALES</v>
      </c>
      <c r="T124" s="352" t="str">
        <f>IF(K124="","",INDEX(CATALOGO!AX:AX,MATCH(K124,CATALOGO!AW:AW,0)))</f>
        <v>SIN ORGANISMO</v>
      </c>
      <c r="U124" s="352" t="str">
        <f>IF(L124="","",INDEX(CATALOGO!AZ:AZ,MATCH(POA_GC_2026!L124,CATALOGO!AY:AY,0)))</f>
        <v>SIN CORRELATIVO</v>
      </c>
      <c r="V124" s="353" t="s">
        <v>475</v>
      </c>
      <c r="W124" s="354" t="s">
        <v>2488</v>
      </c>
      <c r="X124" s="354" t="s">
        <v>2505</v>
      </c>
      <c r="Y124" s="355" t="str">
        <f t="array" ref="Y124">IF(H124="","",INDEX(CATALOGO!AK:AK,MATCH(H124,CATALOGO!AF:AF,0)))</f>
        <v>06</v>
      </c>
      <c r="Z124" s="362" t="str">
        <f t="array" ref="Z124">IF(H124="","",INDEX(CATALOGO!AI:AI,MATCH(H124,CATALOGO!AF:AF,0)))</f>
        <v>NA</v>
      </c>
      <c r="AA124" s="362" t="str">
        <f t="array" ref="AA124">IF(H124="","",INDEX(CATALOGO!AJ:AJ,MATCH(H124,CATALOGO!AF:AF,0)))</f>
        <v>NA</v>
      </c>
      <c r="AB124" s="363" t="s">
        <v>194</v>
      </c>
      <c r="AC124" s="490" t="s">
        <v>2752</v>
      </c>
      <c r="AD124" s="365" t="s">
        <v>206</v>
      </c>
      <c r="AE124" s="366" t="s">
        <v>41</v>
      </c>
      <c r="AF124" s="367">
        <v>46073</v>
      </c>
      <c r="AG124" s="367">
        <v>46073</v>
      </c>
      <c r="AH124" s="367">
        <v>46056</v>
      </c>
      <c r="AI124" s="367">
        <v>46056</v>
      </c>
      <c r="AJ124" s="367">
        <v>46056</v>
      </c>
      <c r="AK124" s="374"/>
      <c r="AL124" s="367">
        <v>46056</v>
      </c>
      <c r="AM124" s="367">
        <v>46078</v>
      </c>
      <c r="AN124" s="366" t="s">
        <v>41</v>
      </c>
      <c r="AO124" s="375">
        <v>0</v>
      </c>
      <c r="AP124" s="375">
        <v>0</v>
      </c>
      <c r="AQ124" s="375">
        <v>0</v>
      </c>
      <c r="AR124" s="375">
        <v>0</v>
      </c>
      <c r="AS124" s="375">
        <v>0</v>
      </c>
      <c r="AT124" s="375">
        <v>0</v>
      </c>
      <c r="AU124" s="375">
        <v>0</v>
      </c>
      <c r="AV124" s="375">
        <v>0</v>
      </c>
      <c r="AW124" s="375">
        <v>0</v>
      </c>
      <c r="AX124" s="375">
        <v>0</v>
      </c>
      <c r="AY124" s="375">
        <v>0</v>
      </c>
      <c r="AZ124" s="375">
        <v>0</v>
      </c>
      <c r="BA124" s="388">
        <f t="shared" si="54"/>
        <v>0</v>
      </c>
      <c r="BB124" s="364"/>
      <c r="BC124" s="389">
        <f>SUMIFS(REPROGRAM!X:X,REPROGRAM!B:B,POA_GC_2026!A124)</f>
        <v>5325.1</v>
      </c>
      <c r="BD124" s="389">
        <f>SUMIFS(REPROGRAM!Z:Z,REPROGRAM!B:B,POA_GC_2026!A124)</f>
        <v>765.1</v>
      </c>
      <c r="BE124" s="389">
        <f t="shared" si="41"/>
        <v>4560</v>
      </c>
      <c r="BF124" s="375">
        <v>0</v>
      </c>
      <c r="BG124" s="394">
        <f>SUMIFS(CERT_PRES!$P:$P,CERT_PRES!$A:$A,$A124,CERT_PRES!$Q:$Q,"ENERO")</f>
        <v>0</v>
      </c>
      <c r="BH124" s="375">
        <v>0</v>
      </c>
      <c r="BI124" s="394">
        <f>SUMIFS(CERT_PRES!$P:$P,CERT_PRES!$A:$A,$A124,CERT_PRES!$Q:$Q,"FEBRERO")</f>
        <v>0</v>
      </c>
      <c r="BJ124" s="375">
        <v>0</v>
      </c>
      <c r="BK124" s="394">
        <f>SUMIFS(CERT_PRES!$P:$P,CERT_PRES!$A:$A,$A124,CERT_PRES!$Q:$Q,"MARZO")</f>
        <v>0</v>
      </c>
      <c r="BL124" s="375">
        <v>0</v>
      </c>
      <c r="BM124" s="394">
        <f>SUMIFS(CERT_PRES!$P:$P,CERT_PRES!$A:$A,$A124,CERT_PRES!$Q:$Q,"ABRIL")</f>
        <v>0</v>
      </c>
      <c r="BN124" s="375">
        <v>0</v>
      </c>
      <c r="BO124" s="394">
        <f>SUMIFS(CERT_PRES!$P:$P,CERT_PRES!$A:$A,$A124,CERT_PRES!$Q:$Q,"MAYO")</f>
        <v>0</v>
      </c>
      <c r="BP124" s="375">
        <v>0</v>
      </c>
      <c r="BQ124" s="394">
        <f>SUMIFS(CERT_PRES!$P:$P,CERT_PRES!$A:$A,$A124,CERT_PRES!$Q:$Q,"JUNIO")</f>
        <v>0</v>
      </c>
      <c r="BR124" s="375">
        <v>4560</v>
      </c>
      <c r="BS124" s="394">
        <f>SUMIFS(CERT_PRES!$P:$P,CERT_PRES!$A:$A,$A124,CERT_PRES!$Q:$Q,"JULIO")</f>
        <v>4560</v>
      </c>
      <c r="BT124" s="375">
        <v>0</v>
      </c>
      <c r="BU124" s="394">
        <f>SUMIFS(CERT_PRES!$P:$P,CERT_PRES!$A:$A,$A124,CERT_PRES!$Q:$Q,"AGOSTO")</f>
        <v>0</v>
      </c>
      <c r="BV124" s="375">
        <v>0</v>
      </c>
      <c r="BW124" s="394">
        <f>SUMIFS(CERT_PRES!$P:$P,CERT_PRES!$A:$A,$A124,CERT_PRES!$Q:$Q,"SEPTIEMBRE")</f>
        <v>0</v>
      </c>
      <c r="BX124" s="375">
        <v>0</v>
      </c>
      <c r="BY124" s="394">
        <f>SUMIFS(CERT_PRES!$P:$P,CERT_PRES!$A:$A,$A124,CERT_PRES!$Q:$Q,"OCTUBRE")</f>
        <v>0</v>
      </c>
      <c r="BZ124" s="375">
        <v>0</v>
      </c>
      <c r="CA124" s="394">
        <f>SUMIFS(CERT_PRES!$P:$P,CERT_PRES!$A:$A,$A124,CERT_PRES!$Q:$Q,"NOVIEMBRE")</f>
        <v>0</v>
      </c>
      <c r="CB124" s="375">
        <v>0</v>
      </c>
      <c r="CC124" s="388">
        <f>SUMIFS(CERT_PRES!$P:$P,CERT_PRES!$A:$A,$A124,CERT_PRES!$Q:$Q,"DICIEMBRE")</f>
        <v>0</v>
      </c>
      <c r="CD124" s="388">
        <f t="shared" si="44"/>
        <v>4560</v>
      </c>
      <c r="CE124" s="407" t="str">
        <f t="shared" si="52"/>
        <v>SI</v>
      </c>
      <c r="CF124" s="408" t="str">
        <f t="shared" si="45"/>
        <v>VALIDADO</v>
      </c>
      <c r="CG124" s="409">
        <f>+((SUMIFS(REPROGRAM!$V:$V,REPROGRAM!$B:$B,$A124,REPROGRAM!$AB:$AB,"NO"))-(SUMIFS(REPROGRAM!$W:$W,REPROGRAM!$B:$B,$A124,REPROGRAM!$AB:$AB,"NO")))</f>
        <v>0</v>
      </c>
      <c r="CH124" s="409">
        <f t="shared" si="46"/>
        <v>4560</v>
      </c>
      <c r="CI124" s="409">
        <f t="shared" si="47"/>
        <v>0</v>
      </c>
      <c r="CJ124" s="410" t="str">
        <f>IF(DT124="","",INDEX(CATALOGO!L:L,MATCH(DT124,CATALOGO!D:D,0)))</f>
        <v xml:space="preserve">DIRECCIÓN PROVINCIAL DE SALUD DE MANABÍ </v>
      </c>
      <c r="CK124" s="410" t="str">
        <f>IF(DT124="","",INDEX(CATALOGO!L:L,MATCH(DT124,CATALOGO!D:D,0)))</f>
        <v xml:space="preserve">DIRECCIÓN PROVINCIAL DE SALUD DE MANABÍ </v>
      </c>
      <c r="CL124" s="352" t="str">
        <f>IF(D124="","",INDEX(CATALOGO!G:G,MATCH(D124,CATALOGO!D:D,0)))</f>
        <v>COORDINACIÓN ZONAL 4</v>
      </c>
      <c r="CM124" s="352" t="str">
        <f>IF(D124="","",INDEX(CATALOGO!H:H,MATCH(D124,CATALOGO!D:D,0)))</f>
        <v>MANABI</v>
      </c>
      <c r="CN124" s="352" t="str">
        <f>IF(D124="","",INDEX(CATALOGO!I:I,MATCH(D124,CATALOGO!D:D,0)))</f>
        <v>CHONE</v>
      </c>
      <c r="CO124" s="411" t="str">
        <f>IF(H124="","",INDEX(CATALOGO!AH:AH,MATCH(H124,CATALOGO!AF:AF,0)))</f>
        <v>MANTENIMIENTOS</v>
      </c>
      <c r="CP124" s="352" t="str">
        <f t="shared" si="38"/>
        <v>NO APLICA</v>
      </c>
      <c r="CQ124" s="352" t="str">
        <f>IF(E124="","",INDEX(CATALOGO!N:N,MATCH(POA_GC_2026!E124,CATALOGO!M:M,0)))</f>
        <v>CAL</v>
      </c>
      <c r="CR124" s="352" t="str">
        <f t="shared" si="39"/>
        <v>CORRIENTE</v>
      </c>
      <c r="CS124" s="352" t="str">
        <f t="shared" si="40"/>
        <v>57000002</v>
      </c>
      <c r="CT124" s="417" t="str">
        <f>IFERROR(VLOOKUP(E124,CATALOGO!$BB$3:$BC$24,2,0)," ")</f>
        <v>G42</v>
      </c>
      <c r="CU124" s="418" t="str">
        <f>IF(E124="","",INDEX(CATALOGO!AN:AN,MATCH(POA_GC_2026!E124,CATALOGO!AQ:AQ,0)))</f>
        <v>Mejorar las condiciones de vida de la población de forma integral, promoviendo el acceso equitativo a salud, vivienda y bienestar social.</v>
      </c>
      <c r="CV124" s="418" t="str">
        <f>IF(E124="","",INDEX(CATALOGO!AO:AO,MATCH(POA_GC_2026!E124,CATALOGO!AQ:AQ,0)))</f>
        <v>OE4 Incrementar la calidad en la prestación de los servicios de salud</v>
      </c>
      <c r="CW124" s="407" t="str">
        <f>IF(CV124="","",INDEX(CATALOGO!AP:AP,MATCH(POA_GC_2026!CV124,CATALOGO!AO:AO,0)))</f>
        <v>OE_4</v>
      </c>
      <c r="CX124" s="419"/>
      <c r="CY124" s="420">
        <f>SUMIFS(CERT_ACT_POA!AM:AM,CERT_ACT_POA!C:C,A124)</f>
        <v>4560</v>
      </c>
      <c r="CZ124" s="420">
        <f t="shared" si="55"/>
        <v>0</v>
      </c>
      <c r="DA124" s="421">
        <f>SUMIFS(CERT_ACT_POA!$AD:$AD,CERT_ACT_POA!$C:$C,POA_GC_2026!$A124)</f>
        <v>0</v>
      </c>
      <c r="DB124" s="421">
        <f>SUMIFS(CERT_ACT_POA!$AE:$AE,CERT_ACT_POA!$C:$C,POA_GC_2026!$A124)</f>
        <v>0</v>
      </c>
      <c r="DC124" s="421">
        <f>SUMIFS(CERT_ACT_POA!$AF:$AF,CERT_ACT_POA!$C:$C,POA_GC_2026!$A124)</f>
        <v>0</v>
      </c>
      <c r="DD124" s="407" t="str">
        <f t="shared" si="56"/>
        <v>53</v>
      </c>
      <c r="DE124" s="364"/>
      <c r="DF124" s="428"/>
      <c r="DG124" s="429">
        <f>SUMIFS(CERT_PRES!$M:$M,CERT_PRES!$A:$A,$A124)</f>
        <v>0</v>
      </c>
      <c r="DH124" s="429">
        <f>SUMIFS(CERT_PRES!$O:$O,CERT_PRES!$A:$A,$A124)</f>
        <v>4560</v>
      </c>
      <c r="DI124" s="429">
        <f>SUMIFS(CERT_PRES!$P:$P,CERT_PRES!$A:$A,$A124)</f>
        <v>4560</v>
      </c>
      <c r="DJ124" s="442">
        <f t="shared" si="48"/>
        <v>0</v>
      </c>
      <c r="DK124" s="608">
        <f>IFERROR(VLOOKUP($A124,CERT_PRES!$A$6:$L$2552,12,0),0)</f>
        <v>70</v>
      </c>
      <c r="DL124" s="429" t="str">
        <f t="shared" si="36"/>
        <v>OK</v>
      </c>
      <c r="DM124" s="429" t="str">
        <f t="shared" si="37"/>
        <v>OK</v>
      </c>
      <c r="DN124" s="429">
        <f t="shared" si="42"/>
        <v>4560</v>
      </c>
      <c r="DO124" s="429" t="str">
        <f t="shared" si="49"/>
        <v/>
      </c>
      <c r="DP124" s="443">
        <f>IFERROR(VLOOKUP(A124,#REF!,82,0),0)</f>
        <v>0</v>
      </c>
      <c r="DQ124" s="444">
        <f t="shared" si="50"/>
        <v>4560</v>
      </c>
      <c r="DR124" s="445">
        <f t="shared" si="51"/>
        <v>0</v>
      </c>
      <c r="DS124" s="484" t="s">
        <v>2751</v>
      </c>
      <c r="DT124" s="326" t="s">
        <v>951</v>
      </c>
    </row>
    <row r="125" spans="1:124" s="39" customFormat="1" ht="12.75" customHeight="1">
      <c r="A125" s="484" t="s">
        <v>2753</v>
      </c>
      <c r="B125" s="486" t="str">
        <f>IF(DT125="","",INDEX(CATALOGO!E:E,MATCH(DT125,CATALOGO!D:D,0)))</f>
        <v>HOSPITAL GENERAL DE CHONE</v>
      </c>
      <c r="C125" s="483" t="s">
        <v>2540</v>
      </c>
      <c r="D125" s="326" t="str">
        <f>IF(B125="","",INDEX(CATALOGO!J:J,MATCH(B125,CATALOGO!E:E,0)))</f>
        <v>1333</v>
      </c>
      <c r="E125" s="329" t="s">
        <v>584</v>
      </c>
      <c r="F125" s="326" t="str">
        <f t="shared" si="53"/>
        <v>000</v>
      </c>
      <c r="G125" s="327" t="s">
        <v>193</v>
      </c>
      <c r="H125" s="328">
        <v>530404</v>
      </c>
      <c r="I125" s="341" t="s">
        <v>1151</v>
      </c>
      <c r="J125" s="327" t="s">
        <v>193</v>
      </c>
      <c r="K125" s="342" t="str">
        <f>IF(J125="","",INDEX(CATALOGO!AW:AW,MATCH(POA_GC_2026!J125,CATALOGO!AV:AV,0)))</f>
        <v>0000</v>
      </c>
      <c r="L125" s="342" t="str">
        <f>IF(J125="","",INDEX(CATALOGO!AY:AY,MATCH(POA_GC_2026!J125,CATALOGO!AV:AV,0)))</f>
        <v>0000</v>
      </c>
      <c r="M125" s="343" t="str">
        <f>IF(DT125="","",INDEX(CATALOGO!L:L,MATCH(DT125,CATALOGO!D:D,0)))</f>
        <v xml:space="preserve">DIRECCIÓN PROVINCIAL DE SALUD DE MANABÍ </v>
      </c>
      <c r="N125" s="343" t="str">
        <f>IF(DT125="","",INDEX(CATALOGO!K:K,MATCH(DT125,CATALOGO!D:D,0)))</f>
        <v>HOSPITAL GENERAL DE CHONE</v>
      </c>
      <c r="O125" s="344" t="str">
        <f>IF(E125="","",INDEX(CATALOGO!O:O,MATCH(POA_GC_2026!E125,CATALOGO!M:M,0)))</f>
        <v>PREVENCION Y REDUCCION DE LA DESNUTRICION CRONICA INFANTIL DCI</v>
      </c>
      <c r="P125" s="345" t="str">
        <f t="shared" si="43"/>
        <v>SIN PROYECTO</v>
      </c>
      <c r="Q125" s="346" t="str">
        <f>IF(CS125="","",INDEX(CATALOGO!T:T,MATCH(POA_GC_2026!CS125,CATALOGO!S:S,0)))</f>
        <v>NIÑAS Y NIÑOS CON CONTROLES DEL NIÑO SANO PARA SU EDAD</v>
      </c>
      <c r="R125" s="351" t="str">
        <f>IF(H125="","",INDEX(CATALOGO!AG:AG,MATCH(POA_GC_2026!H125,CATALOGO!AF:AF,0)))</f>
        <v>MAQUINARIAS Y EQUIPOS (INSTALACION- MANTENIMIENTO Y REPARACIONES)</v>
      </c>
      <c r="S125" s="345" t="str">
        <f t="array" ref="S125">IF(J125="","",INDEX(CATALOGO!AU:AU,MATCH(J125,CATALOGO!AV:AV,0)))</f>
        <v>RECURSOS FISCALES</v>
      </c>
      <c r="T125" s="352" t="str">
        <f>IF(K125="","",INDEX(CATALOGO!AX:AX,MATCH(K125,CATALOGO!AW:AW,0)))</f>
        <v>SIN ORGANISMO</v>
      </c>
      <c r="U125" s="352" t="str">
        <f>IF(L125="","",INDEX(CATALOGO!AZ:AZ,MATCH(POA_GC_2026!L125,CATALOGO!AY:AY,0)))</f>
        <v>SIN CORRELATIVO</v>
      </c>
      <c r="V125" s="353" t="s">
        <v>493</v>
      </c>
      <c r="W125" s="354" t="s">
        <v>2488</v>
      </c>
      <c r="X125" s="354" t="s">
        <v>2505</v>
      </c>
      <c r="Y125" s="355" t="str">
        <f t="array" ref="Y125">IF(H125="","",INDEX(CATALOGO!AK:AK,MATCH(H125,CATALOGO!AF:AF,0)))</f>
        <v>06</v>
      </c>
      <c r="Z125" s="362" t="str">
        <f t="array" ref="Z125">IF(H125="","",INDEX(CATALOGO!AI:AI,MATCH(H125,CATALOGO!AF:AF,0)))</f>
        <v>NA</v>
      </c>
      <c r="AA125" s="362" t="str">
        <f t="array" ref="AA125">IF(H125="","",INDEX(CATALOGO!AJ:AJ,MATCH(H125,CATALOGO!AF:AF,0)))</f>
        <v>NA</v>
      </c>
      <c r="AB125" s="363" t="s">
        <v>194</v>
      </c>
      <c r="AC125" s="490"/>
      <c r="AD125" s="365" t="s">
        <v>208</v>
      </c>
      <c r="AE125" s="366" t="s">
        <v>41</v>
      </c>
      <c r="AF125" s="367">
        <v>46173</v>
      </c>
      <c r="AG125" s="367">
        <v>46188</v>
      </c>
      <c r="AH125" s="367">
        <v>46167</v>
      </c>
      <c r="AI125" s="367">
        <v>46190</v>
      </c>
      <c r="AJ125" s="367">
        <v>46193</v>
      </c>
      <c r="AK125" s="374"/>
      <c r="AL125" s="367">
        <v>46203</v>
      </c>
      <c r="AM125" s="367">
        <v>46387</v>
      </c>
      <c r="AN125" s="366" t="s">
        <v>41</v>
      </c>
      <c r="AO125" s="375">
        <v>0</v>
      </c>
      <c r="AP125" s="375">
        <v>0</v>
      </c>
      <c r="AQ125" s="375">
        <v>0</v>
      </c>
      <c r="AR125" s="375">
        <v>0</v>
      </c>
      <c r="AS125" s="375">
        <v>0</v>
      </c>
      <c r="AT125" s="375">
        <v>0</v>
      </c>
      <c r="AU125" s="375">
        <v>0</v>
      </c>
      <c r="AV125" s="375">
        <v>0</v>
      </c>
      <c r="AW125" s="375">
        <v>0</v>
      </c>
      <c r="AX125" s="375">
        <v>0</v>
      </c>
      <c r="AY125" s="375">
        <v>0</v>
      </c>
      <c r="AZ125" s="375">
        <v>0</v>
      </c>
      <c r="BA125" s="388">
        <f t="shared" si="54"/>
        <v>0</v>
      </c>
      <c r="BB125" s="364"/>
      <c r="BC125" s="389">
        <f>SUMIFS(REPROGRAM!X:X,REPROGRAM!B:B,POA_GC_2026!A125)</f>
        <v>0</v>
      </c>
      <c r="BD125" s="389">
        <f>SUMIFS(REPROGRAM!Z:Z,REPROGRAM!B:B,POA_GC_2026!A125)</f>
        <v>0</v>
      </c>
      <c r="BE125" s="389">
        <f t="shared" si="41"/>
        <v>0</v>
      </c>
      <c r="BF125" s="375">
        <v>0</v>
      </c>
      <c r="BG125" s="394">
        <f>SUMIFS(CERT_PRES!$P:$P,CERT_PRES!$A:$A,$A125,CERT_PRES!$Q:$Q,"ENERO")</f>
        <v>0</v>
      </c>
      <c r="BH125" s="375">
        <v>0</v>
      </c>
      <c r="BI125" s="394">
        <f>SUMIFS(CERT_PRES!$P:$P,CERT_PRES!$A:$A,$A125,CERT_PRES!$Q:$Q,"FEBRERO")</f>
        <v>0</v>
      </c>
      <c r="BJ125" s="375">
        <v>0</v>
      </c>
      <c r="BK125" s="394">
        <f>SUMIFS(CERT_PRES!$P:$P,CERT_PRES!$A:$A,$A125,CERT_PRES!$Q:$Q,"MARZO")</f>
        <v>0</v>
      </c>
      <c r="BL125" s="375">
        <v>0</v>
      </c>
      <c r="BM125" s="394">
        <f>SUMIFS(CERT_PRES!$P:$P,CERT_PRES!$A:$A,$A125,CERT_PRES!$Q:$Q,"ABRIL")</f>
        <v>0</v>
      </c>
      <c r="BN125" s="375">
        <v>0</v>
      </c>
      <c r="BO125" s="394">
        <f>SUMIFS(CERT_PRES!$P:$P,CERT_PRES!$A:$A,$A125,CERT_PRES!$Q:$Q,"MAYO")</f>
        <v>0</v>
      </c>
      <c r="BP125" s="375">
        <v>0</v>
      </c>
      <c r="BQ125" s="394">
        <f>SUMIFS(CERT_PRES!$P:$P,CERT_PRES!$A:$A,$A125,CERT_PRES!$Q:$Q,"JUNIO")</f>
        <v>0</v>
      </c>
      <c r="BR125" s="375">
        <v>0</v>
      </c>
      <c r="BS125" s="394">
        <f>SUMIFS(CERT_PRES!$P:$P,CERT_PRES!$A:$A,$A125,CERT_PRES!$Q:$Q,"JULIO")</f>
        <v>0</v>
      </c>
      <c r="BT125" s="375">
        <v>0</v>
      </c>
      <c r="BU125" s="394">
        <f>SUMIFS(CERT_PRES!$P:$P,CERT_PRES!$A:$A,$A125,CERT_PRES!$Q:$Q,"AGOSTO")</f>
        <v>0</v>
      </c>
      <c r="BV125" s="375">
        <v>0</v>
      </c>
      <c r="BW125" s="394">
        <f>SUMIFS(CERT_PRES!$P:$P,CERT_PRES!$A:$A,$A125,CERT_PRES!$Q:$Q,"SEPTIEMBRE")</f>
        <v>0</v>
      </c>
      <c r="BX125" s="375">
        <v>0</v>
      </c>
      <c r="BY125" s="394">
        <f>SUMIFS(CERT_PRES!$P:$P,CERT_PRES!$A:$A,$A125,CERT_PRES!$Q:$Q,"OCTUBRE")</f>
        <v>0</v>
      </c>
      <c r="BZ125" s="375">
        <v>0</v>
      </c>
      <c r="CA125" s="394">
        <f>SUMIFS(CERT_PRES!$P:$P,CERT_PRES!$A:$A,$A125,CERT_PRES!$Q:$Q,"NOVIEMBRE")</f>
        <v>0</v>
      </c>
      <c r="CB125" s="375">
        <v>0</v>
      </c>
      <c r="CC125" s="388">
        <f>SUMIFS(CERT_PRES!$P:$P,CERT_PRES!$A:$A,$A125,CERT_PRES!$Q:$Q,"DICIEMBRE")</f>
        <v>0</v>
      </c>
      <c r="CD125" s="388">
        <f t="shared" si="44"/>
        <v>0</v>
      </c>
      <c r="CE125" s="407" t="str">
        <f t="shared" si="52"/>
        <v>NO</v>
      </c>
      <c r="CF125" s="408" t="str">
        <f t="shared" si="45"/>
        <v>VALIDADO</v>
      </c>
      <c r="CG125" s="409">
        <f>+((SUMIFS(REPROGRAM!$V:$V,REPROGRAM!$B:$B,$A125,REPROGRAM!$AB:$AB,"NO"))-(SUMIFS(REPROGRAM!$W:$W,REPROGRAM!$B:$B,$A125,REPROGRAM!$AB:$AB,"NO")))</f>
        <v>0</v>
      </c>
      <c r="CH125" s="409">
        <f t="shared" si="46"/>
        <v>0</v>
      </c>
      <c r="CI125" s="409">
        <f t="shared" si="47"/>
        <v>0</v>
      </c>
      <c r="CJ125" s="410" t="str">
        <f>IF(DT125="","",INDEX(CATALOGO!L:L,MATCH(DT125,CATALOGO!D:D,0)))</f>
        <v xml:space="preserve">DIRECCIÓN PROVINCIAL DE SALUD DE MANABÍ </v>
      </c>
      <c r="CK125" s="410" t="str">
        <f>IF(DT125="","",INDEX(CATALOGO!L:L,MATCH(DT125,CATALOGO!D:D,0)))</f>
        <v xml:space="preserve">DIRECCIÓN PROVINCIAL DE SALUD DE MANABÍ </v>
      </c>
      <c r="CL125" s="352" t="str">
        <f>IF(D125="","",INDEX(CATALOGO!G:G,MATCH(D125,CATALOGO!D:D,0)))</f>
        <v>COORDINACIÓN ZONAL 4</v>
      </c>
      <c r="CM125" s="352" t="str">
        <f>IF(D125="","",INDEX(CATALOGO!H:H,MATCH(D125,CATALOGO!D:D,0)))</f>
        <v>MANABI</v>
      </c>
      <c r="CN125" s="352" t="str">
        <f>IF(D125="","",INDEX(CATALOGO!I:I,MATCH(D125,CATALOGO!D:D,0)))</f>
        <v>CHONE</v>
      </c>
      <c r="CO125" s="411" t="str">
        <f>IF(H125="","",INDEX(CATALOGO!AH:AH,MATCH(H125,CATALOGO!AF:AF,0)))</f>
        <v>MANTENIMIENTOS</v>
      </c>
      <c r="CP125" s="352" t="str">
        <f t="shared" si="38"/>
        <v>NO APLICA</v>
      </c>
      <c r="CQ125" s="352" t="str">
        <f>IF(E125="","",INDEX(CATALOGO!N:N,MATCH(POA_GC_2026!E125,CATALOGO!M:M,0)))</f>
        <v>PPR</v>
      </c>
      <c r="CR125" s="352" t="str">
        <f t="shared" si="39"/>
        <v>CORRIENTE</v>
      </c>
      <c r="CS125" s="352" t="str">
        <f t="shared" si="40"/>
        <v>70000001</v>
      </c>
      <c r="CT125" s="417" t="str">
        <f>IFERROR(VLOOKUP(E125,CATALOGO!$BB$3:$BC$24,2,0)," ")</f>
        <v xml:space="preserve"> </v>
      </c>
      <c r="CU125" s="418" t="str">
        <f>IF(E125="","",INDEX(CATALOGO!AN:AN,MATCH(POA_GC_2026!E125,CATALOGO!AQ:AQ,0)))</f>
        <v>Mejorar las condiciones de vida de la población de forma integral, promoviendo el acceso equitativo a salud, vivienda y bienestar social.</v>
      </c>
      <c r="CV125" s="418" t="str">
        <f>IF(E125="","",INDEX(CATALOGO!AO:AO,MATCH(POA_GC_2026!E125,CATALOGO!AQ:AQ,0)))</f>
        <v>OE3 Incrementar la promoción de la salud en la población a través de los estilos de vida</v>
      </c>
      <c r="CW125" s="407" t="str">
        <f>IF(CV125="","",INDEX(CATALOGO!AP:AP,MATCH(POA_GC_2026!CV125,CATALOGO!AO:AO,0)))</f>
        <v>OE_3</v>
      </c>
      <c r="CX125" s="419"/>
      <c r="CY125" s="420">
        <f>SUMIFS(CERT_ACT_POA!AM:AM,CERT_ACT_POA!C:C,A125)</f>
        <v>0</v>
      </c>
      <c r="CZ125" s="420">
        <f t="shared" si="55"/>
        <v>0</v>
      </c>
      <c r="DA125" s="421">
        <f>SUMIFS(CERT_ACT_POA!$AD:$AD,CERT_ACT_POA!$C:$C,POA_GC_2026!$A125)</f>
        <v>0</v>
      </c>
      <c r="DB125" s="421">
        <f>SUMIFS(CERT_ACT_POA!$AE:$AE,CERT_ACT_POA!$C:$C,POA_GC_2026!$A125)</f>
        <v>0</v>
      </c>
      <c r="DC125" s="421">
        <f>SUMIFS(CERT_ACT_POA!$AF:$AF,CERT_ACT_POA!$C:$C,POA_GC_2026!$A125)</f>
        <v>0</v>
      </c>
      <c r="DD125" s="407" t="str">
        <f t="shared" si="56"/>
        <v>53</v>
      </c>
      <c r="DE125" s="364"/>
      <c r="DF125" s="428"/>
      <c r="DG125" s="429">
        <f>SUMIFS(CERT_PRES!$M:$M,CERT_PRES!$A:$A,$A125)</f>
        <v>0</v>
      </c>
      <c r="DH125" s="429">
        <f>SUMIFS(CERT_PRES!$O:$O,CERT_PRES!$A:$A,$A125)</f>
        <v>0</v>
      </c>
      <c r="DI125" s="429">
        <f>SUMIFS(CERT_PRES!$P:$P,CERT_PRES!$A:$A,$A125)</f>
        <v>0</v>
      </c>
      <c r="DJ125" s="442">
        <f t="shared" si="48"/>
        <v>0</v>
      </c>
      <c r="DK125" s="608">
        <f>IFERROR(VLOOKUP($A125,CERT_PRES!$A$6:$L$2552,12,0),0)</f>
        <v>0</v>
      </c>
      <c r="DL125" s="429" t="str">
        <f t="shared" si="36"/>
        <v>OK</v>
      </c>
      <c r="DM125" s="429" t="str">
        <f t="shared" si="37"/>
        <v>OK</v>
      </c>
      <c r="DN125" s="429" t="str">
        <f t="shared" si="42"/>
        <v/>
      </c>
      <c r="DO125" s="429" t="str">
        <f t="shared" si="49"/>
        <v/>
      </c>
      <c r="DP125" s="443">
        <f>IFERROR(VLOOKUP(A125,#REF!,82,0),0)</f>
        <v>0</v>
      </c>
      <c r="DQ125" s="444">
        <f t="shared" si="50"/>
        <v>0</v>
      </c>
      <c r="DR125" s="445">
        <f t="shared" si="51"/>
        <v>0</v>
      </c>
      <c r="DS125" s="484" t="s">
        <v>2753</v>
      </c>
      <c r="DT125" s="326" t="s">
        <v>951</v>
      </c>
    </row>
    <row r="126" spans="1:124" s="39" customFormat="1" ht="12.75" customHeight="1">
      <c r="A126" s="484" t="s">
        <v>2754</v>
      </c>
      <c r="B126" s="486" t="str">
        <f>IF(DT126="","",INDEX(CATALOGO!E:E,MATCH(DT126,CATALOGO!D:D,0)))</f>
        <v>HOSPITAL GENERAL DE CHONE</v>
      </c>
      <c r="C126" s="483" t="s">
        <v>2538</v>
      </c>
      <c r="D126" s="326" t="str">
        <f>IF(B126="","",INDEX(CATALOGO!J:J,MATCH(B126,CATALOGO!E:E,0)))</f>
        <v>1333</v>
      </c>
      <c r="E126" s="329" t="s">
        <v>584</v>
      </c>
      <c r="F126" s="326" t="str">
        <f t="shared" si="53"/>
        <v>000</v>
      </c>
      <c r="G126" s="327" t="s">
        <v>193</v>
      </c>
      <c r="H126" s="328">
        <v>530813</v>
      </c>
      <c r="I126" s="341" t="s">
        <v>1151</v>
      </c>
      <c r="J126" s="327" t="s">
        <v>193</v>
      </c>
      <c r="K126" s="342" t="str">
        <f>IF(J126="","",INDEX(CATALOGO!AW:AW,MATCH(POA_GC_2026!J126,CATALOGO!AV:AV,0)))</f>
        <v>0000</v>
      </c>
      <c r="L126" s="342" t="str">
        <f>IF(J126="","",INDEX(CATALOGO!AY:AY,MATCH(POA_GC_2026!J126,CATALOGO!AV:AV,0)))</f>
        <v>0000</v>
      </c>
      <c r="M126" s="343" t="str">
        <f>IF(DT126="","",INDEX(CATALOGO!L:L,MATCH(DT126,CATALOGO!D:D,0)))</f>
        <v xml:space="preserve">DIRECCIÓN PROVINCIAL DE SALUD DE MANABÍ </v>
      </c>
      <c r="N126" s="343" t="str">
        <f>IF(DT126="","",INDEX(CATALOGO!K:K,MATCH(DT126,CATALOGO!D:D,0)))</f>
        <v>HOSPITAL GENERAL DE CHONE</v>
      </c>
      <c r="O126" s="344" t="str">
        <f>IF(E126="","",INDEX(CATALOGO!O:O,MATCH(POA_GC_2026!E126,CATALOGO!M:M,0)))</f>
        <v>PREVENCION Y REDUCCION DE LA DESNUTRICION CRONICA INFANTIL DCI</v>
      </c>
      <c r="P126" s="345" t="str">
        <f t="shared" si="43"/>
        <v>SIN PROYECTO</v>
      </c>
      <c r="Q126" s="346" t="str">
        <f>IF(CS126="","",INDEX(CATALOGO!T:T,MATCH(POA_GC_2026!CS126,CATALOGO!S:S,0)))</f>
        <v>NIÑAS Y NIÑOS CON CONTROLES DEL NIÑO SANO PARA SU EDAD</v>
      </c>
      <c r="R126" s="351" t="str">
        <f>IF(H126="","",INDEX(CATALOGO!AG:AG,MATCH(POA_GC_2026!H126,CATALOGO!AF:AF,0)))</f>
        <v>REPUESTOS Y ACCESORIOS</v>
      </c>
      <c r="S126" s="345" t="str">
        <f t="array" ref="S126">IF(J126="","",INDEX(CATALOGO!AU:AU,MATCH(J126,CATALOGO!AV:AV,0)))</f>
        <v>RECURSOS FISCALES</v>
      </c>
      <c r="T126" s="352" t="str">
        <f>IF(K126="","",INDEX(CATALOGO!AX:AX,MATCH(K126,CATALOGO!AW:AW,0)))</f>
        <v>SIN ORGANISMO</v>
      </c>
      <c r="U126" s="352" t="str">
        <f>IF(L126="","",INDEX(CATALOGO!AZ:AZ,MATCH(POA_GC_2026!L126,CATALOGO!AY:AY,0)))</f>
        <v>SIN CORRELATIVO</v>
      </c>
      <c r="V126" s="353" t="s">
        <v>493</v>
      </c>
      <c r="W126" s="354" t="s">
        <v>2488</v>
      </c>
      <c r="X126" s="354" t="s">
        <v>2505</v>
      </c>
      <c r="Y126" s="355" t="str">
        <f t="array" ref="Y126">IF(H126="","",INDEX(CATALOGO!AK:AK,MATCH(H126,CATALOGO!AF:AF,0)))</f>
        <v>02</v>
      </c>
      <c r="Z126" s="362" t="str">
        <f t="array" ref="Z126">IF(H126="","",INDEX(CATALOGO!AI:AI,MATCH(H126,CATALOGO!AF:AF,0)))</f>
        <v>NA</v>
      </c>
      <c r="AA126" s="362" t="str">
        <f t="array" ref="AA126">IF(H126="","",INDEX(CATALOGO!AJ:AJ,MATCH(H126,CATALOGO!AF:AF,0)))</f>
        <v>NA</v>
      </c>
      <c r="AB126" s="363" t="s">
        <v>194</v>
      </c>
      <c r="AC126" s="490"/>
      <c r="AD126" s="365" t="s">
        <v>208</v>
      </c>
      <c r="AE126" s="366" t="s">
        <v>41</v>
      </c>
      <c r="AF126" s="367">
        <v>46173</v>
      </c>
      <c r="AG126" s="367">
        <v>46188</v>
      </c>
      <c r="AH126" s="367">
        <v>46167</v>
      </c>
      <c r="AI126" s="367">
        <v>46190</v>
      </c>
      <c r="AJ126" s="367">
        <v>46193</v>
      </c>
      <c r="AK126" s="374"/>
      <c r="AL126" s="367">
        <v>46203</v>
      </c>
      <c r="AM126" s="367">
        <v>46387</v>
      </c>
      <c r="AN126" s="366" t="s">
        <v>41</v>
      </c>
      <c r="AO126" s="375">
        <v>0</v>
      </c>
      <c r="AP126" s="375">
        <v>0</v>
      </c>
      <c r="AQ126" s="375">
        <v>0</v>
      </c>
      <c r="AR126" s="375">
        <v>0</v>
      </c>
      <c r="AS126" s="375">
        <v>0</v>
      </c>
      <c r="AT126" s="375">
        <v>0</v>
      </c>
      <c r="AU126" s="375">
        <v>0</v>
      </c>
      <c r="AV126" s="375">
        <v>0</v>
      </c>
      <c r="AW126" s="375">
        <v>0</v>
      </c>
      <c r="AX126" s="375">
        <v>0</v>
      </c>
      <c r="AY126" s="375">
        <v>0</v>
      </c>
      <c r="AZ126" s="375">
        <v>0</v>
      </c>
      <c r="BA126" s="388">
        <f t="shared" si="54"/>
        <v>0</v>
      </c>
      <c r="BB126" s="364"/>
      <c r="BC126" s="389">
        <f>SUMIFS(REPROGRAM!X:X,REPROGRAM!B:B,POA_GC_2026!A126)</f>
        <v>0</v>
      </c>
      <c r="BD126" s="389">
        <f>SUMIFS(REPROGRAM!Z:Z,REPROGRAM!B:B,POA_GC_2026!A126)</f>
        <v>0</v>
      </c>
      <c r="BE126" s="389">
        <f t="shared" si="41"/>
        <v>0</v>
      </c>
      <c r="BF126" s="375">
        <v>0</v>
      </c>
      <c r="BG126" s="394">
        <f>SUMIFS(CERT_PRES!$P:$P,CERT_PRES!$A:$A,$A126,CERT_PRES!$Q:$Q,"ENERO")</f>
        <v>0</v>
      </c>
      <c r="BH126" s="375">
        <v>0</v>
      </c>
      <c r="BI126" s="394">
        <f>SUMIFS(CERT_PRES!$P:$P,CERT_PRES!$A:$A,$A126,CERT_PRES!$Q:$Q,"FEBRERO")</f>
        <v>0</v>
      </c>
      <c r="BJ126" s="375">
        <v>0</v>
      </c>
      <c r="BK126" s="394">
        <f>SUMIFS(CERT_PRES!$P:$P,CERT_PRES!$A:$A,$A126,CERT_PRES!$Q:$Q,"MARZO")</f>
        <v>0</v>
      </c>
      <c r="BL126" s="375">
        <v>0</v>
      </c>
      <c r="BM126" s="394">
        <f>SUMIFS(CERT_PRES!$P:$P,CERT_PRES!$A:$A,$A126,CERT_PRES!$Q:$Q,"ABRIL")</f>
        <v>0</v>
      </c>
      <c r="BN126" s="375">
        <v>0</v>
      </c>
      <c r="BO126" s="394">
        <f>SUMIFS(CERT_PRES!$P:$P,CERT_PRES!$A:$A,$A126,CERT_PRES!$Q:$Q,"MAYO")</f>
        <v>0</v>
      </c>
      <c r="BP126" s="375">
        <v>0</v>
      </c>
      <c r="BQ126" s="394">
        <f>SUMIFS(CERT_PRES!$P:$P,CERT_PRES!$A:$A,$A126,CERT_PRES!$Q:$Q,"JUNIO")</f>
        <v>0</v>
      </c>
      <c r="BR126" s="375">
        <v>0</v>
      </c>
      <c r="BS126" s="394">
        <f>SUMIFS(CERT_PRES!$P:$P,CERT_PRES!$A:$A,$A126,CERT_PRES!$Q:$Q,"JULIO")</f>
        <v>0</v>
      </c>
      <c r="BT126" s="375">
        <v>0</v>
      </c>
      <c r="BU126" s="394">
        <f>SUMIFS(CERT_PRES!$P:$P,CERT_PRES!$A:$A,$A126,CERT_PRES!$Q:$Q,"AGOSTO")</f>
        <v>0</v>
      </c>
      <c r="BV126" s="375">
        <v>0</v>
      </c>
      <c r="BW126" s="394">
        <f>SUMIFS(CERT_PRES!$P:$P,CERT_PRES!$A:$A,$A126,CERT_PRES!$Q:$Q,"SEPTIEMBRE")</f>
        <v>0</v>
      </c>
      <c r="BX126" s="375">
        <v>0</v>
      </c>
      <c r="BY126" s="394">
        <f>SUMIFS(CERT_PRES!$P:$P,CERT_PRES!$A:$A,$A126,CERT_PRES!$Q:$Q,"OCTUBRE")</f>
        <v>0</v>
      </c>
      <c r="BZ126" s="375">
        <v>0</v>
      </c>
      <c r="CA126" s="394">
        <f>SUMIFS(CERT_PRES!$P:$P,CERT_PRES!$A:$A,$A126,CERT_PRES!$Q:$Q,"NOVIEMBRE")</f>
        <v>0</v>
      </c>
      <c r="CB126" s="375">
        <v>0</v>
      </c>
      <c r="CC126" s="388">
        <f>SUMIFS(CERT_PRES!$P:$P,CERT_PRES!$A:$A,$A126,CERT_PRES!$Q:$Q,"DICIEMBRE")</f>
        <v>0</v>
      </c>
      <c r="CD126" s="388">
        <f t="shared" si="44"/>
        <v>0</v>
      </c>
      <c r="CE126" s="407" t="str">
        <f t="shared" si="52"/>
        <v>NO</v>
      </c>
      <c r="CF126" s="408" t="str">
        <f t="shared" si="45"/>
        <v>VALIDADO</v>
      </c>
      <c r="CG126" s="409">
        <f>+((SUMIFS(REPROGRAM!$V:$V,REPROGRAM!$B:$B,$A126,REPROGRAM!$AB:$AB,"NO"))-(SUMIFS(REPROGRAM!$W:$W,REPROGRAM!$B:$B,$A126,REPROGRAM!$AB:$AB,"NO")))</f>
        <v>0</v>
      </c>
      <c r="CH126" s="409">
        <f t="shared" si="46"/>
        <v>0</v>
      </c>
      <c r="CI126" s="409">
        <f t="shared" si="47"/>
        <v>0</v>
      </c>
      <c r="CJ126" s="410" t="str">
        <f>IF(DT126="","",INDEX(CATALOGO!L:L,MATCH(DT126,CATALOGO!D:D,0)))</f>
        <v xml:space="preserve">DIRECCIÓN PROVINCIAL DE SALUD DE MANABÍ </v>
      </c>
      <c r="CK126" s="410" t="str">
        <f>IF(DT126="","",INDEX(CATALOGO!L:L,MATCH(DT126,CATALOGO!D:D,0)))</f>
        <v xml:space="preserve">DIRECCIÓN PROVINCIAL DE SALUD DE MANABÍ </v>
      </c>
      <c r="CL126" s="352" t="str">
        <f>IF(D126="","",INDEX(CATALOGO!G:G,MATCH(D126,CATALOGO!D:D,0)))</f>
        <v>COORDINACIÓN ZONAL 4</v>
      </c>
      <c r="CM126" s="352" t="str">
        <f>IF(D126="","",INDEX(CATALOGO!H:H,MATCH(D126,CATALOGO!D:D,0)))</f>
        <v>MANABI</v>
      </c>
      <c r="CN126" s="352" t="str">
        <f>IF(D126="","",INDEX(CATALOGO!I:I,MATCH(D126,CATALOGO!D:D,0)))</f>
        <v>CHONE</v>
      </c>
      <c r="CO126" s="411" t="str">
        <f>IF(H126="","",INDEX(CATALOGO!AH:AH,MATCH(H126,CATALOGO!AF:AF,0)))</f>
        <v>MANTENIMIENTOS</v>
      </c>
      <c r="CP126" s="352" t="str">
        <f t="shared" si="38"/>
        <v>NO APLICA</v>
      </c>
      <c r="CQ126" s="352" t="str">
        <f>IF(E126="","",INDEX(CATALOGO!N:N,MATCH(POA_GC_2026!E126,CATALOGO!M:M,0)))</f>
        <v>PPR</v>
      </c>
      <c r="CR126" s="352" t="str">
        <f t="shared" si="39"/>
        <v>CORRIENTE</v>
      </c>
      <c r="CS126" s="352" t="str">
        <f t="shared" si="40"/>
        <v>70000001</v>
      </c>
      <c r="CT126" s="417" t="str">
        <f>IFERROR(VLOOKUP(E126,CATALOGO!$BB$3:$BC$24,2,0)," ")</f>
        <v xml:space="preserve"> </v>
      </c>
      <c r="CU126" s="418" t="str">
        <f>IF(E126="","",INDEX(CATALOGO!AN:AN,MATCH(POA_GC_2026!E126,CATALOGO!AQ:AQ,0)))</f>
        <v>Mejorar las condiciones de vida de la población de forma integral, promoviendo el acceso equitativo a salud, vivienda y bienestar social.</v>
      </c>
      <c r="CV126" s="418" t="str">
        <f>IF(E126="","",INDEX(CATALOGO!AO:AO,MATCH(POA_GC_2026!E126,CATALOGO!AQ:AQ,0)))</f>
        <v>OE3 Incrementar la promoción de la salud en la población a través de los estilos de vida</v>
      </c>
      <c r="CW126" s="407" t="str">
        <f>IF(CV126="","",INDEX(CATALOGO!AP:AP,MATCH(POA_GC_2026!CV126,CATALOGO!AO:AO,0)))</f>
        <v>OE_3</v>
      </c>
      <c r="CX126" s="419"/>
      <c r="CY126" s="420">
        <f>SUMIFS(CERT_ACT_POA!AM:AM,CERT_ACT_POA!C:C,A126)</f>
        <v>0</v>
      </c>
      <c r="CZ126" s="420">
        <f t="shared" si="55"/>
        <v>0</v>
      </c>
      <c r="DA126" s="421">
        <f>SUMIFS(CERT_ACT_POA!$AD:$AD,CERT_ACT_POA!$C:$C,POA_GC_2026!$A126)</f>
        <v>0</v>
      </c>
      <c r="DB126" s="421">
        <f>SUMIFS(CERT_ACT_POA!$AE:$AE,CERT_ACT_POA!$C:$C,POA_GC_2026!$A126)</f>
        <v>0</v>
      </c>
      <c r="DC126" s="421">
        <f>SUMIFS(CERT_ACT_POA!$AF:$AF,CERT_ACT_POA!$C:$C,POA_GC_2026!$A126)</f>
        <v>0</v>
      </c>
      <c r="DD126" s="407" t="str">
        <f t="shared" si="56"/>
        <v>53</v>
      </c>
      <c r="DE126" s="364"/>
      <c r="DF126" s="428"/>
      <c r="DG126" s="429">
        <f>SUMIFS(CERT_PRES!$M:$M,CERT_PRES!$A:$A,$A126)</f>
        <v>0</v>
      </c>
      <c r="DH126" s="429">
        <f>SUMIFS(CERT_PRES!$O:$O,CERT_PRES!$A:$A,$A126)</f>
        <v>0</v>
      </c>
      <c r="DI126" s="429">
        <f>SUMIFS(CERT_PRES!$P:$P,CERT_PRES!$A:$A,$A126)</f>
        <v>0</v>
      </c>
      <c r="DJ126" s="442">
        <f t="shared" si="48"/>
        <v>0</v>
      </c>
      <c r="DK126" s="608">
        <f>IFERROR(VLOOKUP($A126,CERT_PRES!$A$6:$L$2552,12,0),0)</f>
        <v>0</v>
      </c>
      <c r="DL126" s="429" t="str">
        <f t="shared" ref="DL126:DL168" si="57">IF(A126="","",IF(ROUND(DG126,2)+ROUND(DH126,2)&lt;=ROUND(CH126,2),"OK","REVISAR"))</f>
        <v>OK</v>
      </c>
      <c r="DM126" s="429" t="str">
        <f t="shared" ref="DM126:DM168" si="58">IF(A126="","",IF(ROUND(DG126,2)+ROUND(DH126,2)&lt;=ROUND(CH126+CG126,2),"OK","REVISAR"))</f>
        <v>OK</v>
      </c>
      <c r="DN126" s="429" t="str">
        <f t="shared" si="42"/>
        <v/>
      </c>
      <c r="DO126" s="429" t="str">
        <f t="shared" si="49"/>
        <v/>
      </c>
      <c r="DP126" s="443">
        <f>IFERROR(VLOOKUP(A126,#REF!,82,0),0)</f>
        <v>0</v>
      </c>
      <c r="DQ126" s="444">
        <f t="shared" si="50"/>
        <v>0</v>
      </c>
      <c r="DR126" s="445">
        <f t="shared" si="51"/>
        <v>0</v>
      </c>
      <c r="DS126" s="484" t="s">
        <v>2754</v>
      </c>
      <c r="DT126" s="326" t="s">
        <v>951</v>
      </c>
    </row>
    <row r="127" spans="1:124" s="39" customFormat="1" ht="12.75" customHeight="1">
      <c r="A127" s="484" t="s">
        <v>2755</v>
      </c>
      <c r="B127" s="486" t="str">
        <f>IF(DT127="","",INDEX(CATALOGO!E:E,MATCH(DT127,CATALOGO!D:D,0)))</f>
        <v>HOSPITAL GENERAL DE CHONE</v>
      </c>
      <c r="C127" s="483" t="s">
        <v>2540</v>
      </c>
      <c r="D127" s="326" t="str">
        <f>IF(B127="","",INDEX(CATALOGO!J:J,MATCH(B127,CATALOGO!E:E,0)))</f>
        <v>1333</v>
      </c>
      <c r="E127" s="329" t="s">
        <v>584</v>
      </c>
      <c r="F127" s="326" t="str">
        <f t="shared" si="53"/>
        <v>000</v>
      </c>
      <c r="G127" s="327" t="s">
        <v>193</v>
      </c>
      <c r="H127" s="328">
        <v>530404</v>
      </c>
      <c r="I127" s="341" t="s">
        <v>1151</v>
      </c>
      <c r="J127" s="327" t="s">
        <v>193</v>
      </c>
      <c r="K127" s="342" t="str">
        <f>IF(J127="","",INDEX(CATALOGO!AW:AW,MATCH(POA_GC_2026!J127,CATALOGO!AV:AV,0)))</f>
        <v>0000</v>
      </c>
      <c r="L127" s="342" t="str">
        <f>IF(J127="","",INDEX(CATALOGO!AY:AY,MATCH(POA_GC_2026!J127,CATALOGO!AV:AV,0)))</f>
        <v>0000</v>
      </c>
      <c r="M127" s="343" t="str">
        <f>IF(DT127="","",INDEX(CATALOGO!L:L,MATCH(DT127,CATALOGO!D:D,0)))</f>
        <v xml:space="preserve">DIRECCIÓN PROVINCIAL DE SALUD DE MANABÍ </v>
      </c>
      <c r="N127" s="343" t="str">
        <f>IF(DT127="","",INDEX(CATALOGO!K:K,MATCH(DT127,CATALOGO!D:D,0)))</f>
        <v>HOSPITAL GENERAL DE CHONE</v>
      </c>
      <c r="O127" s="344" t="str">
        <f>IF(E127="","",INDEX(CATALOGO!O:O,MATCH(POA_GC_2026!E127,CATALOGO!M:M,0)))</f>
        <v>PREVENCION Y REDUCCION DE LA DESNUTRICION CRONICA INFANTIL DCI</v>
      </c>
      <c r="P127" s="345" t="str">
        <f t="shared" si="43"/>
        <v>SIN PROYECTO</v>
      </c>
      <c r="Q127" s="346" t="str">
        <f>IF(CS127="","",INDEX(CATALOGO!T:T,MATCH(POA_GC_2026!CS127,CATALOGO!S:S,0)))</f>
        <v>NIÑAS Y NIÑOS CON CONTROLES DEL NIÑO SANO PARA SU EDAD</v>
      </c>
      <c r="R127" s="351" t="str">
        <f>IF(H127="","",INDEX(CATALOGO!AG:AG,MATCH(POA_GC_2026!H127,CATALOGO!AF:AF,0)))</f>
        <v>MAQUINARIAS Y EQUIPOS (INSTALACION- MANTENIMIENTO Y REPARACIONES)</v>
      </c>
      <c r="S127" s="345" t="str">
        <f t="array" ref="S127">IF(J127="","",INDEX(CATALOGO!AU:AU,MATCH(J127,CATALOGO!AV:AV,0)))</f>
        <v>RECURSOS FISCALES</v>
      </c>
      <c r="T127" s="352" t="str">
        <f>IF(K127="","",INDEX(CATALOGO!AX:AX,MATCH(K127,CATALOGO!AW:AW,0)))</f>
        <v>SIN ORGANISMO</v>
      </c>
      <c r="U127" s="352" t="str">
        <f>IF(L127="","",INDEX(CATALOGO!AZ:AZ,MATCH(POA_GC_2026!L127,CATALOGO!AY:AY,0)))</f>
        <v>SIN CORRELATIVO</v>
      </c>
      <c r="V127" s="353" t="s">
        <v>493</v>
      </c>
      <c r="W127" s="354" t="s">
        <v>2488</v>
      </c>
      <c r="X127" s="354" t="s">
        <v>2505</v>
      </c>
      <c r="Y127" s="355" t="str">
        <f t="array" ref="Y127">IF(H127="","",INDEX(CATALOGO!AK:AK,MATCH(H127,CATALOGO!AF:AF,0)))</f>
        <v>06</v>
      </c>
      <c r="Z127" s="362" t="str">
        <f t="array" ref="Z127">IF(H127="","",INDEX(CATALOGO!AI:AI,MATCH(H127,CATALOGO!AF:AF,0)))</f>
        <v>NA</v>
      </c>
      <c r="AA127" s="362" t="str">
        <f t="array" ref="AA127">IF(H127="","",INDEX(CATALOGO!AJ:AJ,MATCH(H127,CATALOGO!AF:AF,0)))</f>
        <v>NA</v>
      </c>
      <c r="AB127" s="363" t="s">
        <v>194</v>
      </c>
      <c r="AC127" s="490"/>
      <c r="AD127" s="365" t="s">
        <v>208</v>
      </c>
      <c r="AE127" s="366" t="s">
        <v>41</v>
      </c>
      <c r="AF127" s="367">
        <v>46173</v>
      </c>
      <c r="AG127" s="367">
        <v>46188</v>
      </c>
      <c r="AH127" s="367">
        <v>46167</v>
      </c>
      <c r="AI127" s="367">
        <v>46190</v>
      </c>
      <c r="AJ127" s="367">
        <v>46193</v>
      </c>
      <c r="AK127" s="374"/>
      <c r="AL127" s="367">
        <v>46203</v>
      </c>
      <c r="AM127" s="367">
        <v>46387</v>
      </c>
      <c r="AN127" s="366" t="s">
        <v>41</v>
      </c>
      <c r="AO127" s="375">
        <v>0</v>
      </c>
      <c r="AP127" s="375">
        <v>0</v>
      </c>
      <c r="AQ127" s="375">
        <v>0</v>
      </c>
      <c r="AR127" s="375">
        <v>0</v>
      </c>
      <c r="AS127" s="375">
        <v>0</v>
      </c>
      <c r="AT127" s="375">
        <v>0</v>
      </c>
      <c r="AU127" s="375">
        <v>0</v>
      </c>
      <c r="AV127" s="375">
        <v>0</v>
      </c>
      <c r="AW127" s="375">
        <v>0</v>
      </c>
      <c r="AX127" s="375">
        <v>0</v>
      </c>
      <c r="AY127" s="375">
        <v>0</v>
      </c>
      <c r="AZ127" s="375">
        <v>0</v>
      </c>
      <c r="BA127" s="388">
        <f t="shared" si="54"/>
        <v>0</v>
      </c>
      <c r="BB127" s="364"/>
      <c r="BC127" s="389">
        <f>SUMIFS(REPROGRAM!X:X,REPROGRAM!B:B,POA_GC_2026!A127)</f>
        <v>0</v>
      </c>
      <c r="BD127" s="389">
        <f>SUMIFS(REPROGRAM!Z:Z,REPROGRAM!B:B,POA_GC_2026!A127)</f>
        <v>0</v>
      </c>
      <c r="BE127" s="389">
        <f t="shared" si="41"/>
        <v>0</v>
      </c>
      <c r="BF127" s="375">
        <v>0</v>
      </c>
      <c r="BG127" s="394">
        <f>SUMIFS(CERT_PRES!$P:$P,CERT_PRES!$A:$A,$A127,CERT_PRES!$Q:$Q,"ENERO")</f>
        <v>0</v>
      </c>
      <c r="BH127" s="375">
        <v>0</v>
      </c>
      <c r="BI127" s="394">
        <f>SUMIFS(CERT_PRES!$P:$P,CERT_PRES!$A:$A,$A127,CERT_PRES!$Q:$Q,"FEBRERO")</f>
        <v>0</v>
      </c>
      <c r="BJ127" s="375">
        <v>0</v>
      </c>
      <c r="BK127" s="394">
        <f>SUMIFS(CERT_PRES!$P:$P,CERT_PRES!$A:$A,$A127,CERT_PRES!$Q:$Q,"MARZO")</f>
        <v>0</v>
      </c>
      <c r="BL127" s="375">
        <v>0</v>
      </c>
      <c r="BM127" s="394">
        <f>SUMIFS(CERT_PRES!$P:$P,CERT_PRES!$A:$A,$A127,CERT_PRES!$Q:$Q,"ABRIL")</f>
        <v>0</v>
      </c>
      <c r="BN127" s="375">
        <v>0</v>
      </c>
      <c r="BO127" s="394">
        <f>SUMIFS(CERT_PRES!$P:$P,CERT_PRES!$A:$A,$A127,CERT_PRES!$Q:$Q,"MAYO")</f>
        <v>0</v>
      </c>
      <c r="BP127" s="375">
        <v>0</v>
      </c>
      <c r="BQ127" s="394">
        <f>SUMIFS(CERT_PRES!$P:$P,CERT_PRES!$A:$A,$A127,CERT_PRES!$Q:$Q,"JUNIO")</f>
        <v>0</v>
      </c>
      <c r="BR127" s="375">
        <v>0</v>
      </c>
      <c r="BS127" s="394">
        <f>SUMIFS(CERT_PRES!$P:$P,CERT_PRES!$A:$A,$A127,CERT_PRES!$Q:$Q,"JULIO")</f>
        <v>0</v>
      </c>
      <c r="BT127" s="375">
        <v>0</v>
      </c>
      <c r="BU127" s="394">
        <f>SUMIFS(CERT_PRES!$P:$P,CERT_PRES!$A:$A,$A127,CERT_PRES!$Q:$Q,"AGOSTO")</f>
        <v>0</v>
      </c>
      <c r="BV127" s="375">
        <v>0</v>
      </c>
      <c r="BW127" s="394">
        <f>SUMIFS(CERT_PRES!$P:$P,CERT_PRES!$A:$A,$A127,CERT_PRES!$Q:$Q,"SEPTIEMBRE")</f>
        <v>0</v>
      </c>
      <c r="BX127" s="375">
        <v>0</v>
      </c>
      <c r="BY127" s="394">
        <f>SUMIFS(CERT_PRES!$P:$P,CERT_PRES!$A:$A,$A127,CERT_PRES!$Q:$Q,"OCTUBRE")</f>
        <v>0</v>
      </c>
      <c r="BZ127" s="375">
        <v>0</v>
      </c>
      <c r="CA127" s="394">
        <f>SUMIFS(CERT_PRES!$P:$P,CERT_PRES!$A:$A,$A127,CERT_PRES!$Q:$Q,"NOVIEMBRE")</f>
        <v>0</v>
      </c>
      <c r="CB127" s="375">
        <v>0</v>
      </c>
      <c r="CC127" s="388">
        <f>SUMIFS(CERT_PRES!$P:$P,CERT_PRES!$A:$A,$A127,CERT_PRES!$Q:$Q,"DICIEMBRE")</f>
        <v>0</v>
      </c>
      <c r="CD127" s="388">
        <f t="shared" si="44"/>
        <v>0</v>
      </c>
      <c r="CE127" s="407" t="str">
        <f t="shared" si="52"/>
        <v>NO</v>
      </c>
      <c r="CF127" s="408" t="str">
        <f t="shared" si="45"/>
        <v>VALIDADO</v>
      </c>
      <c r="CG127" s="409">
        <f>+((SUMIFS(REPROGRAM!$V:$V,REPROGRAM!$B:$B,$A127,REPROGRAM!$AB:$AB,"NO"))-(SUMIFS(REPROGRAM!$W:$W,REPROGRAM!$B:$B,$A127,REPROGRAM!$AB:$AB,"NO")))</f>
        <v>0</v>
      </c>
      <c r="CH127" s="409">
        <f t="shared" si="46"/>
        <v>0</v>
      </c>
      <c r="CI127" s="409">
        <f t="shared" si="47"/>
        <v>0</v>
      </c>
      <c r="CJ127" s="410" t="str">
        <f>IF(DT127="","",INDEX(CATALOGO!L:L,MATCH(DT127,CATALOGO!D:D,0)))</f>
        <v xml:space="preserve">DIRECCIÓN PROVINCIAL DE SALUD DE MANABÍ </v>
      </c>
      <c r="CK127" s="410" t="str">
        <f>IF(DT127="","",INDEX(CATALOGO!L:L,MATCH(DT127,CATALOGO!D:D,0)))</f>
        <v xml:space="preserve">DIRECCIÓN PROVINCIAL DE SALUD DE MANABÍ </v>
      </c>
      <c r="CL127" s="352" t="str">
        <f>IF(D127="","",INDEX(CATALOGO!G:G,MATCH(D127,CATALOGO!D:D,0)))</f>
        <v>COORDINACIÓN ZONAL 4</v>
      </c>
      <c r="CM127" s="352" t="str">
        <f>IF(D127="","",INDEX(CATALOGO!H:H,MATCH(D127,CATALOGO!D:D,0)))</f>
        <v>MANABI</v>
      </c>
      <c r="CN127" s="352" t="str">
        <f>IF(D127="","",INDEX(CATALOGO!I:I,MATCH(D127,CATALOGO!D:D,0)))</f>
        <v>CHONE</v>
      </c>
      <c r="CO127" s="411" t="str">
        <f>IF(H127="","",INDEX(CATALOGO!AH:AH,MATCH(H127,CATALOGO!AF:AF,0)))</f>
        <v>MANTENIMIENTOS</v>
      </c>
      <c r="CP127" s="352" t="str">
        <f t="shared" si="38"/>
        <v>NO APLICA</v>
      </c>
      <c r="CQ127" s="352" t="str">
        <f>IF(E127="","",INDEX(CATALOGO!N:N,MATCH(POA_GC_2026!E127,CATALOGO!M:M,0)))</f>
        <v>PPR</v>
      </c>
      <c r="CR127" s="352" t="str">
        <f t="shared" si="39"/>
        <v>CORRIENTE</v>
      </c>
      <c r="CS127" s="352" t="str">
        <f t="shared" si="40"/>
        <v>70000001</v>
      </c>
      <c r="CT127" s="417" t="str">
        <f>IFERROR(VLOOKUP(E127,CATALOGO!$BB$3:$BC$24,2,0)," ")</f>
        <v xml:space="preserve"> </v>
      </c>
      <c r="CU127" s="418" t="str">
        <f>IF(E127="","",INDEX(CATALOGO!AN:AN,MATCH(POA_GC_2026!E127,CATALOGO!AQ:AQ,0)))</f>
        <v>Mejorar las condiciones de vida de la población de forma integral, promoviendo el acceso equitativo a salud, vivienda y bienestar social.</v>
      </c>
      <c r="CV127" s="418" t="str">
        <f>IF(E127="","",INDEX(CATALOGO!AO:AO,MATCH(POA_GC_2026!E127,CATALOGO!AQ:AQ,0)))</f>
        <v>OE3 Incrementar la promoción de la salud en la población a través de los estilos de vida</v>
      </c>
      <c r="CW127" s="407" t="str">
        <f>IF(CV127="","",INDEX(CATALOGO!AP:AP,MATCH(POA_GC_2026!CV127,CATALOGO!AO:AO,0)))</f>
        <v>OE_3</v>
      </c>
      <c r="CX127" s="419"/>
      <c r="CY127" s="420">
        <f>SUMIFS(CERT_ACT_POA!AM:AM,CERT_ACT_POA!C:C,A127)</f>
        <v>0</v>
      </c>
      <c r="CZ127" s="420">
        <f t="shared" si="55"/>
        <v>0</v>
      </c>
      <c r="DA127" s="421">
        <f>SUMIFS(CERT_ACT_POA!$AD:$AD,CERT_ACT_POA!$C:$C,POA_GC_2026!$A127)</f>
        <v>0</v>
      </c>
      <c r="DB127" s="421">
        <f>SUMIFS(CERT_ACT_POA!$AE:$AE,CERT_ACT_POA!$C:$C,POA_GC_2026!$A127)</f>
        <v>0</v>
      </c>
      <c r="DC127" s="421">
        <f>SUMIFS(CERT_ACT_POA!$AF:$AF,CERT_ACT_POA!$C:$C,POA_GC_2026!$A127)</f>
        <v>0</v>
      </c>
      <c r="DD127" s="407" t="str">
        <f t="shared" si="56"/>
        <v>53</v>
      </c>
      <c r="DE127" s="364"/>
      <c r="DF127" s="428"/>
      <c r="DG127" s="429">
        <f>SUMIFS(CERT_PRES!$M:$M,CERT_PRES!$A:$A,$A127)</f>
        <v>0</v>
      </c>
      <c r="DH127" s="429">
        <f>SUMIFS(CERT_PRES!$O:$O,CERT_PRES!$A:$A,$A127)</f>
        <v>0</v>
      </c>
      <c r="DI127" s="429">
        <f>SUMIFS(CERT_PRES!$P:$P,CERT_PRES!$A:$A,$A127)</f>
        <v>0</v>
      </c>
      <c r="DJ127" s="442">
        <f t="shared" si="48"/>
        <v>0</v>
      </c>
      <c r="DK127" s="608">
        <f>IFERROR(VLOOKUP($A127,CERT_PRES!$A$6:$L$2552,12,0),0)</f>
        <v>0</v>
      </c>
      <c r="DL127" s="429" t="str">
        <f t="shared" si="57"/>
        <v>OK</v>
      </c>
      <c r="DM127" s="429" t="str">
        <f t="shared" si="58"/>
        <v>OK</v>
      </c>
      <c r="DN127" s="429" t="str">
        <f t="shared" si="42"/>
        <v/>
      </c>
      <c r="DO127" s="429" t="str">
        <f t="shared" si="49"/>
        <v/>
      </c>
      <c r="DP127" s="443">
        <f>IFERROR(VLOOKUP(A127,#REF!,82,0),0)</f>
        <v>0</v>
      </c>
      <c r="DQ127" s="444">
        <f t="shared" si="50"/>
        <v>0</v>
      </c>
      <c r="DR127" s="445">
        <f t="shared" si="51"/>
        <v>0</v>
      </c>
      <c r="DS127" s="484" t="s">
        <v>2755</v>
      </c>
      <c r="DT127" s="326" t="s">
        <v>951</v>
      </c>
    </row>
    <row r="128" spans="1:124" s="39" customFormat="1" ht="12.75" customHeight="1">
      <c r="A128" s="484" t="s">
        <v>2756</v>
      </c>
      <c r="B128" s="486" t="str">
        <f>IF(DT128="","",INDEX(CATALOGO!E:E,MATCH(DT128,CATALOGO!D:D,0)))</f>
        <v>HOSPITAL GENERAL DE CHONE</v>
      </c>
      <c r="C128" s="483" t="s">
        <v>2538</v>
      </c>
      <c r="D128" s="326" t="str">
        <f>IF(B128="","",INDEX(CATALOGO!J:J,MATCH(B128,CATALOGO!E:E,0)))</f>
        <v>1333</v>
      </c>
      <c r="E128" s="329" t="s">
        <v>584</v>
      </c>
      <c r="F128" s="326" t="str">
        <f t="shared" si="53"/>
        <v>000</v>
      </c>
      <c r="G128" s="327" t="s">
        <v>193</v>
      </c>
      <c r="H128" s="328">
        <v>530813</v>
      </c>
      <c r="I128" s="341" t="s">
        <v>1151</v>
      </c>
      <c r="J128" s="327" t="s">
        <v>193</v>
      </c>
      <c r="K128" s="342" t="str">
        <f>IF(J128="","",INDEX(CATALOGO!AW:AW,MATCH(POA_GC_2026!J128,CATALOGO!AV:AV,0)))</f>
        <v>0000</v>
      </c>
      <c r="L128" s="342" t="str">
        <f>IF(J128="","",INDEX(CATALOGO!AY:AY,MATCH(POA_GC_2026!J128,CATALOGO!AV:AV,0)))</f>
        <v>0000</v>
      </c>
      <c r="M128" s="343" t="str">
        <f>IF(DT128="","",INDEX(CATALOGO!L:L,MATCH(DT128,CATALOGO!D:D,0)))</f>
        <v xml:space="preserve">DIRECCIÓN PROVINCIAL DE SALUD DE MANABÍ </v>
      </c>
      <c r="N128" s="343" t="str">
        <f>IF(DT128="","",INDEX(CATALOGO!K:K,MATCH(DT128,CATALOGO!D:D,0)))</f>
        <v>HOSPITAL GENERAL DE CHONE</v>
      </c>
      <c r="O128" s="344" t="str">
        <f>IF(E128="","",INDEX(CATALOGO!O:O,MATCH(POA_GC_2026!E128,CATALOGO!M:M,0)))</f>
        <v>PREVENCION Y REDUCCION DE LA DESNUTRICION CRONICA INFANTIL DCI</v>
      </c>
      <c r="P128" s="345" t="str">
        <f t="shared" si="43"/>
        <v>SIN PROYECTO</v>
      </c>
      <c r="Q128" s="346" t="str">
        <f>IF(CS128="","",INDEX(CATALOGO!T:T,MATCH(POA_GC_2026!CS128,CATALOGO!S:S,0)))</f>
        <v>NIÑAS Y NIÑOS CON CONTROLES DEL NIÑO SANO PARA SU EDAD</v>
      </c>
      <c r="R128" s="351" t="str">
        <f>IF(H128="","",INDEX(CATALOGO!AG:AG,MATCH(POA_GC_2026!H128,CATALOGO!AF:AF,0)))</f>
        <v>REPUESTOS Y ACCESORIOS</v>
      </c>
      <c r="S128" s="345" t="str">
        <f t="array" ref="S128">IF(J128="","",INDEX(CATALOGO!AU:AU,MATCH(J128,CATALOGO!AV:AV,0)))</f>
        <v>RECURSOS FISCALES</v>
      </c>
      <c r="T128" s="352" t="str">
        <f>IF(K128="","",INDEX(CATALOGO!AX:AX,MATCH(K128,CATALOGO!AW:AW,0)))</f>
        <v>SIN ORGANISMO</v>
      </c>
      <c r="U128" s="352" t="str">
        <f>IF(L128="","",INDEX(CATALOGO!AZ:AZ,MATCH(POA_GC_2026!L128,CATALOGO!AY:AY,0)))</f>
        <v>SIN CORRELATIVO</v>
      </c>
      <c r="V128" s="353" t="s">
        <v>493</v>
      </c>
      <c r="W128" s="354" t="s">
        <v>2488</v>
      </c>
      <c r="X128" s="354" t="s">
        <v>2505</v>
      </c>
      <c r="Y128" s="355" t="str">
        <f t="array" ref="Y128">IF(H128="","",INDEX(CATALOGO!AK:AK,MATCH(H128,CATALOGO!AF:AF,0)))</f>
        <v>02</v>
      </c>
      <c r="Z128" s="362" t="str">
        <f t="array" ref="Z128">IF(H128="","",INDEX(CATALOGO!AI:AI,MATCH(H128,CATALOGO!AF:AF,0)))</f>
        <v>NA</v>
      </c>
      <c r="AA128" s="362" t="str">
        <f t="array" ref="AA128">IF(H128="","",INDEX(CATALOGO!AJ:AJ,MATCH(H128,CATALOGO!AF:AF,0)))</f>
        <v>NA</v>
      </c>
      <c r="AB128" s="363" t="s">
        <v>194</v>
      </c>
      <c r="AC128" s="490"/>
      <c r="AD128" s="365" t="s">
        <v>208</v>
      </c>
      <c r="AE128" s="366" t="s">
        <v>41</v>
      </c>
      <c r="AF128" s="367">
        <v>46173</v>
      </c>
      <c r="AG128" s="367">
        <v>46188</v>
      </c>
      <c r="AH128" s="367">
        <v>46167</v>
      </c>
      <c r="AI128" s="367">
        <v>46190</v>
      </c>
      <c r="AJ128" s="367">
        <v>46193</v>
      </c>
      <c r="AK128" s="374"/>
      <c r="AL128" s="367">
        <v>46203</v>
      </c>
      <c r="AM128" s="367">
        <v>46387</v>
      </c>
      <c r="AN128" s="366" t="s">
        <v>41</v>
      </c>
      <c r="AO128" s="375">
        <v>0</v>
      </c>
      <c r="AP128" s="375">
        <v>0</v>
      </c>
      <c r="AQ128" s="375">
        <v>0</v>
      </c>
      <c r="AR128" s="375">
        <v>0</v>
      </c>
      <c r="AS128" s="375">
        <v>0</v>
      </c>
      <c r="AT128" s="375">
        <v>0</v>
      </c>
      <c r="AU128" s="375">
        <v>0</v>
      </c>
      <c r="AV128" s="375">
        <v>0</v>
      </c>
      <c r="AW128" s="375">
        <v>0</v>
      </c>
      <c r="AX128" s="375">
        <v>0</v>
      </c>
      <c r="AY128" s="375">
        <v>0</v>
      </c>
      <c r="AZ128" s="375">
        <v>0</v>
      </c>
      <c r="BA128" s="388">
        <f t="shared" si="54"/>
        <v>0</v>
      </c>
      <c r="BB128" s="364"/>
      <c r="BC128" s="389">
        <f>SUMIFS(REPROGRAM!X:X,REPROGRAM!B:B,POA_GC_2026!A128)</f>
        <v>0</v>
      </c>
      <c r="BD128" s="389">
        <f>SUMIFS(REPROGRAM!Z:Z,REPROGRAM!B:B,POA_GC_2026!A128)</f>
        <v>0</v>
      </c>
      <c r="BE128" s="389">
        <f t="shared" si="41"/>
        <v>0</v>
      </c>
      <c r="BF128" s="375">
        <v>0</v>
      </c>
      <c r="BG128" s="394">
        <f>SUMIFS(CERT_PRES!$P:$P,CERT_PRES!$A:$A,$A128,CERT_PRES!$Q:$Q,"ENERO")</f>
        <v>0</v>
      </c>
      <c r="BH128" s="375">
        <v>0</v>
      </c>
      <c r="BI128" s="394">
        <f>SUMIFS(CERT_PRES!$P:$P,CERT_PRES!$A:$A,$A128,CERT_PRES!$Q:$Q,"FEBRERO")</f>
        <v>0</v>
      </c>
      <c r="BJ128" s="375">
        <v>0</v>
      </c>
      <c r="BK128" s="394">
        <f>SUMIFS(CERT_PRES!$P:$P,CERT_PRES!$A:$A,$A128,CERT_PRES!$Q:$Q,"MARZO")</f>
        <v>0</v>
      </c>
      <c r="BL128" s="375">
        <v>0</v>
      </c>
      <c r="BM128" s="394">
        <f>SUMIFS(CERT_PRES!$P:$P,CERT_PRES!$A:$A,$A128,CERT_PRES!$Q:$Q,"ABRIL")</f>
        <v>0</v>
      </c>
      <c r="BN128" s="375">
        <v>0</v>
      </c>
      <c r="BO128" s="394">
        <f>SUMIFS(CERT_PRES!$P:$P,CERT_PRES!$A:$A,$A128,CERT_PRES!$Q:$Q,"MAYO")</f>
        <v>0</v>
      </c>
      <c r="BP128" s="375">
        <v>0</v>
      </c>
      <c r="BQ128" s="394">
        <f>SUMIFS(CERT_PRES!$P:$P,CERT_PRES!$A:$A,$A128,CERT_PRES!$Q:$Q,"JUNIO")</f>
        <v>0</v>
      </c>
      <c r="BR128" s="375">
        <v>0</v>
      </c>
      <c r="BS128" s="394">
        <f>SUMIFS(CERT_PRES!$P:$P,CERT_PRES!$A:$A,$A128,CERT_PRES!$Q:$Q,"JULIO")</f>
        <v>0</v>
      </c>
      <c r="BT128" s="375">
        <v>0</v>
      </c>
      <c r="BU128" s="394">
        <f>SUMIFS(CERT_PRES!$P:$P,CERT_PRES!$A:$A,$A128,CERT_PRES!$Q:$Q,"AGOSTO")</f>
        <v>0</v>
      </c>
      <c r="BV128" s="375">
        <v>0</v>
      </c>
      <c r="BW128" s="394">
        <f>SUMIFS(CERT_PRES!$P:$P,CERT_PRES!$A:$A,$A128,CERT_PRES!$Q:$Q,"SEPTIEMBRE")</f>
        <v>0</v>
      </c>
      <c r="BX128" s="375">
        <v>0</v>
      </c>
      <c r="BY128" s="394">
        <f>SUMIFS(CERT_PRES!$P:$P,CERT_PRES!$A:$A,$A128,CERT_PRES!$Q:$Q,"OCTUBRE")</f>
        <v>0</v>
      </c>
      <c r="BZ128" s="375">
        <v>0</v>
      </c>
      <c r="CA128" s="394">
        <f>SUMIFS(CERT_PRES!$P:$P,CERT_PRES!$A:$A,$A128,CERT_PRES!$Q:$Q,"NOVIEMBRE")</f>
        <v>0</v>
      </c>
      <c r="CB128" s="375">
        <v>0</v>
      </c>
      <c r="CC128" s="388">
        <f>SUMIFS(CERT_PRES!$P:$P,CERT_PRES!$A:$A,$A128,CERT_PRES!$Q:$Q,"DICIEMBRE")</f>
        <v>0</v>
      </c>
      <c r="CD128" s="388">
        <f t="shared" si="44"/>
        <v>0</v>
      </c>
      <c r="CE128" s="407" t="str">
        <f t="shared" si="52"/>
        <v>NO</v>
      </c>
      <c r="CF128" s="408" t="str">
        <f t="shared" si="45"/>
        <v>VALIDADO</v>
      </c>
      <c r="CG128" s="409">
        <f>+((SUMIFS(REPROGRAM!$V:$V,REPROGRAM!$B:$B,$A128,REPROGRAM!$AB:$AB,"NO"))-(SUMIFS(REPROGRAM!$W:$W,REPROGRAM!$B:$B,$A128,REPROGRAM!$AB:$AB,"NO")))</f>
        <v>0</v>
      </c>
      <c r="CH128" s="409">
        <f t="shared" si="46"/>
        <v>0</v>
      </c>
      <c r="CI128" s="409">
        <f t="shared" si="47"/>
        <v>0</v>
      </c>
      <c r="CJ128" s="410" t="str">
        <f>IF(DT128="","",INDEX(CATALOGO!L:L,MATCH(DT128,CATALOGO!D:D,0)))</f>
        <v xml:space="preserve">DIRECCIÓN PROVINCIAL DE SALUD DE MANABÍ </v>
      </c>
      <c r="CK128" s="410" t="str">
        <f>IF(DT128="","",INDEX(CATALOGO!L:L,MATCH(DT128,CATALOGO!D:D,0)))</f>
        <v xml:space="preserve">DIRECCIÓN PROVINCIAL DE SALUD DE MANABÍ </v>
      </c>
      <c r="CL128" s="352" t="str">
        <f>IF(D128="","",INDEX(CATALOGO!G:G,MATCH(D128,CATALOGO!D:D,0)))</f>
        <v>COORDINACIÓN ZONAL 4</v>
      </c>
      <c r="CM128" s="352" t="str">
        <f>IF(D128="","",INDEX(CATALOGO!H:H,MATCH(D128,CATALOGO!D:D,0)))</f>
        <v>MANABI</v>
      </c>
      <c r="CN128" s="352" t="str">
        <f>IF(D128="","",INDEX(CATALOGO!I:I,MATCH(D128,CATALOGO!D:D,0)))</f>
        <v>CHONE</v>
      </c>
      <c r="CO128" s="411" t="str">
        <f>IF(H128="","",INDEX(CATALOGO!AH:AH,MATCH(H128,CATALOGO!AF:AF,0)))</f>
        <v>MANTENIMIENTOS</v>
      </c>
      <c r="CP128" s="352" t="str">
        <f t="shared" si="38"/>
        <v>NO APLICA</v>
      </c>
      <c r="CQ128" s="352" t="str">
        <f>IF(E128="","",INDEX(CATALOGO!N:N,MATCH(POA_GC_2026!E128,CATALOGO!M:M,0)))</f>
        <v>PPR</v>
      </c>
      <c r="CR128" s="352" t="str">
        <f t="shared" si="39"/>
        <v>CORRIENTE</v>
      </c>
      <c r="CS128" s="352" t="str">
        <f t="shared" si="40"/>
        <v>70000001</v>
      </c>
      <c r="CT128" s="417" t="str">
        <f>IFERROR(VLOOKUP(E128,CATALOGO!$BB$3:$BC$24,2,0)," ")</f>
        <v xml:space="preserve"> </v>
      </c>
      <c r="CU128" s="418" t="str">
        <f>IF(E128="","",INDEX(CATALOGO!AN:AN,MATCH(POA_GC_2026!E128,CATALOGO!AQ:AQ,0)))</f>
        <v>Mejorar las condiciones de vida de la población de forma integral, promoviendo el acceso equitativo a salud, vivienda y bienestar social.</v>
      </c>
      <c r="CV128" s="418" t="str">
        <f>IF(E128="","",INDEX(CATALOGO!AO:AO,MATCH(POA_GC_2026!E128,CATALOGO!AQ:AQ,0)))</f>
        <v>OE3 Incrementar la promoción de la salud en la población a través de los estilos de vida</v>
      </c>
      <c r="CW128" s="407" t="str">
        <f>IF(CV128="","",INDEX(CATALOGO!AP:AP,MATCH(POA_GC_2026!CV128,CATALOGO!AO:AO,0)))</f>
        <v>OE_3</v>
      </c>
      <c r="CX128" s="419"/>
      <c r="CY128" s="420">
        <f>SUMIFS(CERT_ACT_POA!AM:AM,CERT_ACT_POA!C:C,A128)</f>
        <v>0</v>
      </c>
      <c r="CZ128" s="420">
        <f t="shared" si="55"/>
        <v>0</v>
      </c>
      <c r="DA128" s="421">
        <f>SUMIFS(CERT_ACT_POA!$AD:$AD,CERT_ACT_POA!$C:$C,POA_GC_2026!$A128)</f>
        <v>0</v>
      </c>
      <c r="DB128" s="421">
        <f>SUMIFS(CERT_ACT_POA!$AE:$AE,CERT_ACT_POA!$C:$C,POA_GC_2026!$A128)</f>
        <v>0</v>
      </c>
      <c r="DC128" s="421">
        <f>SUMIFS(CERT_ACT_POA!$AF:$AF,CERT_ACT_POA!$C:$C,POA_GC_2026!$A128)</f>
        <v>0</v>
      </c>
      <c r="DD128" s="407" t="str">
        <f t="shared" si="56"/>
        <v>53</v>
      </c>
      <c r="DE128" s="364"/>
      <c r="DF128" s="428"/>
      <c r="DG128" s="429">
        <f>SUMIFS(CERT_PRES!$M:$M,CERT_PRES!$A:$A,$A128)</f>
        <v>0</v>
      </c>
      <c r="DH128" s="429">
        <f>SUMIFS(CERT_PRES!$O:$O,CERT_PRES!$A:$A,$A128)</f>
        <v>0</v>
      </c>
      <c r="DI128" s="429">
        <f>SUMIFS(CERT_PRES!$P:$P,CERT_PRES!$A:$A,$A128)</f>
        <v>0</v>
      </c>
      <c r="DJ128" s="442">
        <f t="shared" si="48"/>
        <v>0</v>
      </c>
      <c r="DK128" s="608">
        <f>IFERROR(VLOOKUP($A128,CERT_PRES!$A$6:$L$2552,12,0),0)</f>
        <v>0</v>
      </c>
      <c r="DL128" s="429" t="str">
        <f t="shared" si="57"/>
        <v>OK</v>
      </c>
      <c r="DM128" s="429" t="str">
        <f t="shared" si="58"/>
        <v>OK</v>
      </c>
      <c r="DN128" s="429" t="str">
        <f t="shared" si="42"/>
        <v/>
      </c>
      <c r="DO128" s="429" t="str">
        <f t="shared" si="49"/>
        <v/>
      </c>
      <c r="DP128" s="443">
        <f>IFERROR(VLOOKUP(A128,#REF!,82,0),0)</f>
        <v>0</v>
      </c>
      <c r="DQ128" s="444">
        <f t="shared" si="50"/>
        <v>0</v>
      </c>
      <c r="DR128" s="445">
        <f t="shared" si="51"/>
        <v>0</v>
      </c>
      <c r="DS128" s="484" t="s">
        <v>2756</v>
      </c>
      <c r="DT128" s="326" t="s">
        <v>951</v>
      </c>
    </row>
    <row r="129" spans="1:124" s="39" customFormat="1" ht="12.75" customHeight="1">
      <c r="A129" s="484" t="s">
        <v>2757</v>
      </c>
      <c r="B129" s="486" t="str">
        <f>IF(DT129="","",INDEX(CATALOGO!E:E,MATCH(DT129,CATALOGO!D:D,0)))</f>
        <v>HOSPITAL GENERAL DE CHONE</v>
      </c>
      <c r="C129" s="483" t="s">
        <v>2540</v>
      </c>
      <c r="D129" s="326" t="str">
        <f>IF(B129="","",INDEX(CATALOGO!J:J,MATCH(B129,CATALOGO!E:E,0)))</f>
        <v>1333</v>
      </c>
      <c r="E129" s="329" t="s">
        <v>584</v>
      </c>
      <c r="F129" s="326" t="str">
        <f t="shared" si="53"/>
        <v>000</v>
      </c>
      <c r="G129" s="327" t="s">
        <v>193</v>
      </c>
      <c r="H129" s="328">
        <v>530404</v>
      </c>
      <c r="I129" s="341" t="s">
        <v>1151</v>
      </c>
      <c r="J129" s="327" t="s">
        <v>193</v>
      </c>
      <c r="K129" s="342" t="str">
        <f>IF(J129="","",INDEX(CATALOGO!AW:AW,MATCH(POA_GC_2026!J129,CATALOGO!AV:AV,0)))</f>
        <v>0000</v>
      </c>
      <c r="L129" s="342" t="str">
        <f>IF(J129="","",INDEX(CATALOGO!AY:AY,MATCH(POA_GC_2026!J129,CATALOGO!AV:AV,0)))</f>
        <v>0000</v>
      </c>
      <c r="M129" s="343" t="str">
        <f>IF(DT129="","",INDEX(CATALOGO!L:L,MATCH(DT129,CATALOGO!D:D,0)))</f>
        <v xml:space="preserve">DIRECCIÓN PROVINCIAL DE SALUD DE MANABÍ </v>
      </c>
      <c r="N129" s="343" t="str">
        <f>IF(DT129="","",INDEX(CATALOGO!K:K,MATCH(DT129,CATALOGO!D:D,0)))</f>
        <v>HOSPITAL GENERAL DE CHONE</v>
      </c>
      <c r="O129" s="344" t="str">
        <f>IF(E129="","",INDEX(CATALOGO!O:O,MATCH(POA_GC_2026!E129,CATALOGO!M:M,0)))</f>
        <v>PREVENCION Y REDUCCION DE LA DESNUTRICION CRONICA INFANTIL DCI</v>
      </c>
      <c r="P129" s="345" t="str">
        <f t="shared" si="43"/>
        <v>SIN PROYECTO</v>
      </c>
      <c r="Q129" s="346" t="str">
        <f>IF(CS129="","",INDEX(CATALOGO!T:T,MATCH(POA_GC_2026!CS129,CATALOGO!S:S,0)))</f>
        <v>NIÑAS Y NIÑOS CON CONTROLES DEL NIÑO SANO PARA SU EDAD</v>
      </c>
      <c r="R129" s="351" t="str">
        <f>IF(H129="","",INDEX(CATALOGO!AG:AG,MATCH(POA_GC_2026!H129,CATALOGO!AF:AF,0)))</f>
        <v>MAQUINARIAS Y EQUIPOS (INSTALACION- MANTENIMIENTO Y REPARACIONES)</v>
      </c>
      <c r="S129" s="345" t="str">
        <f t="array" ref="S129">IF(J129="","",INDEX(CATALOGO!AU:AU,MATCH(J129,CATALOGO!AV:AV,0)))</f>
        <v>RECURSOS FISCALES</v>
      </c>
      <c r="T129" s="352" t="str">
        <f>IF(K129="","",INDEX(CATALOGO!AX:AX,MATCH(K129,CATALOGO!AW:AW,0)))</f>
        <v>SIN ORGANISMO</v>
      </c>
      <c r="U129" s="352" t="str">
        <f>IF(L129="","",INDEX(CATALOGO!AZ:AZ,MATCH(POA_GC_2026!L129,CATALOGO!AY:AY,0)))</f>
        <v>SIN CORRELATIVO</v>
      </c>
      <c r="V129" s="353" t="s">
        <v>493</v>
      </c>
      <c r="W129" s="354" t="s">
        <v>2488</v>
      </c>
      <c r="X129" s="354" t="s">
        <v>2505</v>
      </c>
      <c r="Y129" s="355" t="str">
        <f t="array" ref="Y129">IF(H129="","",INDEX(CATALOGO!AK:AK,MATCH(H129,CATALOGO!AF:AF,0)))</f>
        <v>06</v>
      </c>
      <c r="Z129" s="362" t="str">
        <f t="array" ref="Z129">IF(H129="","",INDEX(CATALOGO!AI:AI,MATCH(H129,CATALOGO!AF:AF,0)))</f>
        <v>NA</v>
      </c>
      <c r="AA129" s="362" t="str">
        <f t="array" ref="AA129">IF(H129="","",INDEX(CATALOGO!AJ:AJ,MATCH(H129,CATALOGO!AF:AF,0)))</f>
        <v>NA</v>
      </c>
      <c r="AB129" s="363" t="s">
        <v>194</v>
      </c>
      <c r="AC129" s="490"/>
      <c r="AD129" s="365" t="s">
        <v>208</v>
      </c>
      <c r="AE129" s="366" t="s">
        <v>41</v>
      </c>
      <c r="AF129" s="367">
        <v>46173</v>
      </c>
      <c r="AG129" s="367">
        <v>46188</v>
      </c>
      <c r="AH129" s="367">
        <v>46167</v>
      </c>
      <c r="AI129" s="367">
        <v>46190</v>
      </c>
      <c r="AJ129" s="367">
        <v>46193</v>
      </c>
      <c r="AK129" s="374"/>
      <c r="AL129" s="367">
        <v>46203</v>
      </c>
      <c r="AM129" s="367">
        <v>46387</v>
      </c>
      <c r="AN129" s="366" t="s">
        <v>41</v>
      </c>
      <c r="AO129" s="375">
        <v>0</v>
      </c>
      <c r="AP129" s="375">
        <v>0</v>
      </c>
      <c r="AQ129" s="375">
        <v>0</v>
      </c>
      <c r="AR129" s="375">
        <v>0</v>
      </c>
      <c r="AS129" s="375">
        <v>0</v>
      </c>
      <c r="AT129" s="375">
        <v>0</v>
      </c>
      <c r="AU129" s="375">
        <v>0</v>
      </c>
      <c r="AV129" s="375">
        <v>0</v>
      </c>
      <c r="AW129" s="375">
        <v>0</v>
      </c>
      <c r="AX129" s="375">
        <v>0</v>
      </c>
      <c r="AY129" s="375">
        <v>0</v>
      </c>
      <c r="AZ129" s="375">
        <v>0</v>
      </c>
      <c r="BA129" s="388">
        <f t="shared" si="54"/>
        <v>0</v>
      </c>
      <c r="BB129" s="364"/>
      <c r="BC129" s="389">
        <f>SUMIFS(REPROGRAM!X:X,REPROGRAM!B:B,POA_GC_2026!A129)</f>
        <v>0</v>
      </c>
      <c r="BD129" s="389">
        <f>SUMIFS(REPROGRAM!Z:Z,REPROGRAM!B:B,POA_GC_2026!A129)</f>
        <v>0</v>
      </c>
      <c r="BE129" s="389">
        <f t="shared" si="41"/>
        <v>0</v>
      </c>
      <c r="BF129" s="375">
        <v>0</v>
      </c>
      <c r="BG129" s="394">
        <f>SUMIFS(CERT_PRES!$P:$P,CERT_PRES!$A:$A,$A129,CERT_PRES!$Q:$Q,"ENERO")</f>
        <v>0</v>
      </c>
      <c r="BH129" s="375">
        <v>0</v>
      </c>
      <c r="BI129" s="394">
        <f>SUMIFS(CERT_PRES!$P:$P,CERT_PRES!$A:$A,$A129,CERT_PRES!$Q:$Q,"FEBRERO")</f>
        <v>0</v>
      </c>
      <c r="BJ129" s="375">
        <v>0</v>
      </c>
      <c r="BK129" s="394">
        <f>SUMIFS(CERT_PRES!$P:$P,CERT_PRES!$A:$A,$A129,CERT_PRES!$Q:$Q,"MARZO")</f>
        <v>0</v>
      </c>
      <c r="BL129" s="375">
        <v>0</v>
      </c>
      <c r="BM129" s="394">
        <f>SUMIFS(CERT_PRES!$P:$P,CERT_PRES!$A:$A,$A129,CERT_PRES!$Q:$Q,"ABRIL")</f>
        <v>0</v>
      </c>
      <c r="BN129" s="375">
        <v>0</v>
      </c>
      <c r="BO129" s="394">
        <f>SUMIFS(CERT_PRES!$P:$P,CERT_PRES!$A:$A,$A129,CERT_PRES!$Q:$Q,"MAYO")</f>
        <v>0</v>
      </c>
      <c r="BP129" s="375">
        <v>0</v>
      </c>
      <c r="BQ129" s="394">
        <f>SUMIFS(CERT_PRES!$P:$P,CERT_PRES!$A:$A,$A129,CERT_PRES!$Q:$Q,"JUNIO")</f>
        <v>0</v>
      </c>
      <c r="BR129" s="375">
        <v>0</v>
      </c>
      <c r="BS129" s="394">
        <f>SUMIFS(CERT_PRES!$P:$P,CERT_PRES!$A:$A,$A129,CERT_PRES!$Q:$Q,"JULIO")</f>
        <v>0</v>
      </c>
      <c r="BT129" s="375">
        <v>0</v>
      </c>
      <c r="BU129" s="394">
        <f>SUMIFS(CERT_PRES!$P:$P,CERT_PRES!$A:$A,$A129,CERT_PRES!$Q:$Q,"AGOSTO")</f>
        <v>0</v>
      </c>
      <c r="BV129" s="375">
        <v>0</v>
      </c>
      <c r="BW129" s="394">
        <f>SUMIFS(CERT_PRES!$P:$P,CERT_PRES!$A:$A,$A129,CERT_PRES!$Q:$Q,"SEPTIEMBRE")</f>
        <v>0</v>
      </c>
      <c r="BX129" s="375">
        <v>0</v>
      </c>
      <c r="BY129" s="394">
        <f>SUMIFS(CERT_PRES!$P:$P,CERT_PRES!$A:$A,$A129,CERT_PRES!$Q:$Q,"OCTUBRE")</f>
        <v>0</v>
      </c>
      <c r="BZ129" s="375">
        <v>0</v>
      </c>
      <c r="CA129" s="394">
        <f>SUMIFS(CERT_PRES!$P:$P,CERT_PRES!$A:$A,$A129,CERT_PRES!$Q:$Q,"NOVIEMBRE")</f>
        <v>0</v>
      </c>
      <c r="CB129" s="375">
        <v>0</v>
      </c>
      <c r="CC129" s="388">
        <f>SUMIFS(CERT_PRES!$P:$P,CERT_PRES!$A:$A,$A129,CERT_PRES!$Q:$Q,"DICIEMBRE")</f>
        <v>0</v>
      </c>
      <c r="CD129" s="388">
        <f t="shared" si="44"/>
        <v>0</v>
      </c>
      <c r="CE129" s="407" t="str">
        <f t="shared" si="52"/>
        <v>NO</v>
      </c>
      <c r="CF129" s="408" t="str">
        <f t="shared" si="45"/>
        <v>VALIDADO</v>
      </c>
      <c r="CG129" s="409">
        <f>+((SUMIFS(REPROGRAM!$V:$V,REPROGRAM!$B:$B,$A129,REPROGRAM!$AB:$AB,"NO"))-(SUMIFS(REPROGRAM!$W:$W,REPROGRAM!$B:$B,$A129,REPROGRAM!$AB:$AB,"NO")))</f>
        <v>0</v>
      </c>
      <c r="CH129" s="409">
        <f t="shared" si="46"/>
        <v>0</v>
      </c>
      <c r="CI129" s="409">
        <f t="shared" si="47"/>
        <v>0</v>
      </c>
      <c r="CJ129" s="410" t="str">
        <f>IF(DT129="","",INDEX(CATALOGO!L:L,MATCH(DT129,CATALOGO!D:D,0)))</f>
        <v xml:space="preserve">DIRECCIÓN PROVINCIAL DE SALUD DE MANABÍ </v>
      </c>
      <c r="CK129" s="410" t="str">
        <f>IF(DT129="","",INDEX(CATALOGO!L:L,MATCH(DT129,CATALOGO!D:D,0)))</f>
        <v xml:space="preserve">DIRECCIÓN PROVINCIAL DE SALUD DE MANABÍ </v>
      </c>
      <c r="CL129" s="352" t="str">
        <f>IF(D129="","",INDEX(CATALOGO!G:G,MATCH(D129,CATALOGO!D:D,0)))</f>
        <v>COORDINACIÓN ZONAL 4</v>
      </c>
      <c r="CM129" s="352" t="str">
        <f>IF(D129="","",INDEX(CATALOGO!H:H,MATCH(D129,CATALOGO!D:D,0)))</f>
        <v>MANABI</v>
      </c>
      <c r="CN129" s="352" t="str">
        <f>IF(D129="","",INDEX(CATALOGO!I:I,MATCH(D129,CATALOGO!D:D,0)))</f>
        <v>CHONE</v>
      </c>
      <c r="CO129" s="411" t="str">
        <f>IF(H129="","",INDEX(CATALOGO!AH:AH,MATCH(H129,CATALOGO!AF:AF,0)))</f>
        <v>MANTENIMIENTOS</v>
      </c>
      <c r="CP129" s="352" t="str">
        <f t="shared" si="38"/>
        <v>NO APLICA</v>
      </c>
      <c r="CQ129" s="352" t="str">
        <f>IF(E129="","",INDEX(CATALOGO!N:N,MATCH(POA_GC_2026!E129,CATALOGO!M:M,0)))</f>
        <v>PPR</v>
      </c>
      <c r="CR129" s="352" t="str">
        <f t="shared" si="39"/>
        <v>CORRIENTE</v>
      </c>
      <c r="CS129" s="352" t="str">
        <f t="shared" si="40"/>
        <v>70000001</v>
      </c>
      <c r="CT129" s="417" t="str">
        <f>IFERROR(VLOOKUP(E129,CATALOGO!$BB$3:$BC$24,2,0)," ")</f>
        <v xml:space="preserve"> </v>
      </c>
      <c r="CU129" s="418" t="str">
        <f>IF(E129="","",INDEX(CATALOGO!AN:AN,MATCH(POA_GC_2026!E129,CATALOGO!AQ:AQ,0)))</f>
        <v>Mejorar las condiciones de vida de la población de forma integral, promoviendo el acceso equitativo a salud, vivienda y bienestar social.</v>
      </c>
      <c r="CV129" s="418" t="str">
        <f>IF(E129="","",INDEX(CATALOGO!AO:AO,MATCH(POA_GC_2026!E129,CATALOGO!AQ:AQ,0)))</f>
        <v>OE3 Incrementar la promoción de la salud en la población a través de los estilos de vida</v>
      </c>
      <c r="CW129" s="407" t="str">
        <f>IF(CV129="","",INDEX(CATALOGO!AP:AP,MATCH(POA_GC_2026!CV129,CATALOGO!AO:AO,0)))</f>
        <v>OE_3</v>
      </c>
      <c r="CX129" s="419"/>
      <c r="CY129" s="420">
        <f>SUMIFS(CERT_ACT_POA!AM:AM,CERT_ACT_POA!C:C,A129)</f>
        <v>0</v>
      </c>
      <c r="CZ129" s="420">
        <f t="shared" si="55"/>
        <v>0</v>
      </c>
      <c r="DA129" s="421">
        <f>SUMIFS(CERT_ACT_POA!$AD:$AD,CERT_ACT_POA!$C:$C,POA_GC_2026!$A129)</f>
        <v>0</v>
      </c>
      <c r="DB129" s="421">
        <f>SUMIFS(CERT_ACT_POA!$AE:$AE,CERT_ACT_POA!$C:$C,POA_GC_2026!$A129)</f>
        <v>0</v>
      </c>
      <c r="DC129" s="421">
        <f>SUMIFS(CERT_ACT_POA!$AF:$AF,CERT_ACT_POA!$C:$C,POA_GC_2026!$A129)</f>
        <v>0</v>
      </c>
      <c r="DD129" s="407" t="str">
        <f t="shared" si="56"/>
        <v>53</v>
      </c>
      <c r="DE129" s="364"/>
      <c r="DF129" s="428"/>
      <c r="DG129" s="429">
        <f>SUMIFS(CERT_PRES!$M:$M,CERT_PRES!$A:$A,$A129)</f>
        <v>0</v>
      </c>
      <c r="DH129" s="429">
        <f>SUMIFS(CERT_PRES!$O:$O,CERT_PRES!$A:$A,$A129)</f>
        <v>0</v>
      </c>
      <c r="DI129" s="429">
        <f>SUMIFS(CERT_PRES!$P:$P,CERT_PRES!$A:$A,$A129)</f>
        <v>0</v>
      </c>
      <c r="DJ129" s="442">
        <f t="shared" si="48"/>
        <v>0</v>
      </c>
      <c r="DK129" s="608">
        <f>IFERROR(VLOOKUP($A129,CERT_PRES!$A$6:$L$2552,12,0),0)</f>
        <v>0</v>
      </c>
      <c r="DL129" s="429" t="str">
        <f t="shared" si="57"/>
        <v>OK</v>
      </c>
      <c r="DM129" s="429" t="str">
        <f t="shared" si="58"/>
        <v>OK</v>
      </c>
      <c r="DN129" s="429" t="str">
        <f t="shared" si="42"/>
        <v/>
      </c>
      <c r="DO129" s="429" t="str">
        <f t="shared" si="49"/>
        <v/>
      </c>
      <c r="DP129" s="443">
        <f>IFERROR(VLOOKUP(A129,#REF!,82,0),0)</f>
        <v>0</v>
      </c>
      <c r="DQ129" s="444">
        <f t="shared" si="50"/>
        <v>0</v>
      </c>
      <c r="DR129" s="445">
        <f t="shared" si="51"/>
        <v>0</v>
      </c>
      <c r="DS129" s="484" t="s">
        <v>2757</v>
      </c>
      <c r="DT129" s="326" t="s">
        <v>951</v>
      </c>
    </row>
    <row r="130" spans="1:124" s="39" customFormat="1" ht="12.75" customHeight="1">
      <c r="A130" s="484" t="s">
        <v>2758</v>
      </c>
      <c r="B130" s="486" t="str">
        <f>IF(DT130="","",INDEX(CATALOGO!E:E,MATCH(DT130,CATALOGO!D:D,0)))</f>
        <v>HOSPITAL GENERAL DE CHONE</v>
      </c>
      <c r="C130" s="483" t="s">
        <v>2538</v>
      </c>
      <c r="D130" s="326" t="str">
        <f>IF(B130="","",INDEX(CATALOGO!J:J,MATCH(B130,CATALOGO!E:E,0)))</f>
        <v>1333</v>
      </c>
      <c r="E130" s="329" t="s">
        <v>584</v>
      </c>
      <c r="F130" s="326" t="str">
        <f t="shared" si="53"/>
        <v>000</v>
      </c>
      <c r="G130" s="327" t="s">
        <v>193</v>
      </c>
      <c r="H130" s="328">
        <v>530813</v>
      </c>
      <c r="I130" s="341" t="s">
        <v>1151</v>
      </c>
      <c r="J130" s="327" t="s">
        <v>193</v>
      </c>
      <c r="K130" s="342" t="str">
        <f>IF(J130="","",INDEX(CATALOGO!AW:AW,MATCH(POA_GC_2026!J130,CATALOGO!AV:AV,0)))</f>
        <v>0000</v>
      </c>
      <c r="L130" s="342" t="str">
        <f>IF(J130="","",INDEX(CATALOGO!AY:AY,MATCH(POA_GC_2026!J130,CATALOGO!AV:AV,0)))</f>
        <v>0000</v>
      </c>
      <c r="M130" s="343" t="str">
        <f>IF(DT130="","",INDEX(CATALOGO!L:L,MATCH(DT130,CATALOGO!D:D,0)))</f>
        <v xml:space="preserve">DIRECCIÓN PROVINCIAL DE SALUD DE MANABÍ </v>
      </c>
      <c r="N130" s="343" t="str">
        <f>IF(DT130="","",INDEX(CATALOGO!K:K,MATCH(DT130,CATALOGO!D:D,0)))</f>
        <v>HOSPITAL GENERAL DE CHONE</v>
      </c>
      <c r="O130" s="344" t="str">
        <f>IF(E130="","",INDEX(CATALOGO!O:O,MATCH(POA_GC_2026!E130,CATALOGO!M:M,0)))</f>
        <v>PREVENCION Y REDUCCION DE LA DESNUTRICION CRONICA INFANTIL DCI</v>
      </c>
      <c r="P130" s="345" t="str">
        <f t="shared" si="43"/>
        <v>SIN PROYECTO</v>
      </c>
      <c r="Q130" s="346" t="str">
        <f>IF(CS130="","",INDEX(CATALOGO!T:T,MATCH(POA_GC_2026!CS130,CATALOGO!S:S,0)))</f>
        <v>NIÑAS Y NIÑOS CON CONTROLES DEL NIÑO SANO PARA SU EDAD</v>
      </c>
      <c r="R130" s="351" t="str">
        <f>IF(H130="","",INDEX(CATALOGO!AG:AG,MATCH(POA_GC_2026!H130,CATALOGO!AF:AF,0)))</f>
        <v>REPUESTOS Y ACCESORIOS</v>
      </c>
      <c r="S130" s="345" t="str">
        <f t="array" ref="S130">IF(J130="","",INDEX(CATALOGO!AU:AU,MATCH(J130,CATALOGO!AV:AV,0)))</f>
        <v>RECURSOS FISCALES</v>
      </c>
      <c r="T130" s="352" t="str">
        <f>IF(K130="","",INDEX(CATALOGO!AX:AX,MATCH(K130,CATALOGO!AW:AW,0)))</f>
        <v>SIN ORGANISMO</v>
      </c>
      <c r="U130" s="352" t="str">
        <f>IF(L130="","",INDEX(CATALOGO!AZ:AZ,MATCH(POA_GC_2026!L130,CATALOGO!AY:AY,0)))</f>
        <v>SIN CORRELATIVO</v>
      </c>
      <c r="V130" s="353" t="s">
        <v>493</v>
      </c>
      <c r="W130" s="354" t="s">
        <v>2488</v>
      </c>
      <c r="X130" s="354" t="s">
        <v>2505</v>
      </c>
      <c r="Y130" s="355" t="str">
        <f t="array" ref="Y130">IF(H130="","",INDEX(CATALOGO!AK:AK,MATCH(H130,CATALOGO!AF:AF,0)))</f>
        <v>02</v>
      </c>
      <c r="Z130" s="362" t="str">
        <f t="array" ref="Z130">IF(H130="","",INDEX(CATALOGO!AI:AI,MATCH(H130,CATALOGO!AF:AF,0)))</f>
        <v>NA</v>
      </c>
      <c r="AA130" s="362" t="str">
        <f t="array" ref="AA130">IF(H130="","",INDEX(CATALOGO!AJ:AJ,MATCH(H130,CATALOGO!AF:AF,0)))</f>
        <v>NA</v>
      </c>
      <c r="AB130" s="363" t="s">
        <v>194</v>
      </c>
      <c r="AC130" s="490"/>
      <c r="AD130" s="365" t="s">
        <v>208</v>
      </c>
      <c r="AE130" s="366" t="s">
        <v>41</v>
      </c>
      <c r="AF130" s="367">
        <v>46173</v>
      </c>
      <c r="AG130" s="367">
        <v>46188</v>
      </c>
      <c r="AH130" s="367">
        <v>46167</v>
      </c>
      <c r="AI130" s="367">
        <v>46190</v>
      </c>
      <c r="AJ130" s="367">
        <v>46193</v>
      </c>
      <c r="AK130" s="374"/>
      <c r="AL130" s="367">
        <v>46203</v>
      </c>
      <c r="AM130" s="367">
        <v>46387</v>
      </c>
      <c r="AN130" s="366" t="s">
        <v>41</v>
      </c>
      <c r="AO130" s="375">
        <v>0</v>
      </c>
      <c r="AP130" s="375">
        <v>0</v>
      </c>
      <c r="AQ130" s="375">
        <v>0</v>
      </c>
      <c r="AR130" s="375">
        <v>0</v>
      </c>
      <c r="AS130" s="375">
        <v>0</v>
      </c>
      <c r="AT130" s="375">
        <v>0</v>
      </c>
      <c r="AU130" s="375">
        <v>0</v>
      </c>
      <c r="AV130" s="375">
        <v>0</v>
      </c>
      <c r="AW130" s="375">
        <v>0</v>
      </c>
      <c r="AX130" s="375">
        <v>0</v>
      </c>
      <c r="AY130" s="375">
        <v>0</v>
      </c>
      <c r="AZ130" s="375">
        <v>0</v>
      </c>
      <c r="BA130" s="388">
        <f t="shared" si="54"/>
        <v>0</v>
      </c>
      <c r="BB130" s="364"/>
      <c r="BC130" s="389">
        <f>SUMIFS(REPROGRAM!X:X,REPROGRAM!B:B,POA_GC_2026!A130)</f>
        <v>0</v>
      </c>
      <c r="BD130" s="389">
        <f>SUMIFS(REPROGRAM!Z:Z,REPROGRAM!B:B,POA_GC_2026!A130)</f>
        <v>0</v>
      </c>
      <c r="BE130" s="389">
        <f t="shared" si="41"/>
        <v>0</v>
      </c>
      <c r="BF130" s="375">
        <v>0</v>
      </c>
      <c r="BG130" s="394">
        <f>SUMIFS(CERT_PRES!$P:$P,CERT_PRES!$A:$A,$A130,CERT_PRES!$Q:$Q,"ENERO")</f>
        <v>0</v>
      </c>
      <c r="BH130" s="375">
        <v>0</v>
      </c>
      <c r="BI130" s="394">
        <f>SUMIFS(CERT_PRES!$P:$P,CERT_PRES!$A:$A,$A130,CERT_PRES!$Q:$Q,"FEBRERO")</f>
        <v>0</v>
      </c>
      <c r="BJ130" s="375">
        <v>0</v>
      </c>
      <c r="BK130" s="394">
        <f>SUMIFS(CERT_PRES!$P:$P,CERT_PRES!$A:$A,$A130,CERT_PRES!$Q:$Q,"MARZO")</f>
        <v>0</v>
      </c>
      <c r="BL130" s="375">
        <v>0</v>
      </c>
      <c r="BM130" s="394">
        <f>SUMIFS(CERT_PRES!$P:$P,CERT_PRES!$A:$A,$A130,CERT_PRES!$Q:$Q,"ABRIL")</f>
        <v>0</v>
      </c>
      <c r="BN130" s="375">
        <v>0</v>
      </c>
      <c r="BO130" s="394">
        <f>SUMIFS(CERT_PRES!$P:$P,CERT_PRES!$A:$A,$A130,CERT_PRES!$Q:$Q,"MAYO")</f>
        <v>0</v>
      </c>
      <c r="BP130" s="375">
        <v>0</v>
      </c>
      <c r="BQ130" s="394">
        <f>SUMIFS(CERT_PRES!$P:$P,CERT_PRES!$A:$A,$A130,CERT_PRES!$Q:$Q,"JUNIO")</f>
        <v>0</v>
      </c>
      <c r="BR130" s="375">
        <v>0</v>
      </c>
      <c r="BS130" s="394">
        <f>SUMIFS(CERT_PRES!$P:$P,CERT_PRES!$A:$A,$A130,CERT_PRES!$Q:$Q,"JULIO")</f>
        <v>0</v>
      </c>
      <c r="BT130" s="375">
        <v>0</v>
      </c>
      <c r="BU130" s="394">
        <f>SUMIFS(CERT_PRES!$P:$P,CERT_PRES!$A:$A,$A130,CERT_PRES!$Q:$Q,"AGOSTO")</f>
        <v>0</v>
      </c>
      <c r="BV130" s="375">
        <v>0</v>
      </c>
      <c r="BW130" s="394">
        <f>SUMIFS(CERT_PRES!$P:$P,CERT_PRES!$A:$A,$A130,CERT_PRES!$Q:$Q,"SEPTIEMBRE")</f>
        <v>0</v>
      </c>
      <c r="BX130" s="375">
        <v>0</v>
      </c>
      <c r="BY130" s="394">
        <f>SUMIFS(CERT_PRES!$P:$P,CERT_PRES!$A:$A,$A130,CERT_PRES!$Q:$Q,"OCTUBRE")</f>
        <v>0</v>
      </c>
      <c r="BZ130" s="375">
        <v>0</v>
      </c>
      <c r="CA130" s="394">
        <f>SUMIFS(CERT_PRES!$P:$P,CERT_PRES!$A:$A,$A130,CERT_PRES!$Q:$Q,"NOVIEMBRE")</f>
        <v>0</v>
      </c>
      <c r="CB130" s="375">
        <v>0</v>
      </c>
      <c r="CC130" s="388">
        <f>SUMIFS(CERT_PRES!$P:$P,CERT_PRES!$A:$A,$A130,CERT_PRES!$Q:$Q,"DICIEMBRE")</f>
        <v>0</v>
      </c>
      <c r="CD130" s="388">
        <f t="shared" si="44"/>
        <v>0</v>
      </c>
      <c r="CE130" s="407" t="str">
        <f t="shared" si="52"/>
        <v>NO</v>
      </c>
      <c r="CF130" s="408" t="str">
        <f t="shared" si="45"/>
        <v>VALIDADO</v>
      </c>
      <c r="CG130" s="409">
        <f>+((SUMIFS(REPROGRAM!$V:$V,REPROGRAM!$B:$B,$A130,REPROGRAM!$AB:$AB,"NO"))-(SUMIFS(REPROGRAM!$W:$W,REPROGRAM!$B:$B,$A130,REPROGRAM!$AB:$AB,"NO")))</f>
        <v>0</v>
      </c>
      <c r="CH130" s="409">
        <f t="shared" si="46"/>
        <v>0</v>
      </c>
      <c r="CI130" s="409">
        <f t="shared" si="47"/>
        <v>0</v>
      </c>
      <c r="CJ130" s="410" t="str">
        <f>IF(DT130="","",INDEX(CATALOGO!L:L,MATCH(DT130,CATALOGO!D:D,0)))</f>
        <v xml:space="preserve">DIRECCIÓN PROVINCIAL DE SALUD DE MANABÍ </v>
      </c>
      <c r="CK130" s="410" t="str">
        <f>IF(DT130="","",INDEX(CATALOGO!L:L,MATCH(DT130,CATALOGO!D:D,0)))</f>
        <v xml:space="preserve">DIRECCIÓN PROVINCIAL DE SALUD DE MANABÍ </v>
      </c>
      <c r="CL130" s="352" t="str">
        <f>IF(D130="","",INDEX(CATALOGO!G:G,MATCH(D130,CATALOGO!D:D,0)))</f>
        <v>COORDINACIÓN ZONAL 4</v>
      </c>
      <c r="CM130" s="352" t="str">
        <f>IF(D130="","",INDEX(CATALOGO!H:H,MATCH(D130,CATALOGO!D:D,0)))</f>
        <v>MANABI</v>
      </c>
      <c r="CN130" s="352" t="str">
        <f>IF(D130="","",INDEX(CATALOGO!I:I,MATCH(D130,CATALOGO!D:D,0)))</f>
        <v>CHONE</v>
      </c>
      <c r="CO130" s="411" t="str">
        <f>IF(H130="","",INDEX(CATALOGO!AH:AH,MATCH(H130,CATALOGO!AF:AF,0)))</f>
        <v>MANTENIMIENTOS</v>
      </c>
      <c r="CP130" s="352" t="str">
        <f t="shared" si="38"/>
        <v>NO APLICA</v>
      </c>
      <c r="CQ130" s="352" t="str">
        <f>IF(E130="","",INDEX(CATALOGO!N:N,MATCH(POA_GC_2026!E130,CATALOGO!M:M,0)))</f>
        <v>PPR</v>
      </c>
      <c r="CR130" s="352" t="str">
        <f t="shared" si="39"/>
        <v>CORRIENTE</v>
      </c>
      <c r="CS130" s="352" t="str">
        <f t="shared" si="40"/>
        <v>70000001</v>
      </c>
      <c r="CT130" s="417" t="str">
        <f>IFERROR(VLOOKUP(E130,CATALOGO!$BB$3:$BC$24,2,0)," ")</f>
        <v xml:space="preserve"> </v>
      </c>
      <c r="CU130" s="418" t="str">
        <f>IF(E130="","",INDEX(CATALOGO!AN:AN,MATCH(POA_GC_2026!E130,CATALOGO!AQ:AQ,0)))</f>
        <v>Mejorar las condiciones de vida de la población de forma integral, promoviendo el acceso equitativo a salud, vivienda y bienestar social.</v>
      </c>
      <c r="CV130" s="418" t="str">
        <f>IF(E130="","",INDEX(CATALOGO!AO:AO,MATCH(POA_GC_2026!E130,CATALOGO!AQ:AQ,0)))</f>
        <v>OE3 Incrementar la promoción de la salud en la población a través de los estilos de vida</v>
      </c>
      <c r="CW130" s="407" t="str">
        <f>IF(CV130="","",INDEX(CATALOGO!AP:AP,MATCH(POA_GC_2026!CV130,CATALOGO!AO:AO,0)))</f>
        <v>OE_3</v>
      </c>
      <c r="CX130" s="419"/>
      <c r="CY130" s="420">
        <f>SUMIFS(CERT_ACT_POA!AM:AM,CERT_ACT_POA!C:C,A130)</f>
        <v>0</v>
      </c>
      <c r="CZ130" s="420">
        <f t="shared" si="55"/>
        <v>0</v>
      </c>
      <c r="DA130" s="421">
        <f>SUMIFS(CERT_ACT_POA!$AD:$AD,CERT_ACT_POA!$C:$C,POA_GC_2026!$A130)</f>
        <v>0</v>
      </c>
      <c r="DB130" s="421">
        <f>SUMIFS(CERT_ACT_POA!$AE:$AE,CERT_ACT_POA!$C:$C,POA_GC_2026!$A130)</f>
        <v>0</v>
      </c>
      <c r="DC130" s="421">
        <f>SUMIFS(CERT_ACT_POA!$AF:$AF,CERT_ACT_POA!$C:$C,POA_GC_2026!$A130)</f>
        <v>0</v>
      </c>
      <c r="DD130" s="407" t="str">
        <f t="shared" si="56"/>
        <v>53</v>
      </c>
      <c r="DE130" s="364"/>
      <c r="DF130" s="428"/>
      <c r="DG130" s="429">
        <f>SUMIFS(CERT_PRES!$M:$M,CERT_PRES!$A:$A,$A130)</f>
        <v>0</v>
      </c>
      <c r="DH130" s="429">
        <f>SUMIFS(CERT_PRES!$O:$O,CERT_PRES!$A:$A,$A130)</f>
        <v>0</v>
      </c>
      <c r="DI130" s="429">
        <f>SUMIFS(CERT_PRES!$P:$P,CERT_PRES!$A:$A,$A130)</f>
        <v>0</v>
      </c>
      <c r="DJ130" s="442">
        <f t="shared" si="48"/>
        <v>0</v>
      </c>
      <c r="DK130" s="608">
        <f>IFERROR(VLOOKUP($A130,CERT_PRES!$A$6:$L$2552,12,0),0)</f>
        <v>0</v>
      </c>
      <c r="DL130" s="429" t="str">
        <f t="shared" si="57"/>
        <v>OK</v>
      </c>
      <c r="DM130" s="429" t="str">
        <f t="shared" si="58"/>
        <v>OK</v>
      </c>
      <c r="DN130" s="429" t="str">
        <f t="shared" si="42"/>
        <v/>
      </c>
      <c r="DO130" s="429" t="str">
        <f t="shared" si="49"/>
        <v/>
      </c>
      <c r="DP130" s="443">
        <f>IFERROR(VLOOKUP(A130,#REF!,82,0),0)</f>
        <v>0</v>
      </c>
      <c r="DQ130" s="444">
        <f t="shared" si="50"/>
        <v>0</v>
      </c>
      <c r="DR130" s="445">
        <f t="shared" si="51"/>
        <v>0</v>
      </c>
      <c r="DS130" s="484" t="s">
        <v>2758</v>
      </c>
      <c r="DT130" s="326" t="s">
        <v>951</v>
      </c>
    </row>
    <row r="131" spans="1:124" s="39" customFormat="1" ht="12.75" customHeight="1">
      <c r="A131" s="484" t="s">
        <v>2759</v>
      </c>
      <c r="B131" s="486" t="str">
        <f>IF(DT131="","",INDEX(CATALOGO!E:E,MATCH(DT131,CATALOGO!D:D,0)))</f>
        <v>HOSPITAL GENERAL DE CHONE</v>
      </c>
      <c r="C131" s="483" t="s">
        <v>2540</v>
      </c>
      <c r="D131" s="326" t="str">
        <f>IF(B131="","",INDEX(CATALOGO!J:J,MATCH(B131,CATALOGO!E:E,0)))</f>
        <v>1333</v>
      </c>
      <c r="E131" s="329" t="s">
        <v>584</v>
      </c>
      <c r="F131" s="326" t="str">
        <f t="shared" si="53"/>
        <v>000</v>
      </c>
      <c r="G131" s="327" t="s">
        <v>193</v>
      </c>
      <c r="H131" s="328">
        <v>530404</v>
      </c>
      <c r="I131" s="341" t="s">
        <v>1151</v>
      </c>
      <c r="J131" s="327" t="s">
        <v>193</v>
      </c>
      <c r="K131" s="342" t="str">
        <f>IF(J131="","",INDEX(CATALOGO!AW:AW,MATCH(POA_GC_2026!J131,CATALOGO!AV:AV,0)))</f>
        <v>0000</v>
      </c>
      <c r="L131" s="342" t="str">
        <f>IF(J131="","",INDEX(CATALOGO!AY:AY,MATCH(POA_GC_2026!J131,CATALOGO!AV:AV,0)))</f>
        <v>0000</v>
      </c>
      <c r="M131" s="343" t="str">
        <f>IF(DT131="","",INDEX(CATALOGO!L:L,MATCH(DT131,CATALOGO!D:D,0)))</f>
        <v xml:space="preserve">DIRECCIÓN PROVINCIAL DE SALUD DE MANABÍ </v>
      </c>
      <c r="N131" s="343" t="str">
        <f>IF(DT131="","",INDEX(CATALOGO!K:K,MATCH(DT131,CATALOGO!D:D,0)))</f>
        <v>HOSPITAL GENERAL DE CHONE</v>
      </c>
      <c r="O131" s="344" t="str">
        <f>IF(E131="","",INDEX(CATALOGO!O:O,MATCH(POA_GC_2026!E131,CATALOGO!M:M,0)))</f>
        <v>PREVENCION Y REDUCCION DE LA DESNUTRICION CRONICA INFANTIL DCI</v>
      </c>
      <c r="P131" s="345" t="str">
        <f t="shared" si="43"/>
        <v>SIN PROYECTO</v>
      </c>
      <c r="Q131" s="346" t="str">
        <f>IF(CS131="","",INDEX(CATALOGO!T:T,MATCH(POA_GC_2026!CS131,CATALOGO!S:S,0)))</f>
        <v>NIÑAS Y NIÑOS CON CONTROLES DEL NIÑO SANO PARA SU EDAD</v>
      </c>
      <c r="R131" s="351" t="str">
        <f>IF(H131="","",INDEX(CATALOGO!AG:AG,MATCH(POA_GC_2026!H131,CATALOGO!AF:AF,0)))</f>
        <v>MAQUINARIAS Y EQUIPOS (INSTALACION- MANTENIMIENTO Y REPARACIONES)</v>
      </c>
      <c r="S131" s="345" t="str">
        <f t="array" ref="S131">IF(J131="","",INDEX(CATALOGO!AU:AU,MATCH(J131,CATALOGO!AV:AV,0)))</f>
        <v>RECURSOS FISCALES</v>
      </c>
      <c r="T131" s="352" t="str">
        <f>IF(K131="","",INDEX(CATALOGO!AX:AX,MATCH(K131,CATALOGO!AW:AW,0)))</f>
        <v>SIN ORGANISMO</v>
      </c>
      <c r="U131" s="352" t="str">
        <f>IF(L131="","",INDEX(CATALOGO!AZ:AZ,MATCH(POA_GC_2026!L131,CATALOGO!AY:AY,0)))</f>
        <v>SIN CORRELATIVO</v>
      </c>
      <c r="V131" s="353" t="s">
        <v>493</v>
      </c>
      <c r="W131" s="354" t="s">
        <v>2488</v>
      </c>
      <c r="X131" s="354" t="s">
        <v>2505</v>
      </c>
      <c r="Y131" s="355" t="str">
        <f t="array" ref="Y131">IF(H131="","",INDEX(CATALOGO!AK:AK,MATCH(H131,CATALOGO!AF:AF,0)))</f>
        <v>06</v>
      </c>
      <c r="Z131" s="362" t="str">
        <f t="array" ref="Z131">IF(H131="","",INDEX(CATALOGO!AI:AI,MATCH(H131,CATALOGO!AF:AF,0)))</f>
        <v>NA</v>
      </c>
      <c r="AA131" s="362" t="str">
        <f t="array" ref="AA131">IF(H131="","",INDEX(CATALOGO!AJ:AJ,MATCH(H131,CATALOGO!AF:AF,0)))</f>
        <v>NA</v>
      </c>
      <c r="AB131" s="363" t="s">
        <v>194</v>
      </c>
      <c r="AC131" s="490"/>
      <c r="AD131" s="365" t="s">
        <v>208</v>
      </c>
      <c r="AE131" s="366" t="s">
        <v>41</v>
      </c>
      <c r="AF131" s="367">
        <v>46173</v>
      </c>
      <c r="AG131" s="367">
        <v>46188</v>
      </c>
      <c r="AH131" s="367">
        <v>46167</v>
      </c>
      <c r="AI131" s="367">
        <v>46190</v>
      </c>
      <c r="AJ131" s="367">
        <v>46193</v>
      </c>
      <c r="AK131" s="374"/>
      <c r="AL131" s="367">
        <v>46203</v>
      </c>
      <c r="AM131" s="367">
        <v>46387</v>
      </c>
      <c r="AN131" s="366" t="s">
        <v>41</v>
      </c>
      <c r="AO131" s="375">
        <v>0</v>
      </c>
      <c r="AP131" s="375">
        <v>0</v>
      </c>
      <c r="AQ131" s="375">
        <v>0</v>
      </c>
      <c r="AR131" s="375">
        <v>0</v>
      </c>
      <c r="AS131" s="375">
        <v>0</v>
      </c>
      <c r="AT131" s="375">
        <v>0</v>
      </c>
      <c r="AU131" s="375">
        <v>0</v>
      </c>
      <c r="AV131" s="375">
        <v>0</v>
      </c>
      <c r="AW131" s="375">
        <v>0</v>
      </c>
      <c r="AX131" s="375">
        <v>0</v>
      </c>
      <c r="AY131" s="375">
        <v>0</v>
      </c>
      <c r="AZ131" s="375">
        <v>0</v>
      </c>
      <c r="BA131" s="388">
        <f t="shared" si="54"/>
        <v>0</v>
      </c>
      <c r="BB131" s="364"/>
      <c r="BC131" s="389">
        <f>SUMIFS(REPROGRAM!X:X,REPROGRAM!B:B,POA_GC_2026!A131)</f>
        <v>0</v>
      </c>
      <c r="BD131" s="389">
        <f>SUMIFS(REPROGRAM!Z:Z,REPROGRAM!B:B,POA_GC_2026!A131)</f>
        <v>0</v>
      </c>
      <c r="BE131" s="389">
        <f t="shared" si="41"/>
        <v>0</v>
      </c>
      <c r="BF131" s="375">
        <v>0</v>
      </c>
      <c r="BG131" s="394">
        <f>SUMIFS(CERT_PRES!$P:$P,CERT_PRES!$A:$A,$A131,CERT_PRES!$Q:$Q,"ENERO")</f>
        <v>0</v>
      </c>
      <c r="BH131" s="375">
        <v>0</v>
      </c>
      <c r="BI131" s="394">
        <f>SUMIFS(CERT_PRES!$P:$P,CERT_PRES!$A:$A,$A131,CERT_PRES!$Q:$Q,"FEBRERO")</f>
        <v>0</v>
      </c>
      <c r="BJ131" s="375">
        <v>0</v>
      </c>
      <c r="BK131" s="394">
        <f>SUMIFS(CERT_PRES!$P:$P,CERT_PRES!$A:$A,$A131,CERT_PRES!$Q:$Q,"MARZO")</f>
        <v>0</v>
      </c>
      <c r="BL131" s="375">
        <v>0</v>
      </c>
      <c r="BM131" s="394">
        <f>SUMIFS(CERT_PRES!$P:$P,CERT_PRES!$A:$A,$A131,CERT_PRES!$Q:$Q,"ABRIL")</f>
        <v>0</v>
      </c>
      <c r="BN131" s="375">
        <v>0</v>
      </c>
      <c r="BO131" s="394">
        <f>SUMIFS(CERT_PRES!$P:$P,CERT_PRES!$A:$A,$A131,CERT_PRES!$Q:$Q,"MAYO")</f>
        <v>0</v>
      </c>
      <c r="BP131" s="375">
        <v>0</v>
      </c>
      <c r="BQ131" s="394">
        <f>SUMIFS(CERT_PRES!$P:$P,CERT_PRES!$A:$A,$A131,CERT_PRES!$Q:$Q,"JUNIO")</f>
        <v>0</v>
      </c>
      <c r="BR131" s="375">
        <v>0</v>
      </c>
      <c r="BS131" s="394">
        <f>SUMIFS(CERT_PRES!$P:$P,CERT_PRES!$A:$A,$A131,CERT_PRES!$Q:$Q,"JULIO")</f>
        <v>0</v>
      </c>
      <c r="BT131" s="375">
        <v>0</v>
      </c>
      <c r="BU131" s="394">
        <f>SUMIFS(CERT_PRES!$P:$P,CERT_PRES!$A:$A,$A131,CERT_PRES!$Q:$Q,"AGOSTO")</f>
        <v>0</v>
      </c>
      <c r="BV131" s="375">
        <v>0</v>
      </c>
      <c r="BW131" s="394">
        <f>SUMIFS(CERT_PRES!$P:$P,CERT_PRES!$A:$A,$A131,CERT_PRES!$Q:$Q,"SEPTIEMBRE")</f>
        <v>0</v>
      </c>
      <c r="BX131" s="375">
        <v>0</v>
      </c>
      <c r="BY131" s="394">
        <f>SUMIFS(CERT_PRES!$P:$P,CERT_PRES!$A:$A,$A131,CERT_PRES!$Q:$Q,"OCTUBRE")</f>
        <v>0</v>
      </c>
      <c r="BZ131" s="375">
        <v>0</v>
      </c>
      <c r="CA131" s="394">
        <f>SUMIFS(CERT_PRES!$P:$P,CERT_PRES!$A:$A,$A131,CERT_PRES!$Q:$Q,"NOVIEMBRE")</f>
        <v>0</v>
      </c>
      <c r="CB131" s="375">
        <v>0</v>
      </c>
      <c r="CC131" s="388">
        <f>SUMIFS(CERT_PRES!$P:$P,CERT_PRES!$A:$A,$A131,CERT_PRES!$Q:$Q,"DICIEMBRE")</f>
        <v>0</v>
      </c>
      <c r="CD131" s="388">
        <f t="shared" si="44"/>
        <v>0</v>
      </c>
      <c r="CE131" s="407" t="str">
        <f t="shared" si="52"/>
        <v>NO</v>
      </c>
      <c r="CF131" s="408" t="str">
        <f t="shared" si="45"/>
        <v>VALIDADO</v>
      </c>
      <c r="CG131" s="409">
        <f>+((SUMIFS(REPROGRAM!$V:$V,REPROGRAM!$B:$B,$A131,REPROGRAM!$AB:$AB,"NO"))-(SUMIFS(REPROGRAM!$W:$W,REPROGRAM!$B:$B,$A131,REPROGRAM!$AB:$AB,"NO")))</f>
        <v>0</v>
      </c>
      <c r="CH131" s="409">
        <f t="shared" si="46"/>
        <v>0</v>
      </c>
      <c r="CI131" s="409">
        <f t="shared" si="47"/>
        <v>0</v>
      </c>
      <c r="CJ131" s="410" t="str">
        <f>IF(DT131="","",INDEX(CATALOGO!L:L,MATCH(DT131,CATALOGO!D:D,0)))</f>
        <v xml:space="preserve">DIRECCIÓN PROVINCIAL DE SALUD DE MANABÍ </v>
      </c>
      <c r="CK131" s="410" t="str">
        <f>IF(DT131="","",INDEX(CATALOGO!L:L,MATCH(DT131,CATALOGO!D:D,0)))</f>
        <v xml:space="preserve">DIRECCIÓN PROVINCIAL DE SALUD DE MANABÍ </v>
      </c>
      <c r="CL131" s="352" t="str">
        <f>IF(D131="","",INDEX(CATALOGO!G:G,MATCH(D131,CATALOGO!D:D,0)))</f>
        <v>COORDINACIÓN ZONAL 4</v>
      </c>
      <c r="CM131" s="352" t="str">
        <f>IF(D131="","",INDEX(CATALOGO!H:H,MATCH(D131,CATALOGO!D:D,0)))</f>
        <v>MANABI</v>
      </c>
      <c r="CN131" s="352" t="str">
        <f>IF(D131="","",INDEX(CATALOGO!I:I,MATCH(D131,CATALOGO!D:D,0)))</f>
        <v>CHONE</v>
      </c>
      <c r="CO131" s="411" t="str">
        <f>IF(H131="","",INDEX(CATALOGO!AH:AH,MATCH(H131,CATALOGO!AF:AF,0)))</f>
        <v>MANTENIMIENTOS</v>
      </c>
      <c r="CP131" s="352" t="str">
        <f t="shared" si="38"/>
        <v>NO APLICA</v>
      </c>
      <c r="CQ131" s="352" t="str">
        <f>IF(E131="","",INDEX(CATALOGO!N:N,MATCH(POA_GC_2026!E131,CATALOGO!M:M,0)))</f>
        <v>PPR</v>
      </c>
      <c r="CR131" s="352" t="str">
        <f t="shared" si="39"/>
        <v>CORRIENTE</v>
      </c>
      <c r="CS131" s="352" t="str">
        <f t="shared" si="40"/>
        <v>70000001</v>
      </c>
      <c r="CT131" s="417" t="str">
        <f>IFERROR(VLOOKUP(E131,CATALOGO!$BB$3:$BC$24,2,0)," ")</f>
        <v xml:space="preserve"> </v>
      </c>
      <c r="CU131" s="418" t="str">
        <f>IF(E131="","",INDEX(CATALOGO!AN:AN,MATCH(POA_GC_2026!E131,CATALOGO!AQ:AQ,0)))</f>
        <v>Mejorar las condiciones de vida de la población de forma integral, promoviendo el acceso equitativo a salud, vivienda y bienestar social.</v>
      </c>
      <c r="CV131" s="418" t="str">
        <f>IF(E131="","",INDEX(CATALOGO!AO:AO,MATCH(POA_GC_2026!E131,CATALOGO!AQ:AQ,0)))</f>
        <v>OE3 Incrementar la promoción de la salud en la población a través de los estilos de vida</v>
      </c>
      <c r="CW131" s="407" t="str">
        <f>IF(CV131="","",INDEX(CATALOGO!AP:AP,MATCH(POA_GC_2026!CV131,CATALOGO!AO:AO,0)))</f>
        <v>OE_3</v>
      </c>
      <c r="CX131" s="419"/>
      <c r="CY131" s="420">
        <f>SUMIFS(CERT_ACT_POA!AM:AM,CERT_ACT_POA!C:C,A131)</f>
        <v>0</v>
      </c>
      <c r="CZ131" s="420">
        <f t="shared" si="55"/>
        <v>0</v>
      </c>
      <c r="DA131" s="421">
        <f>SUMIFS(CERT_ACT_POA!$AD:$AD,CERT_ACT_POA!$C:$C,POA_GC_2026!$A131)</f>
        <v>0</v>
      </c>
      <c r="DB131" s="421">
        <f>SUMIFS(CERT_ACT_POA!$AE:$AE,CERT_ACT_POA!$C:$C,POA_GC_2026!$A131)</f>
        <v>0</v>
      </c>
      <c r="DC131" s="421">
        <f>SUMIFS(CERT_ACT_POA!$AF:$AF,CERT_ACT_POA!$C:$C,POA_GC_2026!$A131)</f>
        <v>0</v>
      </c>
      <c r="DD131" s="407" t="str">
        <f t="shared" si="56"/>
        <v>53</v>
      </c>
      <c r="DE131" s="364"/>
      <c r="DF131" s="428"/>
      <c r="DG131" s="429">
        <f>SUMIFS(CERT_PRES!$M:$M,CERT_PRES!$A:$A,$A131)</f>
        <v>0</v>
      </c>
      <c r="DH131" s="429">
        <f>SUMIFS(CERT_PRES!$O:$O,CERT_PRES!$A:$A,$A131)</f>
        <v>0</v>
      </c>
      <c r="DI131" s="429">
        <f>SUMIFS(CERT_PRES!$P:$P,CERT_PRES!$A:$A,$A131)</f>
        <v>0</v>
      </c>
      <c r="DJ131" s="442">
        <f t="shared" si="48"/>
        <v>0</v>
      </c>
      <c r="DK131" s="608">
        <f>IFERROR(VLOOKUP($A131,CERT_PRES!$A$6:$L$2552,12,0),0)</f>
        <v>0</v>
      </c>
      <c r="DL131" s="429" t="str">
        <f t="shared" si="57"/>
        <v>OK</v>
      </c>
      <c r="DM131" s="429" t="str">
        <f t="shared" si="58"/>
        <v>OK</v>
      </c>
      <c r="DN131" s="429" t="str">
        <f t="shared" si="42"/>
        <v/>
      </c>
      <c r="DO131" s="429" t="str">
        <f t="shared" si="49"/>
        <v/>
      </c>
      <c r="DP131" s="443">
        <f>IFERROR(VLOOKUP(A131,#REF!,82,0),0)</f>
        <v>0</v>
      </c>
      <c r="DQ131" s="444">
        <f t="shared" si="50"/>
        <v>0</v>
      </c>
      <c r="DR131" s="445">
        <f t="shared" si="51"/>
        <v>0</v>
      </c>
      <c r="DS131" s="484" t="s">
        <v>2759</v>
      </c>
      <c r="DT131" s="326" t="s">
        <v>951</v>
      </c>
    </row>
    <row r="132" spans="1:124" s="39" customFormat="1" ht="12.75" customHeight="1">
      <c r="A132" s="484" t="s">
        <v>2760</v>
      </c>
      <c r="B132" s="486" t="str">
        <f>IF(DT132="","",INDEX(CATALOGO!E:E,MATCH(DT132,CATALOGO!D:D,0)))</f>
        <v>HOSPITAL GENERAL DE CHONE</v>
      </c>
      <c r="C132" s="483" t="s">
        <v>2538</v>
      </c>
      <c r="D132" s="326" t="str">
        <f>IF(B132="","",INDEX(CATALOGO!J:J,MATCH(B132,CATALOGO!E:E,0)))</f>
        <v>1333</v>
      </c>
      <c r="E132" s="329" t="s">
        <v>584</v>
      </c>
      <c r="F132" s="326" t="str">
        <f t="shared" si="53"/>
        <v>000</v>
      </c>
      <c r="G132" s="327" t="s">
        <v>193</v>
      </c>
      <c r="H132" s="328">
        <v>530813</v>
      </c>
      <c r="I132" s="341" t="s">
        <v>1151</v>
      </c>
      <c r="J132" s="327" t="s">
        <v>193</v>
      </c>
      <c r="K132" s="342" t="str">
        <f>IF(J132="","",INDEX(CATALOGO!AW:AW,MATCH(POA_GC_2026!J132,CATALOGO!AV:AV,0)))</f>
        <v>0000</v>
      </c>
      <c r="L132" s="342" t="str">
        <f>IF(J132="","",INDEX(CATALOGO!AY:AY,MATCH(POA_GC_2026!J132,CATALOGO!AV:AV,0)))</f>
        <v>0000</v>
      </c>
      <c r="M132" s="343" t="str">
        <f>IF(DT132="","",INDEX(CATALOGO!L:L,MATCH(DT132,CATALOGO!D:D,0)))</f>
        <v xml:space="preserve">DIRECCIÓN PROVINCIAL DE SALUD DE MANABÍ </v>
      </c>
      <c r="N132" s="343" t="str">
        <f>IF(DT132="","",INDEX(CATALOGO!K:K,MATCH(DT132,CATALOGO!D:D,0)))</f>
        <v>HOSPITAL GENERAL DE CHONE</v>
      </c>
      <c r="O132" s="344" t="str">
        <f>IF(E132="","",INDEX(CATALOGO!O:O,MATCH(POA_GC_2026!E132,CATALOGO!M:M,0)))</f>
        <v>PREVENCION Y REDUCCION DE LA DESNUTRICION CRONICA INFANTIL DCI</v>
      </c>
      <c r="P132" s="345" t="str">
        <f t="shared" si="43"/>
        <v>SIN PROYECTO</v>
      </c>
      <c r="Q132" s="346" t="str">
        <f>IF(CS132="","",INDEX(CATALOGO!T:T,MATCH(POA_GC_2026!CS132,CATALOGO!S:S,0)))</f>
        <v>NIÑAS Y NIÑOS CON CONTROLES DEL NIÑO SANO PARA SU EDAD</v>
      </c>
      <c r="R132" s="351" t="str">
        <f>IF(H132="","",INDEX(CATALOGO!AG:AG,MATCH(POA_GC_2026!H132,CATALOGO!AF:AF,0)))</f>
        <v>REPUESTOS Y ACCESORIOS</v>
      </c>
      <c r="S132" s="345" t="str">
        <f t="array" ref="S132">IF(J132="","",INDEX(CATALOGO!AU:AU,MATCH(J132,CATALOGO!AV:AV,0)))</f>
        <v>RECURSOS FISCALES</v>
      </c>
      <c r="T132" s="352" t="str">
        <f>IF(K132="","",INDEX(CATALOGO!AX:AX,MATCH(K132,CATALOGO!AW:AW,0)))</f>
        <v>SIN ORGANISMO</v>
      </c>
      <c r="U132" s="352" t="str">
        <f>IF(L132="","",INDEX(CATALOGO!AZ:AZ,MATCH(POA_GC_2026!L132,CATALOGO!AY:AY,0)))</f>
        <v>SIN CORRELATIVO</v>
      </c>
      <c r="V132" s="353" t="s">
        <v>493</v>
      </c>
      <c r="W132" s="354" t="s">
        <v>2488</v>
      </c>
      <c r="X132" s="354" t="s">
        <v>2505</v>
      </c>
      <c r="Y132" s="355" t="str">
        <f t="array" ref="Y132">IF(H132="","",INDEX(CATALOGO!AK:AK,MATCH(H132,CATALOGO!AF:AF,0)))</f>
        <v>02</v>
      </c>
      <c r="Z132" s="362" t="str">
        <f t="array" ref="Z132">IF(H132="","",INDEX(CATALOGO!AI:AI,MATCH(H132,CATALOGO!AF:AF,0)))</f>
        <v>NA</v>
      </c>
      <c r="AA132" s="362" t="str">
        <f t="array" ref="AA132">IF(H132="","",INDEX(CATALOGO!AJ:AJ,MATCH(H132,CATALOGO!AF:AF,0)))</f>
        <v>NA</v>
      </c>
      <c r="AB132" s="363" t="s">
        <v>194</v>
      </c>
      <c r="AC132" s="490"/>
      <c r="AD132" s="365" t="s">
        <v>208</v>
      </c>
      <c r="AE132" s="366" t="s">
        <v>41</v>
      </c>
      <c r="AF132" s="367">
        <v>46173</v>
      </c>
      <c r="AG132" s="367">
        <v>46188</v>
      </c>
      <c r="AH132" s="367">
        <v>46167</v>
      </c>
      <c r="AI132" s="367">
        <v>46190</v>
      </c>
      <c r="AJ132" s="367">
        <v>46193</v>
      </c>
      <c r="AK132" s="374"/>
      <c r="AL132" s="367">
        <v>46203</v>
      </c>
      <c r="AM132" s="367">
        <v>46387</v>
      </c>
      <c r="AN132" s="366" t="s">
        <v>41</v>
      </c>
      <c r="AO132" s="375">
        <v>0</v>
      </c>
      <c r="AP132" s="375">
        <v>0</v>
      </c>
      <c r="AQ132" s="375">
        <v>0</v>
      </c>
      <c r="AR132" s="375">
        <v>0</v>
      </c>
      <c r="AS132" s="375">
        <v>0</v>
      </c>
      <c r="AT132" s="375">
        <v>0</v>
      </c>
      <c r="AU132" s="375">
        <v>0</v>
      </c>
      <c r="AV132" s="375">
        <v>0</v>
      </c>
      <c r="AW132" s="375">
        <v>0</v>
      </c>
      <c r="AX132" s="375">
        <v>0</v>
      </c>
      <c r="AY132" s="375">
        <v>0</v>
      </c>
      <c r="AZ132" s="375">
        <v>0</v>
      </c>
      <c r="BA132" s="388">
        <f t="shared" si="54"/>
        <v>0</v>
      </c>
      <c r="BB132" s="364"/>
      <c r="BC132" s="389">
        <f>SUMIFS(REPROGRAM!X:X,REPROGRAM!B:B,POA_GC_2026!A132)</f>
        <v>0</v>
      </c>
      <c r="BD132" s="389">
        <f>SUMIFS(REPROGRAM!Z:Z,REPROGRAM!B:B,POA_GC_2026!A132)</f>
        <v>0</v>
      </c>
      <c r="BE132" s="389">
        <f t="shared" si="41"/>
        <v>0</v>
      </c>
      <c r="BF132" s="375">
        <v>0</v>
      </c>
      <c r="BG132" s="394">
        <f>SUMIFS(CERT_PRES!$P:$P,CERT_PRES!$A:$A,$A132,CERT_PRES!$Q:$Q,"ENERO")</f>
        <v>0</v>
      </c>
      <c r="BH132" s="375">
        <v>0</v>
      </c>
      <c r="BI132" s="394">
        <f>SUMIFS(CERT_PRES!$P:$P,CERT_PRES!$A:$A,$A132,CERT_PRES!$Q:$Q,"FEBRERO")</f>
        <v>0</v>
      </c>
      <c r="BJ132" s="375">
        <v>0</v>
      </c>
      <c r="BK132" s="394">
        <f>SUMIFS(CERT_PRES!$P:$P,CERT_PRES!$A:$A,$A132,CERT_PRES!$Q:$Q,"MARZO")</f>
        <v>0</v>
      </c>
      <c r="BL132" s="375">
        <v>0</v>
      </c>
      <c r="BM132" s="394">
        <f>SUMIFS(CERT_PRES!$P:$P,CERT_PRES!$A:$A,$A132,CERT_PRES!$Q:$Q,"ABRIL")</f>
        <v>0</v>
      </c>
      <c r="BN132" s="375">
        <v>0</v>
      </c>
      <c r="BO132" s="394">
        <f>SUMIFS(CERT_PRES!$P:$P,CERT_PRES!$A:$A,$A132,CERT_PRES!$Q:$Q,"MAYO")</f>
        <v>0</v>
      </c>
      <c r="BP132" s="375">
        <v>0</v>
      </c>
      <c r="BQ132" s="394">
        <f>SUMIFS(CERT_PRES!$P:$P,CERT_PRES!$A:$A,$A132,CERT_PRES!$Q:$Q,"JUNIO")</f>
        <v>0</v>
      </c>
      <c r="BR132" s="375">
        <v>0</v>
      </c>
      <c r="BS132" s="394">
        <f>SUMIFS(CERT_PRES!$P:$P,CERT_PRES!$A:$A,$A132,CERT_PRES!$Q:$Q,"JULIO")</f>
        <v>0</v>
      </c>
      <c r="BT132" s="375">
        <v>0</v>
      </c>
      <c r="BU132" s="394">
        <f>SUMIFS(CERT_PRES!$P:$P,CERT_PRES!$A:$A,$A132,CERT_PRES!$Q:$Q,"AGOSTO")</f>
        <v>0</v>
      </c>
      <c r="BV132" s="375">
        <v>0</v>
      </c>
      <c r="BW132" s="394">
        <f>SUMIFS(CERT_PRES!$P:$P,CERT_PRES!$A:$A,$A132,CERT_PRES!$Q:$Q,"SEPTIEMBRE")</f>
        <v>0</v>
      </c>
      <c r="BX132" s="375">
        <v>0</v>
      </c>
      <c r="BY132" s="394">
        <f>SUMIFS(CERT_PRES!$P:$P,CERT_PRES!$A:$A,$A132,CERT_PRES!$Q:$Q,"OCTUBRE")</f>
        <v>0</v>
      </c>
      <c r="BZ132" s="375">
        <v>0</v>
      </c>
      <c r="CA132" s="394">
        <f>SUMIFS(CERT_PRES!$P:$P,CERT_PRES!$A:$A,$A132,CERT_PRES!$Q:$Q,"NOVIEMBRE")</f>
        <v>0</v>
      </c>
      <c r="CB132" s="375">
        <v>0</v>
      </c>
      <c r="CC132" s="388">
        <f>SUMIFS(CERT_PRES!$P:$P,CERT_PRES!$A:$A,$A132,CERT_PRES!$Q:$Q,"DICIEMBRE")</f>
        <v>0</v>
      </c>
      <c r="CD132" s="388">
        <f t="shared" si="44"/>
        <v>0</v>
      </c>
      <c r="CE132" s="407" t="str">
        <f t="shared" si="52"/>
        <v>NO</v>
      </c>
      <c r="CF132" s="408" t="str">
        <f t="shared" si="45"/>
        <v>VALIDADO</v>
      </c>
      <c r="CG132" s="409">
        <f>+((SUMIFS(REPROGRAM!$V:$V,REPROGRAM!$B:$B,$A132,REPROGRAM!$AB:$AB,"NO"))-(SUMIFS(REPROGRAM!$W:$W,REPROGRAM!$B:$B,$A132,REPROGRAM!$AB:$AB,"NO")))</f>
        <v>0</v>
      </c>
      <c r="CH132" s="409">
        <f t="shared" si="46"/>
        <v>0</v>
      </c>
      <c r="CI132" s="409">
        <f t="shared" si="47"/>
        <v>0</v>
      </c>
      <c r="CJ132" s="410" t="str">
        <f>IF(DT132="","",INDEX(CATALOGO!L:L,MATCH(DT132,CATALOGO!D:D,0)))</f>
        <v xml:space="preserve">DIRECCIÓN PROVINCIAL DE SALUD DE MANABÍ </v>
      </c>
      <c r="CK132" s="410" t="str">
        <f>IF(DT132="","",INDEX(CATALOGO!L:L,MATCH(DT132,CATALOGO!D:D,0)))</f>
        <v xml:space="preserve">DIRECCIÓN PROVINCIAL DE SALUD DE MANABÍ </v>
      </c>
      <c r="CL132" s="352" t="str">
        <f>IF(D132="","",INDEX(CATALOGO!G:G,MATCH(D132,CATALOGO!D:D,0)))</f>
        <v>COORDINACIÓN ZONAL 4</v>
      </c>
      <c r="CM132" s="352" t="str">
        <f>IF(D132="","",INDEX(CATALOGO!H:H,MATCH(D132,CATALOGO!D:D,0)))</f>
        <v>MANABI</v>
      </c>
      <c r="CN132" s="352" t="str">
        <f>IF(D132="","",INDEX(CATALOGO!I:I,MATCH(D132,CATALOGO!D:D,0)))</f>
        <v>CHONE</v>
      </c>
      <c r="CO132" s="411" t="str">
        <f>IF(H132="","",INDEX(CATALOGO!AH:AH,MATCH(H132,CATALOGO!AF:AF,0)))</f>
        <v>MANTENIMIENTOS</v>
      </c>
      <c r="CP132" s="352" t="str">
        <f t="shared" si="38"/>
        <v>NO APLICA</v>
      </c>
      <c r="CQ132" s="352" t="str">
        <f>IF(E132="","",INDEX(CATALOGO!N:N,MATCH(POA_GC_2026!E132,CATALOGO!M:M,0)))</f>
        <v>PPR</v>
      </c>
      <c r="CR132" s="352" t="str">
        <f t="shared" si="39"/>
        <v>CORRIENTE</v>
      </c>
      <c r="CS132" s="352" t="str">
        <f t="shared" si="40"/>
        <v>70000001</v>
      </c>
      <c r="CT132" s="417" t="str">
        <f>IFERROR(VLOOKUP(E132,CATALOGO!$BB$3:$BC$24,2,0)," ")</f>
        <v xml:space="preserve"> </v>
      </c>
      <c r="CU132" s="418" t="str">
        <f>IF(E132="","",INDEX(CATALOGO!AN:AN,MATCH(POA_GC_2026!E132,CATALOGO!AQ:AQ,0)))</f>
        <v>Mejorar las condiciones de vida de la población de forma integral, promoviendo el acceso equitativo a salud, vivienda y bienestar social.</v>
      </c>
      <c r="CV132" s="418" t="str">
        <f>IF(E132="","",INDEX(CATALOGO!AO:AO,MATCH(POA_GC_2026!E132,CATALOGO!AQ:AQ,0)))</f>
        <v>OE3 Incrementar la promoción de la salud en la población a través de los estilos de vida</v>
      </c>
      <c r="CW132" s="407" t="str">
        <f>IF(CV132="","",INDEX(CATALOGO!AP:AP,MATCH(POA_GC_2026!CV132,CATALOGO!AO:AO,0)))</f>
        <v>OE_3</v>
      </c>
      <c r="CX132" s="419"/>
      <c r="CY132" s="420">
        <f>SUMIFS(CERT_ACT_POA!AM:AM,CERT_ACT_POA!C:C,A132)</f>
        <v>0</v>
      </c>
      <c r="CZ132" s="420">
        <f t="shared" si="55"/>
        <v>0</v>
      </c>
      <c r="DA132" s="421">
        <f>SUMIFS(CERT_ACT_POA!$AD:$AD,CERT_ACT_POA!$C:$C,POA_GC_2026!$A132)</f>
        <v>0</v>
      </c>
      <c r="DB132" s="421">
        <f>SUMIFS(CERT_ACT_POA!$AE:$AE,CERT_ACT_POA!$C:$C,POA_GC_2026!$A132)</f>
        <v>0</v>
      </c>
      <c r="DC132" s="421">
        <f>SUMIFS(CERT_ACT_POA!$AF:$AF,CERT_ACT_POA!$C:$C,POA_GC_2026!$A132)</f>
        <v>0</v>
      </c>
      <c r="DD132" s="407" t="str">
        <f t="shared" si="56"/>
        <v>53</v>
      </c>
      <c r="DE132" s="364"/>
      <c r="DF132" s="428"/>
      <c r="DG132" s="429">
        <f>SUMIFS(CERT_PRES!$M:$M,CERT_PRES!$A:$A,$A132)</f>
        <v>0</v>
      </c>
      <c r="DH132" s="429">
        <f>SUMIFS(CERT_PRES!$O:$O,CERT_PRES!$A:$A,$A132)</f>
        <v>0</v>
      </c>
      <c r="DI132" s="429">
        <f>SUMIFS(CERT_PRES!$P:$P,CERT_PRES!$A:$A,$A132)</f>
        <v>0</v>
      </c>
      <c r="DJ132" s="442">
        <f t="shared" si="48"/>
        <v>0</v>
      </c>
      <c r="DK132" s="608">
        <f>IFERROR(VLOOKUP($A132,CERT_PRES!$A$6:$L$2552,12,0),0)</f>
        <v>0</v>
      </c>
      <c r="DL132" s="429" t="str">
        <f t="shared" si="57"/>
        <v>OK</v>
      </c>
      <c r="DM132" s="429" t="str">
        <f t="shared" si="58"/>
        <v>OK</v>
      </c>
      <c r="DN132" s="429" t="str">
        <f t="shared" si="42"/>
        <v/>
      </c>
      <c r="DO132" s="429" t="str">
        <f t="shared" si="49"/>
        <v/>
      </c>
      <c r="DP132" s="443">
        <f>IFERROR(VLOOKUP(A132,#REF!,82,0),0)</f>
        <v>0</v>
      </c>
      <c r="DQ132" s="444">
        <f t="shared" si="50"/>
        <v>0</v>
      </c>
      <c r="DR132" s="445">
        <f t="shared" si="51"/>
        <v>0</v>
      </c>
      <c r="DS132" s="484" t="s">
        <v>2760</v>
      </c>
      <c r="DT132" s="326" t="s">
        <v>951</v>
      </c>
    </row>
    <row r="133" spans="1:124" s="39" customFormat="1" ht="12.75" customHeight="1">
      <c r="A133" s="484" t="s">
        <v>2761</v>
      </c>
      <c r="B133" s="486" t="str">
        <f>IF(DT133="","",INDEX(CATALOGO!E:E,MATCH(DT133,CATALOGO!D:D,0)))</f>
        <v>HOSPITAL GENERAL DE CHONE</v>
      </c>
      <c r="C133" s="483" t="s">
        <v>2538</v>
      </c>
      <c r="D133" s="326" t="str">
        <f>IF(B133="","",INDEX(CATALOGO!J:J,MATCH(B133,CATALOGO!E:E,0)))</f>
        <v>1333</v>
      </c>
      <c r="E133" s="329" t="s">
        <v>584</v>
      </c>
      <c r="F133" s="326" t="str">
        <f t="shared" si="53"/>
        <v>000</v>
      </c>
      <c r="G133" s="327" t="s">
        <v>193</v>
      </c>
      <c r="H133" s="328">
        <v>530813</v>
      </c>
      <c r="I133" s="341" t="s">
        <v>1151</v>
      </c>
      <c r="J133" s="327" t="s">
        <v>193</v>
      </c>
      <c r="K133" s="342" t="str">
        <f>IF(J133="","",INDEX(CATALOGO!AW:AW,MATCH(POA_GC_2026!J133,CATALOGO!AV:AV,0)))</f>
        <v>0000</v>
      </c>
      <c r="L133" s="342" t="str">
        <f>IF(J133="","",INDEX(CATALOGO!AY:AY,MATCH(POA_GC_2026!J133,CATALOGO!AV:AV,0)))</f>
        <v>0000</v>
      </c>
      <c r="M133" s="343" t="str">
        <f>IF(DT133="","",INDEX(CATALOGO!L:L,MATCH(DT133,CATALOGO!D:D,0)))</f>
        <v xml:space="preserve">DIRECCIÓN PROVINCIAL DE SALUD DE MANABÍ </v>
      </c>
      <c r="N133" s="343" t="str">
        <f>IF(DT133="","",INDEX(CATALOGO!K:K,MATCH(DT133,CATALOGO!D:D,0)))</f>
        <v>HOSPITAL GENERAL DE CHONE</v>
      </c>
      <c r="O133" s="344" t="str">
        <f>IF(E133="","",INDEX(CATALOGO!O:O,MATCH(POA_GC_2026!E133,CATALOGO!M:M,0)))</f>
        <v>PREVENCION Y REDUCCION DE LA DESNUTRICION CRONICA INFANTIL DCI</v>
      </c>
      <c r="P133" s="345" t="str">
        <f t="shared" si="43"/>
        <v>SIN PROYECTO</v>
      </c>
      <c r="Q133" s="346" t="str">
        <f>IF(CS133="","",INDEX(CATALOGO!T:T,MATCH(POA_GC_2026!CS133,CATALOGO!S:S,0)))</f>
        <v>NIÑAS Y NIÑOS CON CONTROLES DEL NIÑO SANO PARA SU EDAD</v>
      </c>
      <c r="R133" s="351" t="str">
        <f>IF(H133="","",INDEX(CATALOGO!AG:AG,MATCH(POA_GC_2026!H133,CATALOGO!AF:AF,0)))</f>
        <v>REPUESTOS Y ACCESORIOS</v>
      </c>
      <c r="S133" s="345" t="str">
        <f t="array" ref="S133">IF(J133="","",INDEX(CATALOGO!AU:AU,MATCH(J133,CATALOGO!AV:AV,0)))</f>
        <v>RECURSOS FISCALES</v>
      </c>
      <c r="T133" s="352" t="str">
        <f>IF(K133="","",INDEX(CATALOGO!AX:AX,MATCH(K133,CATALOGO!AW:AW,0)))</f>
        <v>SIN ORGANISMO</v>
      </c>
      <c r="U133" s="352" t="str">
        <f>IF(L133="","",INDEX(CATALOGO!AZ:AZ,MATCH(POA_GC_2026!L133,CATALOGO!AY:AY,0)))</f>
        <v>SIN CORRELATIVO</v>
      </c>
      <c r="V133" s="353" t="s">
        <v>493</v>
      </c>
      <c r="W133" s="354" t="s">
        <v>2488</v>
      </c>
      <c r="X133" s="354" t="s">
        <v>2505</v>
      </c>
      <c r="Y133" s="355" t="str">
        <f t="array" ref="Y133">IF(H133="","",INDEX(CATALOGO!AK:AK,MATCH(H133,CATALOGO!AF:AF,0)))</f>
        <v>02</v>
      </c>
      <c r="Z133" s="362" t="str">
        <f t="array" ref="Z133">IF(H133="","",INDEX(CATALOGO!AI:AI,MATCH(H133,CATALOGO!AF:AF,0)))</f>
        <v>NA</v>
      </c>
      <c r="AA133" s="362" t="str">
        <f t="array" ref="AA133">IF(H133="","",INDEX(CATALOGO!AJ:AJ,MATCH(H133,CATALOGO!AF:AF,0)))</f>
        <v>NA</v>
      </c>
      <c r="AB133" s="363" t="s">
        <v>194</v>
      </c>
      <c r="AC133" s="490"/>
      <c r="AD133" s="365" t="s">
        <v>208</v>
      </c>
      <c r="AE133" s="366" t="s">
        <v>41</v>
      </c>
      <c r="AF133" s="367">
        <v>46173</v>
      </c>
      <c r="AG133" s="367">
        <v>46188</v>
      </c>
      <c r="AH133" s="367">
        <v>46167</v>
      </c>
      <c r="AI133" s="367">
        <v>46190</v>
      </c>
      <c r="AJ133" s="367">
        <v>46193</v>
      </c>
      <c r="AK133" s="374"/>
      <c r="AL133" s="367">
        <v>46203</v>
      </c>
      <c r="AM133" s="367">
        <v>46387</v>
      </c>
      <c r="AN133" s="366" t="s">
        <v>41</v>
      </c>
      <c r="AO133" s="375">
        <v>0</v>
      </c>
      <c r="AP133" s="375">
        <v>0</v>
      </c>
      <c r="AQ133" s="375">
        <v>0</v>
      </c>
      <c r="AR133" s="375">
        <v>0</v>
      </c>
      <c r="AS133" s="375">
        <v>0</v>
      </c>
      <c r="AT133" s="375">
        <v>0</v>
      </c>
      <c r="AU133" s="375">
        <v>0</v>
      </c>
      <c r="AV133" s="375">
        <v>0</v>
      </c>
      <c r="AW133" s="375">
        <v>0</v>
      </c>
      <c r="AX133" s="375">
        <v>0</v>
      </c>
      <c r="AY133" s="375">
        <v>0</v>
      </c>
      <c r="AZ133" s="375">
        <v>0</v>
      </c>
      <c r="BA133" s="388">
        <f t="shared" si="54"/>
        <v>0</v>
      </c>
      <c r="BB133" s="364"/>
      <c r="BC133" s="389">
        <f>SUMIFS(REPROGRAM!X:X,REPROGRAM!B:B,POA_GC_2026!A133)</f>
        <v>0</v>
      </c>
      <c r="BD133" s="389">
        <f>SUMIFS(REPROGRAM!Z:Z,REPROGRAM!B:B,POA_GC_2026!A133)</f>
        <v>0</v>
      </c>
      <c r="BE133" s="389">
        <f t="shared" si="41"/>
        <v>0</v>
      </c>
      <c r="BF133" s="375">
        <v>0</v>
      </c>
      <c r="BG133" s="394">
        <f>SUMIFS(CERT_PRES!$P:$P,CERT_PRES!$A:$A,$A133,CERT_PRES!$Q:$Q,"ENERO")</f>
        <v>0</v>
      </c>
      <c r="BH133" s="375">
        <v>0</v>
      </c>
      <c r="BI133" s="394">
        <f>SUMIFS(CERT_PRES!$P:$P,CERT_PRES!$A:$A,$A133,CERT_PRES!$Q:$Q,"FEBRERO")</f>
        <v>0</v>
      </c>
      <c r="BJ133" s="375">
        <v>0</v>
      </c>
      <c r="BK133" s="394">
        <f>SUMIFS(CERT_PRES!$P:$P,CERT_PRES!$A:$A,$A133,CERT_PRES!$Q:$Q,"MARZO")</f>
        <v>0</v>
      </c>
      <c r="BL133" s="375">
        <v>0</v>
      </c>
      <c r="BM133" s="394">
        <f>SUMIFS(CERT_PRES!$P:$P,CERT_PRES!$A:$A,$A133,CERT_PRES!$Q:$Q,"ABRIL")</f>
        <v>0</v>
      </c>
      <c r="BN133" s="375">
        <v>0</v>
      </c>
      <c r="BO133" s="394">
        <f>SUMIFS(CERT_PRES!$P:$P,CERT_PRES!$A:$A,$A133,CERT_PRES!$Q:$Q,"MAYO")</f>
        <v>0</v>
      </c>
      <c r="BP133" s="375">
        <v>0</v>
      </c>
      <c r="BQ133" s="394">
        <f>SUMIFS(CERT_PRES!$P:$P,CERT_PRES!$A:$A,$A133,CERT_PRES!$Q:$Q,"JUNIO")</f>
        <v>0</v>
      </c>
      <c r="BR133" s="375">
        <v>0</v>
      </c>
      <c r="BS133" s="394">
        <f>SUMIFS(CERT_PRES!$P:$P,CERT_PRES!$A:$A,$A133,CERT_PRES!$Q:$Q,"JULIO")</f>
        <v>0</v>
      </c>
      <c r="BT133" s="375">
        <v>0</v>
      </c>
      <c r="BU133" s="394">
        <f>SUMIFS(CERT_PRES!$P:$P,CERT_PRES!$A:$A,$A133,CERT_PRES!$Q:$Q,"AGOSTO")</f>
        <v>0</v>
      </c>
      <c r="BV133" s="375">
        <v>0</v>
      </c>
      <c r="BW133" s="394">
        <f>SUMIFS(CERT_PRES!$P:$P,CERT_PRES!$A:$A,$A133,CERT_PRES!$Q:$Q,"SEPTIEMBRE")</f>
        <v>0</v>
      </c>
      <c r="BX133" s="375">
        <v>0</v>
      </c>
      <c r="BY133" s="394">
        <f>SUMIFS(CERT_PRES!$P:$P,CERT_PRES!$A:$A,$A133,CERT_PRES!$Q:$Q,"OCTUBRE")</f>
        <v>0</v>
      </c>
      <c r="BZ133" s="375">
        <v>0</v>
      </c>
      <c r="CA133" s="394">
        <f>SUMIFS(CERT_PRES!$P:$P,CERT_PRES!$A:$A,$A133,CERT_PRES!$Q:$Q,"NOVIEMBRE")</f>
        <v>0</v>
      </c>
      <c r="CB133" s="375">
        <v>0</v>
      </c>
      <c r="CC133" s="388">
        <f>SUMIFS(CERT_PRES!$P:$P,CERT_PRES!$A:$A,$A133,CERT_PRES!$Q:$Q,"DICIEMBRE")</f>
        <v>0</v>
      </c>
      <c r="CD133" s="388">
        <f t="shared" si="44"/>
        <v>0</v>
      </c>
      <c r="CE133" s="407" t="str">
        <f t="shared" si="52"/>
        <v>NO</v>
      </c>
      <c r="CF133" s="408" t="str">
        <f t="shared" si="45"/>
        <v>VALIDADO</v>
      </c>
      <c r="CG133" s="409">
        <f>+((SUMIFS(REPROGRAM!$V:$V,REPROGRAM!$B:$B,$A133,REPROGRAM!$AB:$AB,"NO"))-(SUMIFS(REPROGRAM!$W:$W,REPROGRAM!$B:$B,$A133,REPROGRAM!$AB:$AB,"NO")))</f>
        <v>0</v>
      </c>
      <c r="CH133" s="409">
        <f t="shared" si="46"/>
        <v>0</v>
      </c>
      <c r="CI133" s="409">
        <f t="shared" si="47"/>
        <v>0</v>
      </c>
      <c r="CJ133" s="410" t="str">
        <f>IF(DT133="","",INDEX(CATALOGO!L:L,MATCH(DT133,CATALOGO!D:D,0)))</f>
        <v xml:space="preserve">DIRECCIÓN PROVINCIAL DE SALUD DE MANABÍ </v>
      </c>
      <c r="CK133" s="410" t="str">
        <f>IF(DT133="","",INDEX(CATALOGO!L:L,MATCH(DT133,CATALOGO!D:D,0)))</f>
        <v xml:space="preserve">DIRECCIÓN PROVINCIAL DE SALUD DE MANABÍ </v>
      </c>
      <c r="CL133" s="352" t="str">
        <f>IF(D133="","",INDEX(CATALOGO!G:G,MATCH(D133,CATALOGO!D:D,0)))</f>
        <v>COORDINACIÓN ZONAL 4</v>
      </c>
      <c r="CM133" s="352" t="str">
        <f>IF(D133="","",INDEX(CATALOGO!H:H,MATCH(D133,CATALOGO!D:D,0)))</f>
        <v>MANABI</v>
      </c>
      <c r="CN133" s="352" t="str">
        <f>IF(D133="","",INDEX(CATALOGO!I:I,MATCH(D133,CATALOGO!D:D,0)))</f>
        <v>CHONE</v>
      </c>
      <c r="CO133" s="411" t="str">
        <f>IF(H133="","",INDEX(CATALOGO!AH:AH,MATCH(H133,CATALOGO!AF:AF,0)))</f>
        <v>MANTENIMIENTOS</v>
      </c>
      <c r="CP133" s="352" t="str">
        <f t="shared" si="38"/>
        <v>NO APLICA</v>
      </c>
      <c r="CQ133" s="352" t="str">
        <f>IF(E133="","",INDEX(CATALOGO!N:N,MATCH(POA_GC_2026!E133,CATALOGO!M:M,0)))</f>
        <v>PPR</v>
      </c>
      <c r="CR133" s="352" t="str">
        <f t="shared" si="39"/>
        <v>CORRIENTE</v>
      </c>
      <c r="CS133" s="352" t="str">
        <f t="shared" si="40"/>
        <v>70000001</v>
      </c>
      <c r="CT133" s="417" t="str">
        <f>IFERROR(VLOOKUP(E133,CATALOGO!$BB$3:$BC$24,2,0)," ")</f>
        <v xml:space="preserve"> </v>
      </c>
      <c r="CU133" s="418" t="str">
        <f>IF(E133="","",INDEX(CATALOGO!AN:AN,MATCH(POA_GC_2026!E133,CATALOGO!AQ:AQ,0)))</f>
        <v>Mejorar las condiciones de vida de la población de forma integral, promoviendo el acceso equitativo a salud, vivienda y bienestar social.</v>
      </c>
      <c r="CV133" s="418" t="str">
        <f>IF(E133="","",INDEX(CATALOGO!AO:AO,MATCH(POA_GC_2026!E133,CATALOGO!AQ:AQ,0)))</f>
        <v>OE3 Incrementar la promoción de la salud en la población a través de los estilos de vida</v>
      </c>
      <c r="CW133" s="407" t="str">
        <f>IF(CV133="","",INDEX(CATALOGO!AP:AP,MATCH(POA_GC_2026!CV133,CATALOGO!AO:AO,0)))</f>
        <v>OE_3</v>
      </c>
      <c r="CX133" s="419"/>
      <c r="CY133" s="420">
        <f>SUMIFS(CERT_ACT_POA!AM:AM,CERT_ACT_POA!C:C,A133)</f>
        <v>0</v>
      </c>
      <c r="CZ133" s="420">
        <f t="shared" si="55"/>
        <v>0</v>
      </c>
      <c r="DA133" s="421">
        <f>SUMIFS(CERT_ACT_POA!$AD:$AD,CERT_ACT_POA!$C:$C,POA_GC_2026!$A133)</f>
        <v>0</v>
      </c>
      <c r="DB133" s="421">
        <f>SUMIFS(CERT_ACT_POA!$AE:$AE,CERT_ACT_POA!$C:$C,POA_GC_2026!$A133)</f>
        <v>0</v>
      </c>
      <c r="DC133" s="421">
        <f>SUMIFS(CERT_ACT_POA!$AF:$AF,CERT_ACT_POA!$C:$C,POA_GC_2026!$A133)</f>
        <v>0</v>
      </c>
      <c r="DD133" s="407" t="str">
        <f t="shared" si="56"/>
        <v>53</v>
      </c>
      <c r="DE133" s="364"/>
      <c r="DF133" s="428"/>
      <c r="DG133" s="429">
        <f>SUMIFS(CERT_PRES!$M:$M,CERT_PRES!$A:$A,$A133)</f>
        <v>0</v>
      </c>
      <c r="DH133" s="429">
        <f>SUMIFS(CERT_PRES!$O:$O,CERT_PRES!$A:$A,$A133)</f>
        <v>0</v>
      </c>
      <c r="DI133" s="429">
        <f>SUMIFS(CERT_PRES!$P:$P,CERT_PRES!$A:$A,$A133)</f>
        <v>0</v>
      </c>
      <c r="DJ133" s="442">
        <f t="shared" si="48"/>
        <v>0</v>
      </c>
      <c r="DK133" s="608">
        <f>IFERROR(VLOOKUP($A133,CERT_PRES!$A$6:$L$2552,12,0),0)</f>
        <v>0</v>
      </c>
      <c r="DL133" s="429" t="str">
        <f t="shared" si="57"/>
        <v>OK</v>
      </c>
      <c r="DM133" s="429" t="str">
        <f t="shared" si="58"/>
        <v>OK</v>
      </c>
      <c r="DN133" s="429" t="str">
        <f t="shared" si="42"/>
        <v/>
      </c>
      <c r="DO133" s="429" t="str">
        <f t="shared" si="49"/>
        <v/>
      </c>
      <c r="DP133" s="443">
        <f>IFERROR(VLOOKUP(A133,#REF!,82,0),0)</f>
        <v>0</v>
      </c>
      <c r="DQ133" s="444">
        <f t="shared" si="50"/>
        <v>0</v>
      </c>
      <c r="DR133" s="445">
        <f t="shared" si="51"/>
        <v>0</v>
      </c>
      <c r="DS133" s="484" t="s">
        <v>2761</v>
      </c>
      <c r="DT133" s="326" t="s">
        <v>951</v>
      </c>
    </row>
    <row r="134" spans="1:124" s="39" customFormat="1" ht="12.75" customHeight="1">
      <c r="A134" s="484" t="s">
        <v>2762</v>
      </c>
      <c r="B134" s="486" t="str">
        <f>IF(DT134="","",INDEX(CATALOGO!E:E,MATCH(DT134,CATALOGO!D:D,0)))</f>
        <v>HOSPITAL GENERAL DE CHONE</v>
      </c>
      <c r="C134" s="483" t="s">
        <v>2540</v>
      </c>
      <c r="D134" s="326" t="str">
        <f>IF(B134="","",INDEX(CATALOGO!J:J,MATCH(B134,CATALOGO!E:E,0)))</f>
        <v>1333</v>
      </c>
      <c r="E134" s="329" t="s">
        <v>584</v>
      </c>
      <c r="F134" s="326" t="str">
        <f t="shared" si="53"/>
        <v>000</v>
      </c>
      <c r="G134" s="327" t="s">
        <v>193</v>
      </c>
      <c r="H134" s="328">
        <v>530404</v>
      </c>
      <c r="I134" s="341" t="s">
        <v>1151</v>
      </c>
      <c r="J134" s="327" t="s">
        <v>193</v>
      </c>
      <c r="K134" s="342" t="str">
        <f>IF(J134="","",INDEX(CATALOGO!AW:AW,MATCH(POA_GC_2026!J134,CATALOGO!AV:AV,0)))</f>
        <v>0000</v>
      </c>
      <c r="L134" s="342" t="str">
        <f>IF(J134="","",INDEX(CATALOGO!AY:AY,MATCH(POA_GC_2026!J134,CATALOGO!AV:AV,0)))</f>
        <v>0000</v>
      </c>
      <c r="M134" s="343" t="str">
        <f>IF(DT134="","",INDEX(CATALOGO!L:L,MATCH(DT134,CATALOGO!D:D,0)))</f>
        <v xml:space="preserve">DIRECCIÓN PROVINCIAL DE SALUD DE MANABÍ </v>
      </c>
      <c r="N134" s="343" t="str">
        <f>IF(DT134="","",INDEX(CATALOGO!K:K,MATCH(DT134,CATALOGO!D:D,0)))</f>
        <v>HOSPITAL GENERAL DE CHONE</v>
      </c>
      <c r="O134" s="344" t="str">
        <f>IF(E134="","",INDEX(CATALOGO!O:O,MATCH(POA_GC_2026!E134,CATALOGO!M:M,0)))</f>
        <v>PREVENCION Y REDUCCION DE LA DESNUTRICION CRONICA INFANTIL DCI</v>
      </c>
      <c r="P134" s="345" t="str">
        <f t="shared" si="43"/>
        <v>SIN PROYECTO</v>
      </c>
      <c r="Q134" s="346" t="str">
        <f>IF(CS134="","",INDEX(CATALOGO!T:T,MATCH(POA_GC_2026!CS134,CATALOGO!S:S,0)))</f>
        <v>NIÑAS Y NIÑOS CON CONTROLES DEL NIÑO SANO PARA SU EDAD</v>
      </c>
      <c r="R134" s="351" t="str">
        <f>IF(H134="","",INDEX(CATALOGO!AG:AG,MATCH(POA_GC_2026!H134,CATALOGO!AF:AF,0)))</f>
        <v>MAQUINARIAS Y EQUIPOS (INSTALACION- MANTENIMIENTO Y REPARACIONES)</v>
      </c>
      <c r="S134" s="345" t="str">
        <f t="array" ref="S134">IF(J134="","",INDEX(CATALOGO!AU:AU,MATCH(J134,CATALOGO!AV:AV,0)))</f>
        <v>RECURSOS FISCALES</v>
      </c>
      <c r="T134" s="352" t="str">
        <f>IF(K134="","",INDEX(CATALOGO!AX:AX,MATCH(K134,CATALOGO!AW:AW,0)))</f>
        <v>SIN ORGANISMO</v>
      </c>
      <c r="U134" s="352" t="str">
        <f>IF(L134="","",INDEX(CATALOGO!AZ:AZ,MATCH(POA_GC_2026!L134,CATALOGO!AY:AY,0)))</f>
        <v>SIN CORRELATIVO</v>
      </c>
      <c r="V134" s="353" t="s">
        <v>493</v>
      </c>
      <c r="W134" s="354" t="s">
        <v>2488</v>
      </c>
      <c r="X134" s="354" t="s">
        <v>2505</v>
      </c>
      <c r="Y134" s="355" t="str">
        <f t="array" ref="Y134">IF(H134="","",INDEX(CATALOGO!AK:AK,MATCH(H134,CATALOGO!AF:AF,0)))</f>
        <v>06</v>
      </c>
      <c r="Z134" s="362" t="str">
        <f t="array" ref="Z134">IF(H134="","",INDEX(CATALOGO!AI:AI,MATCH(H134,CATALOGO!AF:AF,0)))</f>
        <v>NA</v>
      </c>
      <c r="AA134" s="362" t="str">
        <f t="array" ref="AA134">IF(H134="","",INDEX(CATALOGO!AJ:AJ,MATCH(H134,CATALOGO!AF:AF,0)))</f>
        <v>NA</v>
      </c>
      <c r="AB134" s="363" t="s">
        <v>194</v>
      </c>
      <c r="AC134" s="490"/>
      <c r="AD134" s="365" t="s">
        <v>208</v>
      </c>
      <c r="AE134" s="366" t="s">
        <v>41</v>
      </c>
      <c r="AF134" s="367">
        <v>46173</v>
      </c>
      <c r="AG134" s="367">
        <v>46188</v>
      </c>
      <c r="AH134" s="367">
        <v>46167</v>
      </c>
      <c r="AI134" s="367">
        <v>46190</v>
      </c>
      <c r="AJ134" s="367">
        <v>46193</v>
      </c>
      <c r="AK134" s="374"/>
      <c r="AL134" s="367">
        <v>46203</v>
      </c>
      <c r="AM134" s="367">
        <v>46387</v>
      </c>
      <c r="AN134" s="366" t="s">
        <v>41</v>
      </c>
      <c r="AO134" s="375">
        <v>0</v>
      </c>
      <c r="AP134" s="375">
        <v>0</v>
      </c>
      <c r="AQ134" s="375">
        <v>0</v>
      </c>
      <c r="AR134" s="375">
        <v>0</v>
      </c>
      <c r="AS134" s="375">
        <v>0</v>
      </c>
      <c r="AT134" s="375">
        <v>0</v>
      </c>
      <c r="AU134" s="375">
        <v>0</v>
      </c>
      <c r="AV134" s="375">
        <v>0</v>
      </c>
      <c r="AW134" s="375">
        <v>0</v>
      </c>
      <c r="AX134" s="375">
        <v>0</v>
      </c>
      <c r="AY134" s="375">
        <v>0</v>
      </c>
      <c r="AZ134" s="375">
        <v>0</v>
      </c>
      <c r="BA134" s="388">
        <f t="shared" si="54"/>
        <v>0</v>
      </c>
      <c r="BB134" s="364"/>
      <c r="BC134" s="389">
        <f>SUMIFS(REPROGRAM!X:X,REPROGRAM!B:B,POA_GC_2026!A134)</f>
        <v>0</v>
      </c>
      <c r="BD134" s="389">
        <f>SUMIFS(REPROGRAM!Z:Z,REPROGRAM!B:B,POA_GC_2026!A134)</f>
        <v>0</v>
      </c>
      <c r="BE134" s="389">
        <f t="shared" si="41"/>
        <v>0</v>
      </c>
      <c r="BF134" s="375">
        <v>0</v>
      </c>
      <c r="BG134" s="394">
        <f>SUMIFS(CERT_PRES!$P:$P,CERT_PRES!$A:$A,$A134,CERT_PRES!$Q:$Q,"ENERO")</f>
        <v>0</v>
      </c>
      <c r="BH134" s="375">
        <v>0</v>
      </c>
      <c r="BI134" s="394">
        <f>SUMIFS(CERT_PRES!$P:$P,CERT_PRES!$A:$A,$A134,CERT_PRES!$Q:$Q,"FEBRERO")</f>
        <v>0</v>
      </c>
      <c r="BJ134" s="375">
        <v>0</v>
      </c>
      <c r="BK134" s="394">
        <f>SUMIFS(CERT_PRES!$P:$P,CERT_PRES!$A:$A,$A134,CERT_PRES!$Q:$Q,"MARZO")</f>
        <v>0</v>
      </c>
      <c r="BL134" s="375">
        <v>0</v>
      </c>
      <c r="BM134" s="394">
        <f>SUMIFS(CERT_PRES!$P:$P,CERT_PRES!$A:$A,$A134,CERT_PRES!$Q:$Q,"ABRIL")</f>
        <v>0</v>
      </c>
      <c r="BN134" s="375">
        <v>0</v>
      </c>
      <c r="BO134" s="394">
        <f>SUMIFS(CERT_PRES!$P:$P,CERT_PRES!$A:$A,$A134,CERT_PRES!$Q:$Q,"MAYO")</f>
        <v>0</v>
      </c>
      <c r="BP134" s="375">
        <v>0</v>
      </c>
      <c r="BQ134" s="394">
        <f>SUMIFS(CERT_PRES!$P:$P,CERT_PRES!$A:$A,$A134,CERT_PRES!$Q:$Q,"JUNIO")</f>
        <v>0</v>
      </c>
      <c r="BR134" s="375">
        <v>0</v>
      </c>
      <c r="BS134" s="394">
        <f>SUMIFS(CERT_PRES!$P:$P,CERT_PRES!$A:$A,$A134,CERT_PRES!$Q:$Q,"JULIO")</f>
        <v>0</v>
      </c>
      <c r="BT134" s="375">
        <v>0</v>
      </c>
      <c r="BU134" s="394">
        <f>SUMIFS(CERT_PRES!$P:$P,CERT_PRES!$A:$A,$A134,CERT_PRES!$Q:$Q,"AGOSTO")</f>
        <v>0</v>
      </c>
      <c r="BV134" s="375">
        <v>0</v>
      </c>
      <c r="BW134" s="394">
        <f>SUMIFS(CERT_PRES!$P:$P,CERT_PRES!$A:$A,$A134,CERT_PRES!$Q:$Q,"SEPTIEMBRE")</f>
        <v>0</v>
      </c>
      <c r="BX134" s="375">
        <v>0</v>
      </c>
      <c r="BY134" s="394">
        <f>SUMIFS(CERT_PRES!$P:$P,CERT_PRES!$A:$A,$A134,CERT_PRES!$Q:$Q,"OCTUBRE")</f>
        <v>0</v>
      </c>
      <c r="BZ134" s="375">
        <v>0</v>
      </c>
      <c r="CA134" s="394">
        <f>SUMIFS(CERT_PRES!$P:$P,CERT_PRES!$A:$A,$A134,CERT_PRES!$Q:$Q,"NOVIEMBRE")</f>
        <v>0</v>
      </c>
      <c r="CB134" s="375">
        <v>0</v>
      </c>
      <c r="CC134" s="388">
        <f>SUMIFS(CERT_PRES!$P:$P,CERT_PRES!$A:$A,$A134,CERT_PRES!$Q:$Q,"DICIEMBRE")</f>
        <v>0</v>
      </c>
      <c r="CD134" s="388">
        <f t="shared" si="44"/>
        <v>0</v>
      </c>
      <c r="CE134" s="407" t="str">
        <f t="shared" si="52"/>
        <v>NO</v>
      </c>
      <c r="CF134" s="408" t="str">
        <f t="shared" si="45"/>
        <v>VALIDADO</v>
      </c>
      <c r="CG134" s="409">
        <f>+((SUMIFS(REPROGRAM!$V:$V,REPROGRAM!$B:$B,$A134,REPROGRAM!$AB:$AB,"NO"))-(SUMIFS(REPROGRAM!$W:$W,REPROGRAM!$B:$B,$A134,REPROGRAM!$AB:$AB,"NO")))</f>
        <v>0</v>
      </c>
      <c r="CH134" s="409">
        <f t="shared" si="46"/>
        <v>0</v>
      </c>
      <c r="CI134" s="409">
        <f t="shared" si="47"/>
        <v>0</v>
      </c>
      <c r="CJ134" s="410" t="str">
        <f>IF(DT134="","",INDEX(CATALOGO!L:L,MATCH(DT134,CATALOGO!D:D,0)))</f>
        <v xml:space="preserve">DIRECCIÓN PROVINCIAL DE SALUD DE MANABÍ </v>
      </c>
      <c r="CK134" s="410" t="str">
        <f>IF(DT134="","",INDEX(CATALOGO!L:L,MATCH(DT134,CATALOGO!D:D,0)))</f>
        <v xml:space="preserve">DIRECCIÓN PROVINCIAL DE SALUD DE MANABÍ </v>
      </c>
      <c r="CL134" s="352" t="str">
        <f>IF(D134="","",INDEX(CATALOGO!G:G,MATCH(D134,CATALOGO!D:D,0)))</f>
        <v>COORDINACIÓN ZONAL 4</v>
      </c>
      <c r="CM134" s="352" t="str">
        <f>IF(D134="","",INDEX(CATALOGO!H:H,MATCH(D134,CATALOGO!D:D,0)))</f>
        <v>MANABI</v>
      </c>
      <c r="CN134" s="352" t="str">
        <f>IF(D134="","",INDEX(CATALOGO!I:I,MATCH(D134,CATALOGO!D:D,0)))</f>
        <v>CHONE</v>
      </c>
      <c r="CO134" s="411" t="str">
        <f>IF(H134="","",INDEX(CATALOGO!AH:AH,MATCH(H134,CATALOGO!AF:AF,0)))</f>
        <v>MANTENIMIENTOS</v>
      </c>
      <c r="CP134" s="352" t="str">
        <f t="shared" si="38"/>
        <v>NO APLICA</v>
      </c>
      <c r="CQ134" s="352" t="str">
        <f>IF(E134="","",INDEX(CATALOGO!N:N,MATCH(POA_GC_2026!E134,CATALOGO!M:M,0)))</f>
        <v>PPR</v>
      </c>
      <c r="CR134" s="352" t="str">
        <f t="shared" si="39"/>
        <v>CORRIENTE</v>
      </c>
      <c r="CS134" s="352" t="str">
        <f t="shared" si="40"/>
        <v>70000001</v>
      </c>
      <c r="CT134" s="417" t="str">
        <f>IFERROR(VLOOKUP(E134,CATALOGO!$BB$3:$BC$24,2,0)," ")</f>
        <v xml:space="preserve"> </v>
      </c>
      <c r="CU134" s="418" t="str">
        <f>IF(E134="","",INDEX(CATALOGO!AN:AN,MATCH(POA_GC_2026!E134,CATALOGO!AQ:AQ,0)))</f>
        <v>Mejorar las condiciones de vida de la población de forma integral, promoviendo el acceso equitativo a salud, vivienda y bienestar social.</v>
      </c>
      <c r="CV134" s="418" t="str">
        <f>IF(E134="","",INDEX(CATALOGO!AO:AO,MATCH(POA_GC_2026!E134,CATALOGO!AQ:AQ,0)))</f>
        <v>OE3 Incrementar la promoción de la salud en la población a través de los estilos de vida</v>
      </c>
      <c r="CW134" s="407" t="str">
        <f>IF(CV134="","",INDEX(CATALOGO!AP:AP,MATCH(POA_GC_2026!CV134,CATALOGO!AO:AO,0)))</f>
        <v>OE_3</v>
      </c>
      <c r="CX134" s="419"/>
      <c r="CY134" s="420">
        <f>SUMIFS(CERT_ACT_POA!AM:AM,CERT_ACT_POA!C:C,A134)</f>
        <v>0</v>
      </c>
      <c r="CZ134" s="420">
        <f t="shared" si="55"/>
        <v>0</v>
      </c>
      <c r="DA134" s="421">
        <f>SUMIFS(CERT_ACT_POA!$AD:$AD,CERT_ACT_POA!$C:$C,POA_GC_2026!$A134)</f>
        <v>0</v>
      </c>
      <c r="DB134" s="421">
        <f>SUMIFS(CERT_ACT_POA!$AE:$AE,CERT_ACT_POA!$C:$C,POA_GC_2026!$A134)</f>
        <v>0</v>
      </c>
      <c r="DC134" s="421">
        <f>SUMIFS(CERT_ACT_POA!$AF:$AF,CERT_ACT_POA!$C:$C,POA_GC_2026!$A134)</f>
        <v>0</v>
      </c>
      <c r="DD134" s="407" t="str">
        <f t="shared" si="56"/>
        <v>53</v>
      </c>
      <c r="DE134" s="364"/>
      <c r="DF134" s="428"/>
      <c r="DG134" s="429">
        <f>SUMIFS(CERT_PRES!$M:$M,CERT_PRES!$A:$A,$A134)</f>
        <v>0</v>
      </c>
      <c r="DH134" s="429">
        <f>SUMIFS(CERT_PRES!$O:$O,CERT_PRES!$A:$A,$A134)</f>
        <v>0</v>
      </c>
      <c r="DI134" s="429">
        <f>SUMIFS(CERT_PRES!$P:$P,CERT_PRES!$A:$A,$A134)</f>
        <v>0</v>
      </c>
      <c r="DJ134" s="442">
        <f t="shared" si="48"/>
        <v>0</v>
      </c>
      <c r="DK134" s="608">
        <f>IFERROR(VLOOKUP($A134,CERT_PRES!$A$6:$L$2552,12,0),0)</f>
        <v>0</v>
      </c>
      <c r="DL134" s="429" t="str">
        <f t="shared" si="57"/>
        <v>OK</v>
      </c>
      <c r="DM134" s="429" t="str">
        <f t="shared" si="58"/>
        <v>OK</v>
      </c>
      <c r="DN134" s="429" t="str">
        <f t="shared" si="42"/>
        <v/>
      </c>
      <c r="DO134" s="429" t="str">
        <f t="shared" si="49"/>
        <v/>
      </c>
      <c r="DP134" s="443">
        <f>IFERROR(VLOOKUP(A134,#REF!,82,0),0)</f>
        <v>0</v>
      </c>
      <c r="DQ134" s="444">
        <f t="shared" si="50"/>
        <v>0</v>
      </c>
      <c r="DR134" s="445">
        <f t="shared" si="51"/>
        <v>0</v>
      </c>
      <c r="DS134" s="484" t="s">
        <v>2762</v>
      </c>
      <c r="DT134" s="326" t="s">
        <v>951</v>
      </c>
    </row>
    <row r="135" spans="1:124" s="39" customFormat="1" ht="12.75" customHeight="1">
      <c r="A135" s="484" t="s">
        <v>2763</v>
      </c>
      <c r="B135" s="486" t="str">
        <f>IF(DT135="","",INDEX(CATALOGO!E:E,MATCH(DT135,CATALOGO!D:D,0)))</f>
        <v>HOSPITAL GENERAL DE CHONE</v>
      </c>
      <c r="C135" s="483" t="s">
        <v>2538</v>
      </c>
      <c r="D135" s="326" t="str">
        <f>IF(B135="","",INDEX(CATALOGO!J:J,MATCH(B135,CATALOGO!E:E,0)))</f>
        <v>1333</v>
      </c>
      <c r="E135" s="329" t="s">
        <v>584</v>
      </c>
      <c r="F135" s="326" t="str">
        <f t="shared" si="53"/>
        <v>000</v>
      </c>
      <c r="G135" s="327" t="s">
        <v>193</v>
      </c>
      <c r="H135" s="328">
        <v>530813</v>
      </c>
      <c r="I135" s="341" t="s">
        <v>1151</v>
      </c>
      <c r="J135" s="327" t="s">
        <v>193</v>
      </c>
      <c r="K135" s="342" t="str">
        <f>IF(J135="","",INDEX(CATALOGO!AW:AW,MATCH(POA_GC_2026!J135,CATALOGO!AV:AV,0)))</f>
        <v>0000</v>
      </c>
      <c r="L135" s="342" t="str">
        <f>IF(J135="","",INDEX(CATALOGO!AY:AY,MATCH(POA_GC_2026!J135,CATALOGO!AV:AV,0)))</f>
        <v>0000</v>
      </c>
      <c r="M135" s="343" t="str">
        <f>IF(DT135="","",INDEX(CATALOGO!L:L,MATCH(DT135,CATALOGO!D:D,0)))</f>
        <v xml:space="preserve">DIRECCIÓN PROVINCIAL DE SALUD DE MANABÍ </v>
      </c>
      <c r="N135" s="343" t="str">
        <f>IF(DT135="","",INDEX(CATALOGO!K:K,MATCH(DT135,CATALOGO!D:D,0)))</f>
        <v>HOSPITAL GENERAL DE CHONE</v>
      </c>
      <c r="O135" s="344" t="str">
        <f>IF(E135="","",INDEX(CATALOGO!O:O,MATCH(POA_GC_2026!E135,CATALOGO!M:M,0)))</f>
        <v>PREVENCION Y REDUCCION DE LA DESNUTRICION CRONICA INFANTIL DCI</v>
      </c>
      <c r="P135" s="345" t="str">
        <f t="shared" si="43"/>
        <v>SIN PROYECTO</v>
      </c>
      <c r="Q135" s="346" t="str">
        <f>IF(CS135="","",INDEX(CATALOGO!T:T,MATCH(POA_GC_2026!CS135,CATALOGO!S:S,0)))</f>
        <v>NIÑAS Y NIÑOS CON CONTROLES DEL NIÑO SANO PARA SU EDAD</v>
      </c>
      <c r="R135" s="351" t="str">
        <f>IF(H135="","",INDEX(CATALOGO!AG:AG,MATCH(POA_GC_2026!H135,CATALOGO!AF:AF,0)))</f>
        <v>REPUESTOS Y ACCESORIOS</v>
      </c>
      <c r="S135" s="345" t="str">
        <f t="array" ref="S135">IF(J135="","",INDEX(CATALOGO!AU:AU,MATCH(J135,CATALOGO!AV:AV,0)))</f>
        <v>RECURSOS FISCALES</v>
      </c>
      <c r="T135" s="352" t="str">
        <f>IF(K135="","",INDEX(CATALOGO!AX:AX,MATCH(K135,CATALOGO!AW:AW,0)))</f>
        <v>SIN ORGANISMO</v>
      </c>
      <c r="U135" s="352" t="str">
        <f>IF(L135="","",INDEX(CATALOGO!AZ:AZ,MATCH(POA_GC_2026!L135,CATALOGO!AY:AY,0)))</f>
        <v>SIN CORRELATIVO</v>
      </c>
      <c r="V135" s="353" t="s">
        <v>493</v>
      </c>
      <c r="W135" s="354" t="s">
        <v>2488</v>
      </c>
      <c r="X135" s="354" t="s">
        <v>2505</v>
      </c>
      <c r="Y135" s="355" t="str">
        <f t="array" ref="Y135">IF(H135="","",INDEX(CATALOGO!AK:AK,MATCH(H135,CATALOGO!AF:AF,0)))</f>
        <v>02</v>
      </c>
      <c r="Z135" s="362" t="str">
        <f t="array" ref="Z135">IF(H135="","",INDEX(CATALOGO!AI:AI,MATCH(H135,CATALOGO!AF:AF,0)))</f>
        <v>NA</v>
      </c>
      <c r="AA135" s="362" t="str">
        <f t="array" ref="AA135">IF(H135="","",INDEX(CATALOGO!AJ:AJ,MATCH(H135,CATALOGO!AF:AF,0)))</f>
        <v>NA</v>
      </c>
      <c r="AB135" s="363" t="s">
        <v>194</v>
      </c>
      <c r="AC135" s="490"/>
      <c r="AD135" s="365" t="s">
        <v>208</v>
      </c>
      <c r="AE135" s="366" t="s">
        <v>41</v>
      </c>
      <c r="AF135" s="367">
        <v>46173</v>
      </c>
      <c r="AG135" s="367">
        <v>46188</v>
      </c>
      <c r="AH135" s="367">
        <v>46167</v>
      </c>
      <c r="AI135" s="367">
        <v>46190</v>
      </c>
      <c r="AJ135" s="367">
        <v>46193</v>
      </c>
      <c r="AK135" s="374"/>
      <c r="AL135" s="367">
        <v>46203</v>
      </c>
      <c r="AM135" s="367">
        <v>46387</v>
      </c>
      <c r="AN135" s="366" t="s">
        <v>41</v>
      </c>
      <c r="AO135" s="375">
        <v>0</v>
      </c>
      <c r="AP135" s="375">
        <v>0</v>
      </c>
      <c r="AQ135" s="375">
        <v>0</v>
      </c>
      <c r="AR135" s="375">
        <v>0</v>
      </c>
      <c r="AS135" s="375">
        <v>0</v>
      </c>
      <c r="AT135" s="375">
        <v>0</v>
      </c>
      <c r="AU135" s="375">
        <v>0</v>
      </c>
      <c r="AV135" s="375">
        <v>0</v>
      </c>
      <c r="AW135" s="375">
        <v>0</v>
      </c>
      <c r="AX135" s="375">
        <v>0</v>
      </c>
      <c r="AY135" s="375">
        <v>0</v>
      </c>
      <c r="AZ135" s="375">
        <v>0</v>
      </c>
      <c r="BA135" s="388">
        <f t="shared" si="54"/>
        <v>0</v>
      </c>
      <c r="BB135" s="364"/>
      <c r="BC135" s="389">
        <f>SUMIFS(REPROGRAM!X:X,REPROGRAM!B:B,POA_GC_2026!A135)</f>
        <v>0</v>
      </c>
      <c r="BD135" s="389">
        <f>SUMIFS(REPROGRAM!Z:Z,REPROGRAM!B:B,POA_GC_2026!A135)</f>
        <v>0</v>
      </c>
      <c r="BE135" s="389">
        <f t="shared" si="41"/>
        <v>0</v>
      </c>
      <c r="BF135" s="375">
        <v>0</v>
      </c>
      <c r="BG135" s="394">
        <f>SUMIFS(CERT_PRES!$P:$P,CERT_PRES!$A:$A,$A135,CERT_PRES!$Q:$Q,"ENERO")</f>
        <v>0</v>
      </c>
      <c r="BH135" s="375">
        <v>0</v>
      </c>
      <c r="BI135" s="394">
        <f>SUMIFS(CERT_PRES!$P:$P,CERT_PRES!$A:$A,$A135,CERT_PRES!$Q:$Q,"FEBRERO")</f>
        <v>0</v>
      </c>
      <c r="BJ135" s="375">
        <v>0</v>
      </c>
      <c r="BK135" s="394">
        <f>SUMIFS(CERT_PRES!$P:$P,CERT_PRES!$A:$A,$A135,CERT_PRES!$Q:$Q,"MARZO")</f>
        <v>0</v>
      </c>
      <c r="BL135" s="375">
        <v>0</v>
      </c>
      <c r="BM135" s="394">
        <f>SUMIFS(CERT_PRES!$P:$P,CERT_PRES!$A:$A,$A135,CERT_PRES!$Q:$Q,"ABRIL")</f>
        <v>0</v>
      </c>
      <c r="BN135" s="375">
        <v>0</v>
      </c>
      <c r="BO135" s="394">
        <f>SUMIFS(CERT_PRES!$P:$P,CERT_PRES!$A:$A,$A135,CERT_PRES!$Q:$Q,"MAYO")</f>
        <v>0</v>
      </c>
      <c r="BP135" s="375">
        <v>0</v>
      </c>
      <c r="BQ135" s="394">
        <f>SUMIFS(CERT_PRES!$P:$P,CERT_PRES!$A:$A,$A135,CERT_PRES!$Q:$Q,"JUNIO")</f>
        <v>0</v>
      </c>
      <c r="BR135" s="375">
        <v>0</v>
      </c>
      <c r="BS135" s="394">
        <f>SUMIFS(CERT_PRES!$P:$P,CERT_PRES!$A:$A,$A135,CERT_PRES!$Q:$Q,"JULIO")</f>
        <v>0</v>
      </c>
      <c r="BT135" s="375">
        <v>0</v>
      </c>
      <c r="BU135" s="394">
        <f>SUMIFS(CERT_PRES!$P:$P,CERT_PRES!$A:$A,$A135,CERT_PRES!$Q:$Q,"AGOSTO")</f>
        <v>0</v>
      </c>
      <c r="BV135" s="375">
        <v>0</v>
      </c>
      <c r="BW135" s="394">
        <f>SUMIFS(CERT_PRES!$P:$P,CERT_PRES!$A:$A,$A135,CERT_PRES!$Q:$Q,"SEPTIEMBRE")</f>
        <v>0</v>
      </c>
      <c r="BX135" s="375">
        <v>0</v>
      </c>
      <c r="BY135" s="394">
        <f>SUMIFS(CERT_PRES!$P:$P,CERT_PRES!$A:$A,$A135,CERT_PRES!$Q:$Q,"OCTUBRE")</f>
        <v>0</v>
      </c>
      <c r="BZ135" s="375">
        <v>0</v>
      </c>
      <c r="CA135" s="394">
        <f>SUMIFS(CERT_PRES!$P:$P,CERT_PRES!$A:$A,$A135,CERT_PRES!$Q:$Q,"NOVIEMBRE")</f>
        <v>0</v>
      </c>
      <c r="CB135" s="375">
        <v>0</v>
      </c>
      <c r="CC135" s="388">
        <f>SUMIFS(CERT_PRES!$P:$P,CERT_PRES!$A:$A,$A135,CERT_PRES!$Q:$Q,"DICIEMBRE")</f>
        <v>0</v>
      </c>
      <c r="CD135" s="388">
        <f t="shared" si="44"/>
        <v>0</v>
      </c>
      <c r="CE135" s="407" t="str">
        <f t="shared" si="52"/>
        <v>NO</v>
      </c>
      <c r="CF135" s="408" t="str">
        <f t="shared" si="45"/>
        <v>VALIDADO</v>
      </c>
      <c r="CG135" s="409">
        <f>+((SUMIFS(REPROGRAM!$V:$V,REPROGRAM!$B:$B,$A135,REPROGRAM!$AB:$AB,"NO"))-(SUMIFS(REPROGRAM!$W:$W,REPROGRAM!$B:$B,$A135,REPROGRAM!$AB:$AB,"NO")))</f>
        <v>0</v>
      </c>
      <c r="CH135" s="409">
        <f t="shared" si="46"/>
        <v>0</v>
      </c>
      <c r="CI135" s="409">
        <f t="shared" si="47"/>
        <v>0</v>
      </c>
      <c r="CJ135" s="410" t="str">
        <f>IF(DT135="","",INDEX(CATALOGO!L:L,MATCH(DT135,CATALOGO!D:D,0)))</f>
        <v xml:space="preserve">DIRECCIÓN PROVINCIAL DE SALUD DE MANABÍ </v>
      </c>
      <c r="CK135" s="410" t="str">
        <f>IF(DT135="","",INDEX(CATALOGO!L:L,MATCH(DT135,CATALOGO!D:D,0)))</f>
        <v xml:space="preserve">DIRECCIÓN PROVINCIAL DE SALUD DE MANABÍ </v>
      </c>
      <c r="CL135" s="352" t="str">
        <f>IF(D135="","",INDEX(CATALOGO!G:G,MATCH(D135,CATALOGO!D:D,0)))</f>
        <v>COORDINACIÓN ZONAL 4</v>
      </c>
      <c r="CM135" s="352" t="str">
        <f>IF(D135="","",INDEX(CATALOGO!H:H,MATCH(D135,CATALOGO!D:D,0)))</f>
        <v>MANABI</v>
      </c>
      <c r="CN135" s="352" t="str">
        <f>IF(D135="","",INDEX(CATALOGO!I:I,MATCH(D135,CATALOGO!D:D,0)))</f>
        <v>CHONE</v>
      </c>
      <c r="CO135" s="411" t="str">
        <f>IF(H135="","",INDEX(CATALOGO!AH:AH,MATCH(H135,CATALOGO!AF:AF,0)))</f>
        <v>MANTENIMIENTOS</v>
      </c>
      <c r="CP135" s="352" t="str">
        <f t="shared" si="38"/>
        <v>NO APLICA</v>
      </c>
      <c r="CQ135" s="352" t="str">
        <f>IF(E135="","",INDEX(CATALOGO!N:N,MATCH(POA_GC_2026!E135,CATALOGO!M:M,0)))</f>
        <v>PPR</v>
      </c>
      <c r="CR135" s="352" t="str">
        <f t="shared" si="39"/>
        <v>CORRIENTE</v>
      </c>
      <c r="CS135" s="352" t="str">
        <f t="shared" si="40"/>
        <v>70000001</v>
      </c>
      <c r="CT135" s="417" t="str">
        <f>IFERROR(VLOOKUP(E135,CATALOGO!$BB$3:$BC$24,2,0)," ")</f>
        <v xml:space="preserve"> </v>
      </c>
      <c r="CU135" s="418" t="str">
        <f>IF(E135="","",INDEX(CATALOGO!AN:AN,MATCH(POA_GC_2026!E135,CATALOGO!AQ:AQ,0)))</f>
        <v>Mejorar las condiciones de vida de la población de forma integral, promoviendo el acceso equitativo a salud, vivienda y bienestar social.</v>
      </c>
      <c r="CV135" s="418" t="str">
        <f>IF(E135="","",INDEX(CATALOGO!AO:AO,MATCH(POA_GC_2026!E135,CATALOGO!AQ:AQ,0)))</f>
        <v>OE3 Incrementar la promoción de la salud en la población a través de los estilos de vida</v>
      </c>
      <c r="CW135" s="407" t="str">
        <f>IF(CV135="","",INDEX(CATALOGO!AP:AP,MATCH(POA_GC_2026!CV135,CATALOGO!AO:AO,0)))</f>
        <v>OE_3</v>
      </c>
      <c r="CX135" s="419"/>
      <c r="CY135" s="420">
        <f>SUMIFS(CERT_ACT_POA!AM:AM,CERT_ACT_POA!C:C,A135)</f>
        <v>0</v>
      </c>
      <c r="CZ135" s="420">
        <f t="shared" si="55"/>
        <v>0</v>
      </c>
      <c r="DA135" s="421">
        <f>SUMIFS(CERT_ACT_POA!$AD:$AD,CERT_ACT_POA!$C:$C,POA_GC_2026!$A135)</f>
        <v>0</v>
      </c>
      <c r="DB135" s="421">
        <f>SUMIFS(CERT_ACT_POA!$AE:$AE,CERT_ACT_POA!$C:$C,POA_GC_2026!$A135)</f>
        <v>0</v>
      </c>
      <c r="DC135" s="421">
        <f>SUMIFS(CERT_ACT_POA!$AF:$AF,CERT_ACT_POA!$C:$C,POA_GC_2026!$A135)</f>
        <v>0</v>
      </c>
      <c r="DD135" s="407" t="str">
        <f t="shared" si="56"/>
        <v>53</v>
      </c>
      <c r="DE135" s="364"/>
      <c r="DF135" s="428"/>
      <c r="DG135" s="429">
        <f>SUMIFS(CERT_PRES!$M:$M,CERT_PRES!$A:$A,$A135)</f>
        <v>0</v>
      </c>
      <c r="DH135" s="429">
        <f>SUMIFS(CERT_PRES!$O:$O,CERT_PRES!$A:$A,$A135)</f>
        <v>0</v>
      </c>
      <c r="DI135" s="429">
        <f>SUMIFS(CERT_PRES!$P:$P,CERT_PRES!$A:$A,$A135)</f>
        <v>0</v>
      </c>
      <c r="DJ135" s="442">
        <f t="shared" si="48"/>
        <v>0</v>
      </c>
      <c r="DK135" s="608">
        <f>IFERROR(VLOOKUP($A135,CERT_PRES!$A$6:$L$2552,12,0),0)</f>
        <v>0</v>
      </c>
      <c r="DL135" s="429" t="str">
        <f t="shared" si="57"/>
        <v>OK</v>
      </c>
      <c r="DM135" s="429" t="str">
        <f t="shared" si="58"/>
        <v>OK</v>
      </c>
      <c r="DN135" s="429" t="str">
        <f t="shared" si="42"/>
        <v/>
      </c>
      <c r="DO135" s="429" t="str">
        <f t="shared" si="49"/>
        <v/>
      </c>
      <c r="DP135" s="443">
        <f>IFERROR(VLOOKUP(A135,#REF!,82,0),0)</f>
        <v>0</v>
      </c>
      <c r="DQ135" s="444">
        <f t="shared" si="50"/>
        <v>0</v>
      </c>
      <c r="DR135" s="445">
        <f t="shared" si="51"/>
        <v>0</v>
      </c>
      <c r="DS135" s="484" t="s">
        <v>2763</v>
      </c>
      <c r="DT135" s="326" t="s">
        <v>951</v>
      </c>
    </row>
    <row r="136" spans="1:124" s="39" customFormat="1" ht="12.75" customHeight="1">
      <c r="A136" s="484" t="s">
        <v>2764</v>
      </c>
      <c r="B136" s="486" t="str">
        <f>IF(DT136="","",INDEX(CATALOGO!E:E,MATCH(DT136,CATALOGO!D:D,0)))</f>
        <v>HOSPITAL GENERAL DE CHONE</v>
      </c>
      <c r="C136" s="483" t="s">
        <v>2540</v>
      </c>
      <c r="D136" s="326" t="str">
        <f>IF(B136="","",INDEX(CATALOGO!J:J,MATCH(B136,CATALOGO!E:E,0)))</f>
        <v>1333</v>
      </c>
      <c r="E136" s="329" t="s">
        <v>584</v>
      </c>
      <c r="F136" s="326" t="str">
        <f t="shared" si="53"/>
        <v>000</v>
      </c>
      <c r="G136" s="327" t="s">
        <v>193</v>
      </c>
      <c r="H136" s="328">
        <v>530404</v>
      </c>
      <c r="I136" s="341" t="s">
        <v>1151</v>
      </c>
      <c r="J136" s="327" t="s">
        <v>193</v>
      </c>
      <c r="K136" s="342" t="str">
        <f>IF(J136="","",INDEX(CATALOGO!AW:AW,MATCH(POA_GC_2026!J136,CATALOGO!AV:AV,0)))</f>
        <v>0000</v>
      </c>
      <c r="L136" s="342" t="str">
        <f>IF(J136="","",INDEX(CATALOGO!AY:AY,MATCH(POA_GC_2026!J136,CATALOGO!AV:AV,0)))</f>
        <v>0000</v>
      </c>
      <c r="M136" s="343" t="str">
        <f>IF(DT136="","",INDEX(CATALOGO!L:L,MATCH(DT136,CATALOGO!D:D,0)))</f>
        <v xml:space="preserve">DIRECCIÓN PROVINCIAL DE SALUD DE MANABÍ </v>
      </c>
      <c r="N136" s="343" t="str">
        <f>IF(DT136="","",INDEX(CATALOGO!K:K,MATCH(DT136,CATALOGO!D:D,0)))</f>
        <v>HOSPITAL GENERAL DE CHONE</v>
      </c>
      <c r="O136" s="344" t="str">
        <f>IF(E136="","",INDEX(CATALOGO!O:O,MATCH(POA_GC_2026!E136,CATALOGO!M:M,0)))</f>
        <v>PREVENCION Y REDUCCION DE LA DESNUTRICION CRONICA INFANTIL DCI</v>
      </c>
      <c r="P136" s="345" t="str">
        <f t="shared" si="43"/>
        <v>SIN PROYECTO</v>
      </c>
      <c r="Q136" s="346" t="str">
        <f>IF(CS136="","",INDEX(CATALOGO!T:T,MATCH(POA_GC_2026!CS136,CATALOGO!S:S,0)))</f>
        <v>NIÑAS Y NIÑOS CON CONTROLES DEL NIÑO SANO PARA SU EDAD</v>
      </c>
      <c r="R136" s="351" t="str">
        <f>IF(H136="","",INDEX(CATALOGO!AG:AG,MATCH(POA_GC_2026!H136,CATALOGO!AF:AF,0)))</f>
        <v>MAQUINARIAS Y EQUIPOS (INSTALACION- MANTENIMIENTO Y REPARACIONES)</v>
      </c>
      <c r="S136" s="345" t="str">
        <f t="array" ref="S136">IF(J136="","",INDEX(CATALOGO!AU:AU,MATCH(J136,CATALOGO!AV:AV,0)))</f>
        <v>RECURSOS FISCALES</v>
      </c>
      <c r="T136" s="352" t="str">
        <f>IF(K136="","",INDEX(CATALOGO!AX:AX,MATCH(K136,CATALOGO!AW:AW,0)))</f>
        <v>SIN ORGANISMO</v>
      </c>
      <c r="U136" s="352" t="str">
        <f>IF(L136="","",INDEX(CATALOGO!AZ:AZ,MATCH(POA_GC_2026!L136,CATALOGO!AY:AY,0)))</f>
        <v>SIN CORRELATIVO</v>
      </c>
      <c r="V136" s="353" t="s">
        <v>493</v>
      </c>
      <c r="W136" s="354" t="s">
        <v>2488</v>
      </c>
      <c r="X136" s="354" t="s">
        <v>2505</v>
      </c>
      <c r="Y136" s="355" t="str">
        <f t="array" ref="Y136">IF(H136="","",INDEX(CATALOGO!AK:AK,MATCH(H136,CATALOGO!AF:AF,0)))</f>
        <v>06</v>
      </c>
      <c r="Z136" s="362" t="str">
        <f t="array" ref="Z136">IF(H136="","",INDEX(CATALOGO!AI:AI,MATCH(H136,CATALOGO!AF:AF,0)))</f>
        <v>NA</v>
      </c>
      <c r="AA136" s="362" t="str">
        <f t="array" ref="AA136">IF(H136="","",INDEX(CATALOGO!AJ:AJ,MATCH(H136,CATALOGO!AF:AF,0)))</f>
        <v>NA</v>
      </c>
      <c r="AB136" s="363" t="s">
        <v>194</v>
      </c>
      <c r="AC136" s="490"/>
      <c r="AD136" s="365" t="s">
        <v>208</v>
      </c>
      <c r="AE136" s="366" t="s">
        <v>41</v>
      </c>
      <c r="AF136" s="367">
        <v>46173</v>
      </c>
      <c r="AG136" s="367">
        <v>46188</v>
      </c>
      <c r="AH136" s="367">
        <v>46167</v>
      </c>
      <c r="AI136" s="367">
        <v>46190</v>
      </c>
      <c r="AJ136" s="367">
        <v>46193</v>
      </c>
      <c r="AK136" s="374"/>
      <c r="AL136" s="367">
        <v>46203</v>
      </c>
      <c r="AM136" s="367">
        <v>46387</v>
      </c>
      <c r="AN136" s="366" t="s">
        <v>41</v>
      </c>
      <c r="AO136" s="375">
        <v>0</v>
      </c>
      <c r="AP136" s="375">
        <v>0</v>
      </c>
      <c r="AQ136" s="375">
        <v>0</v>
      </c>
      <c r="AR136" s="375">
        <v>0</v>
      </c>
      <c r="AS136" s="375">
        <v>0</v>
      </c>
      <c r="AT136" s="375">
        <v>0</v>
      </c>
      <c r="AU136" s="375">
        <v>0</v>
      </c>
      <c r="AV136" s="375">
        <v>0</v>
      </c>
      <c r="AW136" s="375">
        <v>0</v>
      </c>
      <c r="AX136" s="375">
        <v>0</v>
      </c>
      <c r="AY136" s="375">
        <v>0</v>
      </c>
      <c r="AZ136" s="375">
        <v>0</v>
      </c>
      <c r="BA136" s="388">
        <f t="shared" si="54"/>
        <v>0</v>
      </c>
      <c r="BB136" s="364"/>
      <c r="BC136" s="389">
        <f>SUMIFS(REPROGRAM!X:X,REPROGRAM!B:B,POA_GC_2026!A136)</f>
        <v>0</v>
      </c>
      <c r="BD136" s="389">
        <f>SUMIFS(REPROGRAM!Z:Z,REPROGRAM!B:B,POA_GC_2026!A136)</f>
        <v>0</v>
      </c>
      <c r="BE136" s="389">
        <f t="shared" si="41"/>
        <v>0</v>
      </c>
      <c r="BF136" s="375">
        <v>0</v>
      </c>
      <c r="BG136" s="394">
        <f>SUMIFS(CERT_PRES!$P:$P,CERT_PRES!$A:$A,$A136,CERT_PRES!$Q:$Q,"ENERO")</f>
        <v>0</v>
      </c>
      <c r="BH136" s="375">
        <v>0</v>
      </c>
      <c r="BI136" s="394">
        <f>SUMIFS(CERT_PRES!$P:$P,CERT_PRES!$A:$A,$A136,CERT_PRES!$Q:$Q,"FEBRERO")</f>
        <v>0</v>
      </c>
      <c r="BJ136" s="375">
        <v>0</v>
      </c>
      <c r="BK136" s="394">
        <f>SUMIFS(CERT_PRES!$P:$P,CERT_PRES!$A:$A,$A136,CERT_PRES!$Q:$Q,"MARZO")</f>
        <v>0</v>
      </c>
      <c r="BL136" s="375">
        <v>0</v>
      </c>
      <c r="BM136" s="394">
        <f>SUMIFS(CERT_PRES!$P:$P,CERT_PRES!$A:$A,$A136,CERT_PRES!$Q:$Q,"ABRIL")</f>
        <v>0</v>
      </c>
      <c r="BN136" s="375">
        <v>0</v>
      </c>
      <c r="BO136" s="394">
        <f>SUMIFS(CERT_PRES!$P:$P,CERT_PRES!$A:$A,$A136,CERT_PRES!$Q:$Q,"MAYO")</f>
        <v>0</v>
      </c>
      <c r="BP136" s="375">
        <v>0</v>
      </c>
      <c r="BQ136" s="394">
        <f>SUMIFS(CERT_PRES!$P:$P,CERT_PRES!$A:$A,$A136,CERT_PRES!$Q:$Q,"JUNIO")</f>
        <v>0</v>
      </c>
      <c r="BR136" s="375">
        <v>0</v>
      </c>
      <c r="BS136" s="394">
        <f>SUMIFS(CERT_PRES!$P:$P,CERT_PRES!$A:$A,$A136,CERT_PRES!$Q:$Q,"JULIO")</f>
        <v>0</v>
      </c>
      <c r="BT136" s="375">
        <v>0</v>
      </c>
      <c r="BU136" s="394">
        <f>SUMIFS(CERT_PRES!$P:$P,CERT_PRES!$A:$A,$A136,CERT_PRES!$Q:$Q,"AGOSTO")</f>
        <v>0</v>
      </c>
      <c r="BV136" s="375">
        <v>0</v>
      </c>
      <c r="BW136" s="394">
        <f>SUMIFS(CERT_PRES!$P:$P,CERT_PRES!$A:$A,$A136,CERT_PRES!$Q:$Q,"SEPTIEMBRE")</f>
        <v>0</v>
      </c>
      <c r="BX136" s="375">
        <v>0</v>
      </c>
      <c r="BY136" s="394">
        <f>SUMIFS(CERT_PRES!$P:$P,CERT_PRES!$A:$A,$A136,CERT_PRES!$Q:$Q,"OCTUBRE")</f>
        <v>0</v>
      </c>
      <c r="BZ136" s="375">
        <v>0</v>
      </c>
      <c r="CA136" s="394">
        <f>SUMIFS(CERT_PRES!$P:$P,CERT_PRES!$A:$A,$A136,CERT_PRES!$Q:$Q,"NOVIEMBRE")</f>
        <v>0</v>
      </c>
      <c r="CB136" s="375">
        <v>0</v>
      </c>
      <c r="CC136" s="388">
        <f>SUMIFS(CERT_PRES!$P:$P,CERT_PRES!$A:$A,$A136,CERT_PRES!$Q:$Q,"DICIEMBRE")</f>
        <v>0</v>
      </c>
      <c r="CD136" s="388">
        <f t="shared" si="44"/>
        <v>0</v>
      </c>
      <c r="CE136" s="407" t="str">
        <f t="shared" si="52"/>
        <v>NO</v>
      </c>
      <c r="CF136" s="408" t="str">
        <f t="shared" si="45"/>
        <v>VALIDADO</v>
      </c>
      <c r="CG136" s="409">
        <f>+((SUMIFS(REPROGRAM!$V:$V,REPROGRAM!$B:$B,$A136,REPROGRAM!$AB:$AB,"NO"))-(SUMIFS(REPROGRAM!$W:$W,REPROGRAM!$B:$B,$A136,REPROGRAM!$AB:$AB,"NO")))</f>
        <v>0</v>
      </c>
      <c r="CH136" s="409">
        <f t="shared" si="46"/>
        <v>0</v>
      </c>
      <c r="CI136" s="409">
        <f t="shared" si="47"/>
        <v>0</v>
      </c>
      <c r="CJ136" s="410" t="str">
        <f>IF(DT136="","",INDEX(CATALOGO!L:L,MATCH(DT136,CATALOGO!D:D,0)))</f>
        <v xml:space="preserve">DIRECCIÓN PROVINCIAL DE SALUD DE MANABÍ </v>
      </c>
      <c r="CK136" s="410" t="str">
        <f>IF(DT136="","",INDEX(CATALOGO!L:L,MATCH(DT136,CATALOGO!D:D,0)))</f>
        <v xml:space="preserve">DIRECCIÓN PROVINCIAL DE SALUD DE MANABÍ </v>
      </c>
      <c r="CL136" s="352" t="str">
        <f>IF(D136="","",INDEX(CATALOGO!G:G,MATCH(D136,CATALOGO!D:D,0)))</f>
        <v>COORDINACIÓN ZONAL 4</v>
      </c>
      <c r="CM136" s="352" t="str">
        <f>IF(D136="","",INDEX(CATALOGO!H:H,MATCH(D136,CATALOGO!D:D,0)))</f>
        <v>MANABI</v>
      </c>
      <c r="CN136" s="352" t="str">
        <f>IF(D136="","",INDEX(CATALOGO!I:I,MATCH(D136,CATALOGO!D:D,0)))</f>
        <v>CHONE</v>
      </c>
      <c r="CO136" s="411" t="str">
        <f>IF(H136="","",INDEX(CATALOGO!AH:AH,MATCH(H136,CATALOGO!AF:AF,0)))</f>
        <v>MANTENIMIENTOS</v>
      </c>
      <c r="CP136" s="352" t="str">
        <f t="shared" si="38"/>
        <v>NO APLICA</v>
      </c>
      <c r="CQ136" s="352" t="str">
        <f>IF(E136="","",INDEX(CATALOGO!N:N,MATCH(POA_GC_2026!E136,CATALOGO!M:M,0)))</f>
        <v>PPR</v>
      </c>
      <c r="CR136" s="352" t="str">
        <f t="shared" si="39"/>
        <v>CORRIENTE</v>
      </c>
      <c r="CS136" s="352" t="str">
        <f t="shared" si="40"/>
        <v>70000001</v>
      </c>
      <c r="CT136" s="417" t="str">
        <f>IFERROR(VLOOKUP(E136,CATALOGO!$BB$3:$BC$24,2,0)," ")</f>
        <v xml:space="preserve"> </v>
      </c>
      <c r="CU136" s="418" t="str">
        <f>IF(E136="","",INDEX(CATALOGO!AN:AN,MATCH(POA_GC_2026!E136,CATALOGO!AQ:AQ,0)))</f>
        <v>Mejorar las condiciones de vida de la población de forma integral, promoviendo el acceso equitativo a salud, vivienda y bienestar social.</v>
      </c>
      <c r="CV136" s="418" t="str">
        <f>IF(E136="","",INDEX(CATALOGO!AO:AO,MATCH(POA_GC_2026!E136,CATALOGO!AQ:AQ,0)))</f>
        <v>OE3 Incrementar la promoción de la salud en la población a través de los estilos de vida</v>
      </c>
      <c r="CW136" s="407" t="str">
        <f>IF(CV136="","",INDEX(CATALOGO!AP:AP,MATCH(POA_GC_2026!CV136,CATALOGO!AO:AO,0)))</f>
        <v>OE_3</v>
      </c>
      <c r="CX136" s="419"/>
      <c r="CY136" s="420">
        <f>SUMIFS(CERT_ACT_POA!AM:AM,CERT_ACT_POA!C:C,A136)</f>
        <v>0</v>
      </c>
      <c r="CZ136" s="420">
        <f t="shared" si="55"/>
        <v>0</v>
      </c>
      <c r="DA136" s="421">
        <f>SUMIFS(CERT_ACT_POA!$AD:$AD,CERT_ACT_POA!$C:$C,POA_GC_2026!$A136)</f>
        <v>0</v>
      </c>
      <c r="DB136" s="421">
        <f>SUMIFS(CERT_ACT_POA!$AE:$AE,CERT_ACT_POA!$C:$C,POA_GC_2026!$A136)</f>
        <v>0</v>
      </c>
      <c r="DC136" s="421">
        <f>SUMIFS(CERT_ACT_POA!$AF:$AF,CERT_ACT_POA!$C:$C,POA_GC_2026!$A136)</f>
        <v>0</v>
      </c>
      <c r="DD136" s="407" t="str">
        <f t="shared" si="56"/>
        <v>53</v>
      </c>
      <c r="DE136" s="364"/>
      <c r="DF136" s="428"/>
      <c r="DG136" s="429">
        <f>SUMIFS(CERT_PRES!$M:$M,CERT_PRES!$A:$A,$A136)</f>
        <v>0</v>
      </c>
      <c r="DH136" s="429">
        <f>SUMIFS(CERT_PRES!$O:$O,CERT_PRES!$A:$A,$A136)</f>
        <v>0</v>
      </c>
      <c r="DI136" s="429">
        <f>SUMIFS(CERT_PRES!$P:$P,CERT_PRES!$A:$A,$A136)</f>
        <v>0</v>
      </c>
      <c r="DJ136" s="442">
        <f t="shared" si="48"/>
        <v>0</v>
      </c>
      <c r="DK136" s="608">
        <f>IFERROR(VLOOKUP($A136,CERT_PRES!$A$6:$L$2552,12,0),0)</f>
        <v>0</v>
      </c>
      <c r="DL136" s="429" t="str">
        <f t="shared" si="57"/>
        <v>OK</v>
      </c>
      <c r="DM136" s="429" t="str">
        <f t="shared" si="58"/>
        <v>OK</v>
      </c>
      <c r="DN136" s="429" t="str">
        <f t="shared" si="42"/>
        <v/>
      </c>
      <c r="DO136" s="429" t="str">
        <f t="shared" si="49"/>
        <v/>
      </c>
      <c r="DP136" s="443">
        <f>IFERROR(VLOOKUP(A136,#REF!,82,0),0)</f>
        <v>0</v>
      </c>
      <c r="DQ136" s="444">
        <f t="shared" si="50"/>
        <v>0</v>
      </c>
      <c r="DR136" s="445">
        <f t="shared" si="51"/>
        <v>0</v>
      </c>
      <c r="DS136" s="484" t="s">
        <v>2764</v>
      </c>
      <c r="DT136" s="326" t="s">
        <v>951</v>
      </c>
    </row>
    <row r="137" spans="1:124" s="39" customFormat="1" ht="12.75" customHeight="1">
      <c r="A137" s="484" t="s">
        <v>2765</v>
      </c>
      <c r="B137" s="486" t="str">
        <f>IF(DT137="","",INDEX(CATALOGO!E:E,MATCH(DT137,CATALOGO!D:D,0)))</f>
        <v>HOSPITAL GENERAL DE CHONE</v>
      </c>
      <c r="C137" s="483" t="s">
        <v>2538</v>
      </c>
      <c r="D137" s="326" t="str">
        <f>IF(B137="","",INDEX(CATALOGO!J:J,MATCH(B137,CATALOGO!E:E,0)))</f>
        <v>1333</v>
      </c>
      <c r="E137" s="329" t="s">
        <v>584</v>
      </c>
      <c r="F137" s="326" t="str">
        <f t="shared" si="53"/>
        <v>000</v>
      </c>
      <c r="G137" s="327" t="s">
        <v>193</v>
      </c>
      <c r="H137" s="328">
        <v>530813</v>
      </c>
      <c r="I137" s="341" t="s">
        <v>1151</v>
      </c>
      <c r="J137" s="327" t="s">
        <v>193</v>
      </c>
      <c r="K137" s="342" t="str">
        <f>IF(J137="","",INDEX(CATALOGO!AW:AW,MATCH(POA_GC_2026!J137,CATALOGO!AV:AV,0)))</f>
        <v>0000</v>
      </c>
      <c r="L137" s="342" t="str">
        <f>IF(J137="","",INDEX(CATALOGO!AY:AY,MATCH(POA_GC_2026!J137,CATALOGO!AV:AV,0)))</f>
        <v>0000</v>
      </c>
      <c r="M137" s="343" t="str">
        <f>IF(DT137="","",INDEX(CATALOGO!L:L,MATCH(DT137,CATALOGO!D:D,0)))</f>
        <v xml:space="preserve">DIRECCIÓN PROVINCIAL DE SALUD DE MANABÍ </v>
      </c>
      <c r="N137" s="343" t="str">
        <f>IF(DT137="","",INDEX(CATALOGO!K:K,MATCH(DT137,CATALOGO!D:D,0)))</f>
        <v>HOSPITAL GENERAL DE CHONE</v>
      </c>
      <c r="O137" s="344" t="str">
        <f>IF(E137="","",INDEX(CATALOGO!O:O,MATCH(POA_GC_2026!E137,CATALOGO!M:M,0)))</f>
        <v>PREVENCION Y REDUCCION DE LA DESNUTRICION CRONICA INFANTIL DCI</v>
      </c>
      <c r="P137" s="345" t="str">
        <f t="shared" si="43"/>
        <v>SIN PROYECTO</v>
      </c>
      <c r="Q137" s="346" t="str">
        <f>IF(CS137="","",INDEX(CATALOGO!T:T,MATCH(POA_GC_2026!CS137,CATALOGO!S:S,0)))</f>
        <v>NIÑAS Y NIÑOS CON CONTROLES DEL NIÑO SANO PARA SU EDAD</v>
      </c>
      <c r="R137" s="351" t="str">
        <f>IF(H137="","",INDEX(CATALOGO!AG:AG,MATCH(POA_GC_2026!H137,CATALOGO!AF:AF,0)))</f>
        <v>REPUESTOS Y ACCESORIOS</v>
      </c>
      <c r="S137" s="345" t="str">
        <f t="array" ref="S137">IF(J137="","",INDEX(CATALOGO!AU:AU,MATCH(J137,CATALOGO!AV:AV,0)))</f>
        <v>RECURSOS FISCALES</v>
      </c>
      <c r="T137" s="352" t="str">
        <f>IF(K137="","",INDEX(CATALOGO!AX:AX,MATCH(K137,CATALOGO!AW:AW,0)))</f>
        <v>SIN ORGANISMO</v>
      </c>
      <c r="U137" s="352" t="str">
        <f>IF(L137="","",INDEX(CATALOGO!AZ:AZ,MATCH(POA_GC_2026!L137,CATALOGO!AY:AY,0)))</f>
        <v>SIN CORRELATIVO</v>
      </c>
      <c r="V137" s="353" t="s">
        <v>493</v>
      </c>
      <c r="W137" s="354" t="s">
        <v>2488</v>
      </c>
      <c r="X137" s="354" t="s">
        <v>2505</v>
      </c>
      <c r="Y137" s="355" t="str">
        <f t="array" ref="Y137">IF(H137="","",INDEX(CATALOGO!AK:AK,MATCH(H137,CATALOGO!AF:AF,0)))</f>
        <v>02</v>
      </c>
      <c r="Z137" s="362" t="str">
        <f t="array" ref="Z137">IF(H137="","",INDEX(CATALOGO!AI:AI,MATCH(H137,CATALOGO!AF:AF,0)))</f>
        <v>NA</v>
      </c>
      <c r="AA137" s="362" t="str">
        <f t="array" ref="AA137">IF(H137="","",INDEX(CATALOGO!AJ:AJ,MATCH(H137,CATALOGO!AF:AF,0)))</f>
        <v>NA</v>
      </c>
      <c r="AB137" s="363" t="s">
        <v>194</v>
      </c>
      <c r="AC137" s="490"/>
      <c r="AD137" s="365" t="s">
        <v>208</v>
      </c>
      <c r="AE137" s="366" t="s">
        <v>41</v>
      </c>
      <c r="AF137" s="367">
        <v>46173</v>
      </c>
      <c r="AG137" s="367">
        <v>46188</v>
      </c>
      <c r="AH137" s="367">
        <v>46167</v>
      </c>
      <c r="AI137" s="367">
        <v>46190</v>
      </c>
      <c r="AJ137" s="367">
        <v>46193</v>
      </c>
      <c r="AK137" s="374"/>
      <c r="AL137" s="367">
        <v>46203</v>
      </c>
      <c r="AM137" s="367">
        <v>46387</v>
      </c>
      <c r="AN137" s="366" t="s">
        <v>41</v>
      </c>
      <c r="AO137" s="375">
        <v>0</v>
      </c>
      <c r="AP137" s="375">
        <v>0</v>
      </c>
      <c r="AQ137" s="375">
        <v>0</v>
      </c>
      <c r="AR137" s="375">
        <v>0</v>
      </c>
      <c r="AS137" s="375">
        <v>0</v>
      </c>
      <c r="AT137" s="375">
        <v>0</v>
      </c>
      <c r="AU137" s="375">
        <v>0</v>
      </c>
      <c r="AV137" s="375">
        <v>0</v>
      </c>
      <c r="AW137" s="375">
        <v>0</v>
      </c>
      <c r="AX137" s="375">
        <v>0</v>
      </c>
      <c r="AY137" s="375">
        <v>0</v>
      </c>
      <c r="AZ137" s="375">
        <v>0</v>
      </c>
      <c r="BA137" s="388">
        <f t="shared" si="54"/>
        <v>0</v>
      </c>
      <c r="BB137" s="364"/>
      <c r="BC137" s="389">
        <f>SUMIFS(REPROGRAM!X:X,REPROGRAM!B:B,POA_GC_2026!A137)</f>
        <v>0</v>
      </c>
      <c r="BD137" s="389">
        <f>SUMIFS(REPROGRAM!Z:Z,REPROGRAM!B:B,POA_GC_2026!A137)</f>
        <v>0</v>
      </c>
      <c r="BE137" s="389">
        <f t="shared" si="41"/>
        <v>0</v>
      </c>
      <c r="BF137" s="375">
        <v>0</v>
      </c>
      <c r="BG137" s="394">
        <f>SUMIFS(CERT_PRES!$P:$P,CERT_PRES!$A:$A,$A137,CERT_PRES!$Q:$Q,"ENERO")</f>
        <v>0</v>
      </c>
      <c r="BH137" s="375">
        <v>0</v>
      </c>
      <c r="BI137" s="394">
        <f>SUMIFS(CERT_PRES!$P:$P,CERT_PRES!$A:$A,$A137,CERT_PRES!$Q:$Q,"FEBRERO")</f>
        <v>0</v>
      </c>
      <c r="BJ137" s="375">
        <v>0</v>
      </c>
      <c r="BK137" s="394">
        <f>SUMIFS(CERT_PRES!$P:$P,CERT_PRES!$A:$A,$A137,CERT_PRES!$Q:$Q,"MARZO")</f>
        <v>0</v>
      </c>
      <c r="BL137" s="375">
        <v>0</v>
      </c>
      <c r="BM137" s="394">
        <f>SUMIFS(CERT_PRES!$P:$P,CERT_PRES!$A:$A,$A137,CERT_PRES!$Q:$Q,"ABRIL")</f>
        <v>0</v>
      </c>
      <c r="BN137" s="375">
        <v>0</v>
      </c>
      <c r="BO137" s="394">
        <f>SUMIFS(CERT_PRES!$P:$P,CERT_PRES!$A:$A,$A137,CERT_PRES!$Q:$Q,"MAYO")</f>
        <v>0</v>
      </c>
      <c r="BP137" s="375">
        <v>0</v>
      </c>
      <c r="BQ137" s="394">
        <f>SUMIFS(CERT_PRES!$P:$P,CERT_PRES!$A:$A,$A137,CERT_PRES!$Q:$Q,"JUNIO")</f>
        <v>0</v>
      </c>
      <c r="BR137" s="375">
        <v>0</v>
      </c>
      <c r="BS137" s="394">
        <f>SUMIFS(CERT_PRES!$P:$P,CERT_PRES!$A:$A,$A137,CERT_PRES!$Q:$Q,"JULIO")</f>
        <v>0</v>
      </c>
      <c r="BT137" s="375">
        <v>0</v>
      </c>
      <c r="BU137" s="394">
        <f>SUMIFS(CERT_PRES!$P:$P,CERT_PRES!$A:$A,$A137,CERT_PRES!$Q:$Q,"AGOSTO")</f>
        <v>0</v>
      </c>
      <c r="BV137" s="375">
        <v>0</v>
      </c>
      <c r="BW137" s="394">
        <f>SUMIFS(CERT_PRES!$P:$P,CERT_PRES!$A:$A,$A137,CERT_PRES!$Q:$Q,"SEPTIEMBRE")</f>
        <v>0</v>
      </c>
      <c r="BX137" s="375">
        <v>0</v>
      </c>
      <c r="BY137" s="394">
        <f>SUMIFS(CERT_PRES!$P:$P,CERT_PRES!$A:$A,$A137,CERT_PRES!$Q:$Q,"OCTUBRE")</f>
        <v>0</v>
      </c>
      <c r="BZ137" s="375">
        <v>0</v>
      </c>
      <c r="CA137" s="394">
        <f>SUMIFS(CERT_PRES!$P:$P,CERT_PRES!$A:$A,$A137,CERT_PRES!$Q:$Q,"NOVIEMBRE")</f>
        <v>0</v>
      </c>
      <c r="CB137" s="375">
        <v>0</v>
      </c>
      <c r="CC137" s="388">
        <f>SUMIFS(CERT_PRES!$P:$P,CERT_PRES!$A:$A,$A137,CERT_PRES!$Q:$Q,"DICIEMBRE")</f>
        <v>0</v>
      </c>
      <c r="CD137" s="388">
        <f t="shared" si="44"/>
        <v>0</v>
      </c>
      <c r="CE137" s="407" t="str">
        <f t="shared" si="52"/>
        <v>NO</v>
      </c>
      <c r="CF137" s="408" t="str">
        <f t="shared" si="45"/>
        <v>VALIDADO</v>
      </c>
      <c r="CG137" s="409">
        <f>+((SUMIFS(REPROGRAM!$V:$V,REPROGRAM!$B:$B,$A137,REPROGRAM!$AB:$AB,"NO"))-(SUMIFS(REPROGRAM!$W:$W,REPROGRAM!$B:$B,$A137,REPROGRAM!$AB:$AB,"NO")))</f>
        <v>0</v>
      </c>
      <c r="CH137" s="409">
        <f t="shared" si="46"/>
        <v>0</v>
      </c>
      <c r="CI137" s="409">
        <f t="shared" si="47"/>
        <v>0</v>
      </c>
      <c r="CJ137" s="410" t="str">
        <f>IF(DT137="","",INDEX(CATALOGO!L:L,MATCH(DT137,CATALOGO!D:D,0)))</f>
        <v xml:space="preserve">DIRECCIÓN PROVINCIAL DE SALUD DE MANABÍ </v>
      </c>
      <c r="CK137" s="410" t="str">
        <f>IF(DT137="","",INDEX(CATALOGO!L:L,MATCH(DT137,CATALOGO!D:D,0)))</f>
        <v xml:space="preserve">DIRECCIÓN PROVINCIAL DE SALUD DE MANABÍ </v>
      </c>
      <c r="CL137" s="352" t="str">
        <f>IF(D137="","",INDEX(CATALOGO!G:G,MATCH(D137,CATALOGO!D:D,0)))</f>
        <v>COORDINACIÓN ZONAL 4</v>
      </c>
      <c r="CM137" s="352" t="str">
        <f>IF(D137="","",INDEX(CATALOGO!H:H,MATCH(D137,CATALOGO!D:D,0)))</f>
        <v>MANABI</v>
      </c>
      <c r="CN137" s="352" t="str">
        <f>IF(D137="","",INDEX(CATALOGO!I:I,MATCH(D137,CATALOGO!D:D,0)))</f>
        <v>CHONE</v>
      </c>
      <c r="CO137" s="411" t="str">
        <f>IF(H137="","",INDEX(CATALOGO!AH:AH,MATCH(H137,CATALOGO!AF:AF,0)))</f>
        <v>MANTENIMIENTOS</v>
      </c>
      <c r="CP137" s="352" t="str">
        <f t="shared" ref="CP137:CP176" si="59">IF(P137="","","NO APLICA")</f>
        <v>NO APLICA</v>
      </c>
      <c r="CQ137" s="352" t="str">
        <f>IF(E137="","",INDEX(CATALOGO!N:N,MATCH(POA_GC_2026!E137,CATALOGO!M:M,0)))</f>
        <v>PPR</v>
      </c>
      <c r="CR137" s="352" t="str">
        <f t="shared" ref="CR137:CR176" si="60">IF(F137="","",IF(F137="000","CORRIENTE","INVERSIÓN"))</f>
        <v>CORRIENTE</v>
      </c>
      <c r="CS137" s="352" t="str">
        <f t="shared" ref="CS137:CS176" si="61">E137&amp;F137&amp;G137</f>
        <v>70000001</v>
      </c>
      <c r="CT137" s="417" t="str">
        <f>IFERROR(VLOOKUP(E137,CATALOGO!$BB$3:$BC$24,2,0)," ")</f>
        <v xml:space="preserve"> </v>
      </c>
      <c r="CU137" s="418" t="str">
        <f>IF(E137="","",INDEX(CATALOGO!AN:AN,MATCH(POA_GC_2026!E137,CATALOGO!AQ:AQ,0)))</f>
        <v>Mejorar las condiciones de vida de la población de forma integral, promoviendo el acceso equitativo a salud, vivienda y bienestar social.</v>
      </c>
      <c r="CV137" s="418" t="str">
        <f>IF(E137="","",INDEX(CATALOGO!AO:AO,MATCH(POA_GC_2026!E137,CATALOGO!AQ:AQ,0)))</f>
        <v>OE3 Incrementar la promoción de la salud en la población a través de los estilos de vida</v>
      </c>
      <c r="CW137" s="407" t="str">
        <f>IF(CV137="","",INDEX(CATALOGO!AP:AP,MATCH(POA_GC_2026!CV137,CATALOGO!AO:AO,0)))</f>
        <v>OE_3</v>
      </c>
      <c r="CX137" s="419"/>
      <c r="CY137" s="420">
        <f>SUMIFS(CERT_ACT_POA!AM:AM,CERT_ACT_POA!C:C,A137)</f>
        <v>0</v>
      </c>
      <c r="CZ137" s="420">
        <f t="shared" si="55"/>
        <v>0</v>
      </c>
      <c r="DA137" s="421">
        <f>SUMIFS(CERT_ACT_POA!$AD:$AD,CERT_ACT_POA!$C:$C,POA_GC_2026!$A137)</f>
        <v>0</v>
      </c>
      <c r="DB137" s="421">
        <f>SUMIFS(CERT_ACT_POA!$AE:$AE,CERT_ACT_POA!$C:$C,POA_GC_2026!$A137)</f>
        <v>0</v>
      </c>
      <c r="DC137" s="421">
        <f>SUMIFS(CERT_ACT_POA!$AF:$AF,CERT_ACT_POA!$C:$C,POA_GC_2026!$A137)</f>
        <v>0</v>
      </c>
      <c r="DD137" s="407" t="str">
        <f t="shared" si="56"/>
        <v>53</v>
      </c>
      <c r="DE137" s="364"/>
      <c r="DF137" s="428"/>
      <c r="DG137" s="429">
        <f>SUMIFS(CERT_PRES!$M:$M,CERT_PRES!$A:$A,$A137)</f>
        <v>0</v>
      </c>
      <c r="DH137" s="429">
        <f>SUMIFS(CERT_PRES!$O:$O,CERT_PRES!$A:$A,$A137)</f>
        <v>0</v>
      </c>
      <c r="DI137" s="429">
        <f>SUMIFS(CERT_PRES!$P:$P,CERT_PRES!$A:$A,$A137)</f>
        <v>0</v>
      </c>
      <c r="DJ137" s="442">
        <f t="shared" si="48"/>
        <v>0</v>
      </c>
      <c r="DK137" s="608">
        <f>IFERROR(VLOOKUP($A137,CERT_PRES!$A$6:$L$2552,12,0),0)</f>
        <v>0</v>
      </c>
      <c r="DL137" s="429" t="str">
        <f t="shared" si="57"/>
        <v>OK</v>
      </c>
      <c r="DM137" s="429" t="str">
        <f t="shared" si="58"/>
        <v>OK</v>
      </c>
      <c r="DN137" s="429" t="str">
        <f t="shared" si="42"/>
        <v/>
      </c>
      <c r="DO137" s="429" t="str">
        <f t="shared" si="49"/>
        <v/>
      </c>
      <c r="DP137" s="443">
        <f>IFERROR(VLOOKUP(A137,#REF!,82,0),0)</f>
        <v>0</v>
      </c>
      <c r="DQ137" s="444">
        <f t="shared" si="50"/>
        <v>0</v>
      </c>
      <c r="DR137" s="445">
        <f t="shared" si="51"/>
        <v>0</v>
      </c>
      <c r="DS137" s="484" t="s">
        <v>2765</v>
      </c>
      <c r="DT137" s="326" t="s">
        <v>951</v>
      </c>
    </row>
    <row r="138" spans="1:124" s="39" customFormat="1" ht="12.75" customHeight="1">
      <c r="A138" s="484" t="s">
        <v>2766</v>
      </c>
      <c r="B138" s="486" t="str">
        <f>IF(DT138="","",INDEX(CATALOGO!E:E,MATCH(DT138,CATALOGO!D:D,0)))</f>
        <v>HOSPITAL GENERAL DE CHONE</v>
      </c>
      <c r="C138" s="483" t="s">
        <v>2540</v>
      </c>
      <c r="D138" s="326" t="str">
        <f>IF(B138="","",INDEX(CATALOGO!J:J,MATCH(B138,CATALOGO!E:E,0)))</f>
        <v>1333</v>
      </c>
      <c r="E138" s="329" t="s">
        <v>584</v>
      </c>
      <c r="F138" s="326" t="str">
        <f t="shared" si="53"/>
        <v>000</v>
      </c>
      <c r="G138" s="327" t="s">
        <v>193</v>
      </c>
      <c r="H138" s="328">
        <v>530404</v>
      </c>
      <c r="I138" s="341" t="s">
        <v>1151</v>
      </c>
      <c r="J138" s="327" t="s">
        <v>193</v>
      </c>
      <c r="K138" s="342" t="str">
        <f>IF(J138="","",INDEX(CATALOGO!AW:AW,MATCH(POA_GC_2026!J138,CATALOGO!AV:AV,0)))</f>
        <v>0000</v>
      </c>
      <c r="L138" s="342" t="str">
        <f>IF(J138="","",INDEX(CATALOGO!AY:AY,MATCH(POA_GC_2026!J138,CATALOGO!AV:AV,0)))</f>
        <v>0000</v>
      </c>
      <c r="M138" s="343" t="str">
        <f>IF(DT138="","",INDEX(CATALOGO!L:L,MATCH(DT138,CATALOGO!D:D,0)))</f>
        <v xml:space="preserve">DIRECCIÓN PROVINCIAL DE SALUD DE MANABÍ </v>
      </c>
      <c r="N138" s="343" t="str">
        <f>IF(DT138="","",INDEX(CATALOGO!K:K,MATCH(DT138,CATALOGO!D:D,0)))</f>
        <v>HOSPITAL GENERAL DE CHONE</v>
      </c>
      <c r="O138" s="344" t="str">
        <f>IF(E138="","",INDEX(CATALOGO!O:O,MATCH(POA_GC_2026!E138,CATALOGO!M:M,0)))</f>
        <v>PREVENCION Y REDUCCION DE LA DESNUTRICION CRONICA INFANTIL DCI</v>
      </c>
      <c r="P138" s="345" t="str">
        <f t="shared" si="43"/>
        <v>SIN PROYECTO</v>
      </c>
      <c r="Q138" s="346" t="str">
        <f>IF(CS138="","",INDEX(CATALOGO!T:T,MATCH(POA_GC_2026!CS138,CATALOGO!S:S,0)))</f>
        <v>NIÑAS Y NIÑOS CON CONTROLES DEL NIÑO SANO PARA SU EDAD</v>
      </c>
      <c r="R138" s="351" t="str">
        <f>IF(H138="","",INDEX(CATALOGO!AG:AG,MATCH(POA_GC_2026!H138,CATALOGO!AF:AF,0)))</f>
        <v>MAQUINARIAS Y EQUIPOS (INSTALACION- MANTENIMIENTO Y REPARACIONES)</v>
      </c>
      <c r="S138" s="345" t="str">
        <f t="array" ref="S138">IF(J138="","",INDEX(CATALOGO!AU:AU,MATCH(J138,CATALOGO!AV:AV,0)))</f>
        <v>RECURSOS FISCALES</v>
      </c>
      <c r="T138" s="352" t="str">
        <f>IF(K138="","",INDEX(CATALOGO!AX:AX,MATCH(K138,CATALOGO!AW:AW,0)))</f>
        <v>SIN ORGANISMO</v>
      </c>
      <c r="U138" s="352" t="str">
        <f>IF(L138="","",INDEX(CATALOGO!AZ:AZ,MATCH(POA_GC_2026!L138,CATALOGO!AY:AY,0)))</f>
        <v>SIN CORRELATIVO</v>
      </c>
      <c r="V138" s="353" t="s">
        <v>493</v>
      </c>
      <c r="W138" s="354" t="s">
        <v>2488</v>
      </c>
      <c r="X138" s="354" t="s">
        <v>2505</v>
      </c>
      <c r="Y138" s="355" t="str">
        <f t="array" ref="Y138">IF(H138="","",INDEX(CATALOGO!AK:AK,MATCH(H138,CATALOGO!AF:AF,0)))</f>
        <v>06</v>
      </c>
      <c r="Z138" s="362" t="str">
        <f t="array" ref="Z138">IF(H138="","",INDEX(CATALOGO!AI:AI,MATCH(H138,CATALOGO!AF:AF,0)))</f>
        <v>NA</v>
      </c>
      <c r="AA138" s="362" t="str">
        <f t="array" ref="AA138">IF(H138="","",INDEX(CATALOGO!AJ:AJ,MATCH(H138,CATALOGO!AF:AF,0)))</f>
        <v>NA</v>
      </c>
      <c r="AB138" s="363" t="s">
        <v>194</v>
      </c>
      <c r="AC138" s="490"/>
      <c r="AD138" s="365" t="s">
        <v>208</v>
      </c>
      <c r="AE138" s="366" t="s">
        <v>41</v>
      </c>
      <c r="AF138" s="367">
        <v>46173</v>
      </c>
      <c r="AG138" s="367">
        <v>46188</v>
      </c>
      <c r="AH138" s="367">
        <v>46167</v>
      </c>
      <c r="AI138" s="367">
        <v>46190</v>
      </c>
      <c r="AJ138" s="367">
        <v>46193</v>
      </c>
      <c r="AK138" s="374"/>
      <c r="AL138" s="367">
        <v>46203</v>
      </c>
      <c r="AM138" s="367">
        <v>46387</v>
      </c>
      <c r="AN138" s="366" t="s">
        <v>41</v>
      </c>
      <c r="AO138" s="375">
        <v>0</v>
      </c>
      <c r="AP138" s="375">
        <v>0</v>
      </c>
      <c r="AQ138" s="375">
        <v>0</v>
      </c>
      <c r="AR138" s="375">
        <v>0</v>
      </c>
      <c r="AS138" s="375">
        <v>0</v>
      </c>
      <c r="AT138" s="375">
        <v>0</v>
      </c>
      <c r="AU138" s="375">
        <v>0</v>
      </c>
      <c r="AV138" s="375">
        <v>0</v>
      </c>
      <c r="AW138" s="375">
        <v>0</v>
      </c>
      <c r="AX138" s="375">
        <v>0</v>
      </c>
      <c r="AY138" s="375">
        <v>0</v>
      </c>
      <c r="AZ138" s="375">
        <v>0</v>
      </c>
      <c r="BA138" s="388">
        <f t="shared" si="54"/>
        <v>0</v>
      </c>
      <c r="BB138" s="364"/>
      <c r="BC138" s="389">
        <f>SUMIFS(REPROGRAM!X:X,REPROGRAM!B:B,POA_GC_2026!A138)</f>
        <v>0</v>
      </c>
      <c r="BD138" s="389">
        <f>SUMIFS(REPROGRAM!Z:Z,REPROGRAM!B:B,POA_GC_2026!A138)</f>
        <v>0</v>
      </c>
      <c r="BE138" s="389">
        <f t="shared" ref="BE138:BE176" si="62">BA138+BC138-BD138</f>
        <v>0</v>
      </c>
      <c r="BF138" s="375">
        <v>0</v>
      </c>
      <c r="BG138" s="394">
        <f>SUMIFS(CERT_PRES!$P:$P,CERT_PRES!$A:$A,$A138,CERT_PRES!$Q:$Q,"ENERO")</f>
        <v>0</v>
      </c>
      <c r="BH138" s="375">
        <v>0</v>
      </c>
      <c r="BI138" s="394">
        <f>SUMIFS(CERT_PRES!$P:$P,CERT_PRES!$A:$A,$A138,CERT_PRES!$Q:$Q,"FEBRERO")</f>
        <v>0</v>
      </c>
      <c r="BJ138" s="375">
        <v>0</v>
      </c>
      <c r="BK138" s="394">
        <f>SUMIFS(CERT_PRES!$P:$P,CERT_PRES!$A:$A,$A138,CERT_PRES!$Q:$Q,"MARZO")</f>
        <v>0</v>
      </c>
      <c r="BL138" s="375">
        <v>0</v>
      </c>
      <c r="BM138" s="394">
        <f>SUMIFS(CERT_PRES!$P:$P,CERT_PRES!$A:$A,$A138,CERT_PRES!$Q:$Q,"ABRIL")</f>
        <v>0</v>
      </c>
      <c r="BN138" s="375">
        <v>0</v>
      </c>
      <c r="BO138" s="394">
        <f>SUMIFS(CERT_PRES!$P:$P,CERT_PRES!$A:$A,$A138,CERT_PRES!$Q:$Q,"MAYO")</f>
        <v>0</v>
      </c>
      <c r="BP138" s="375">
        <v>0</v>
      </c>
      <c r="BQ138" s="394">
        <f>SUMIFS(CERT_PRES!$P:$P,CERT_PRES!$A:$A,$A138,CERT_PRES!$Q:$Q,"JUNIO")</f>
        <v>0</v>
      </c>
      <c r="BR138" s="375">
        <v>0</v>
      </c>
      <c r="BS138" s="394">
        <f>SUMIFS(CERT_PRES!$P:$P,CERT_PRES!$A:$A,$A138,CERT_PRES!$Q:$Q,"JULIO")</f>
        <v>0</v>
      </c>
      <c r="BT138" s="375">
        <v>0</v>
      </c>
      <c r="BU138" s="394">
        <f>SUMIFS(CERT_PRES!$P:$P,CERT_PRES!$A:$A,$A138,CERT_PRES!$Q:$Q,"AGOSTO")</f>
        <v>0</v>
      </c>
      <c r="BV138" s="375">
        <v>0</v>
      </c>
      <c r="BW138" s="394">
        <f>SUMIFS(CERT_PRES!$P:$P,CERT_PRES!$A:$A,$A138,CERT_PRES!$Q:$Q,"SEPTIEMBRE")</f>
        <v>0</v>
      </c>
      <c r="BX138" s="375">
        <v>0</v>
      </c>
      <c r="BY138" s="394">
        <f>SUMIFS(CERT_PRES!$P:$P,CERT_PRES!$A:$A,$A138,CERT_PRES!$Q:$Q,"OCTUBRE")</f>
        <v>0</v>
      </c>
      <c r="BZ138" s="375">
        <v>0</v>
      </c>
      <c r="CA138" s="394">
        <f>SUMIFS(CERT_PRES!$P:$P,CERT_PRES!$A:$A,$A138,CERT_PRES!$Q:$Q,"NOVIEMBRE")</f>
        <v>0</v>
      </c>
      <c r="CB138" s="375">
        <v>0</v>
      </c>
      <c r="CC138" s="388">
        <f>SUMIFS(CERT_PRES!$P:$P,CERT_PRES!$A:$A,$A138,CERT_PRES!$Q:$Q,"DICIEMBRE")</f>
        <v>0</v>
      </c>
      <c r="CD138" s="388">
        <f t="shared" si="44"/>
        <v>0</v>
      </c>
      <c r="CE138" s="407" t="str">
        <f t="shared" si="52"/>
        <v>NO</v>
      </c>
      <c r="CF138" s="408" t="str">
        <f t="shared" si="45"/>
        <v>VALIDADO</v>
      </c>
      <c r="CG138" s="409">
        <f>+((SUMIFS(REPROGRAM!$V:$V,REPROGRAM!$B:$B,$A138,REPROGRAM!$AB:$AB,"NO"))-(SUMIFS(REPROGRAM!$W:$W,REPROGRAM!$B:$B,$A138,REPROGRAM!$AB:$AB,"NO")))</f>
        <v>0</v>
      </c>
      <c r="CH138" s="409">
        <f t="shared" si="46"/>
        <v>0</v>
      </c>
      <c r="CI138" s="409">
        <f t="shared" si="47"/>
        <v>0</v>
      </c>
      <c r="CJ138" s="410" t="str">
        <f>IF(DT138="","",INDEX(CATALOGO!L:L,MATCH(DT138,CATALOGO!D:D,0)))</f>
        <v xml:space="preserve">DIRECCIÓN PROVINCIAL DE SALUD DE MANABÍ </v>
      </c>
      <c r="CK138" s="410" t="str">
        <f>IF(DT138="","",INDEX(CATALOGO!L:L,MATCH(DT138,CATALOGO!D:D,0)))</f>
        <v xml:space="preserve">DIRECCIÓN PROVINCIAL DE SALUD DE MANABÍ </v>
      </c>
      <c r="CL138" s="352" t="str">
        <f>IF(D138="","",INDEX(CATALOGO!G:G,MATCH(D138,CATALOGO!D:D,0)))</f>
        <v>COORDINACIÓN ZONAL 4</v>
      </c>
      <c r="CM138" s="352" t="str">
        <f>IF(D138="","",INDEX(CATALOGO!H:H,MATCH(D138,CATALOGO!D:D,0)))</f>
        <v>MANABI</v>
      </c>
      <c r="CN138" s="352" t="str">
        <f>IF(D138="","",INDEX(CATALOGO!I:I,MATCH(D138,CATALOGO!D:D,0)))</f>
        <v>CHONE</v>
      </c>
      <c r="CO138" s="411" t="str">
        <f>IF(H138="","",INDEX(CATALOGO!AH:AH,MATCH(H138,CATALOGO!AF:AF,0)))</f>
        <v>MANTENIMIENTOS</v>
      </c>
      <c r="CP138" s="352" t="str">
        <f t="shared" si="59"/>
        <v>NO APLICA</v>
      </c>
      <c r="CQ138" s="352" t="str">
        <f>IF(E138="","",INDEX(CATALOGO!N:N,MATCH(POA_GC_2026!E138,CATALOGO!M:M,0)))</f>
        <v>PPR</v>
      </c>
      <c r="CR138" s="352" t="str">
        <f t="shared" si="60"/>
        <v>CORRIENTE</v>
      </c>
      <c r="CS138" s="352" t="str">
        <f t="shared" si="61"/>
        <v>70000001</v>
      </c>
      <c r="CT138" s="417" t="str">
        <f>IFERROR(VLOOKUP(E138,CATALOGO!$BB$3:$BC$24,2,0)," ")</f>
        <v xml:space="preserve"> </v>
      </c>
      <c r="CU138" s="418" t="str">
        <f>IF(E138="","",INDEX(CATALOGO!AN:AN,MATCH(POA_GC_2026!E138,CATALOGO!AQ:AQ,0)))</f>
        <v>Mejorar las condiciones de vida de la población de forma integral, promoviendo el acceso equitativo a salud, vivienda y bienestar social.</v>
      </c>
      <c r="CV138" s="418" t="str">
        <f>IF(E138="","",INDEX(CATALOGO!AO:AO,MATCH(POA_GC_2026!E138,CATALOGO!AQ:AQ,0)))</f>
        <v>OE3 Incrementar la promoción de la salud en la población a través de los estilos de vida</v>
      </c>
      <c r="CW138" s="407" t="str">
        <f>IF(CV138="","",INDEX(CATALOGO!AP:AP,MATCH(POA_GC_2026!CV138,CATALOGO!AO:AO,0)))</f>
        <v>OE_3</v>
      </c>
      <c r="CX138" s="419"/>
      <c r="CY138" s="420">
        <f>SUMIFS(CERT_ACT_POA!AM:AM,CERT_ACT_POA!C:C,A138)</f>
        <v>0</v>
      </c>
      <c r="CZ138" s="420">
        <f t="shared" si="55"/>
        <v>0</v>
      </c>
      <c r="DA138" s="421">
        <f>SUMIFS(CERT_ACT_POA!$AD:$AD,CERT_ACT_POA!$C:$C,POA_GC_2026!$A138)</f>
        <v>0</v>
      </c>
      <c r="DB138" s="421">
        <f>SUMIFS(CERT_ACT_POA!$AE:$AE,CERT_ACT_POA!$C:$C,POA_GC_2026!$A138)</f>
        <v>0</v>
      </c>
      <c r="DC138" s="421">
        <f>SUMIFS(CERT_ACT_POA!$AF:$AF,CERT_ACT_POA!$C:$C,POA_GC_2026!$A138)</f>
        <v>0</v>
      </c>
      <c r="DD138" s="407" t="str">
        <f t="shared" si="56"/>
        <v>53</v>
      </c>
      <c r="DE138" s="364"/>
      <c r="DF138" s="428"/>
      <c r="DG138" s="429">
        <f>SUMIFS(CERT_PRES!$M:$M,CERT_PRES!$A:$A,$A138)</f>
        <v>0</v>
      </c>
      <c r="DH138" s="429">
        <f>SUMIFS(CERT_PRES!$O:$O,CERT_PRES!$A:$A,$A138)</f>
        <v>0</v>
      </c>
      <c r="DI138" s="429">
        <f>SUMIFS(CERT_PRES!$P:$P,CERT_PRES!$A:$A,$A138)</f>
        <v>0</v>
      </c>
      <c r="DJ138" s="442">
        <f t="shared" si="48"/>
        <v>0</v>
      </c>
      <c r="DK138" s="608">
        <f>IFERROR(VLOOKUP($A138,CERT_PRES!$A$6:$L$2552,12,0),0)</f>
        <v>0</v>
      </c>
      <c r="DL138" s="429" t="str">
        <f t="shared" si="57"/>
        <v>OK</v>
      </c>
      <c r="DM138" s="429" t="str">
        <f t="shared" si="58"/>
        <v>OK</v>
      </c>
      <c r="DN138" s="429" t="str">
        <f t="shared" ref="DN138:DN176" si="63">IF(CE138="SI",BF138+BH138+BJ138+BL138+BN138+BP138+BR138,"")</f>
        <v/>
      </c>
      <c r="DO138" s="429" t="str">
        <f t="shared" si="49"/>
        <v/>
      </c>
      <c r="DP138" s="443">
        <f>IFERROR(VLOOKUP(A138,#REF!,82,0),0)</f>
        <v>0</v>
      </c>
      <c r="DQ138" s="444">
        <f t="shared" si="50"/>
        <v>0</v>
      </c>
      <c r="DR138" s="445">
        <f t="shared" si="51"/>
        <v>0</v>
      </c>
      <c r="DS138" s="484" t="s">
        <v>2766</v>
      </c>
      <c r="DT138" s="326" t="s">
        <v>951</v>
      </c>
    </row>
    <row r="139" spans="1:124" s="39" customFormat="1" ht="12.75" customHeight="1">
      <c r="A139" s="484" t="s">
        <v>2767</v>
      </c>
      <c r="B139" s="486" t="str">
        <f>IF(DT139="","",INDEX(CATALOGO!E:E,MATCH(DT139,CATALOGO!D:D,0)))</f>
        <v>HOSPITAL GENERAL DE CHONE</v>
      </c>
      <c r="C139" s="483" t="s">
        <v>2538</v>
      </c>
      <c r="D139" s="326" t="str">
        <f>IF(B139="","",INDEX(CATALOGO!J:J,MATCH(B139,CATALOGO!E:E,0)))</f>
        <v>1333</v>
      </c>
      <c r="E139" s="329" t="s">
        <v>584</v>
      </c>
      <c r="F139" s="326" t="str">
        <f t="shared" si="53"/>
        <v>000</v>
      </c>
      <c r="G139" s="327" t="s">
        <v>193</v>
      </c>
      <c r="H139" s="328">
        <v>530813</v>
      </c>
      <c r="I139" s="341" t="s">
        <v>1151</v>
      </c>
      <c r="J139" s="327" t="s">
        <v>193</v>
      </c>
      <c r="K139" s="342" t="str">
        <f>IF(J139="","",INDEX(CATALOGO!AW:AW,MATCH(POA_GC_2026!J139,CATALOGO!AV:AV,0)))</f>
        <v>0000</v>
      </c>
      <c r="L139" s="342" t="str">
        <f>IF(J139="","",INDEX(CATALOGO!AY:AY,MATCH(POA_GC_2026!J139,CATALOGO!AV:AV,0)))</f>
        <v>0000</v>
      </c>
      <c r="M139" s="343" t="str">
        <f>IF(DT139="","",INDEX(CATALOGO!L:L,MATCH(DT139,CATALOGO!D:D,0)))</f>
        <v xml:space="preserve">DIRECCIÓN PROVINCIAL DE SALUD DE MANABÍ </v>
      </c>
      <c r="N139" s="343" t="str">
        <f>IF(DT139="","",INDEX(CATALOGO!K:K,MATCH(DT139,CATALOGO!D:D,0)))</f>
        <v>HOSPITAL GENERAL DE CHONE</v>
      </c>
      <c r="O139" s="344" t="str">
        <f>IF(E139="","",INDEX(CATALOGO!O:O,MATCH(POA_GC_2026!E139,CATALOGO!M:M,0)))</f>
        <v>PREVENCION Y REDUCCION DE LA DESNUTRICION CRONICA INFANTIL DCI</v>
      </c>
      <c r="P139" s="345" t="str">
        <f t="shared" si="43"/>
        <v>SIN PROYECTO</v>
      </c>
      <c r="Q139" s="346" t="str">
        <f>IF(CS139="","",INDEX(CATALOGO!T:T,MATCH(POA_GC_2026!CS139,CATALOGO!S:S,0)))</f>
        <v>NIÑAS Y NIÑOS CON CONTROLES DEL NIÑO SANO PARA SU EDAD</v>
      </c>
      <c r="R139" s="351" t="str">
        <f>IF(H139="","",INDEX(CATALOGO!AG:AG,MATCH(POA_GC_2026!H139,CATALOGO!AF:AF,0)))</f>
        <v>REPUESTOS Y ACCESORIOS</v>
      </c>
      <c r="S139" s="345" t="str">
        <f t="array" ref="S139">IF(J139="","",INDEX(CATALOGO!AU:AU,MATCH(J139,CATALOGO!AV:AV,0)))</f>
        <v>RECURSOS FISCALES</v>
      </c>
      <c r="T139" s="352" t="str">
        <f>IF(K139="","",INDEX(CATALOGO!AX:AX,MATCH(K139,CATALOGO!AW:AW,0)))</f>
        <v>SIN ORGANISMO</v>
      </c>
      <c r="U139" s="352" t="str">
        <f>IF(L139="","",INDEX(CATALOGO!AZ:AZ,MATCH(POA_GC_2026!L139,CATALOGO!AY:AY,0)))</f>
        <v>SIN CORRELATIVO</v>
      </c>
      <c r="V139" s="353" t="s">
        <v>493</v>
      </c>
      <c r="W139" s="354" t="s">
        <v>2488</v>
      </c>
      <c r="X139" s="354" t="s">
        <v>2505</v>
      </c>
      <c r="Y139" s="355" t="str">
        <f t="array" ref="Y139">IF(H139="","",INDEX(CATALOGO!AK:AK,MATCH(H139,CATALOGO!AF:AF,0)))</f>
        <v>02</v>
      </c>
      <c r="Z139" s="362" t="str">
        <f t="array" ref="Z139">IF(H139="","",INDEX(CATALOGO!AI:AI,MATCH(H139,CATALOGO!AF:AF,0)))</f>
        <v>NA</v>
      </c>
      <c r="AA139" s="362" t="str">
        <f t="array" ref="AA139">IF(H139="","",INDEX(CATALOGO!AJ:AJ,MATCH(H139,CATALOGO!AF:AF,0)))</f>
        <v>NA</v>
      </c>
      <c r="AB139" s="363" t="s">
        <v>194</v>
      </c>
      <c r="AC139" s="490"/>
      <c r="AD139" s="365" t="s">
        <v>208</v>
      </c>
      <c r="AE139" s="366" t="s">
        <v>41</v>
      </c>
      <c r="AF139" s="367">
        <v>46173</v>
      </c>
      <c r="AG139" s="367">
        <v>46188</v>
      </c>
      <c r="AH139" s="367">
        <v>46167</v>
      </c>
      <c r="AI139" s="367">
        <v>46190</v>
      </c>
      <c r="AJ139" s="367">
        <v>46193</v>
      </c>
      <c r="AK139" s="374"/>
      <c r="AL139" s="367">
        <v>46203</v>
      </c>
      <c r="AM139" s="367">
        <v>46387</v>
      </c>
      <c r="AN139" s="366" t="s">
        <v>41</v>
      </c>
      <c r="AO139" s="375">
        <v>0</v>
      </c>
      <c r="AP139" s="375">
        <v>0</v>
      </c>
      <c r="AQ139" s="375">
        <v>0</v>
      </c>
      <c r="AR139" s="375">
        <v>0</v>
      </c>
      <c r="AS139" s="375">
        <v>0</v>
      </c>
      <c r="AT139" s="375">
        <v>0</v>
      </c>
      <c r="AU139" s="375">
        <v>0</v>
      </c>
      <c r="AV139" s="375">
        <v>0</v>
      </c>
      <c r="AW139" s="375">
        <v>0</v>
      </c>
      <c r="AX139" s="375">
        <v>0</v>
      </c>
      <c r="AY139" s="375">
        <v>0</v>
      </c>
      <c r="AZ139" s="375">
        <v>0</v>
      </c>
      <c r="BA139" s="388">
        <f t="shared" si="54"/>
        <v>0</v>
      </c>
      <c r="BB139" s="364"/>
      <c r="BC139" s="389">
        <f>SUMIFS(REPROGRAM!X:X,REPROGRAM!B:B,POA_GC_2026!A139)</f>
        <v>0</v>
      </c>
      <c r="BD139" s="389">
        <f>SUMIFS(REPROGRAM!Z:Z,REPROGRAM!B:B,POA_GC_2026!A139)</f>
        <v>0</v>
      </c>
      <c r="BE139" s="389">
        <f t="shared" si="62"/>
        <v>0</v>
      </c>
      <c r="BF139" s="375">
        <v>0</v>
      </c>
      <c r="BG139" s="394">
        <f>SUMIFS(CERT_PRES!$P:$P,CERT_PRES!$A:$A,$A139,CERT_PRES!$Q:$Q,"ENERO")</f>
        <v>0</v>
      </c>
      <c r="BH139" s="375">
        <v>0</v>
      </c>
      <c r="BI139" s="394">
        <f>SUMIFS(CERT_PRES!$P:$P,CERT_PRES!$A:$A,$A139,CERT_PRES!$Q:$Q,"FEBRERO")</f>
        <v>0</v>
      </c>
      <c r="BJ139" s="375">
        <v>0</v>
      </c>
      <c r="BK139" s="394">
        <f>SUMIFS(CERT_PRES!$P:$P,CERT_PRES!$A:$A,$A139,CERT_PRES!$Q:$Q,"MARZO")</f>
        <v>0</v>
      </c>
      <c r="BL139" s="375">
        <v>0</v>
      </c>
      <c r="BM139" s="394">
        <f>SUMIFS(CERT_PRES!$P:$P,CERT_PRES!$A:$A,$A139,CERT_PRES!$Q:$Q,"ABRIL")</f>
        <v>0</v>
      </c>
      <c r="BN139" s="375">
        <v>0</v>
      </c>
      <c r="BO139" s="394">
        <f>SUMIFS(CERT_PRES!$P:$P,CERT_PRES!$A:$A,$A139,CERT_PRES!$Q:$Q,"MAYO")</f>
        <v>0</v>
      </c>
      <c r="BP139" s="375">
        <v>0</v>
      </c>
      <c r="BQ139" s="394">
        <f>SUMIFS(CERT_PRES!$P:$P,CERT_PRES!$A:$A,$A139,CERT_PRES!$Q:$Q,"JUNIO")</f>
        <v>0</v>
      </c>
      <c r="BR139" s="375">
        <v>0</v>
      </c>
      <c r="BS139" s="394">
        <f>SUMIFS(CERT_PRES!$P:$P,CERT_PRES!$A:$A,$A139,CERT_PRES!$Q:$Q,"JULIO")</f>
        <v>0</v>
      </c>
      <c r="BT139" s="375">
        <v>0</v>
      </c>
      <c r="BU139" s="394">
        <f>SUMIFS(CERT_PRES!$P:$P,CERT_PRES!$A:$A,$A139,CERT_PRES!$Q:$Q,"AGOSTO")</f>
        <v>0</v>
      </c>
      <c r="BV139" s="375">
        <v>0</v>
      </c>
      <c r="BW139" s="394">
        <f>SUMIFS(CERT_PRES!$P:$P,CERT_PRES!$A:$A,$A139,CERT_PRES!$Q:$Q,"SEPTIEMBRE")</f>
        <v>0</v>
      </c>
      <c r="BX139" s="375">
        <v>0</v>
      </c>
      <c r="BY139" s="394">
        <f>SUMIFS(CERT_PRES!$P:$P,CERT_PRES!$A:$A,$A139,CERT_PRES!$Q:$Q,"OCTUBRE")</f>
        <v>0</v>
      </c>
      <c r="BZ139" s="375">
        <v>0</v>
      </c>
      <c r="CA139" s="394">
        <f>SUMIFS(CERT_PRES!$P:$P,CERT_PRES!$A:$A,$A139,CERT_PRES!$Q:$Q,"NOVIEMBRE")</f>
        <v>0</v>
      </c>
      <c r="CB139" s="375">
        <v>0</v>
      </c>
      <c r="CC139" s="388">
        <f>SUMIFS(CERT_PRES!$P:$P,CERT_PRES!$A:$A,$A139,CERT_PRES!$Q:$Q,"DICIEMBRE")</f>
        <v>0</v>
      </c>
      <c r="CD139" s="388">
        <f t="shared" si="44"/>
        <v>0</v>
      </c>
      <c r="CE139" s="407" t="str">
        <f t="shared" si="52"/>
        <v>NO</v>
      </c>
      <c r="CF139" s="408" t="str">
        <f t="shared" si="45"/>
        <v>VALIDADO</v>
      </c>
      <c r="CG139" s="409">
        <f>+((SUMIFS(REPROGRAM!$V:$V,REPROGRAM!$B:$B,$A139,REPROGRAM!$AB:$AB,"NO"))-(SUMIFS(REPROGRAM!$W:$W,REPROGRAM!$B:$B,$A139,REPROGRAM!$AB:$AB,"NO")))</f>
        <v>0</v>
      </c>
      <c r="CH139" s="409">
        <f t="shared" si="46"/>
        <v>0</v>
      </c>
      <c r="CI139" s="409">
        <f t="shared" si="47"/>
        <v>0</v>
      </c>
      <c r="CJ139" s="410" t="str">
        <f>IF(DT139="","",INDEX(CATALOGO!L:L,MATCH(DT139,CATALOGO!D:D,0)))</f>
        <v xml:space="preserve">DIRECCIÓN PROVINCIAL DE SALUD DE MANABÍ </v>
      </c>
      <c r="CK139" s="410" t="str">
        <f>IF(DT139="","",INDEX(CATALOGO!L:L,MATCH(DT139,CATALOGO!D:D,0)))</f>
        <v xml:space="preserve">DIRECCIÓN PROVINCIAL DE SALUD DE MANABÍ </v>
      </c>
      <c r="CL139" s="352" t="str">
        <f>IF(D139="","",INDEX(CATALOGO!G:G,MATCH(D139,CATALOGO!D:D,0)))</f>
        <v>COORDINACIÓN ZONAL 4</v>
      </c>
      <c r="CM139" s="352" t="str">
        <f>IF(D139="","",INDEX(CATALOGO!H:H,MATCH(D139,CATALOGO!D:D,0)))</f>
        <v>MANABI</v>
      </c>
      <c r="CN139" s="352" t="str">
        <f>IF(D139="","",INDEX(CATALOGO!I:I,MATCH(D139,CATALOGO!D:D,0)))</f>
        <v>CHONE</v>
      </c>
      <c r="CO139" s="411" t="str">
        <f>IF(H139="","",INDEX(CATALOGO!AH:AH,MATCH(H139,CATALOGO!AF:AF,0)))</f>
        <v>MANTENIMIENTOS</v>
      </c>
      <c r="CP139" s="352" t="str">
        <f t="shared" si="59"/>
        <v>NO APLICA</v>
      </c>
      <c r="CQ139" s="352" t="str">
        <f>IF(E139="","",INDEX(CATALOGO!N:N,MATCH(POA_GC_2026!E139,CATALOGO!M:M,0)))</f>
        <v>PPR</v>
      </c>
      <c r="CR139" s="352" t="str">
        <f t="shared" si="60"/>
        <v>CORRIENTE</v>
      </c>
      <c r="CS139" s="352" t="str">
        <f t="shared" si="61"/>
        <v>70000001</v>
      </c>
      <c r="CT139" s="417" t="str">
        <f>IFERROR(VLOOKUP(E139,CATALOGO!$BB$3:$BC$24,2,0)," ")</f>
        <v xml:space="preserve"> </v>
      </c>
      <c r="CU139" s="418" t="str">
        <f>IF(E139="","",INDEX(CATALOGO!AN:AN,MATCH(POA_GC_2026!E139,CATALOGO!AQ:AQ,0)))</f>
        <v>Mejorar las condiciones de vida de la población de forma integral, promoviendo el acceso equitativo a salud, vivienda y bienestar social.</v>
      </c>
      <c r="CV139" s="418" t="str">
        <f>IF(E139="","",INDEX(CATALOGO!AO:AO,MATCH(POA_GC_2026!E139,CATALOGO!AQ:AQ,0)))</f>
        <v>OE3 Incrementar la promoción de la salud en la población a través de los estilos de vida</v>
      </c>
      <c r="CW139" s="407" t="str">
        <f>IF(CV139="","",INDEX(CATALOGO!AP:AP,MATCH(POA_GC_2026!CV139,CATALOGO!AO:AO,0)))</f>
        <v>OE_3</v>
      </c>
      <c r="CX139" s="419"/>
      <c r="CY139" s="420">
        <f>SUMIFS(CERT_ACT_POA!AM:AM,CERT_ACT_POA!C:C,A139)</f>
        <v>0</v>
      </c>
      <c r="CZ139" s="420">
        <f t="shared" si="55"/>
        <v>0</v>
      </c>
      <c r="DA139" s="421">
        <f>SUMIFS(CERT_ACT_POA!$AD:$AD,CERT_ACT_POA!$C:$C,POA_GC_2026!$A139)</f>
        <v>0</v>
      </c>
      <c r="DB139" s="421">
        <f>SUMIFS(CERT_ACT_POA!$AE:$AE,CERT_ACT_POA!$C:$C,POA_GC_2026!$A139)</f>
        <v>0</v>
      </c>
      <c r="DC139" s="421">
        <f>SUMIFS(CERT_ACT_POA!$AF:$AF,CERT_ACT_POA!$C:$C,POA_GC_2026!$A139)</f>
        <v>0</v>
      </c>
      <c r="DD139" s="407" t="str">
        <f t="shared" si="56"/>
        <v>53</v>
      </c>
      <c r="DE139" s="364"/>
      <c r="DF139" s="428"/>
      <c r="DG139" s="429">
        <f>SUMIFS(CERT_PRES!$M:$M,CERT_PRES!$A:$A,$A139)</f>
        <v>0</v>
      </c>
      <c r="DH139" s="429">
        <f>SUMIFS(CERT_PRES!$O:$O,CERT_PRES!$A:$A,$A139)</f>
        <v>0</v>
      </c>
      <c r="DI139" s="429">
        <f>SUMIFS(CERT_PRES!$P:$P,CERT_PRES!$A:$A,$A139)</f>
        <v>0</v>
      </c>
      <c r="DJ139" s="442">
        <f t="shared" si="48"/>
        <v>0</v>
      </c>
      <c r="DK139" s="608">
        <f>IFERROR(VLOOKUP($A139,CERT_PRES!$A$6:$L$2552,12,0),0)</f>
        <v>0</v>
      </c>
      <c r="DL139" s="429" t="str">
        <f t="shared" si="57"/>
        <v>OK</v>
      </c>
      <c r="DM139" s="429" t="str">
        <f t="shared" si="58"/>
        <v>OK</v>
      </c>
      <c r="DN139" s="429" t="str">
        <f t="shared" si="63"/>
        <v/>
      </c>
      <c r="DO139" s="429" t="str">
        <f t="shared" si="49"/>
        <v/>
      </c>
      <c r="DP139" s="443">
        <f>IFERROR(VLOOKUP(A139,#REF!,82,0),0)</f>
        <v>0</v>
      </c>
      <c r="DQ139" s="444">
        <f t="shared" si="50"/>
        <v>0</v>
      </c>
      <c r="DR139" s="445">
        <f t="shared" si="51"/>
        <v>0</v>
      </c>
      <c r="DS139" s="484" t="s">
        <v>2767</v>
      </c>
      <c r="DT139" s="326" t="s">
        <v>951</v>
      </c>
    </row>
    <row r="140" spans="1:124" s="39" customFormat="1" ht="12.75" customHeight="1">
      <c r="A140" s="484" t="s">
        <v>2768</v>
      </c>
      <c r="B140" s="486" t="str">
        <f>IF(DT140="","",INDEX(CATALOGO!E:E,MATCH(DT140,CATALOGO!D:D,0)))</f>
        <v>HOSPITAL GENERAL DE CHONE</v>
      </c>
      <c r="C140" s="483" t="s">
        <v>2540</v>
      </c>
      <c r="D140" s="326" t="str">
        <f>IF(B140="","",INDEX(CATALOGO!J:J,MATCH(B140,CATALOGO!E:E,0)))</f>
        <v>1333</v>
      </c>
      <c r="E140" s="329" t="s">
        <v>473</v>
      </c>
      <c r="F140" s="326" t="str">
        <f t="shared" si="53"/>
        <v>000</v>
      </c>
      <c r="G140" s="327" t="s">
        <v>193</v>
      </c>
      <c r="H140" s="328">
        <v>530404</v>
      </c>
      <c r="I140" s="341" t="s">
        <v>1151</v>
      </c>
      <c r="J140" s="327" t="s">
        <v>193</v>
      </c>
      <c r="K140" s="342" t="str">
        <f>IF(J140="","",INDEX(CATALOGO!AW:AW,MATCH(POA_GC_2026!J140,CATALOGO!AV:AV,0)))</f>
        <v>0000</v>
      </c>
      <c r="L140" s="342" t="str">
        <f>IF(J140="","",INDEX(CATALOGO!AY:AY,MATCH(POA_GC_2026!J140,CATALOGO!AV:AV,0)))</f>
        <v>0000</v>
      </c>
      <c r="M140" s="343" t="str">
        <f>IF(DT140="","",INDEX(CATALOGO!L:L,MATCH(DT140,CATALOGO!D:D,0)))</f>
        <v xml:space="preserve">DIRECCIÓN PROVINCIAL DE SALUD DE MANABÍ </v>
      </c>
      <c r="N140" s="343" t="str">
        <f>IF(DT140="","",INDEX(CATALOGO!K:K,MATCH(DT140,CATALOGO!D:D,0)))</f>
        <v>HOSPITAL GENERAL DE CHONE</v>
      </c>
      <c r="O140" s="344" t="str">
        <f>IF(E140="","",INDEX(CATALOGO!O:O,MATCH(POA_GC_2026!E140,CATALOGO!M:M,0)))</f>
        <v>GARANTIA DE LA CALIDAD DE LOS SERVICIOS DE SALUD</v>
      </c>
      <c r="P140" s="345" t="str">
        <f t="shared" si="43"/>
        <v>SIN PROYECTO</v>
      </c>
      <c r="Q140" s="346" t="str">
        <f>IF(CS140="","",INDEX(CATALOGO!T:T,MATCH(POA_GC_2026!CS140,CATALOGO!S:S,0)))</f>
        <v>MANTENIMIENTO PREVENTIVO Y CORRECTIVO SANITARIO</v>
      </c>
      <c r="R140" s="351" t="str">
        <f>IF(H140="","",INDEX(CATALOGO!AG:AG,MATCH(POA_GC_2026!H140,CATALOGO!AF:AF,0)))</f>
        <v>MAQUINARIAS Y EQUIPOS (INSTALACION- MANTENIMIENTO Y REPARACIONES)</v>
      </c>
      <c r="S140" s="345" t="str">
        <f t="array" ref="S140">IF(J140="","",INDEX(CATALOGO!AU:AU,MATCH(J140,CATALOGO!AV:AV,0)))</f>
        <v>RECURSOS FISCALES</v>
      </c>
      <c r="T140" s="352" t="str">
        <f>IF(K140="","",INDEX(CATALOGO!AX:AX,MATCH(K140,CATALOGO!AW:AW,0)))</f>
        <v>SIN ORGANISMO</v>
      </c>
      <c r="U140" s="352" t="str">
        <f>IF(L140="","",INDEX(CATALOGO!AZ:AZ,MATCH(POA_GC_2026!L140,CATALOGO!AY:AY,0)))</f>
        <v>SIN CORRELATIVO</v>
      </c>
      <c r="V140" s="353" t="s">
        <v>493</v>
      </c>
      <c r="W140" s="354" t="s">
        <v>2488</v>
      </c>
      <c r="X140" s="354" t="s">
        <v>2505</v>
      </c>
      <c r="Y140" s="355" t="str">
        <f t="array" ref="Y140">IF(H140="","",INDEX(CATALOGO!AK:AK,MATCH(H140,CATALOGO!AF:AF,0)))</f>
        <v>06</v>
      </c>
      <c r="Z140" s="362" t="str">
        <f t="array" ref="Z140">IF(H140="","",INDEX(CATALOGO!AI:AI,MATCH(H140,CATALOGO!AF:AF,0)))</f>
        <v>NA</v>
      </c>
      <c r="AA140" s="362" t="str">
        <f t="array" ref="AA140">IF(H140="","",INDEX(CATALOGO!AJ:AJ,MATCH(H140,CATALOGO!AF:AF,0)))</f>
        <v>NA</v>
      </c>
      <c r="AB140" s="363" t="s">
        <v>194</v>
      </c>
      <c r="AC140" s="490"/>
      <c r="AD140" s="365" t="s">
        <v>208</v>
      </c>
      <c r="AE140" s="366" t="s">
        <v>41</v>
      </c>
      <c r="AF140" s="367">
        <v>46173</v>
      </c>
      <c r="AG140" s="367">
        <v>46188</v>
      </c>
      <c r="AH140" s="367">
        <v>46167</v>
      </c>
      <c r="AI140" s="367">
        <v>46190</v>
      </c>
      <c r="AJ140" s="367">
        <v>46193</v>
      </c>
      <c r="AK140" s="374"/>
      <c r="AL140" s="367">
        <v>46203</v>
      </c>
      <c r="AM140" s="367">
        <v>46387</v>
      </c>
      <c r="AN140" s="366" t="s">
        <v>41</v>
      </c>
      <c r="AO140" s="375">
        <v>0</v>
      </c>
      <c r="AP140" s="375">
        <v>0</v>
      </c>
      <c r="AQ140" s="375">
        <v>0</v>
      </c>
      <c r="AR140" s="375">
        <v>0</v>
      </c>
      <c r="AS140" s="375">
        <v>0</v>
      </c>
      <c r="AT140" s="375">
        <v>0</v>
      </c>
      <c r="AU140" s="375">
        <v>0</v>
      </c>
      <c r="AV140" s="375">
        <v>0</v>
      </c>
      <c r="AW140" s="375">
        <v>0</v>
      </c>
      <c r="AX140" s="375">
        <v>0</v>
      </c>
      <c r="AY140" s="375">
        <v>0</v>
      </c>
      <c r="AZ140" s="375">
        <v>0</v>
      </c>
      <c r="BA140" s="388">
        <f t="shared" si="54"/>
        <v>0</v>
      </c>
      <c r="BB140" s="364"/>
      <c r="BC140" s="389">
        <f>SUMIFS(REPROGRAM!X:X,REPROGRAM!B:B,POA_GC_2026!A140)</f>
        <v>0</v>
      </c>
      <c r="BD140" s="389">
        <f>SUMIFS(REPROGRAM!Z:Z,REPROGRAM!B:B,POA_GC_2026!A140)</f>
        <v>0</v>
      </c>
      <c r="BE140" s="389">
        <f t="shared" si="62"/>
        <v>0</v>
      </c>
      <c r="BF140" s="375">
        <v>0</v>
      </c>
      <c r="BG140" s="394">
        <f>SUMIFS(CERT_PRES!$P:$P,CERT_PRES!$A:$A,$A140,CERT_PRES!$Q:$Q,"ENERO")</f>
        <v>0</v>
      </c>
      <c r="BH140" s="375">
        <v>0</v>
      </c>
      <c r="BI140" s="394">
        <f>SUMIFS(CERT_PRES!$P:$P,CERT_PRES!$A:$A,$A140,CERT_PRES!$Q:$Q,"FEBRERO")</f>
        <v>0</v>
      </c>
      <c r="BJ140" s="375">
        <v>0</v>
      </c>
      <c r="BK140" s="394">
        <f>SUMIFS(CERT_PRES!$P:$P,CERT_PRES!$A:$A,$A140,CERT_PRES!$Q:$Q,"MARZO")</f>
        <v>0</v>
      </c>
      <c r="BL140" s="375">
        <v>0</v>
      </c>
      <c r="BM140" s="394">
        <f>SUMIFS(CERT_PRES!$P:$P,CERT_PRES!$A:$A,$A140,CERT_PRES!$Q:$Q,"ABRIL")</f>
        <v>0</v>
      </c>
      <c r="BN140" s="375">
        <v>0</v>
      </c>
      <c r="BO140" s="394">
        <f>SUMIFS(CERT_PRES!$P:$P,CERT_PRES!$A:$A,$A140,CERT_PRES!$Q:$Q,"MAYO")</f>
        <v>0</v>
      </c>
      <c r="BP140" s="375">
        <v>0</v>
      </c>
      <c r="BQ140" s="394">
        <f>SUMIFS(CERT_PRES!$P:$P,CERT_PRES!$A:$A,$A140,CERT_PRES!$Q:$Q,"JUNIO")</f>
        <v>0</v>
      </c>
      <c r="BR140" s="375">
        <v>0</v>
      </c>
      <c r="BS140" s="394">
        <f>SUMIFS(CERT_PRES!$P:$P,CERT_PRES!$A:$A,$A140,CERT_PRES!$Q:$Q,"JULIO")</f>
        <v>0</v>
      </c>
      <c r="BT140" s="375">
        <v>0</v>
      </c>
      <c r="BU140" s="394">
        <f>SUMIFS(CERT_PRES!$P:$P,CERT_PRES!$A:$A,$A140,CERT_PRES!$Q:$Q,"AGOSTO")</f>
        <v>0</v>
      </c>
      <c r="BV140" s="375">
        <v>0</v>
      </c>
      <c r="BW140" s="394">
        <f>SUMIFS(CERT_PRES!$P:$P,CERT_PRES!$A:$A,$A140,CERT_PRES!$Q:$Q,"SEPTIEMBRE")</f>
        <v>0</v>
      </c>
      <c r="BX140" s="375">
        <v>0</v>
      </c>
      <c r="BY140" s="394">
        <f>SUMIFS(CERT_PRES!$P:$P,CERT_PRES!$A:$A,$A140,CERT_PRES!$Q:$Q,"OCTUBRE")</f>
        <v>0</v>
      </c>
      <c r="BZ140" s="375">
        <v>0</v>
      </c>
      <c r="CA140" s="394">
        <f>SUMIFS(CERT_PRES!$P:$P,CERT_PRES!$A:$A,$A140,CERT_PRES!$Q:$Q,"NOVIEMBRE")</f>
        <v>0</v>
      </c>
      <c r="CB140" s="375">
        <v>0</v>
      </c>
      <c r="CC140" s="388">
        <f>SUMIFS(CERT_PRES!$P:$P,CERT_PRES!$A:$A,$A140,CERT_PRES!$Q:$Q,"DICIEMBRE")</f>
        <v>0</v>
      </c>
      <c r="CD140" s="388">
        <f t="shared" si="44"/>
        <v>0</v>
      </c>
      <c r="CE140" s="407" t="str">
        <f t="shared" si="52"/>
        <v>NO</v>
      </c>
      <c r="CF140" s="408" t="str">
        <f t="shared" si="45"/>
        <v>VALIDADO</v>
      </c>
      <c r="CG140" s="409">
        <f>+((SUMIFS(REPROGRAM!$V:$V,REPROGRAM!$B:$B,$A140,REPROGRAM!$AB:$AB,"NO"))-(SUMIFS(REPROGRAM!$W:$W,REPROGRAM!$B:$B,$A140,REPROGRAM!$AB:$AB,"NO")))</f>
        <v>0</v>
      </c>
      <c r="CH140" s="409">
        <f t="shared" si="46"/>
        <v>0</v>
      </c>
      <c r="CI140" s="409">
        <f t="shared" si="47"/>
        <v>0</v>
      </c>
      <c r="CJ140" s="410" t="str">
        <f>IF(DT140="","",INDEX(CATALOGO!L:L,MATCH(DT140,CATALOGO!D:D,0)))</f>
        <v xml:space="preserve">DIRECCIÓN PROVINCIAL DE SALUD DE MANABÍ </v>
      </c>
      <c r="CK140" s="410" t="str">
        <f>IF(DT140="","",INDEX(CATALOGO!L:L,MATCH(DT140,CATALOGO!D:D,0)))</f>
        <v xml:space="preserve">DIRECCIÓN PROVINCIAL DE SALUD DE MANABÍ </v>
      </c>
      <c r="CL140" s="352" t="str">
        <f>IF(D140="","",INDEX(CATALOGO!G:G,MATCH(D140,CATALOGO!D:D,0)))</f>
        <v>COORDINACIÓN ZONAL 4</v>
      </c>
      <c r="CM140" s="352" t="str">
        <f>IF(D140="","",INDEX(CATALOGO!H:H,MATCH(D140,CATALOGO!D:D,0)))</f>
        <v>MANABI</v>
      </c>
      <c r="CN140" s="352" t="str">
        <f>IF(D140="","",INDEX(CATALOGO!I:I,MATCH(D140,CATALOGO!D:D,0)))</f>
        <v>CHONE</v>
      </c>
      <c r="CO140" s="411" t="str">
        <f>IF(H140="","",INDEX(CATALOGO!AH:AH,MATCH(H140,CATALOGO!AF:AF,0)))</f>
        <v>MANTENIMIENTOS</v>
      </c>
      <c r="CP140" s="352" t="str">
        <f t="shared" si="59"/>
        <v>NO APLICA</v>
      </c>
      <c r="CQ140" s="352" t="str">
        <f>IF(E140="","",INDEX(CATALOGO!N:N,MATCH(POA_GC_2026!E140,CATALOGO!M:M,0)))</f>
        <v>CAL</v>
      </c>
      <c r="CR140" s="352" t="str">
        <f t="shared" si="60"/>
        <v>CORRIENTE</v>
      </c>
      <c r="CS140" s="352" t="str">
        <f t="shared" si="61"/>
        <v>57000001</v>
      </c>
      <c r="CT140" s="417" t="str">
        <f>IFERROR(VLOOKUP(E140,CATALOGO!$BB$3:$BC$24,2,0)," ")</f>
        <v>G42</v>
      </c>
      <c r="CU140" s="418" t="str">
        <f>IF(E140="","",INDEX(CATALOGO!AN:AN,MATCH(POA_GC_2026!E140,CATALOGO!AQ:AQ,0)))</f>
        <v>Mejorar las condiciones de vida de la población de forma integral, promoviendo el acceso equitativo a salud, vivienda y bienestar social.</v>
      </c>
      <c r="CV140" s="418" t="str">
        <f>IF(E140="","",INDEX(CATALOGO!AO:AO,MATCH(POA_GC_2026!E140,CATALOGO!AQ:AQ,0)))</f>
        <v>OE4 Incrementar la calidad en la prestación de los servicios de salud</v>
      </c>
      <c r="CW140" s="407" t="str">
        <f>IF(CV140="","",INDEX(CATALOGO!AP:AP,MATCH(POA_GC_2026!CV140,CATALOGO!AO:AO,0)))</f>
        <v>OE_4</v>
      </c>
      <c r="CX140" s="419"/>
      <c r="CY140" s="420">
        <f>SUMIFS(CERT_ACT_POA!AM:AM,CERT_ACT_POA!C:C,A140)</f>
        <v>0</v>
      </c>
      <c r="CZ140" s="420">
        <f t="shared" si="55"/>
        <v>0</v>
      </c>
      <c r="DA140" s="421">
        <f>SUMIFS(CERT_ACT_POA!$AD:$AD,CERT_ACT_POA!$C:$C,POA_GC_2026!$A140)</f>
        <v>0</v>
      </c>
      <c r="DB140" s="421">
        <f>SUMIFS(CERT_ACT_POA!$AE:$AE,CERT_ACT_POA!$C:$C,POA_GC_2026!$A140)</f>
        <v>0</v>
      </c>
      <c r="DC140" s="421">
        <f>SUMIFS(CERT_ACT_POA!$AF:$AF,CERT_ACT_POA!$C:$C,POA_GC_2026!$A140)</f>
        <v>0</v>
      </c>
      <c r="DD140" s="407" t="str">
        <f t="shared" si="56"/>
        <v>53</v>
      </c>
      <c r="DE140" s="364"/>
      <c r="DF140" s="428"/>
      <c r="DG140" s="429">
        <f>SUMIFS(CERT_PRES!$M:$M,CERT_PRES!$A:$A,$A140)</f>
        <v>0</v>
      </c>
      <c r="DH140" s="429">
        <f>SUMIFS(CERT_PRES!$O:$O,CERT_PRES!$A:$A,$A140)</f>
        <v>0</v>
      </c>
      <c r="DI140" s="429">
        <f>SUMIFS(CERT_PRES!$P:$P,CERT_PRES!$A:$A,$A140)</f>
        <v>0</v>
      </c>
      <c r="DJ140" s="442">
        <f t="shared" si="48"/>
        <v>0</v>
      </c>
      <c r="DK140" s="608">
        <f>IFERROR(VLOOKUP($A140,CERT_PRES!$A$6:$L$2552,12,0),0)</f>
        <v>0</v>
      </c>
      <c r="DL140" s="429" t="str">
        <f t="shared" si="57"/>
        <v>OK</v>
      </c>
      <c r="DM140" s="429" t="str">
        <f t="shared" si="58"/>
        <v>OK</v>
      </c>
      <c r="DN140" s="429" t="str">
        <f t="shared" si="63"/>
        <v/>
      </c>
      <c r="DO140" s="429" t="str">
        <f t="shared" si="49"/>
        <v/>
      </c>
      <c r="DP140" s="443">
        <f>IFERROR(VLOOKUP(A140,#REF!,82,0),0)</f>
        <v>0</v>
      </c>
      <c r="DQ140" s="444">
        <f t="shared" si="50"/>
        <v>0</v>
      </c>
      <c r="DR140" s="445">
        <f t="shared" si="51"/>
        <v>0</v>
      </c>
      <c r="DS140" s="484" t="s">
        <v>2768</v>
      </c>
      <c r="DT140" s="326" t="s">
        <v>951</v>
      </c>
    </row>
    <row r="141" spans="1:124" s="39" customFormat="1" ht="12.75" customHeight="1">
      <c r="A141" s="484" t="s">
        <v>2769</v>
      </c>
      <c r="B141" s="486" t="str">
        <f>IF(DT141="","",INDEX(CATALOGO!E:E,MATCH(DT141,CATALOGO!D:D,0)))</f>
        <v>HOSPITAL GENERAL DE CHONE</v>
      </c>
      <c r="C141" s="483" t="s">
        <v>2540</v>
      </c>
      <c r="D141" s="326" t="str">
        <f>IF(B141="","",INDEX(CATALOGO!J:J,MATCH(B141,CATALOGO!E:E,0)))</f>
        <v>1333</v>
      </c>
      <c r="E141" s="329" t="s">
        <v>473</v>
      </c>
      <c r="F141" s="326" t="str">
        <f t="shared" si="53"/>
        <v>000</v>
      </c>
      <c r="G141" s="327" t="s">
        <v>193</v>
      </c>
      <c r="H141" s="328">
        <v>530404</v>
      </c>
      <c r="I141" s="341" t="s">
        <v>1151</v>
      </c>
      <c r="J141" s="327" t="s">
        <v>193</v>
      </c>
      <c r="K141" s="342" t="str">
        <f>IF(J141="","",INDEX(CATALOGO!AW:AW,MATCH(POA_GC_2026!J141,CATALOGO!AV:AV,0)))</f>
        <v>0000</v>
      </c>
      <c r="L141" s="342" t="str">
        <f>IF(J141="","",INDEX(CATALOGO!AY:AY,MATCH(POA_GC_2026!J141,CATALOGO!AV:AV,0)))</f>
        <v>0000</v>
      </c>
      <c r="M141" s="343" t="str">
        <f>IF(DT141="","",INDEX(CATALOGO!L:L,MATCH(DT141,CATALOGO!D:D,0)))</f>
        <v xml:space="preserve">DIRECCIÓN PROVINCIAL DE SALUD DE MANABÍ </v>
      </c>
      <c r="N141" s="343" t="str">
        <f>IF(DT141="","",INDEX(CATALOGO!K:K,MATCH(DT141,CATALOGO!D:D,0)))</f>
        <v>HOSPITAL GENERAL DE CHONE</v>
      </c>
      <c r="O141" s="344" t="str">
        <f>IF(E141="","",INDEX(CATALOGO!O:O,MATCH(POA_GC_2026!E141,CATALOGO!M:M,0)))</f>
        <v>GARANTIA DE LA CALIDAD DE LOS SERVICIOS DE SALUD</v>
      </c>
      <c r="P141" s="345" t="str">
        <f t="shared" si="43"/>
        <v>SIN PROYECTO</v>
      </c>
      <c r="Q141" s="346" t="str">
        <f>IF(CS141="","",INDEX(CATALOGO!T:T,MATCH(POA_GC_2026!CS141,CATALOGO!S:S,0)))</f>
        <v>MANTENIMIENTO PREVENTIVO Y CORRECTIVO SANITARIO</v>
      </c>
      <c r="R141" s="351" t="str">
        <f>IF(H141="","",INDEX(CATALOGO!AG:AG,MATCH(POA_GC_2026!H141,CATALOGO!AF:AF,0)))</f>
        <v>MAQUINARIAS Y EQUIPOS (INSTALACION- MANTENIMIENTO Y REPARACIONES)</v>
      </c>
      <c r="S141" s="345" t="str">
        <f t="array" ref="S141">IF(J141="","",INDEX(CATALOGO!AU:AU,MATCH(J141,CATALOGO!AV:AV,0)))</f>
        <v>RECURSOS FISCALES</v>
      </c>
      <c r="T141" s="352" t="str">
        <f>IF(K141="","",INDEX(CATALOGO!AX:AX,MATCH(K141,CATALOGO!AW:AW,0)))</f>
        <v>SIN ORGANISMO</v>
      </c>
      <c r="U141" s="352" t="str">
        <f>IF(L141="","",INDEX(CATALOGO!AZ:AZ,MATCH(POA_GC_2026!L141,CATALOGO!AY:AY,0)))</f>
        <v>SIN CORRELATIVO</v>
      </c>
      <c r="V141" s="353" t="s">
        <v>493</v>
      </c>
      <c r="W141" s="354" t="s">
        <v>2488</v>
      </c>
      <c r="X141" s="354" t="s">
        <v>2505</v>
      </c>
      <c r="Y141" s="355" t="str">
        <f t="array" ref="Y141">IF(H141="","",INDEX(CATALOGO!AK:AK,MATCH(H141,CATALOGO!AF:AF,0)))</f>
        <v>06</v>
      </c>
      <c r="Z141" s="362" t="str">
        <f t="array" ref="Z141">IF(H141="","",INDEX(CATALOGO!AI:AI,MATCH(H141,CATALOGO!AF:AF,0)))</f>
        <v>NA</v>
      </c>
      <c r="AA141" s="362" t="str">
        <f t="array" ref="AA141">IF(H141="","",INDEX(CATALOGO!AJ:AJ,MATCH(H141,CATALOGO!AF:AF,0)))</f>
        <v>NA</v>
      </c>
      <c r="AB141" s="363" t="s">
        <v>194</v>
      </c>
      <c r="AC141" s="490"/>
      <c r="AD141" s="365" t="s">
        <v>208</v>
      </c>
      <c r="AE141" s="366" t="s">
        <v>41</v>
      </c>
      <c r="AF141" s="367">
        <v>46173</v>
      </c>
      <c r="AG141" s="367">
        <v>46188</v>
      </c>
      <c r="AH141" s="367">
        <v>46167</v>
      </c>
      <c r="AI141" s="367">
        <v>46190</v>
      </c>
      <c r="AJ141" s="367">
        <v>46193</v>
      </c>
      <c r="AK141" s="374"/>
      <c r="AL141" s="367">
        <v>46203</v>
      </c>
      <c r="AM141" s="367">
        <v>46387</v>
      </c>
      <c r="AN141" s="366" t="s">
        <v>41</v>
      </c>
      <c r="AO141" s="375">
        <v>0</v>
      </c>
      <c r="AP141" s="375">
        <v>0</v>
      </c>
      <c r="AQ141" s="375">
        <v>0</v>
      </c>
      <c r="AR141" s="375">
        <v>0</v>
      </c>
      <c r="AS141" s="375">
        <v>0</v>
      </c>
      <c r="AT141" s="375">
        <v>0</v>
      </c>
      <c r="AU141" s="375">
        <v>0</v>
      </c>
      <c r="AV141" s="375">
        <v>0</v>
      </c>
      <c r="AW141" s="375">
        <v>0</v>
      </c>
      <c r="AX141" s="375">
        <v>0</v>
      </c>
      <c r="AY141" s="375">
        <v>0</v>
      </c>
      <c r="AZ141" s="375">
        <v>0</v>
      </c>
      <c r="BA141" s="388">
        <f t="shared" si="54"/>
        <v>0</v>
      </c>
      <c r="BB141" s="364"/>
      <c r="BC141" s="389">
        <f>SUMIFS(REPROGRAM!X:X,REPROGRAM!B:B,POA_GC_2026!A141)</f>
        <v>0</v>
      </c>
      <c r="BD141" s="389">
        <f>SUMIFS(REPROGRAM!Z:Z,REPROGRAM!B:B,POA_GC_2026!A141)</f>
        <v>0</v>
      </c>
      <c r="BE141" s="389">
        <f t="shared" si="62"/>
        <v>0</v>
      </c>
      <c r="BF141" s="375">
        <v>0</v>
      </c>
      <c r="BG141" s="394">
        <f>SUMIFS(CERT_PRES!$P:$P,CERT_PRES!$A:$A,$A141,CERT_PRES!$Q:$Q,"ENERO")</f>
        <v>0</v>
      </c>
      <c r="BH141" s="375">
        <v>0</v>
      </c>
      <c r="BI141" s="394">
        <f>SUMIFS(CERT_PRES!$P:$P,CERT_PRES!$A:$A,$A141,CERT_PRES!$Q:$Q,"FEBRERO")</f>
        <v>0</v>
      </c>
      <c r="BJ141" s="375">
        <v>0</v>
      </c>
      <c r="BK141" s="394">
        <f>SUMIFS(CERT_PRES!$P:$P,CERT_PRES!$A:$A,$A141,CERT_PRES!$Q:$Q,"MARZO")</f>
        <v>0</v>
      </c>
      <c r="BL141" s="375">
        <v>0</v>
      </c>
      <c r="BM141" s="394">
        <f>SUMIFS(CERT_PRES!$P:$P,CERT_PRES!$A:$A,$A141,CERT_PRES!$Q:$Q,"ABRIL")</f>
        <v>0</v>
      </c>
      <c r="BN141" s="375">
        <v>0</v>
      </c>
      <c r="BO141" s="394">
        <f>SUMIFS(CERT_PRES!$P:$P,CERT_PRES!$A:$A,$A141,CERT_PRES!$Q:$Q,"MAYO")</f>
        <v>0</v>
      </c>
      <c r="BP141" s="375">
        <v>0</v>
      </c>
      <c r="BQ141" s="394">
        <f>SUMIFS(CERT_PRES!$P:$P,CERT_PRES!$A:$A,$A141,CERT_PRES!$Q:$Q,"JUNIO")</f>
        <v>0</v>
      </c>
      <c r="BR141" s="375">
        <v>0</v>
      </c>
      <c r="BS141" s="394">
        <f>SUMIFS(CERT_PRES!$P:$P,CERT_PRES!$A:$A,$A141,CERT_PRES!$Q:$Q,"JULIO")</f>
        <v>0</v>
      </c>
      <c r="BT141" s="375">
        <v>0</v>
      </c>
      <c r="BU141" s="394">
        <f>SUMIFS(CERT_PRES!$P:$P,CERT_PRES!$A:$A,$A141,CERT_PRES!$Q:$Q,"AGOSTO")</f>
        <v>0</v>
      </c>
      <c r="BV141" s="375">
        <v>0</v>
      </c>
      <c r="BW141" s="394">
        <f>SUMIFS(CERT_PRES!$P:$P,CERT_PRES!$A:$A,$A141,CERT_PRES!$Q:$Q,"SEPTIEMBRE")</f>
        <v>0</v>
      </c>
      <c r="BX141" s="375">
        <v>0</v>
      </c>
      <c r="BY141" s="394">
        <f>SUMIFS(CERT_PRES!$P:$P,CERT_PRES!$A:$A,$A141,CERT_PRES!$Q:$Q,"OCTUBRE")</f>
        <v>0</v>
      </c>
      <c r="BZ141" s="375">
        <v>0</v>
      </c>
      <c r="CA141" s="394">
        <f>SUMIFS(CERT_PRES!$P:$P,CERT_PRES!$A:$A,$A141,CERT_PRES!$Q:$Q,"NOVIEMBRE")</f>
        <v>0</v>
      </c>
      <c r="CB141" s="375">
        <v>0</v>
      </c>
      <c r="CC141" s="388">
        <f>SUMIFS(CERT_PRES!$P:$P,CERT_PRES!$A:$A,$A141,CERT_PRES!$Q:$Q,"DICIEMBRE")</f>
        <v>0</v>
      </c>
      <c r="CD141" s="388">
        <f t="shared" si="44"/>
        <v>0</v>
      </c>
      <c r="CE141" s="407" t="str">
        <f t="shared" si="52"/>
        <v>NO</v>
      </c>
      <c r="CF141" s="408" t="str">
        <f t="shared" si="45"/>
        <v>VALIDADO</v>
      </c>
      <c r="CG141" s="409">
        <f>+((SUMIFS(REPROGRAM!$V:$V,REPROGRAM!$B:$B,$A141,REPROGRAM!$AB:$AB,"NO"))-(SUMIFS(REPROGRAM!$W:$W,REPROGRAM!$B:$B,$A141,REPROGRAM!$AB:$AB,"NO")))</f>
        <v>0</v>
      </c>
      <c r="CH141" s="409">
        <f t="shared" si="46"/>
        <v>0</v>
      </c>
      <c r="CI141" s="409">
        <f t="shared" si="47"/>
        <v>0</v>
      </c>
      <c r="CJ141" s="410" t="str">
        <f>IF(DT141="","",INDEX(CATALOGO!L:L,MATCH(DT141,CATALOGO!D:D,0)))</f>
        <v xml:space="preserve">DIRECCIÓN PROVINCIAL DE SALUD DE MANABÍ </v>
      </c>
      <c r="CK141" s="410" t="str">
        <f>IF(DT141="","",INDEX(CATALOGO!L:L,MATCH(DT141,CATALOGO!D:D,0)))</f>
        <v xml:space="preserve">DIRECCIÓN PROVINCIAL DE SALUD DE MANABÍ </v>
      </c>
      <c r="CL141" s="352" t="str">
        <f>IF(D141="","",INDEX(CATALOGO!G:G,MATCH(D141,CATALOGO!D:D,0)))</f>
        <v>COORDINACIÓN ZONAL 4</v>
      </c>
      <c r="CM141" s="352" t="str">
        <f>IF(D141="","",INDEX(CATALOGO!H:H,MATCH(D141,CATALOGO!D:D,0)))</f>
        <v>MANABI</v>
      </c>
      <c r="CN141" s="352" t="str">
        <f>IF(D141="","",INDEX(CATALOGO!I:I,MATCH(D141,CATALOGO!D:D,0)))</f>
        <v>CHONE</v>
      </c>
      <c r="CO141" s="411" t="str">
        <f>IF(H141="","",INDEX(CATALOGO!AH:AH,MATCH(H141,CATALOGO!AF:AF,0)))</f>
        <v>MANTENIMIENTOS</v>
      </c>
      <c r="CP141" s="352" t="str">
        <f t="shared" si="59"/>
        <v>NO APLICA</v>
      </c>
      <c r="CQ141" s="352" t="str">
        <f>IF(E141="","",INDEX(CATALOGO!N:N,MATCH(POA_GC_2026!E141,CATALOGO!M:M,0)))</f>
        <v>CAL</v>
      </c>
      <c r="CR141" s="352" t="str">
        <f t="shared" si="60"/>
        <v>CORRIENTE</v>
      </c>
      <c r="CS141" s="352" t="str">
        <f t="shared" si="61"/>
        <v>57000001</v>
      </c>
      <c r="CT141" s="417" t="str">
        <f>IFERROR(VLOOKUP(E141,CATALOGO!$BB$3:$BC$24,2,0)," ")</f>
        <v>G42</v>
      </c>
      <c r="CU141" s="418" t="str">
        <f>IF(E141="","",INDEX(CATALOGO!AN:AN,MATCH(POA_GC_2026!E141,CATALOGO!AQ:AQ,0)))</f>
        <v>Mejorar las condiciones de vida de la población de forma integral, promoviendo el acceso equitativo a salud, vivienda y bienestar social.</v>
      </c>
      <c r="CV141" s="418" t="str">
        <f>IF(E141="","",INDEX(CATALOGO!AO:AO,MATCH(POA_GC_2026!E141,CATALOGO!AQ:AQ,0)))</f>
        <v>OE4 Incrementar la calidad en la prestación de los servicios de salud</v>
      </c>
      <c r="CW141" s="407" t="str">
        <f>IF(CV141="","",INDEX(CATALOGO!AP:AP,MATCH(POA_GC_2026!CV141,CATALOGO!AO:AO,0)))</f>
        <v>OE_4</v>
      </c>
      <c r="CX141" s="419"/>
      <c r="CY141" s="420">
        <f>SUMIFS(CERT_ACT_POA!AM:AM,CERT_ACT_POA!C:C,A141)</f>
        <v>0</v>
      </c>
      <c r="CZ141" s="420">
        <f t="shared" si="55"/>
        <v>0</v>
      </c>
      <c r="DA141" s="421">
        <f>SUMIFS(CERT_ACT_POA!$AD:$AD,CERT_ACT_POA!$C:$C,POA_GC_2026!$A141)</f>
        <v>0</v>
      </c>
      <c r="DB141" s="421">
        <f>SUMIFS(CERT_ACT_POA!$AE:$AE,CERT_ACT_POA!$C:$C,POA_GC_2026!$A141)</f>
        <v>0</v>
      </c>
      <c r="DC141" s="421">
        <f>SUMIFS(CERT_ACT_POA!$AF:$AF,CERT_ACT_POA!$C:$C,POA_GC_2026!$A141)</f>
        <v>0</v>
      </c>
      <c r="DD141" s="407" t="str">
        <f t="shared" si="56"/>
        <v>53</v>
      </c>
      <c r="DE141" s="364"/>
      <c r="DF141" s="428"/>
      <c r="DG141" s="429">
        <f>SUMIFS(CERT_PRES!$M:$M,CERT_PRES!$A:$A,$A141)</f>
        <v>0</v>
      </c>
      <c r="DH141" s="429">
        <f>SUMIFS(CERT_PRES!$O:$O,CERT_PRES!$A:$A,$A141)</f>
        <v>0</v>
      </c>
      <c r="DI141" s="429">
        <f>SUMIFS(CERT_PRES!$P:$P,CERT_PRES!$A:$A,$A141)</f>
        <v>0</v>
      </c>
      <c r="DJ141" s="442">
        <f t="shared" si="48"/>
        <v>0</v>
      </c>
      <c r="DK141" s="608">
        <f>IFERROR(VLOOKUP($A141,CERT_PRES!$A$6:$L$2552,12,0),0)</f>
        <v>0</v>
      </c>
      <c r="DL141" s="429" t="str">
        <f t="shared" si="57"/>
        <v>OK</v>
      </c>
      <c r="DM141" s="429" t="str">
        <f t="shared" si="58"/>
        <v>OK</v>
      </c>
      <c r="DN141" s="429" t="str">
        <f t="shared" si="63"/>
        <v/>
      </c>
      <c r="DO141" s="429" t="str">
        <f t="shared" si="49"/>
        <v/>
      </c>
      <c r="DP141" s="443">
        <f>IFERROR(VLOOKUP(A141,#REF!,82,0),0)</f>
        <v>0</v>
      </c>
      <c r="DQ141" s="444">
        <f t="shared" si="50"/>
        <v>0</v>
      </c>
      <c r="DR141" s="445">
        <f t="shared" si="51"/>
        <v>0</v>
      </c>
      <c r="DS141" s="484" t="s">
        <v>2769</v>
      </c>
      <c r="DT141" s="326" t="s">
        <v>951</v>
      </c>
    </row>
    <row r="142" spans="1:124" s="39" customFormat="1" ht="12.75" customHeight="1">
      <c r="A142" s="484" t="s">
        <v>2770</v>
      </c>
      <c r="B142" s="486" t="str">
        <f>IF(DT142="","",INDEX(CATALOGO!E:E,MATCH(DT142,CATALOGO!D:D,0)))</f>
        <v>HOSPITAL GENERAL DE CHONE</v>
      </c>
      <c r="C142" s="483" t="s">
        <v>2540</v>
      </c>
      <c r="D142" s="326" t="str">
        <f>IF(B142="","",INDEX(CATALOGO!J:J,MATCH(B142,CATALOGO!E:E,0)))</f>
        <v>1333</v>
      </c>
      <c r="E142" s="329" t="s">
        <v>473</v>
      </c>
      <c r="F142" s="326" t="str">
        <f t="shared" si="53"/>
        <v>000</v>
      </c>
      <c r="G142" s="327" t="s">
        <v>193</v>
      </c>
      <c r="H142" s="328">
        <v>530404</v>
      </c>
      <c r="I142" s="341" t="s">
        <v>1151</v>
      </c>
      <c r="J142" s="327" t="s">
        <v>193</v>
      </c>
      <c r="K142" s="342" t="str">
        <f>IF(J142="","",INDEX(CATALOGO!AW:AW,MATCH(POA_GC_2026!J142,CATALOGO!AV:AV,0)))</f>
        <v>0000</v>
      </c>
      <c r="L142" s="342" t="str">
        <f>IF(J142="","",INDEX(CATALOGO!AY:AY,MATCH(POA_GC_2026!J142,CATALOGO!AV:AV,0)))</f>
        <v>0000</v>
      </c>
      <c r="M142" s="343" t="str">
        <f>IF(DT142="","",INDEX(CATALOGO!L:L,MATCH(DT142,CATALOGO!D:D,0)))</f>
        <v xml:space="preserve">DIRECCIÓN PROVINCIAL DE SALUD DE MANABÍ </v>
      </c>
      <c r="N142" s="343" t="str">
        <f>IF(DT142="","",INDEX(CATALOGO!K:K,MATCH(DT142,CATALOGO!D:D,0)))</f>
        <v>HOSPITAL GENERAL DE CHONE</v>
      </c>
      <c r="O142" s="344" t="str">
        <f>IF(E142="","",INDEX(CATALOGO!O:O,MATCH(POA_GC_2026!E142,CATALOGO!M:M,0)))</f>
        <v>GARANTIA DE LA CALIDAD DE LOS SERVICIOS DE SALUD</v>
      </c>
      <c r="P142" s="345" t="str">
        <f t="shared" si="43"/>
        <v>SIN PROYECTO</v>
      </c>
      <c r="Q142" s="346" t="str">
        <f>IF(CS142="","",INDEX(CATALOGO!T:T,MATCH(POA_GC_2026!CS142,CATALOGO!S:S,0)))</f>
        <v>MANTENIMIENTO PREVENTIVO Y CORRECTIVO SANITARIO</v>
      </c>
      <c r="R142" s="351" t="str">
        <f>IF(H142="","",INDEX(CATALOGO!AG:AG,MATCH(POA_GC_2026!H142,CATALOGO!AF:AF,0)))</f>
        <v>MAQUINARIAS Y EQUIPOS (INSTALACION- MANTENIMIENTO Y REPARACIONES)</v>
      </c>
      <c r="S142" s="345" t="str">
        <f t="array" ref="S142">IF(J142="","",INDEX(CATALOGO!AU:AU,MATCH(J142,CATALOGO!AV:AV,0)))</f>
        <v>RECURSOS FISCALES</v>
      </c>
      <c r="T142" s="352" t="str">
        <f>IF(K142="","",INDEX(CATALOGO!AX:AX,MATCH(K142,CATALOGO!AW:AW,0)))</f>
        <v>SIN ORGANISMO</v>
      </c>
      <c r="U142" s="352" t="str">
        <f>IF(L142="","",INDEX(CATALOGO!AZ:AZ,MATCH(POA_GC_2026!L142,CATALOGO!AY:AY,0)))</f>
        <v>SIN CORRELATIVO</v>
      </c>
      <c r="V142" s="353" t="s">
        <v>493</v>
      </c>
      <c r="W142" s="354" t="s">
        <v>2488</v>
      </c>
      <c r="X142" s="354" t="s">
        <v>2505</v>
      </c>
      <c r="Y142" s="355" t="str">
        <f t="array" ref="Y142">IF(H142="","",INDEX(CATALOGO!AK:AK,MATCH(H142,CATALOGO!AF:AF,0)))</f>
        <v>06</v>
      </c>
      <c r="Z142" s="362" t="str">
        <f t="array" ref="Z142">IF(H142="","",INDEX(CATALOGO!AI:AI,MATCH(H142,CATALOGO!AF:AF,0)))</f>
        <v>NA</v>
      </c>
      <c r="AA142" s="362" t="str">
        <f t="array" ref="AA142">IF(H142="","",INDEX(CATALOGO!AJ:AJ,MATCH(H142,CATALOGO!AF:AF,0)))</f>
        <v>NA</v>
      </c>
      <c r="AB142" s="363" t="s">
        <v>194</v>
      </c>
      <c r="AC142" s="490"/>
      <c r="AD142" s="365" t="s">
        <v>208</v>
      </c>
      <c r="AE142" s="366" t="s">
        <v>41</v>
      </c>
      <c r="AF142" s="367">
        <v>46173</v>
      </c>
      <c r="AG142" s="367">
        <v>46188</v>
      </c>
      <c r="AH142" s="367">
        <v>46167</v>
      </c>
      <c r="AI142" s="367">
        <v>46190</v>
      </c>
      <c r="AJ142" s="367">
        <v>46193</v>
      </c>
      <c r="AK142" s="374"/>
      <c r="AL142" s="367">
        <v>46203</v>
      </c>
      <c r="AM142" s="367">
        <v>46387</v>
      </c>
      <c r="AN142" s="366" t="s">
        <v>41</v>
      </c>
      <c r="AO142" s="375">
        <v>0</v>
      </c>
      <c r="AP142" s="375">
        <v>0</v>
      </c>
      <c r="AQ142" s="375">
        <v>0</v>
      </c>
      <c r="AR142" s="375">
        <v>0</v>
      </c>
      <c r="AS142" s="375">
        <v>0</v>
      </c>
      <c r="AT142" s="375">
        <v>0</v>
      </c>
      <c r="AU142" s="375">
        <v>0</v>
      </c>
      <c r="AV142" s="375">
        <v>0</v>
      </c>
      <c r="AW142" s="375">
        <v>0</v>
      </c>
      <c r="AX142" s="375">
        <v>0</v>
      </c>
      <c r="AY142" s="375">
        <v>0</v>
      </c>
      <c r="AZ142" s="375">
        <v>0</v>
      </c>
      <c r="BA142" s="388">
        <f t="shared" si="54"/>
        <v>0</v>
      </c>
      <c r="BB142" s="364"/>
      <c r="BC142" s="389">
        <f>SUMIFS(REPROGRAM!X:X,REPROGRAM!B:B,POA_GC_2026!A142)</f>
        <v>0</v>
      </c>
      <c r="BD142" s="389">
        <f>SUMIFS(REPROGRAM!Z:Z,REPROGRAM!B:B,POA_GC_2026!A142)</f>
        <v>0</v>
      </c>
      <c r="BE142" s="389">
        <f t="shared" si="62"/>
        <v>0</v>
      </c>
      <c r="BF142" s="375">
        <v>0</v>
      </c>
      <c r="BG142" s="394">
        <f>SUMIFS(CERT_PRES!$P:$P,CERT_PRES!$A:$A,$A142,CERT_PRES!$Q:$Q,"ENERO")</f>
        <v>0</v>
      </c>
      <c r="BH142" s="375">
        <v>0</v>
      </c>
      <c r="BI142" s="394">
        <f>SUMIFS(CERT_PRES!$P:$P,CERT_PRES!$A:$A,$A142,CERT_PRES!$Q:$Q,"FEBRERO")</f>
        <v>0</v>
      </c>
      <c r="BJ142" s="375">
        <v>0</v>
      </c>
      <c r="BK142" s="394">
        <f>SUMIFS(CERT_PRES!$P:$P,CERT_PRES!$A:$A,$A142,CERT_PRES!$Q:$Q,"MARZO")</f>
        <v>0</v>
      </c>
      <c r="BL142" s="375">
        <v>0</v>
      </c>
      <c r="BM142" s="394">
        <f>SUMIFS(CERT_PRES!$P:$P,CERT_PRES!$A:$A,$A142,CERT_PRES!$Q:$Q,"ABRIL")</f>
        <v>0</v>
      </c>
      <c r="BN142" s="375">
        <v>0</v>
      </c>
      <c r="BO142" s="394">
        <f>SUMIFS(CERT_PRES!$P:$P,CERT_PRES!$A:$A,$A142,CERT_PRES!$Q:$Q,"MAYO")</f>
        <v>0</v>
      </c>
      <c r="BP142" s="375">
        <v>0</v>
      </c>
      <c r="BQ142" s="394">
        <f>SUMIFS(CERT_PRES!$P:$P,CERT_PRES!$A:$A,$A142,CERT_PRES!$Q:$Q,"JUNIO")</f>
        <v>0</v>
      </c>
      <c r="BR142" s="375">
        <v>0</v>
      </c>
      <c r="BS142" s="394">
        <f>SUMIFS(CERT_PRES!$P:$P,CERT_PRES!$A:$A,$A142,CERT_PRES!$Q:$Q,"JULIO")</f>
        <v>0</v>
      </c>
      <c r="BT142" s="375">
        <v>0</v>
      </c>
      <c r="BU142" s="394">
        <f>SUMIFS(CERT_PRES!$P:$P,CERT_PRES!$A:$A,$A142,CERT_PRES!$Q:$Q,"AGOSTO")</f>
        <v>0</v>
      </c>
      <c r="BV142" s="375">
        <v>0</v>
      </c>
      <c r="BW142" s="394">
        <f>SUMIFS(CERT_PRES!$P:$P,CERT_PRES!$A:$A,$A142,CERT_PRES!$Q:$Q,"SEPTIEMBRE")</f>
        <v>0</v>
      </c>
      <c r="BX142" s="375">
        <v>0</v>
      </c>
      <c r="BY142" s="394">
        <f>SUMIFS(CERT_PRES!$P:$P,CERT_PRES!$A:$A,$A142,CERT_PRES!$Q:$Q,"OCTUBRE")</f>
        <v>0</v>
      </c>
      <c r="BZ142" s="375">
        <v>0</v>
      </c>
      <c r="CA142" s="394">
        <f>SUMIFS(CERT_PRES!$P:$P,CERT_PRES!$A:$A,$A142,CERT_PRES!$Q:$Q,"NOVIEMBRE")</f>
        <v>0</v>
      </c>
      <c r="CB142" s="375">
        <v>0</v>
      </c>
      <c r="CC142" s="388">
        <f>SUMIFS(CERT_PRES!$P:$P,CERT_PRES!$A:$A,$A142,CERT_PRES!$Q:$Q,"DICIEMBRE")</f>
        <v>0</v>
      </c>
      <c r="CD142" s="388">
        <f t="shared" si="44"/>
        <v>0</v>
      </c>
      <c r="CE142" s="407" t="str">
        <f t="shared" si="52"/>
        <v>NO</v>
      </c>
      <c r="CF142" s="408" t="str">
        <f t="shared" si="45"/>
        <v>VALIDADO</v>
      </c>
      <c r="CG142" s="409">
        <f>+((SUMIFS(REPROGRAM!$V:$V,REPROGRAM!$B:$B,$A142,REPROGRAM!$AB:$AB,"NO"))-(SUMIFS(REPROGRAM!$W:$W,REPROGRAM!$B:$B,$A142,REPROGRAM!$AB:$AB,"NO")))</f>
        <v>0</v>
      </c>
      <c r="CH142" s="409">
        <f t="shared" si="46"/>
        <v>0</v>
      </c>
      <c r="CI142" s="409">
        <f t="shared" si="47"/>
        <v>0</v>
      </c>
      <c r="CJ142" s="410" t="str">
        <f>IF(DT142="","",INDEX(CATALOGO!L:L,MATCH(DT142,CATALOGO!D:D,0)))</f>
        <v xml:space="preserve">DIRECCIÓN PROVINCIAL DE SALUD DE MANABÍ </v>
      </c>
      <c r="CK142" s="410" t="str">
        <f>IF(DT142="","",INDEX(CATALOGO!L:L,MATCH(DT142,CATALOGO!D:D,0)))</f>
        <v xml:space="preserve">DIRECCIÓN PROVINCIAL DE SALUD DE MANABÍ </v>
      </c>
      <c r="CL142" s="352" t="str">
        <f>IF(D142="","",INDEX(CATALOGO!G:G,MATCH(D142,CATALOGO!D:D,0)))</f>
        <v>COORDINACIÓN ZONAL 4</v>
      </c>
      <c r="CM142" s="352" t="str">
        <f>IF(D142="","",INDEX(CATALOGO!H:H,MATCH(D142,CATALOGO!D:D,0)))</f>
        <v>MANABI</v>
      </c>
      <c r="CN142" s="352" t="str">
        <f>IF(D142="","",INDEX(CATALOGO!I:I,MATCH(D142,CATALOGO!D:D,0)))</f>
        <v>CHONE</v>
      </c>
      <c r="CO142" s="411" t="str">
        <f>IF(H142="","",INDEX(CATALOGO!AH:AH,MATCH(H142,CATALOGO!AF:AF,0)))</f>
        <v>MANTENIMIENTOS</v>
      </c>
      <c r="CP142" s="352" t="str">
        <f t="shared" si="59"/>
        <v>NO APLICA</v>
      </c>
      <c r="CQ142" s="352" t="str">
        <f>IF(E142="","",INDEX(CATALOGO!N:N,MATCH(POA_GC_2026!E142,CATALOGO!M:M,0)))</f>
        <v>CAL</v>
      </c>
      <c r="CR142" s="352" t="str">
        <f t="shared" si="60"/>
        <v>CORRIENTE</v>
      </c>
      <c r="CS142" s="352" t="str">
        <f t="shared" si="61"/>
        <v>57000001</v>
      </c>
      <c r="CT142" s="417" t="str">
        <f>IFERROR(VLOOKUP(E142,CATALOGO!$BB$3:$BC$24,2,0)," ")</f>
        <v>G42</v>
      </c>
      <c r="CU142" s="418" t="str">
        <f>IF(E142="","",INDEX(CATALOGO!AN:AN,MATCH(POA_GC_2026!E142,CATALOGO!AQ:AQ,0)))</f>
        <v>Mejorar las condiciones de vida de la población de forma integral, promoviendo el acceso equitativo a salud, vivienda y bienestar social.</v>
      </c>
      <c r="CV142" s="418" t="str">
        <f>IF(E142="","",INDEX(CATALOGO!AO:AO,MATCH(POA_GC_2026!E142,CATALOGO!AQ:AQ,0)))</f>
        <v>OE4 Incrementar la calidad en la prestación de los servicios de salud</v>
      </c>
      <c r="CW142" s="407" t="str">
        <f>IF(CV142="","",INDEX(CATALOGO!AP:AP,MATCH(POA_GC_2026!CV142,CATALOGO!AO:AO,0)))</f>
        <v>OE_4</v>
      </c>
      <c r="CX142" s="419"/>
      <c r="CY142" s="420">
        <f>SUMIFS(CERT_ACT_POA!AM:AM,CERT_ACT_POA!C:C,A142)</f>
        <v>0</v>
      </c>
      <c r="CZ142" s="420">
        <f t="shared" si="55"/>
        <v>0</v>
      </c>
      <c r="DA142" s="421">
        <f>SUMIFS(CERT_ACT_POA!$AD:$AD,CERT_ACT_POA!$C:$C,POA_GC_2026!$A142)</f>
        <v>0</v>
      </c>
      <c r="DB142" s="421">
        <f>SUMIFS(CERT_ACT_POA!$AE:$AE,CERT_ACT_POA!$C:$C,POA_GC_2026!$A142)</f>
        <v>0</v>
      </c>
      <c r="DC142" s="421">
        <f>SUMIFS(CERT_ACT_POA!$AF:$AF,CERT_ACT_POA!$C:$C,POA_GC_2026!$A142)</f>
        <v>0</v>
      </c>
      <c r="DD142" s="407" t="str">
        <f t="shared" si="56"/>
        <v>53</v>
      </c>
      <c r="DE142" s="364"/>
      <c r="DF142" s="428"/>
      <c r="DG142" s="429">
        <f>SUMIFS(CERT_PRES!$M:$M,CERT_PRES!$A:$A,$A142)</f>
        <v>0</v>
      </c>
      <c r="DH142" s="429">
        <f>SUMIFS(CERT_PRES!$O:$O,CERT_PRES!$A:$A,$A142)</f>
        <v>0</v>
      </c>
      <c r="DI142" s="429">
        <f>SUMIFS(CERT_PRES!$P:$P,CERT_PRES!$A:$A,$A142)</f>
        <v>0</v>
      </c>
      <c r="DJ142" s="442">
        <f t="shared" si="48"/>
        <v>0</v>
      </c>
      <c r="DK142" s="608">
        <f>IFERROR(VLOOKUP($A142,CERT_PRES!$A$6:$L$2552,12,0),0)</f>
        <v>0</v>
      </c>
      <c r="DL142" s="429" t="str">
        <f t="shared" si="57"/>
        <v>OK</v>
      </c>
      <c r="DM142" s="429" t="str">
        <f t="shared" si="58"/>
        <v>OK</v>
      </c>
      <c r="DN142" s="429" t="str">
        <f t="shared" si="63"/>
        <v/>
      </c>
      <c r="DO142" s="429" t="str">
        <f t="shared" si="49"/>
        <v/>
      </c>
      <c r="DP142" s="443">
        <f>IFERROR(VLOOKUP(A142,#REF!,82,0),0)</f>
        <v>0</v>
      </c>
      <c r="DQ142" s="444">
        <f t="shared" si="50"/>
        <v>0</v>
      </c>
      <c r="DR142" s="445">
        <f t="shared" si="51"/>
        <v>0</v>
      </c>
      <c r="DS142" s="484" t="s">
        <v>2770</v>
      </c>
      <c r="DT142" s="326" t="s">
        <v>951</v>
      </c>
    </row>
    <row r="143" spans="1:124" s="39" customFormat="1" ht="12.75" customHeight="1">
      <c r="A143" s="484" t="s">
        <v>2771</v>
      </c>
      <c r="B143" s="486" t="str">
        <f>IF(DT143="","",INDEX(CATALOGO!E:E,MATCH(DT143,CATALOGO!D:D,0)))</f>
        <v>HOSPITAL GENERAL DE CHONE</v>
      </c>
      <c r="C143" s="483" t="s">
        <v>2540</v>
      </c>
      <c r="D143" s="326" t="str">
        <f>IF(B143="","",INDEX(CATALOGO!J:J,MATCH(B143,CATALOGO!E:E,0)))</f>
        <v>1333</v>
      </c>
      <c r="E143" s="329" t="s">
        <v>473</v>
      </c>
      <c r="F143" s="326" t="str">
        <f t="shared" si="53"/>
        <v>000</v>
      </c>
      <c r="G143" s="327" t="s">
        <v>193</v>
      </c>
      <c r="H143" s="328">
        <v>530404</v>
      </c>
      <c r="I143" s="341" t="s">
        <v>1151</v>
      </c>
      <c r="J143" s="327" t="s">
        <v>193</v>
      </c>
      <c r="K143" s="342" t="str">
        <f>IF(J143="","",INDEX(CATALOGO!AW:AW,MATCH(POA_GC_2026!J143,CATALOGO!AV:AV,0)))</f>
        <v>0000</v>
      </c>
      <c r="L143" s="342" t="str">
        <f>IF(J143="","",INDEX(CATALOGO!AY:AY,MATCH(POA_GC_2026!J143,CATALOGO!AV:AV,0)))</f>
        <v>0000</v>
      </c>
      <c r="M143" s="343" t="str">
        <f>IF(DT143="","",INDEX(CATALOGO!L:L,MATCH(DT143,CATALOGO!D:D,0)))</f>
        <v xml:space="preserve">DIRECCIÓN PROVINCIAL DE SALUD DE MANABÍ </v>
      </c>
      <c r="N143" s="343" t="str">
        <f>IF(DT143="","",INDEX(CATALOGO!K:K,MATCH(DT143,CATALOGO!D:D,0)))</f>
        <v>HOSPITAL GENERAL DE CHONE</v>
      </c>
      <c r="O143" s="344" t="str">
        <f>IF(E143="","",INDEX(CATALOGO!O:O,MATCH(POA_GC_2026!E143,CATALOGO!M:M,0)))</f>
        <v>GARANTIA DE LA CALIDAD DE LOS SERVICIOS DE SALUD</v>
      </c>
      <c r="P143" s="345" t="str">
        <f t="shared" si="43"/>
        <v>SIN PROYECTO</v>
      </c>
      <c r="Q143" s="346" t="str">
        <f>IF(CS143="","",INDEX(CATALOGO!T:T,MATCH(POA_GC_2026!CS143,CATALOGO!S:S,0)))</f>
        <v>MANTENIMIENTO PREVENTIVO Y CORRECTIVO SANITARIO</v>
      </c>
      <c r="R143" s="351" t="str">
        <f>IF(H143="","",INDEX(CATALOGO!AG:AG,MATCH(POA_GC_2026!H143,CATALOGO!AF:AF,0)))</f>
        <v>MAQUINARIAS Y EQUIPOS (INSTALACION- MANTENIMIENTO Y REPARACIONES)</v>
      </c>
      <c r="S143" s="345" t="str">
        <f t="array" ref="S143">IF(J143="","",INDEX(CATALOGO!AU:AU,MATCH(J143,CATALOGO!AV:AV,0)))</f>
        <v>RECURSOS FISCALES</v>
      </c>
      <c r="T143" s="352" t="str">
        <f>IF(K143="","",INDEX(CATALOGO!AX:AX,MATCH(K143,CATALOGO!AW:AW,0)))</f>
        <v>SIN ORGANISMO</v>
      </c>
      <c r="U143" s="352" t="str">
        <f>IF(L143="","",INDEX(CATALOGO!AZ:AZ,MATCH(POA_GC_2026!L143,CATALOGO!AY:AY,0)))</f>
        <v>SIN CORRELATIVO</v>
      </c>
      <c r="V143" s="353" t="s">
        <v>493</v>
      </c>
      <c r="W143" s="354" t="s">
        <v>2488</v>
      </c>
      <c r="X143" s="354" t="s">
        <v>2505</v>
      </c>
      <c r="Y143" s="355" t="str">
        <f t="array" ref="Y143">IF(H143="","",INDEX(CATALOGO!AK:AK,MATCH(H143,CATALOGO!AF:AF,0)))</f>
        <v>06</v>
      </c>
      <c r="Z143" s="362" t="str">
        <f t="array" ref="Z143">IF(H143="","",INDEX(CATALOGO!AI:AI,MATCH(H143,CATALOGO!AF:AF,0)))</f>
        <v>NA</v>
      </c>
      <c r="AA143" s="362" t="str">
        <f t="array" ref="AA143">IF(H143="","",INDEX(CATALOGO!AJ:AJ,MATCH(H143,CATALOGO!AF:AF,0)))</f>
        <v>NA</v>
      </c>
      <c r="AB143" s="363" t="s">
        <v>194</v>
      </c>
      <c r="AC143" s="490"/>
      <c r="AD143" s="365" t="s">
        <v>208</v>
      </c>
      <c r="AE143" s="366" t="s">
        <v>41</v>
      </c>
      <c r="AF143" s="367">
        <v>46173</v>
      </c>
      <c r="AG143" s="367">
        <v>46188</v>
      </c>
      <c r="AH143" s="367">
        <v>46167</v>
      </c>
      <c r="AI143" s="367">
        <v>46190</v>
      </c>
      <c r="AJ143" s="367">
        <v>46193</v>
      </c>
      <c r="AK143" s="374"/>
      <c r="AL143" s="367">
        <v>46203</v>
      </c>
      <c r="AM143" s="367">
        <v>46387</v>
      </c>
      <c r="AN143" s="366" t="s">
        <v>41</v>
      </c>
      <c r="AO143" s="375">
        <v>0</v>
      </c>
      <c r="AP143" s="375">
        <v>0</v>
      </c>
      <c r="AQ143" s="375">
        <v>0</v>
      </c>
      <c r="AR143" s="375">
        <v>0</v>
      </c>
      <c r="AS143" s="375">
        <v>0</v>
      </c>
      <c r="AT143" s="375">
        <v>0</v>
      </c>
      <c r="AU143" s="375">
        <v>0</v>
      </c>
      <c r="AV143" s="375">
        <v>0</v>
      </c>
      <c r="AW143" s="375">
        <v>0</v>
      </c>
      <c r="AX143" s="375">
        <v>0</v>
      </c>
      <c r="AY143" s="375">
        <v>0</v>
      </c>
      <c r="AZ143" s="375">
        <v>0</v>
      </c>
      <c r="BA143" s="388">
        <f t="shared" si="54"/>
        <v>0</v>
      </c>
      <c r="BB143" s="364"/>
      <c r="BC143" s="389">
        <f>SUMIFS(REPROGRAM!X:X,REPROGRAM!B:B,POA_GC_2026!A143)</f>
        <v>0</v>
      </c>
      <c r="BD143" s="389">
        <f>SUMIFS(REPROGRAM!Z:Z,REPROGRAM!B:B,POA_GC_2026!A143)</f>
        <v>0</v>
      </c>
      <c r="BE143" s="389">
        <f t="shared" si="62"/>
        <v>0</v>
      </c>
      <c r="BF143" s="375">
        <v>0</v>
      </c>
      <c r="BG143" s="394">
        <f>SUMIFS(CERT_PRES!$P:$P,CERT_PRES!$A:$A,$A143,CERT_PRES!$Q:$Q,"ENERO")</f>
        <v>0</v>
      </c>
      <c r="BH143" s="375">
        <v>0</v>
      </c>
      <c r="BI143" s="394">
        <f>SUMIFS(CERT_PRES!$P:$P,CERT_PRES!$A:$A,$A143,CERT_PRES!$Q:$Q,"FEBRERO")</f>
        <v>0</v>
      </c>
      <c r="BJ143" s="375">
        <v>0</v>
      </c>
      <c r="BK143" s="394">
        <f>SUMIFS(CERT_PRES!$P:$P,CERT_PRES!$A:$A,$A143,CERT_PRES!$Q:$Q,"MARZO")</f>
        <v>0</v>
      </c>
      <c r="BL143" s="375">
        <v>0</v>
      </c>
      <c r="BM143" s="394">
        <f>SUMIFS(CERT_PRES!$P:$P,CERT_PRES!$A:$A,$A143,CERT_PRES!$Q:$Q,"ABRIL")</f>
        <v>0</v>
      </c>
      <c r="BN143" s="375">
        <v>0</v>
      </c>
      <c r="BO143" s="394">
        <f>SUMIFS(CERT_PRES!$P:$P,CERT_PRES!$A:$A,$A143,CERT_PRES!$Q:$Q,"MAYO")</f>
        <v>0</v>
      </c>
      <c r="BP143" s="375">
        <v>0</v>
      </c>
      <c r="BQ143" s="394">
        <f>SUMIFS(CERT_PRES!$P:$P,CERT_PRES!$A:$A,$A143,CERT_PRES!$Q:$Q,"JUNIO")</f>
        <v>0</v>
      </c>
      <c r="BR143" s="375">
        <v>0</v>
      </c>
      <c r="BS143" s="394">
        <f>SUMIFS(CERT_PRES!$P:$P,CERT_PRES!$A:$A,$A143,CERT_PRES!$Q:$Q,"JULIO")</f>
        <v>0</v>
      </c>
      <c r="BT143" s="375">
        <v>0</v>
      </c>
      <c r="BU143" s="394">
        <f>SUMIFS(CERT_PRES!$P:$P,CERT_PRES!$A:$A,$A143,CERT_PRES!$Q:$Q,"AGOSTO")</f>
        <v>0</v>
      </c>
      <c r="BV143" s="375">
        <v>0</v>
      </c>
      <c r="BW143" s="394">
        <f>SUMIFS(CERT_PRES!$P:$P,CERT_PRES!$A:$A,$A143,CERT_PRES!$Q:$Q,"SEPTIEMBRE")</f>
        <v>0</v>
      </c>
      <c r="BX143" s="375">
        <v>0</v>
      </c>
      <c r="BY143" s="394">
        <f>SUMIFS(CERT_PRES!$P:$P,CERT_PRES!$A:$A,$A143,CERT_PRES!$Q:$Q,"OCTUBRE")</f>
        <v>0</v>
      </c>
      <c r="BZ143" s="375">
        <v>0</v>
      </c>
      <c r="CA143" s="394">
        <f>SUMIFS(CERT_PRES!$P:$P,CERT_PRES!$A:$A,$A143,CERT_PRES!$Q:$Q,"NOVIEMBRE")</f>
        <v>0</v>
      </c>
      <c r="CB143" s="375">
        <v>0</v>
      </c>
      <c r="CC143" s="388">
        <f>SUMIFS(CERT_PRES!$P:$P,CERT_PRES!$A:$A,$A143,CERT_PRES!$Q:$Q,"DICIEMBRE")</f>
        <v>0</v>
      </c>
      <c r="CD143" s="388">
        <f t="shared" si="44"/>
        <v>0</v>
      </c>
      <c r="CE143" s="407" t="str">
        <f t="shared" si="52"/>
        <v>NO</v>
      </c>
      <c r="CF143" s="408" t="str">
        <f t="shared" si="45"/>
        <v>VALIDADO</v>
      </c>
      <c r="CG143" s="409">
        <f>+((SUMIFS(REPROGRAM!$V:$V,REPROGRAM!$B:$B,$A143,REPROGRAM!$AB:$AB,"NO"))-(SUMIFS(REPROGRAM!$W:$W,REPROGRAM!$B:$B,$A143,REPROGRAM!$AB:$AB,"NO")))</f>
        <v>0</v>
      </c>
      <c r="CH143" s="409">
        <f t="shared" si="46"/>
        <v>0</v>
      </c>
      <c r="CI143" s="409">
        <f t="shared" si="47"/>
        <v>0</v>
      </c>
      <c r="CJ143" s="410" t="str">
        <f>IF(DT143="","",INDEX(CATALOGO!L:L,MATCH(DT143,CATALOGO!D:D,0)))</f>
        <v xml:space="preserve">DIRECCIÓN PROVINCIAL DE SALUD DE MANABÍ </v>
      </c>
      <c r="CK143" s="410" t="str">
        <f>IF(DT143="","",INDEX(CATALOGO!L:L,MATCH(DT143,CATALOGO!D:D,0)))</f>
        <v xml:space="preserve">DIRECCIÓN PROVINCIAL DE SALUD DE MANABÍ </v>
      </c>
      <c r="CL143" s="352" t="str">
        <f>IF(D143="","",INDEX(CATALOGO!G:G,MATCH(D143,CATALOGO!D:D,0)))</f>
        <v>COORDINACIÓN ZONAL 4</v>
      </c>
      <c r="CM143" s="352" t="str">
        <f>IF(D143="","",INDEX(CATALOGO!H:H,MATCH(D143,CATALOGO!D:D,0)))</f>
        <v>MANABI</v>
      </c>
      <c r="CN143" s="352" t="str">
        <f>IF(D143="","",INDEX(CATALOGO!I:I,MATCH(D143,CATALOGO!D:D,0)))</f>
        <v>CHONE</v>
      </c>
      <c r="CO143" s="411" t="str">
        <f>IF(H143="","",INDEX(CATALOGO!AH:AH,MATCH(H143,CATALOGO!AF:AF,0)))</f>
        <v>MANTENIMIENTOS</v>
      </c>
      <c r="CP143" s="352" t="str">
        <f t="shared" si="59"/>
        <v>NO APLICA</v>
      </c>
      <c r="CQ143" s="352" t="str">
        <f>IF(E143="","",INDEX(CATALOGO!N:N,MATCH(POA_GC_2026!E143,CATALOGO!M:M,0)))</f>
        <v>CAL</v>
      </c>
      <c r="CR143" s="352" t="str">
        <f t="shared" si="60"/>
        <v>CORRIENTE</v>
      </c>
      <c r="CS143" s="352" t="str">
        <f t="shared" si="61"/>
        <v>57000001</v>
      </c>
      <c r="CT143" s="417" t="str">
        <f>IFERROR(VLOOKUP(E143,CATALOGO!$BB$3:$BC$24,2,0)," ")</f>
        <v>G42</v>
      </c>
      <c r="CU143" s="418" t="str">
        <f>IF(E143="","",INDEX(CATALOGO!AN:AN,MATCH(POA_GC_2026!E143,CATALOGO!AQ:AQ,0)))</f>
        <v>Mejorar las condiciones de vida de la población de forma integral, promoviendo el acceso equitativo a salud, vivienda y bienestar social.</v>
      </c>
      <c r="CV143" s="418" t="str">
        <f>IF(E143="","",INDEX(CATALOGO!AO:AO,MATCH(POA_GC_2026!E143,CATALOGO!AQ:AQ,0)))</f>
        <v>OE4 Incrementar la calidad en la prestación de los servicios de salud</v>
      </c>
      <c r="CW143" s="407" t="str">
        <f>IF(CV143="","",INDEX(CATALOGO!AP:AP,MATCH(POA_GC_2026!CV143,CATALOGO!AO:AO,0)))</f>
        <v>OE_4</v>
      </c>
      <c r="CX143" s="419"/>
      <c r="CY143" s="420">
        <f>SUMIFS(CERT_ACT_POA!AM:AM,CERT_ACT_POA!C:C,A143)</f>
        <v>0</v>
      </c>
      <c r="CZ143" s="420">
        <f t="shared" si="55"/>
        <v>0</v>
      </c>
      <c r="DA143" s="421">
        <f>SUMIFS(CERT_ACT_POA!$AD:$AD,CERT_ACT_POA!$C:$C,POA_GC_2026!$A143)</f>
        <v>0</v>
      </c>
      <c r="DB143" s="421">
        <f>SUMIFS(CERT_ACT_POA!$AE:$AE,CERT_ACT_POA!$C:$C,POA_GC_2026!$A143)</f>
        <v>0</v>
      </c>
      <c r="DC143" s="421">
        <f>SUMIFS(CERT_ACT_POA!$AF:$AF,CERT_ACT_POA!$C:$C,POA_GC_2026!$A143)</f>
        <v>0</v>
      </c>
      <c r="DD143" s="407" t="str">
        <f t="shared" si="56"/>
        <v>53</v>
      </c>
      <c r="DE143" s="364"/>
      <c r="DF143" s="428"/>
      <c r="DG143" s="429">
        <f>SUMIFS(CERT_PRES!$M:$M,CERT_PRES!$A:$A,$A143)</f>
        <v>0</v>
      </c>
      <c r="DH143" s="429">
        <f>SUMIFS(CERT_PRES!$O:$O,CERT_PRES!$A:$A,$A143)</f>
        <v>0</v>
      </c>
      <c r="DI143" s="429">
        <f>SUMIFS(CERT_PRES!$P:$P,CERT_PRES!$A:$A,$A143)</f>
        <v>0</v>
      </c>
      <c r="DJ143" s="442">
        <f t="shared" si="48"/>
        <v>0</v>
      </c>
      <c r="DK143" s="608">
        <f>IFERROR(VLOOKUP($A143,CERT_PRES!$A$6:$L$2552,12,0),0)</f>
        <v>0</v>
      </c>
      <c r="DL143" s="429" t="str">
        <f t="shared" si="57"/>
        <v>OK</v>
      </c>
      <c r="DM143" s="429" t="str">
        <f t="shared" si="58"/>
        <v>OK</v>
      </c>
      <c r="DN143" s="429" t="str">
        <f t="shared" si="63"/>
        <v/>
      </c>
      <c r="DO143" s="429" t="str">
        <f t="shared" si="49"/>
        <v/>
      </c>
      <c r="DP143" s="443">
        <f>IFERROR(VLOOKUP(A143,#REF!,82,0),0)</f>
        <v>0</v>
      </c>
      <c r="DQ143" s="444">
        <f t="shared" si="50"/>
        <v>0</v>
      </c>
      <c r="DR143" s="445">
        <f t="shared" si="51"/>
        <v>0</v>
      </c>
      <c r="DS143" s="484" t="s">
        <v>2771</v>
      </c>
      <c r="DT143" s="326" t="s">
        <v>951</v>
      </c>
    </row>
    <row r="144" spans="1:124" s="39" customFormat="1" ht="12.75" customHeight="1">
      <c r="A144" s="484" t="s">
        <v>2772</v>
      </c>
      <c r="B144" s="486" t="str">
        <f>IF(DT144="","",INDEX(CATALOGO!E:E,MATCH(DT144,CATALOGO!D:D,0)))</f>
        <v>HOSPITAL GENERAL DE CHONE</v>
      </c>
      <c r="C144" s="483" t="s">
        <v>2540</v>
      </c>
      <c r="D144" s="326" t="str">
        <f>IF(B144="","",INDEX(CATALOGO!J:J,MATCH(B144,CATALOGO!E:E,0)))</f>
        <v>1333</v>
      </c>
      <c r="E144" s="329" t="s">
        <v>473</v>
      </c>
      <c r="F144" s="326" t="str">
        <f t="shared" si="53"/>
        <v>000</v>
      </c>
      <c r="G144" s="327" t="s">
        <v>193</v>
      </c>
      <c r="H144" s="328">
        <v>530404</v>
      </c>
      <c r="I144" s="341" t="s">
        <v>1151</v>
      </c>
      <c r="J144" s="327" t="s">
        <v>193</v>
      </c>
      <c r="K144" s="342" t="str">
        <f>IF(J144="","",INDEX(CATALOGO!AW:AW,MATCH(POA_GC_2026!J144,CATALOGO!AV:AV,0)))</f>
        <v>0000</v>
      </c>
      <c r="L144" s="342" t="str">
        <f>IF(J144="","",INDEX(CATALOGO!AY:AY,MATCH(POA_GC_2026!J144,CATALOGO!AV:AV,0)))</f>
        <v>0000</v>
      </c>
      <c r="M144" s="343" t="str">
        <f>IF(DT144="","",INDEX(CATALOGO!L:L,MATCH(DT144,CATALOGO!D:D,0)))</f>
        <v xml:space="preserve">DIRECCIÓN PROVINCIAL DE SALUD DE MANABÍ </v>
      </c>
      <c r="N144" s="343" t="str">
        <f>IF(DT144="","",INDEX(CATALOGO!K:K,MATCH(DT144,CATALOGO!D:D,0)))</f>
        <v>HOSPITAL GENERAL DE CHONE</v>
      </c>
      <c r="O144" s="344" t="str">
        <f>IF(E144="","",INDEX(CATALOGO!O:O,MATCH(POA_GC_2026!E144,CATALOGO!M:M,0)))</f>
        <v>GARANTIA DE LA CALIDAD DE LOS SERVICIOS DE SALUD</v>
      </c>
      <c r="P144" s="345" t="str">
        <f t="shared" si="43"/>
        <v>SIN PROYECTO</v>
      </c>
      <c r="Q144" s="346" t="str">
        <f>IF(CS144="","",INDEX(CATALOGO!T:T,MATCH(POA_GC_2026!CS144,CATALOGO!S:S,0)))</f>
        <v>MANTENIMIENTO PREVENTIVO Y CORRECTIVO SANITARIO</v>
      </c>
      <c r="R144" s="351" t="str">
        <f>IF(H144="","",INDEX(CATALOGO!AG:AG,MATCH(POA_GC_2026!H144,CATALOGO!AF:AF,0)))</f>
        <v>MAQUINARIAS Y EQUIPOS (INSTALACION- MANTENIMIENTO Y REPARACIONES)</v>
      </c>
      <c r="S144" s="345" t="str">
        <f t="array" ref="S144">IF(J144="","",INDEX(CATALOGO!AU:AU,MATCH(J144,CATALOGO!AV:AV,0)))</f>
        <v>RECURSOS FISCALES</v>
      </c>
      <c r="T144" s="352" t="str">
        <f>IF(K144="","",INDEX(CATALOGO!AX:AX,MATCH(K144,CATALOGO!AW:AW,0)))</f>
        <v>SIN ORGANISMO</v>
      </c>
      <c r="U144" s="352" t="str">
        <f>IF(L144="","",INDEX(CATALOGO!AZ:AZ,MATCH(POA_GC_2026!L144,CATALOGO!AY:AY,0)))</f>
        <v>SIN CORRELATIVO</v>
      </c>
      <c r="V144" s="353" t="s">
        <v>493</v>
      </c>
      <c r="W144" s="354" t="s">
        <v>2488</v>
      </c>
      <c r="X144" s="354" t="s">
        <v>2505</v>
      </c>
      <c r="Y144" s="355" t="str">
        <f t="array" ref="Y144">IF(H144="","",INDEX(CATALOGO!AK:AK,MATCH(H144,CATALOGO!AF:AF,0)))</f>
        <v>06</v>
      </c>
      <c r="Z144" s="362" t="str">
        <f t="array" ref="Z144">IF(H144="","",INDEX(CATALOGO!AI:AI,MATCH(H144,CATALOGO!AF:AF,0)))</f>
        <v>NA</v>
      </c>
      <c r="AA144" s="362" t="str">
        <f t="array" ref="AA144">IF(H144="","",INDEX(CATALOGO!AJ:AJ,MATCH(H144,CATALOGO!AF:AF,0)))</f>
        <v>NA</v>
      </c>
      <c r="AB144" s="363" t="s">
        <v>194</v>
      </c>
      <c r="AC144" s="490"/>
      <c r="AD144" s="365" t="s">
        <v>208</v>
      </c>
      <c r="AE144" s="366" t="s">
        <v>41</v>
      </c>
      <c r="AF144" s="367">
        <v>46173</v>
      </c>
      <c r="AG144" s="367">
        <v>46188</v>
      </c>
      <c r="AH144" s="367">
        <v>46167</v>
      </c>
      <c r="AI144" s="367">
        <v>46190</v>
      </c>
      <c r="AJ144" s="367">
        <v>46193</v>
      </c>
      <c r="AK144" s="374"/>
      <c r="AL144" s="367">
        <v>46203</v>
      </c>
      <c r="AM144" s="367">
        <v>46387</v>
      </c>
      <c r="AN144" s="366" t="s">
        <v>41</v>
      </c>
      <c r="AO144" s="375">
        <v>0</v>
      </c>
      <c r="AP144" s="375">
        <v>0</v>
      </c>
      <c r="AQ144" s="375">
        <v>0</v>
      </c>
      <c r="AR144" s="375">
        <v>0</v>
      </c>
      <c r="AS144" s="375">
        <v>0</v>
      </c>
      <c r="AT144" s="375">
        <v>0</v>
      </c>
      <c r="AU144" s="375">
        <v>0</v>
      </c>
      <c r="AV144" s="375">
        <v>0</v>
      </c>
      <c r="AW144" s="375">
        <v>0</v>
      </c>
      <c r="AX144" s="375">
        <v>0</v>
      </c>
      <c r="AY144" s="375">
        <v>0</v>
      </c>
      <c r="AZ144" s="375">
        <v>0</v>
      </c>
      <c r="BA144" s="388">
        <f t="shared" si="54"/>
        <v>0</v>
      </c>
      <c r="BB144" s="364"/>
      <c r="BC144" s="389">
        <f>SUMIFS(REPROGRAM!X:X,REPROGRAM!B:B,POA_GC_2026!A144)</f>
        <v>0</v>
      </c>
      <c r="BD144" s="389">
        <f>SUMIFS(REPROGRAM!Z:Z,REPROGRAM!B:B,POA_GC_2026!A144)</f>
        <v>0</v>
      </c>
      <c r="BE144" s="389">
        <f t="shared" si="62"/>
        <v>0</v>
      </c>
      <c r="BF144" s="375">
        <v>0</v>
      </c>
      <c r="BG144" s="394">
        <f>SUMIFS(CERT_PRES!$P:$P,CERT_PRES!$A:$A,$A144,CERT_PRES!$Q:$Q,"ENERO")</f>
        <v>0</v>
      </c>
      <c r="BH144" s="375">
        <v>0</v>
      </c>
      <c r="BI144" s="394">
        <f>SUMIFS(CERT_PRES!$P:$P,CERT_PRES!$A:$A,$A144,CERT_PRES!$Q:$Q,"FEBRERO")</f>
        <v>0</v>
      </c>
      <c r="BJ144" s="375">
        <v>0</v>
      </c>
      <c r="BK144" s="394">
        <f>SUMIFS(CERT_PRES!$P:$P,CERT_PRES!$A:$A,$A144,CERT_PRES!$Q:$Q,"MARZO")</f>
        <v>0</v>
      </c>
      <c r="BL144" s="375">
        <v>0</v>
      </c>
      <c r="BM144" s="394">
        <f>SUMIFS(CERT_PRES!$P:$P,CERT_PRES!$A:$A,$A144,CERT_PRES!$Q:$Q,"ABRIL")</f>
        <v>0</v>
      </c>
      <c r="BN144" s="375">
        <v>0</v>
      </c>
      <c r="BO144" s="394">
        <f>SUMIFS(CERT_PRES!$P:$P,CERT_PRES!$A:$A,$A144,CERT_PRES!$Q:$Q,"MAYO")</f>
        <v>0</v>
      </c>
      <c r="BP144" s="375">
        <v>0</v>
      </c>
      <c r="BQ144" s="394">
        <f>SUMIFS(CERT_PRES!$P:$P,CERT_PRES!$A:$A,$A144,CERT_PRES!$Q:$Q,"JUNIO")</f>
        <v>0</v>
      </c>
      <c r="BR144" s="375">
        <v>0</v>
      </c>
      <c r="BS144" s="394">
        <f>SUMIFS(CERT_PRES!$P:$P,CERT_PRES!$A:$A,$A144,CERT_PRES!$Q:$Q,"JULIO")</f>
        <v>0</v>
      </c>
      <c r="BT144" s="375">
        <v>0</v>
      </c>
      <c r="BU144" s="394">
        <f>SUMIFS(CERT_PRES!$P:$P,CERT_PRES!$A:$A,$A144,CERT_PRES!$Q:$Q,"AGOSTO")</f>
        <v>0</v>
      </c>
      <c r="BV144" s="375">
        <v>0</v>
      </c>
      <c r="BW144" s="394">
        <f>SUMIFS(CERT_PRES!$P:$P,CERT_PRES!$A:$A,$A144,CERT_PRES!$Q:$Q,"SEPTIEMBRE")</f>
        <v>0</v>
      </c>
      <c r="BX144" s="375">
        <v>0</v>
      </c>
      <c r="BY144" s="394">
        <f>SUMIFS(CERT_PRES!$P:$P,CERT_PRES!$A:$A,$A144,CERT_PRES!$Q:$Q,"OCTUBRE")</f>
        <v>0</v>
      </c>
      <c r="BZ144" s="375">
        <v>0</v>
      </c>
      <c r="CA144" s="394">
        <f>SUMIFS(CERT_PRES!$P:$P,CERT_PRES!$A:$A,$A144,CERT_PRES!$Q:$Q,"NOVIEMBRE")</f>
        <v>0</v>
      </c>
      <c r="CB144" s="375">
        <v>0</v>
      </c>
      <c r="CC144" s="388">
        <f>SUMIFS(CERT_PRES!$P:$P,CERT_PRES!$A:$A,$A144,CERT_PRES!$Q:$Q,"DICIEMBRE")</f>
        <v>0</v>
      </c>
      <c r="CD144" s="388">
        <f t="shared" si="44"/>
        <v>0</v>
      </c>
      <c r="CE144" s="407" t="str">
        <f t="shared" si="52"/>
        <v>NO</v>
      </c>
      <c r="CF144" s="408" t="str">
        <f t="shared" si="45"/>
        <v>VALIDADO</v>
      </c>
      <c r="CG144" s="409">
        <f>+((SUMIFS(REPROGRAM!$V:$V,REPROGRAM!$B:$B,$A144,REPROGRAM!$AB:$AB,"NO"))-(SUMIFS(REPROGRAM!$W:$W,REPROGRAM!$B:$B,$A144,REPROGRAM!$AB:$AB,"NO")))</f>
        <v>0</v>
      </c>
      <c r="CH144" s="409">
        <f t="shared" si="46"/>
        <v>0</v>
      </c>
      <c r="CI144" s="409">
        <f t="shared" si="47"/>
        <v>0</v>
      </c>
      <c r="CJ144" s="410" t="str">
        <f>IF(DT144="","",INDEX(CATALOGO!L:L,MATCH(DT144,CATALOGO!D:D,0)))</f>
        <v xml:space="preserve">DIRECCIÓN PROVINCIAL DE SALUD DE MANABÍ </v>
      </c>
      <c r="CK144" s="410" t="str">
        <f>IF(DT144="","",INDEX(CATALOGO!L:L,MATCH(DT144,CATALOGO!D:D,0)))</f>
        <v xml:space="preserve">DIRECCIÓN PROVINCIAL DE SALUD DE MANABÍ </v>
      </c>
      <c r="CL144" s="352" t="str">
        <f>IF(D144="","",INDEX(CATALOGO!G:G,MATCH(D144,CATALOGO!D:D,0)))</f>
        <v>COORDINACIÓN ZONAL 4</v>
      </c>
      <c r="CM144" s="352" t="str">
        <f>IF(D144="","",INDEX(CATALOGO!H:H,MATCH(D144,CATALOGO!D:D,0)))</f>
        <v>MANABI</v>
      </c>
      <c r="CN144" s="352" t="str">
        <f>IF(D144="","",INDEX(CATALOGO!I:I,MATCH(D144,CATALOGO!D:D,0)))</f>
        <v>CHONE</v>
      </c>
      <c r="CO144" s="411" t="str">
        <f>IF(H144="","",INDEX(CATALOGO!AH:AH,MATCH(H144,CATALOGO!AF:AF,0)))</f>
        <v>MANTENIMIENTOS</v>
      </c>
      <c r="CP144" s="352" t="str">
        <f t="shared" si="59"/>
        <v>NO APLICA</v>
      </c>
      <c r="CQ144" s="352" t="str">
        <f>IF(E144="","",INDEX(CATALOGO!N:N,MATCH(POA_GC_2026!E144,CATALOGO!M:M,0)))</f>
        <v>CAL</v>
      </c>
      <c r="CR144" s="352" t="str">
        <f t="shared" si="60"/>
        <v>CORRIENTE</v>
      </c>
      <c r="CS144" s="352" t="str">
        <f t="shared" si="61"/>
        <v>57000001</v>
      </c>
      <c r="CT144" s="417" t="str">
        <f>IFERROR(VLOOKUP(E144,CATALOGO!$BB$3:$BC$24,2,0)," ")</f>
        <v>G42</v>
      </c>
      <c r="CU144" s="418" t="str">
        <f>IF(E144="","",INDEX(CATALOGO!AN:AN,MATCH(POA_GC_2026!E144,CATALOGO!AQ:AQ,0)))</f>
        <v>Mejorar las condiciones de vida de la población de forma integral, promoviendo el acceso equitativo a salud, vivienda y bienestar social.</v>
      </c>
      <c r="CV144" s="418" t="str">
        <f>IF(E144="","",INDEX(CATALOGO!AO:AO,MATCH(POA_GC_2026!E144,CATALOGO!AQ:AQ,0)))</f>
        <v>OE4 Incrementar la calidad en la prestación de los servicios de salud</v>
      </c>
      <c r="CW144" s="407" t="str">
        <f>IF(CV144="","",INDEX(CATALOGO!AP:AP,MATCH(POA_GC_2026!CV144,CATALOGO!AO:AO,0)))</f>
        <v>OE_4</v>
      </c>
      <c r="CX144" s="419"/>
      <c r="CY144" s="420">
        <f>SUMIFS(CERT_ACT_POA!AM:AM,CERT_ACT_POA!C:C,A144)</f>
        <v>0</v>
      </c>
      <c r="CZ144" s="420">
        <f t="shared" si="55"/>
        <v>0</v>
      </c>
      <c r="DA144" s="421">
        <f>SUMIFS(CERT_ACT_POA!$AD:$AD,CERT_ACT_POA!$C:$C,POA_GC_2026!$A144)</f>
        <v>0</v>
      </c>
      <c r="DB144" s="421">
        <f>SUMIFS(CERT_ACT_POA!$AE:$AE,CERT_ACT_POA!$C:$C,POA_GC_2026!$A144)</f>
        <v>0</v>
      </c>
      <c r="DC144" s="421">
        <f>SUMIFS(CERT_ACT_POA!$AF:$AF,CERT_ACT_POA!$C:$C,POA_GC_2026!$A144)</f>
        <v>0</v>
      </c>
      <c r="DD144" s="407" t="str">
        <f t="shared" si="56"/>
        <v>53</v>
      </c>
      <c r="DE144" s="364"/>
      <c r="DF144" s="428"/>
      <c r="DG144" s="429">
        <f>SUMIFS(CERT_PRES!$M:$M,CERT_PRES!$A:$A,$A144)</f>
        <v>0</v>
      </c>
      <c r="DH144" s="429">
        <f>SUMIFS(CERT_PRES!$O:$O,CERT_PRES!$A:$A,$A144)</f>
        <v>0</v>
      </c>
      <c r="DI144" s="429">
        <f>SUMIFS(CERT_PRES!$P:$P,CERT_PRES!$A:$A,$A144)</f>
        <v>0</v>
      </c>
      <c r="DJ144" s="442">
        <f t="shared" si="48"/>
        <v>0</v>
      </c>
      <c r="DK144" s="608">
        <f>IFERROR(VLOOKUP($A144,CERT_PRES!$A$6:$L$2552,12,0),0)</f>
        <v>0</v>
      </c>
      <c r="DL144" s="429" t="str">
        <f t="shared" si="57"/>
        <v>OK</v>
      </c>
      <c r="DM144" s="429" t="str">
        <f t="shared" si="58"/>
        <v>OK</v>
      </c>
      <c r="DN144" s="429" t="str">
        <f t="shared" si="63"/>
        <v/>
      </c>
      <c r="DO144" s="429" t="str">
        <f t="shared" si="49"/>
        <v/>
      </c>
      <c r="DP144" s="443">
        <f>IFERROR(VLOOKUP(A144,#REF!,82,0),0)</f>
        <v>0</v>
      </c>
      <c r="DQ144" s="444">
        <f t="shared" si="50"/>
        <v>0</v>
      </c>
      <c r="DR144" s="445">
        <f t="shared" si="51"/>
        <v>0</v>
      </c>
      <c r="DS144" s="484" t="s">
        <v>2772</v>
      </c>
      <c r="DT144" s="326" t="s">
        <v>951</v>
      </c>
    </row>
    <row r="145" spans="1:124" s="39" customFormat="1" ht="12.75" customHeight="1">
      <c r="A145" s="484" t="s">
        <v>2773</v>
      </c>
      <c r="B145" s="486" t="str">
        <f>IF(DT145="","",INDEX(CATALOGO!E:E,MATCH(DT145,CATALOGO!D:D,0)))</f>
        <v>HOSPITAL GENERAL DE CHONE</v>
      </c>
      <c r="C145" s="483" t="s">
        <v>2540</v>
      </c>
      <c r="D145" s="326" t="str">
        <f>IF(B145="","",INDEX(CATALOGO!J:J,MATCH(B145,CATALOGO!E:E,0)))</f>
        <v>1333</v>
      </c>
      <c r="E145" s="329" t="s">
        <v>473</v>
      </c>
      <c r="F145" s="326" t="str">
        <f t="shared" si="53"/>
        <v>000</v>
      </c>
      <c r="G145" s="327" t="s">
        <v>193</v>
      </c>
      <c r="H145" s="328">
        <v>530404</v>
      </c>
      <c r="I145" s="341" t="s">
        <v>1151</v>
      </c>
      <c r="J145" s="327" t="s">
        <v>193</v>
      </c>
      <c r="K145" s="342" t="str">
        <f>IF(J145="","",INDEX(CATALOGO!AW:AW,MATCH(POA_GC_2026!J145,CATALOGO!AV:AV,0)))</f>
        <v>0000</v>
      </c>
      <c r="L145" s="342" t="str">
        <f>IF(J145="","",INDEX(CATALOGO!AY:AY,MATCH(POA_GC_2026!J145,CATALOGO!AV:AV,0)))</f>
        <v>0000</v>
      </c>
      <c r="M145" s="343" t="str">
        <f>IF(DT145="","",INDEX(CATALOGO!L:L,MATCH(DT145,CATALOGO!D:D,0)))</f>
        <v xml:space="preserve">DIRECCIÓN PROVINCIAL DE SALUD DE MANABÍ </v>
      </c>
      <c r="N145" s="343" t="str">
        <f>IF(DT145="","",INDEX(CATALOGO!K:K,MATCH(DT145,CATALOGO!D:D,0)))</f>
        <v>HOSPITAL GENERAL DE CHONE</v>
      </c>
      <c r="O145" s="344" t="str">
        <f>IF(E145="","",INDEX(CATALOGO!O:O,MATCH(POA_GC_2026!E145,CATALOGO!M:M,0)))</f>
        <v>GARANTIA DE LA CALIDAD DE LOS SERVICIOS DE SALUD</v>
      </c>
      <c r="P145" s="345" t="str">
        <f t="shared" si="43"/>
        <v>SIN PROYECTO</v>
      </c>
      <c r="Q145" s="346" t="str">
        <f>IF(CS145="","",INDEX(CATALOGO!T:T,MATCH(POA_GC_2026!CS145,CATALOGO!S:S,0)))</f>
        <v>MANTENIMIENTO PREVENTIVO Y CORRECTIVO SANITARIO</v>
      </c>
      <c r="R145" s="351" t="str">
        <f>IF(H145="","",INDEX(CATALOGO!AG:AG,MATCH(POA_GC_2026!H145,CATALOGO!AF:AF,0)))</f>
        <v>MAQUINARIAS Y EQUIPOS (INSTALACION- MANTENIMIENTO Y REPARACIONES)</v>
      </c>
      <c r="S145" s="345" t="str">
        <f t="array" ref="S145">IF(J145="","",INDEX(CATALOGO!AU:AU,MATCH(J145,CATALOGO!AV:AV,0)))</f>
        <v>RECURSOS FISCALES</v>
      </c>
      <c r="T145" s="352" t="str">
        <f>IF(K145="","",INDEX(CATALOGO!AX:AX,MATCH(K145,CATALOGO!AW:AW,0)))</f>
        <v>SIN ORGANISMO</v>
      </c>
      <c r="U145" s="352" t="str">
        <f>IF(L145="","",INDEX(CATALOGO!AZ:AZ,MATCH(POA_GC_2026!L145,CATALOGO!AY:AY,0)))</f>
        <v>SIN CORRELATIVO</v>
      </c>
      <c r="V145" s="353" t="s">
        <v>493</v>
      </c>
      <c r="W145" s="354" t="s">
        <v>2488</v>
      </c>
      <c r="X145" s="354" t="s">
        <v>2505</v>
      </c>
      <c r="Y145" s="355" t="str">
        <f t="array" ref="Y145">IF(H145="","",INDEX(CATALOGO!AK:AK,MATCH(H145,CATALOGO!AF:AF,0)))</f>
        <v>06</v>
      </c>
      <c r="Z145" s="362" t="str">
        <f t="array" ref="Z145">IF(H145="","",INDEX(CATALOGO!AI:AI,MATCH(H145,CATALOGO!AF:AF,0)))</f>
        <v>NA</v>
      </c>
      <c r="AA145" s="362" t="str">
        <f t="array" ref="AA145">IF(H145="","",INDEX(CATALOGO!AJ:AJ,MATCH(H145,CATALOGO!AF:AF,0)))</f>
        <v>NA</v>
      </c>
      <c r="AB145" s="363" t="s">
        <v>194</v>
      </c>
      <c r="AC145" s="490"/>
      <c r="AD145" s="365" t="s">
        <v>206</v>
      </c>
      <c r="AE145" s="366" t="s">
        <v>41</v>
      </c>
      <c r="AF145" s="367">
        <v>46173</v>
      </c>
      <c r="AG145" s="367">
        <v>46188</v>
      </c>
      <c r="AH145" s="367">
        <v>46167</v>
      </c>
      <c r="AI145" s="367">
        <v>46190</v>
      </c>
      <c r="AJ145" s="367">
        <v>46193</v>
      </c>
      <c r="AK145" s="374"/>
      <c r="AL145" s="367">
        <v>46203</v>
      </c>
      <c r="AM145" s="367">
        <v>46387</v>
      </c>
      <c r="AN145" s="366" t="s">
        <v>41</v>
      </c>
      <c r="AO145" s="375">
        <v>0</v>
      </c>
      <c r="AP145" s="375">
        <v>0</v>
      </c>
      <c r="AQ145" s="375">
        <v>0</v>
      </c>
      <c r="AR145" s="375">
        <v>0</v>
      </c>
      <c r="AS145" s="375">
        <v>0</v>
      </c>
      <c r="AT145" s="375">
        <v>0</v>
      </c>
      <c r="AU145" s="375">
        <v>0</v>
      </c>
      <c r="AV145" s="375">
        <v>0</v>
      </c>
      <c r="AW145" s="375">
        <v>0</v>
      </c>
      <c r="AX145" s="375">
        <v>0</v>
      </c>
      <c r="AY145" s="375">
        <v>0</v>
      </c>
      <c r="AZ145" s="375">
        <v>0</v>
      </c>
      <c r="BA145" s="388">
        <f t="shared" si="54"/>
        <v>0</v>
      </c>
      <c r="BB145" s="364"/>
      <c r="BC145" s="389">
        <f>SUMIFS(REPROGRAM!X:X,REPROGRAM!B:B,POA_GC_2026!A145)</f>
        <v>0</v>
      </c>
      <c r="BD145" s="389">
        <f>SUMIFS(REPROGRAM!Z:Z,REPROGRAM!B:B,POA_GC_2026!A145)</f>
        <v>0</v>
      </c>
      <c r="BE145" s="389">
        <f t="shared" si="62"/>
        <v>0</v>
      </c>
      <c r="BF145" s="375">
        <v>0</v>
      </c>
      <c r="BG145" s="394">
        <f>SUMIFS(CERT_PRES!$P:$P,CERT_PRES!$A:$A,$A145,CERT_PRES!$Q:$Q,"ENERO")</f>
        <v>0</v>
      </c>
      <c r="BH145" s="375">
        <v>0</v>
      </c>
      <c r="BI145" s="394">
        <f>SUMIFS(CERT_PRES!$P:$P,CERT_PRES!$A:$A,$A145,CERT_PRES!$Q:$Q,"FEBRERO")</f>
        <v>0</v>
      </c>
      <c r="BJ145" s="375">
        <v>0</v>
      </c>
      <c r="BK145" s="394">
        <f>SUMIFS(CERT_PRES!$P:$P,CERT_PRES!$A:$A,$A145,CERT_PRES!$Q:$Q,"MARZO")</f>
        <v>0</v>
      </c>
      <c r="BL145" s="375">
        <v>0</v>
      </c>
      <c r="BM145" s="394">
        <f>SUMIFS(CERT_PRES!$P:$P,CERT_PRES!$A:$A,$A145,CERT_PRES!$Q:$Q,"ABRIL")</f>
        <v>0</v>
      </c>
      <c r="BN145" s="375">
        <v>0</v>
      </c>
      <c r="BO145" s="394">
        <f>SUMIFS(CERT_PRES!$P:$P,CERT_PRES!$A:$A,$A145,CERT_PRES!$Q:$Q,"MAYO")</f>
        <v>0</v>
      </c>
      <c r="BP145" s="375">
        <v>0</v>
      </c>
      <c r="BQ145" s="394">
        <f>SUMIFS(CERT_PRES!$P:$P,CERT_PRES!$A:$A,$A145,CERT_PRES!$Q:$Q,"JUNIO")</f>
        <v>0</v>
      </c>
      <c r="BR145" s="375">
        <v>0</v>
      </c>
      <c r="BS145" s="394">
        <f>SUMIFS(CERT_PRES!$P:$P,CERT_PRES!$A:$A,$A145,CERT_PRES!$Q:$Q,"JULIO")</f>
        <v>0</v>
      </c>
      <c r="BT145" s="375">
        <v>0</v>
      </c>
      <c r="BU145" s="394">
        <f>SUMIFS(CERT_PRES!$P:$P,CERT_PRES!$A:$A,$A145,CERT_PRES!$Q:$Q,"AGOSTO")</f>
        <v>0</v>
      </c>
      <c r="BV145" s="375">
        <v>0</v>
      </c>
      <c r="BW145" s="394">
        <f>SUMIFS(CERT_PRES!$P:$P,CERT_PRES!$A:$A,$A145,CERT_PRES!$Q:$Q,"SEPTIEMBRE")</f>
        <v>0</v>
      </c>
      <c r="BX145" s="375">
        <v>0</v>
      </c>
      <c r="BY145" s="394">
        <f>SUMIFS(CERT_PRES!$P:$P,CERT_PRES!$A:$A,$A145,CERT_PRES!$Q:$Q,"OCTUBRE")</f>
        <v>0</v>
      </c>
      <c r="BZ145" s="375">
        <v>0</v>
      </c>
      <c r="CA145" s="394">
        <f>SUMIFS(CERT_PRES!$P:$P,CERT_PRES!$A:$A,$A145,CERT_PRES!$Q:$Q,"NOVIEMBRE")</f>
        <v>0</v>
      </c>
      <c r="CB145" s="375">
        <v>0</v>
      </c>
      <c r="CC145" s="388">
        <f>SUMIFS(CERT_PRES!$P:$P,CERT_PRES!$A:$A,$A145,CERT_PRES!$Q:$Q,"DICIEMBRE")</f>
        <v>0</v>
      </c>
      <c r="CD145" s="388">
        <f t="shared" si="44"/>
        <v>0</v>
      </c>
      <c r="CE145" s="407" t="str">
        <f t="shared" si="52"/>
        <v>NO</v>
      </c>
      <c r="CF145" s="408" t="str">
        <f t="shared" si="45"/>
        <v>VALIDADO</v>
      </c>
      <c r="CG145" s="409">
        <f>+((SUMIFS(REPROGRAM!$V:$V,REPROGRAM!$B:$B,$A145,REPROGRAM!$AB:$AB,"NO"))-(SUMIFS(REPROGRAM!$W:$W,REPROGRAM!$B:$B,$A145,REPROGRAM!$AB:$AB,"NO")))</f>
        <v>0</v>
      </c>
      <c r="CH145" s="409">
        <f t="shared" si="46"/>
        <v>0</v>
      </c>
      <c r="CI145" s="409">
        <f t="shared" si="47"/>
        <v>0</v>
      </c>
      <c r="CJ145" s="410" t="str">
        <f>IF(DT145="","",INDEX(CATALOGO!L:L,MATCH(DT145,CATALOGO!D:D,0)))</f>
        <v xml:space="preserve">DIRECCIÓN PROVINCIAL DE SALUD DE MANABÍ </v>
      </c>
      <c r="CK145" s="410" t="str">
        <f>IF(DT145="","",INDEX(CATALOGO!L:L,MATCH(DT145,CATALOGO!D:D,0)))</f>
        <v xml:space="preserve">DIRECCIÓN PROVINCIAL DE SALUD DE MANABÍ </v>
      </c>
      <c r="CL145" s="352" t="str">
        <f>IF(D145="","",INDEX(CATALOGO!G:G,MATCH(D145,CATALOGO!D:D,0)))</f>
        <v>COORDINACIÓN ZONAL 4</v>
      </c>
      <c r="CM145" s="352" t="str">
        <f>IF(D145="","",INDEX(CATALOGO!H:H,MATCH(D145,CATALOGO!D:D,0)))</f>
        <v>MANABI</v>
      </c>
      <c r="CN145" s="352" t="str">
        <f>IF(D145="","",INDEX(CATALOGO!I:I,MATCH(D145,CATALOGO!D:D,0)))</f>
        <v>CHONE</v>
      </c>
      <c r="CO145" s="411" t="str">
        <f>IF(H145="","",INDEX(CATALOGO!AH:AH,MATCH(H145,CATALOGO!AF:AF,0)))</f>
        <v>MANTENIMIENTOS</v>
      </c>
      <c r="CP145" s="352" t="str">
        <f t="shared" si="59"/>
        <v>NO APLICA</v>
      </c>
      <c r="CQ145" s="352" t="str">
        <f>IF(E145="","",INDEX(CATALOGO!N:N,MATCH(POA_GC_2026!E145,CATALOGO!M:M,0)))</f>
        <v>CAL</v>
      </c>
      <c r="CR145" s="352" t="str">
        <f t="shared" si="60"/>
        <v>CORRIENTE</v>
      </c>
      <c r="CS145" s="352" t="str">
        <f t="shared" si="61"/>
        <v>57000001</v>
      </c>
      <c r="CT145" s="417" t="str">
        <f>IFERROR(VLOOKUP(E145,CATALOGO!$BB$3:$BC$24,2,0)," ")</f>
        <v>G42</v>
      </c>
      <c r="CU145" s="418" t="str">
        <f>IF(E145="","",INDEX(CATALOGO!AN:AN,MATCH(POA_GC_2026!E145,CATALOGO!AQ:AQ,0)))</f>
        <v>Mejorar las condiciones de vida de la población de forma integral, promoviendo el acceso equitativo a salud, vivienda y bienestar social.</v>
      </c>
      <c r="CV145" s="418" t="str">
        <f>IF(E145="","",INDEX(CATALOGO!AO:AO,MATCH(POA_GC_2026!E145,CATALOGO!AQ:AQ,0)))</f>
        <v>OE4 Incrementar la calidad en la prestación de los servicios de salud</v>
      </c>
      <c r="CW145" s="407" t="str">
        <f>IF(CV145="","",INDEX(CATALOGO!AP:AP,MATCH(POA_GC_2026!CV145,CATALOGO!AO:AO,0)))</f>
        <v>OE_4</v>
      </c>
      <c r="CX145" s="419"/>
      <c r="CY145" s="420">
        <f>SUMIFS(CERT_ACT_POA!AM:AM,CERT_ACT_POA!C:C,A145)</f>
        <v>0</v>
      </c>
      <c r="CZ145" s="420">
        <f t="shared" si="55"/>
        <v>0</v>
      </c>
      <c r="DA145" s="421">
        <f>SUMIFS(CERT_ACT_POA!$AD:$AD,CERT_ACT_POA!$C:$C,POA_GC_2026!$A145)</f>
        <v>0</v>
      </c>
      <c r="DB145" s="421">
        <f>SUMIFS(CERT_ACT_POA!$AE:$AE,CERT_ACT_POA!$C:$C,POA_GC_2026!$A145)</f>
        <v>0</v>
      </c>
      <c r="DC145" s="421">
        <f>SUMIFS(CERT_ACT_POA!$AF:$AF,CERT_ACT_POA!$C:$C,POA_GC_2026!$A145)</f>
        <v>0</v>
      </c>
      <c r="DD145" s="407" t="str">
        <f t="shared" si="56"/>
        <v>53</v>
      </c>
      <c r="DE145" s="364"/>
      <c r="DF145" s="428"/>
      <c r="DG145" s="429">
        <f>SUMIFS(CERT_PRES!$M:$M,CERT_PRES!$A:$A,$A145)</f>
        <v>0</v>
      </c>
      <c r="DH145" s="429">
        <f>SUMIFS(CERT_PRES!$O:$O,CERT_PRES!$A:$A,$A145)</f>
        <v>0</v>
      </c>
      <c r="DI145" s="429">
        <f>SUMIFS(CERT_PRES!$P:$P,CERT_PRES!$A:$A,$A145)</f>
        <v>0</v>
      </c>
      <c r="DJ145" s="442">
        <f t="shared" si="48"/>
        <v>0</v>
      </c>
      <c r="DK145" s="608">
        <f>IFERROR(VLOOKUP($A145,CERT_PRES!$A$6:$L$2552,12,0),0)</f>
        <v>0</v>
      </c>
      <c r="DL145" s="429" t="str">
        <f t="shared" si="57"/>
        <v>OK</v>
      </c>
      <c r="DM145" s="429" t="str">
        <f t="shared" si="58"/>
        <v>OK</v>
      </c>
      <c r="DN145" s="429" t="str">
        <f t="shared" si="63"/>
        <v/>
      </c>
      <c r="DO145" s="429" t="str">
        <f t="shared" si="49"/>
        <v/>
      </c>
      <c r="DP145" s="443">
        <f>IFERROR(VLOOKUP(A145,#REF!,82,0),0)</f>
        <v>0</v>
      </c>
      <c r="DQ145" s="444">
        <f t="shared" si="50"/>
        <v>0</v>
      </c>
      <c r="DR145" s="445">
        <f t="shared" si="51"/>
        <v>0</v>
      </c>
      <c r="DS145" s="484" t="s">
        <v>2773</v>
      </c>
      <c r="DT145" s="326" t="s">
        <v>951</v>
      </c>
    </row>
    <row r="146" spans="1:124" s="39" customFormat="1" ht="12.75" customHeight="1">
      <c r="A146" s="484" t="s">
        <v>2774</v>
      </c>
      <c r="B146" s="486" t="str">
        <f>IF(DT146="","",INDEX(CATALOGO!E:E,MATCH(DT146,CATALOGO!D:D,0)))</f>
        <v>HOSPITAL GENERAL DE CHONE</v>
      </c>
      <c r="C146" s="483" t="s">
        <v>2538</v>
      </c>
      <c r="D146" s="326" t="str">
        <f>IF(B146="","",INDEX(CATALOGO!J:J,MATCH(B146,CATALOGO!E:E,0)))</f>
        <v>1333</v>
      </c>
      <c r="E146" s="329" t="s">
        <v>473</v>
      </c>
      <c r="F146" s="326" t="str">
        <f t="shared" si="53"/>
        <v>000</v>
      </c>
      <c r="G146" s="327" t="s">
        <v>193</v>
      </c>
      <c r="H146" s="328">
        <v>530813</v>
      </c>
      <c r="I146" s="341" t="s">
        <v>1151</v>
      </c>
      <c r="J146" s="327" t="s">
        <v>193</v>
      </c>
      <c r="K146" s="342" t="str">
        <f>IF(J146="","",INDEX(CATALOGO!AW:AW,MATCH(POA_GC_2026!J146,CATALOGO!AV:AV,0)))</f>
        <v>0000</v>
      </c>
      <c r="L146" s="342" t="str">
        <f>IF(J146="","",INDEX(CATALOGO!AY:AY,MATCH(POA_GC_2026!J146,CATALOGO!AV:AV,0)))</f>
        <v>0000</v>
      </c>
      <c r="M146" s="343" t="str">
        <f>IF(DT146="","",INDEX(CATALOGO!L:L,MATCH(DT146,CATALOGO!D:D,0)))</f>
        <v xml:space="preserve">DIRECCIÓN PROVINCIAL DE SALUD DE MANABÍ </v>
      </c>
      <c r="N146" s="343" t="str">
        <f>IF(DT146="","",INDEX(CATALOGO!K:K,MATCH(DT146,CATALOGO!D:D,0)))</f>
        <v>HOSPITAL GENERAL DE CHONE</v>
      </c>
      <c r="O146" s="344" t="str">
        <f>IF(E146="","",INDEX(CATALOGO!O:O,MATCH(POA_GC_2026!E146,CATALOGO!M:M,0)))</f>
        <v>GARANTIA DE LA CALIDAD DE LOS SERVICIOS DE SALUD</v>
      </c>
      <c r="P146" s="345" t="str">
        <f t="shared" si="43"/>
        <v>SIN PROYECTO</v>
      </c>
      <c r="Q146" s="346" t="str">
        <f>IF(CS146="","",INDEX(CATALOGO!T:T,MATCH(POA_GC_2026!CS146,CATALOGO!S:S,0)))</f>
        <v>MANTENIMIENTO PREVENTIVO Y CORRECTIVO SANITARIO</v>
      </c>
      <c r="R146" s="351" t="str">
        <f>IF(H146="","",INDEX(CATALOGO!AG:AG,MATCH(POA_GC_2026!H146,CATALOGO!AF:AF,0)))</f>
        <v>REPUESTOS Y ACCESORIOS</v>
      </c>
      <c r="S146" s="345" t="str">
        <f t="array" ref="S146">IF(J146="","",INDEX(CATALOGO!AU:AU,MATCH(J146,CATALOGO!AV:AV,0)))</f>
        <v>RECURSOS FISCALES</v>
      </c>
      <c r="T146" s="352" t="str">
        <f>IF(K146="","",INDEX(CATALOGO!AX:AX,MATCH(K146,CATALOGO!AW:AW,0)))</f>
        <v>SIN ORGANISMO</v>
      </c>
      <c r="U146" s="352" t="str">
        <f>IF(L146="","",INDEX(CATALOGO!AZ:AZ,MATCH(POA_GC_2026!L146,CATALOGO!AY:AY,0)))</f>
        <v>SIN CORRELATIVO</v>
      </c>
      <c r="V146" s="353" t="s">
        <v>493</v>
      </c>
      <c r="W146" s="354" t="s">
        <v>2488</v>
      </c>
      <c r="X146" s="354" t="s">
        <v>2505</v>
      </c>
      <c r="Y146" s="355" t="str">
        <f t="array" ref="Y146">IF(H146="","",INDEX(CATALOGO!AK:AK,MATCH(H146,CATALOGO!AF:AF,0)))</f>
        <v>02</v>
      </c>
      <c r="Z146" s="362" t="str">
        <f t="array" ref="Z146">IF(H146="","",INDEX(CATALOGO!AI:AI,MATCH(H146,CATALOGO!AF:AF,0)))</f>
        <v>NA</v>
      </c>
      <c r="AA146" s="362" t="str">
        <f t="array" ref="AA146">IF(H146="","",INDEX(CATALOGO!AJ:AJ,MATCH(H146,CATALOGO!AF:AF,0)))</f>
        <v>NA</v>
      </c>
      <c r="AB146" s="363" t="s">
        <v>194</v>
      </c>
      <c r="AC146" s="490"/>
      <c r="AD146" s="365" t="s">
        <v>208</v>
      </c>
      <c r="AE146" s="366" t="s">
        <v>41</v>
      </c>
      <c r="AF146" s="367">
        <v>46173</v>
      </c>
      <c r="AG146" s="367">
        <v>46188</v>
      </c>
      <c r="AH146" s="367">
        <v>46167</v>
      </c>
      <c r="AI146" s="367">
        <v>46190</v>
      </c>
      <c r="AJ146" s="367">
        <v>46193</v>
      </c>
      <c r="AK146" s="374"/>
      <c r="AL146" s="367">
        <v>46203</v>
      </c>
      <c r="AM146" s="367">
        <v>46387</v>
      </c>
      <c r="AN146" s="366" t="s">
        <v>41</v>
      </c>
      <c r="AO146" s="375">
        <v>0</v>
      </c>
      <c r="AP146" s="375">
        <v>0</v>
      </c>
      <c r="AQ146" s="375">
        <v>0</v>
      </c>
      <c r="AR146" s="375">
        <v>0</v>
      </c>
      <c r="AS146" s="375">
        <v>0</v>
      </c>
      <c r="AT146" s="375">
        <v>0</v>
      </c>
      <c r="AU146" s="375">
        <v>0</v>
      </c>
      <c r="AV146" s="375">
        <v>0</v>
      </c>
      <c r="AW146" s="375">
        <v>0</v>
      </c>
      <c r="AX146" s="375">
        <v>0</v>
      </c>
      <c r="AY146" s="375">
        <v>0</v>
      </c>
      <c r="AZ146" s="375">
        <v>0</v>
      </c>
      <c r="BA146" s="388">
        <f t="shared" si="54"/>
        <v>0</v>
      </c>
      <c r="BB146" s="364"/>
      <c r="BC146" s="389">
        <f>SUMIFS(REPROGRAM!X:X,REPROGRAM!B:B,POA_GC_2026!A146)</f>
        <v>0</v>
      </c>
      <c r="BD146" s="389">
        <f>SUMIFS(REPROGRAM!Z:Z,REPROGRAM!B:B,POA_GC_2026!A146)</f>
        <v>0</v>
      </c>
      <c r="BE146" s="389">
        <f t="shared" si="62"/>
        <v>0</v>
      </c>
      <c r="BF146" s="375">
        <v>0</v>
      </c>
      <c r="BG146" s="394">
        <f>SUMIFS(CERT_PRES!$P:$P,CERT_PRES!$A:$A,$A146,CERT_PRES!$Q:$Q,"ENERO")</f>
        <v>0</v>
      </c>
      <c r="BH146" s="375">
        <v>0</v>
      </c>
      <c r="BI146" s="394">
        <f>SUMIFS(CERT_PRES!$P:$P,CERT_PRES!$A:$A,$A146,CERT_PRES!$Q:$Q,"FEBRERO")</f>
        <v>0</v>
      </c>
      <c r="BJ146" s="375">
        <v>0</v>
      </c>
      <c r="BK146" s="394">
        <f>SUMIFS(CERT_PRES!$P:$P,CERT_PRES!$A:$A,$A146,CERT_PRES!$Q:$Q,"MARZO")</f>
        <v>0</v>
      </c>
      <c r="BL146" s="375">
        <v>0</v>
      </c>
      <c r="BM146" s="394">
        <f>SUMIFS(CERT_PRES!$P:$P,CERT_PRES!$A:$A,$A146,CERT_PRES!$Q:$Q,"ABRIL")</f>
        <v>0</v>
      </c>
      <c r="BN146" s="375">
        <v>0</v>
      </c>
      <c r="BO146" s="394">
        <f>SUMIFS(CERT_PRES!$P:$P,CERT_PRES!$A:$A,$A146,CERT_PRES!$Q:$Q,"MAYO")</f>
        <v>0</v>
      </c>
      <c r="BP146" s="375">
        <v>0</v>
      </c>
      <c r="BQ146" s="394">
        <f>SUMIFS(CERT_PRES!$P:$P,CERT_PRES!$A:$A,$A146,CERT_PRES!$Q:$Q,"JUNIO")</f>
        <v>0</v>
      </c>
      <c r="BR146" s="375">
        <v>0</v>
      </c>
      <c r="BS146" s="394">
        <f>SUMIFS(CERT_PRES!$P:$P,CERT_PRES!$A:$A,$A146,CERT_PRES!$Q:$Q,"JULIO")</f>
        <v>0</v>
      </c>
      <c r="BT146" s="375">
        <v>0</v>
      </c>
      <c r="BU146" s="394">
        <f>SUMIFS(CERT_PRES!$P:$P,CERT_PRES!$A:$A,$A146,CERT_PRES!$Q:$Q,"AGOSTO")</f>
        <v>0</v>
      </c>
      <c r="BV146" s="375">
        <v>0</v>
      </c>
      <c r="BW146" s="394">
        <f>SUMIFS(CERT_PRES!$P:$P,CERT_PRES!$A:$A,$A146,CERT_PRES!$Q:$Q,"SEPTIEMBRE")</f>
        <v>0</v>
      </c>
      <c r="BX146" s="375">
        <v>0</v>
      </c>
      <c r="BY146" s="394">
        <f>SUMIFS(CERT_PRES!$P:$P,CERT_PRES!$A:$A,$A146,CERT_PRES!$Q:$Q,"OCTUBRE")</f>
        <v>0</v>
      </c>
      <c r="BZ146" s="375">
        <v>0</v>
      </c>
      <c r="CA146" s="394">
        <f>SUMIFS(CERT_PRES!$P:$P,CERT_PRES!$A:$A,$A146,CERT_PRES!$Q:$Q,"NOVIEMBRE")</f>
        <v>0</v>
      </c>
      <c r="CB146" s="375">
        <v>0</v>
      </c>
      <c r="CC146" s="388">
        <f>SUMIFS(CERT_PRES!$P:$P,CERT_PRES!$A:$A,$A146,CERT_PRES!$Q:$Q,"DICIEMBRE")</f>
        <v>0</v>
      </c>
      <c r="CD146" s="388">
        <f t="shared" si="44"/>
        <v>0</v>
      </c>
      <c r="CE146" s="407" t="str">
        <f t="shared" si="52"/>
        <v>NO</v>
      </c>
      <c r="CF146" s="408" t="str">
        <f t="shared" si="45"/>
        <v>VALIDADO</v>
      </c>
      <c r="CG146" s="409">
        <f>+((SUMIFS(REPROGRAM!$V:$V,REPROGRAM!$B:$B,$A146,REPROGRAM!$AB:$AB,"NO"))-(SUMIFS(REPROGRAM!$W:$W,REPROGRAM!$B:$B,$A146,REPROGRAM!$AB:$AB,"NO")))</f>
        <v>0</v>
      </c>
      <c r="CH146" s="409">
        <f t="shared" si="46"/>
        <v>0</v>
      </c>
      <c r="CI146" s="409">
        <f t="shared" si="47"/>
        <v>0</v>
      </c>
      <c r="CJ146" s="410" t="str">
        <f>IF(DT146="","",INDEX(CATALOGO!L:L,MATCH(DT146,CATALOGO!D:D,0)))</f>
        <v xml:space="preserve">DIRECCIÓN PROVINCIAL DE SALUD DE MANABÍ </v>
      </c>
      <c r="CK146" s="410" t="str">
        <f>IF(DT146="","",INDEX(CATALOGO!L:L,MATCH(DT146,CATALOGO!D:D,0)))</f>
        <v xml:space="preserve">DIRECCIÓN PROVINCIAL DE SALUD DE MANABÍ </v>
      </c>
      <c r="CL146" s="352" t="str">
        <f>IF(D146="","",INDEX(CATALOGO!G:G,MATCH(D146,CATALOGO!D:D,0)))</f>
        <v>COORDINACIÓN ZONAL 4</v>
      </c>
      <c r="CM146" s="352" t="str">
        <f>IF(D146="","",INDEX(CATALOGO!H:H,MATCH(D146,CATALOGO!D:D,0)))</f>
        <v>MANABI</v>
      </c>
      <c r="CN146" s="352" t="str">
        <f>IF(D146="","",INDEX(CATALOGO!I:I,MATCH(D146,CATALOGO!D:D,0)))</f>
        <v>CHONE</v>
      </c>
      <c r="CO146" s="411" t="str">
        <f>IF(H146="","",INDEX(CATALOGO!AH:AH,MATCH(H146,CATALOGO!AF:AF,0)))</f>
        <v>MANTENIMIENTOS</v>
      </c>
      <c r="CP146" s="352" t="str">
        <f t="shared" si="59"/>
        <v>NO APLICA</v>
      </c>
      <c r="CQ146" s="352" t="str">
        <f>IF(E146="","",INDEX(CATALOGO!N:N,MATCH(POA_GC_2026!E146,CATALOGO!M:M,0)))</f>
        <v>CAL</v>
      </c>
      <c r="CR146" s="352" t="str">
        <f t="shared" si="60"/>
        <v>CORRIENTE</v>
      </c>
      <c r="CS146" s="352" t="str">
        <f t="shared" si="61"/>
        <v>57000001</v>
      </c>
      <c r="CT146" s="417" t="str">
        <f>IFERROR(VLOOKUP(E146,CATALOGO!$BB$3:$BC$24,2,0)," ")</f>
        <v>G42</v>
      </c>
      <c r="CU146" s="418" t="str">
        <f>IF(E146="","",INDEX(CATALOGO!AN:AN,MATCH(POA_GC_2026!E146,CATALOGO!AQ:AQ,0)))</f>
        <v>Mejorar las condiciones de vida de la población de forma integral, promoviendo el acceso equitativo a salud, vivienda y bienestar social.</v>
      </c>
      <c r="CV146" s="418" t="str">
        <f>IF(E146="","",INDEX(CATALOGO!AO:AO,MATCH(POA_GC_2026!E146,CATALOGO!AQ:AQ,0)))</f>
        <v>OE4 Incrementar la calidad en la prestación de los servicios de salud</v>
      </c>
      <c r="CW146" s="407" t="str">
        <f>IF(CV146="","",INDEX(CATALOGO!AP:AP,MATCH(POA_GC_2026!CV146,CATALOGO!AO:AO,0)))</f>
        <v>OE_4</v>
      </c>
      <c r="CX146" s="419"/>
      <c r="CY146" s="420">
        <f>SUMIFS(CERT_ACT_POA!AM:AM,CERT_ACT_POA!C:C,A146)</f>
        <v>0</v>
      </c>
      <c r="CZ146" s="420">
        <f t="shared" si="55"/>
        <v>0</v>
      </c>
      <c r="DA146" s="421">
        <f>SUMIFS(CERT_ACT_POA!$AD:$AD,CERT_ACT_POA!$C:$C,POA_GC_2026!$A146)</f>
        <v>0</v>
      </c>
      <c r="DB146" s="421">
        <f>SUMIFS(CERT_ACT_POA!$AE:$AE,CERT_ACT_POA!$C:$C,POA_GC_2026!$A146)</f>
        <v>0</v>
      </c>
      <c r="DC146" s="421">
        <f>SUMIFS(CERT_ACT_POA!$AF:$AF,CERT_ACT_POA!$C:$C,POA_GC_2026!$A146)</f>
        <v>0</v>
      </c>
      <c r="DD146" s="407" t="str">
        <f t="shared" si="56"/>
        <v>53</v>
      </c>
      <c r="DE146" s="364"/>
      <c r="DF146" s="428"/>
      <c r="DG146" s="429">
        <f>SUMIFS(CERT_PRES!$M:$M,CERT_PRES!$A:$A,$A146)</f>
        <v>0</v>
      </c>
      <c r="DH146" s="429">
        <f>SUMIFS(CERT_PRES!$O:$O,CERT_PRES!$A:$A,$A146)</f>
        <v>0</v>
      </c>
      <c r="DI146" s="429">
        <f>SUMIFS(CERT_PRES!$P:$P,CERT_PRES!$A:$A,$A146)</f>
        <v>0</v>
      </c>
      <c r="DJ146" s="442">
        <f t="shared" si="48"/>
        <v>0</v>
      </c>
      <c r="DK146" s="608">
        <f>IFERROR(VLOOKUP($A146,CERT_PRES!$A$6:$L$2552,12,0),0)</f>
        <v>0</v>
      </c>
      <c r="DL146" s="429" t="str">
        <f t="shared" si="57"/>
        <v>OK</v>
      </c>
      <c r="DM146" s="429" t="str">
        <f t="shared" si="58"/>
        <v>OK</v>
      </c>
      <c r="DN146" s="429" t="str">
        <f t="shared" si="63"/>
        <v/>
      </c>
      <c r="DO146" s="429" t="str">
        <f t="shared" si="49"/>
        <v/>
      </c>
      <c r="DP146" s="443">
        <f>IFERROR(VLOOKUP(A146,#REF!,82,0),0)</f>
        <v>0</v>
      </c>
      <c r="DQ146" s="444">
        <f t="shared" si="50"/>
        <v>0</v>
      </c>
      <c r="DR146" s="445">
        <f t="shared" si="51"/>
        <v>0</v>
      </c>
      <c r="DS146" s="484" t="s">
        <v>2774</v>
      </c>
      <c r="DT146" s="326" t="s">
        <v>951</v>
      </c>
    </row>
    <row r="147" spans="1:124" s="39" customFormat="1" ht="12.75" customHeight="1">
      <c r="A147" s="484" t="s">
        <v>2775</v>
      </c>
      <c r="B147" s="486" t="str">
        <f>IF(DT147="","",INDEX(CATALOGO!E:E,MATCH(DT147,CATALOGO!D:D,0)))</f>
        <v>HOSPITAL GENERAL DE CHONE</v>
      </c>
      <c r="C147" s="483" t="s">
        <v>2538</v>
      </c>
      <c r="D147" s="326" t="str">
        <f>IF(B147="","",INDEX(CATALOGO!J:J,MATCH(B147,CATALOGO!E:E,0)))</f>
        <v>1333</v>
      </c>
      <c r="E147" s="329" t="s">
        <v>473</v>
      </c>
      <c r="F147" s="326" t="str">
        <f t="shared" si="53"/>
        <v>000</v>
      </c>
      <c r="G147" s="327" t="s">
        <v>193</v>
      </c>
      <c r="H147" s="328">
        <v>530813</v>
      </c>
      <c r="I147" s="341" t="s">
        <v>1151</v>
      </c>
      <c r="J147" s="327" t="s">
        <v>193</v>
      </c>
      <c r="K147" s="342" t="str">
        <f>IF(J147="","",INDEX(CATALOGO!AW:AW,MATCH(POA_GC_2026!J147,CATALOGO!AV:AV,0)))</f>
        <v>0000</v>
      </c>
      <c r="L147" s="342" t="str">
        <f>IF(J147="","",INDEX(CATALOGO!AY:AY,MATCH(POA_GC_2026!J147,CATALOGO!AV:AV,0)))</f>
        <v>0000</v>
      </c>
      <c r="M147" s="343" t="str">
        <f>IF(DT147="","",INDEX(CATALOGO!L:L,MATCH(DT147,CATALOGO!D:D,0)))</f>
        <v xml:space="preserve">DIRECCIÓN PROVINCIAL DE SALUD DE MANABÍ </v>
      </c>
      <c r="N147" s="343" t="str">
        <f>IF(DT147="","",INDEX(CATALOGO!K:K,MATCH(DT147,CATALOGO!D:D,0)))</f>
        <v>HOSPITAL GENERAL DE CHONE</v>
      </c>
      <c r="O147" s="344" t="str">
        <f>IF(E147="","",INDEX(CATALOGO!O:O,MATCH(POA_GC_2026!E147,CATALOGO!M:M,0)))</f>
        <v>GARANTIA DE LA CALIDAD DE LOS SERVICIOS DE SALUD</v>
      </c>
      <c r="P147" s="345" t="str">
        <f t="shared" si="43"/>
        <v>SIN PROYECTO</v>
      </c>
      <c r="Q147" s="346" t="str">
        <f>IF(CS147="","",INDEX(CATALOGO!T:T,MATCH(POA_GC_2026!CS147,CATALOGO!S:S,0)))</f>
        <v>MANTENIMIENTO PREVENTIVO Y CORRECTIVO SANITARIO</v>
      </c>
      <c r="R147" s="351" t="str">
        <f>IF(H147="","",INDEX(CATALOGO!AG:AG,MATCH(POA_GC_2026!H147,CATALOGO!AF:AF,0)))</f>
        <v>REPUESTOS Y ACCESORIOS</v>
      </c>
      <c r="S147" s="345" t="str">
        <f t="array" ref="S147">IF(J147="","",INDEX(CATALOGO!AU:AU,MATCH(J147,CATALOGO!AV:AV,0)))</f>
        <v>RECURSOS FISCALES</v>
      </c>
      <c r="T147" s="352" t="str">
        <f>IF(K147="","",INDEX(CATALOGO!AX:AX,MATCH(K147,CATALOGO!AW:AW,0)))</f>
        <v>SIN ORGANISMO</v>
      </c>
      <c r="U147" s="352" t="str">
        <f>IF(L147="","",INDEX(CATALOGO!AZ:AZ,MATCH(POA_GC_2026!L147,CATALOGO!AY:AY,0)))</f>
        <v>SIN CORRELATIVO</v>
      </c>
      <c r="V147" s="353" t="s">
        <v>493</v>
      </c>
      <c r="W147" s="354" t="s">
        <v>2488</v>
      </c>
      <c r="X147" s="354" t="s">
        <v>2505</v>
      </c>
      <c r="Y147" s="355" t="str">
        <f t="array" ref="Y147">IF(H147="","",INDEX(CATALOGO!AK:AK,MATCH(H147,CATALOGO!AF:AF,0)))</f>
        <v>02</v>
      </c>
      <c r="Z147" s="362" t="str">
        <f t="array" ref="Z147">IF(H147="","",INDEX(CATALOGO!AI:AI,MATCH(H147,CATALOGO!AF:AF,0)))</f>
        <v>NA</v>
      </c>
      <c r="AA147" s="362" t="str">
        <f t="array" ref="AA147">IF(H147="","",INDEX(CATALOGO!AJ:AJ,MATCH(H147,CATALOGO!AF:AF,0)))</f>
        <v>NA</v>
      </c>
      <c r="AB147" s="363" t="s">
        <v>194</v>
      </c>
      <c r="AC147" s="490"/>
      <c r="AD147" s="365" t="s">
        <v>208</v>
      </c>
      <c r="AE147" s="366" t="s">
        <v>41</v>
      </c>
      <c r="AF147" s="367">
        <v>46173</v>
      </c>
      <c r="AG147" s="367">
        <v>46188</v>
      </c>
      <c r="AH147" s="367">
        <v>46167</v>
      </c>
      <c r="AI147" s="367">
        <v>46190</v>
      </c>
      <c r="AJ147" s="367">
        <v>46193</v>
      </c>
      <c r="AK147" s="374"/>
      <c r="AL147" s="367">
        <v>46203</v>
      </c>
      <c r="AM147" s="367">
        <v>46387</v>
      </c>
      <c r="AN147" s="366" t="s">
        <v>41</v>
      </c>
      <c r="AO147" s="375">
        <v>0</v>
      </c>
      <c r="AP147" s="375">
        <v>0</v>
      </c>
      <c r="AQ147" s="375">
        <v>0</v>
      </c>
      <c r="AR147" s="375">
        <v>0</v>
      </c>
      <c r="AS147" s="375">
        <v>0</v>
      </c>
      <c r="AT147" s="375">
        <v>0</v>
      </c>
      <c r="AU147" s="375">
        <v>0</v>
      </c>
      <c r="AV147" s="375">
        <v>0</v>
      </c>
      <c r="AW147" s="375">
        <v>0</v>
      </c>
      <c r="AX147" s="375">
        <v>0</v>
      </c>
      <c r="AY147" s="375">
        <v>0</v>
      </c>
      <c r="AZ147" s="375">
        <v>0</v>
      </c>
      <c r="BA147" s="388">
        <f t="shared" si="54"/>
        <v>0</v>
      </c>
      <c r="BB147" s="364"/>
      <c r="BC147" s="389">
        <f>SUMIFS(REPROGRAM!X:X,REPROGRAM!B:B,POA_GC_2026!A147)</f>
        <v>0</v>
      </c>
      <c r="BD147" s="389">
        <f>SUMIFS(REPROGRAM!Z:Z,REPROGRAM!B:B,POA_GC_2026!A147)</f>
        <v>0</v>
      </c>
      <c r="BE147" s="389">
        <f t="shared" si="62"/>
        <v>0</v>
      </c>
      <c r="BF147" s="375">
        <v>0</v>
      </c>
      <c r="BG147" s="394">
        <f>SUMIFS(CERT_PRES!$P:$P,CERT_PRES!$A:$A,$A147,CERT_PRES!$Q:$Q,"ENERO")</f>
        <v>0</v>
      </c>
      <c r="BH147" s="375">
        <v>0</v>
      </c>
      <c r="BI147" s="394">
        <f>SUMIFS(CERT_PRES!$P:$P,CERT_PRES!$A:$A,$A147,CERT_PRES!$Q:$Q,"FEBRERO")</f>
        <v>0</v>
      </c>
      <c r="BJ147" s="375">
        <v>0</v>
      </c>
      <c r="BK147" s="394">
        <f>SUMIFS(CERT_PRES!$P:$P,CERT_PRES!$A:$A,$A147,CERT_PRES!$Q:$Q,"MARZO")</f>
        <v>0</v>
      </c>
      <c r="BL147" s="375">
        <v>0</v>
      </c>
      <c r="BM147" s="394">
        <f>SUMIFS(CERT_PRES!$P:$P,CERT_PRES!$A:$A,$A147,CERT_PRES!$Q:$Q,"ABRIL")</f>
        <v>0</v>
      </c>
      <c r="BN147" s="375">
        <v>0</v>
      </c>
      <c r="BO147" s="394">
        <f>SUMIFS(CERT_PRES!$P:$P,CERT_PRES!$A:$A,$A147,CERT_PRES!$Q:$Q,"MAYO")</f>
        <v>0</v>
      </c>
      <c r="BP147" s="375">
        <v>0</v>
      </c>
      <c r="BQ147" s="394">
        <f>SUMIFS(CERT_PRES!$P:$P,CERT_PRES!$A:$A,$A147,CERT_PRES!$Q:$Q,"JUNIO")</f>
        <v>0</v>
      </c>
      <c r="BR147" s="375">
        <v>0</v>
      </c>
      <c r="BS147" s="394">
        <f>SUMIFS(CERT_PRES!$P:$P,CERT_PRES!$A:$A,$A147,CERT_PRES!$Q:$Q,"JULIO")</f>
        <v>0</v>
      </c>
      <c r="BT147" s="375">
        <v>0</v>
      </c>
      <c r="BU147" s="394">
        <f>SUMIFS(CERT_PRES!$P:$P,CERT_PRES!$A:$A,$A147,CERT_PRES!$Q:$Q,"AGOSTO")</f>
        <v>0</v>
      </c>
      <c r="BV147" s="375">
        <v>0</v>
      </c>
      <c r="BW147" s="394">
        <f>SUMIFS(CERT_PRES!$P:$P,CERT_PRES!$A:$A,$A147,CERT_PRES!$Q:$Q,"SEPTIEMBRE")</f>
        <v>0</v>
      </c>
      <c r="BX147" s="375">
        <v>0</v>
      </c>
      <c r="BY147" s="394">
        <f>SUMIFS(CERT_PRES!$P:$P,CERT_PRES!$A:$A,$A147,CERT_PRES!$Q:$Q,"OCTUBRE")</f>
        <v>0</v>
      </c>
      <c r="BZ147" s="375">
        <v>0</v>
      </c>
      <c r="CA147" s="394">
        <f>SUMIFS(CERT_PRES!$P:$P,CERT_PRES!$A:$A,$A147,CERT_PRES!$Q:$Q,"NOVIEMBRE")</f>
        <v>0</v>
      </c>
      <c r="CB147" s="375">
        <v>0</v>
      </c>
      <c r="CC147" s="388">
        <f>SUMIFS(CERT_PRES!$P:$P,CERT_PRES!$A:$A,$A147,CERT_PRES!$Q:$Q,"DICIEMBRE")</f>
        <v>0</v>
      </c>
      <c r="CD147" s="388">
        <f t="shared" si="44"/>
        <v>0</v>
      </c>
      <c r="CE147" s="407" t="str">
        <f t="shared" si="52"/>
        <v>NO</v>
      </c>
      <c r="CF147" s="408" t="str">
        <f t="shared" si="45"/>
        <v>VALIDADO</v>
      </c>
      <c r="CG147" s="409">
        <f>+((SUMIFS(REPROGRAM!$V:$V,REPROGRAM!$B:$B,$A147,REPROGRAM!$AB:$AB,"NO"))-(SUMIFS(REPROGRAM!$W:$W,REPROGRAM!$B:$B,$A147,REPROGRAM!$AB:$AB,"NO")))</f>
        <v>0</v>
      </c>
      <c r="CH147" s="409">
        <f t="shared" si="46"/>
        <v>0</v>
      </c>
      <c r="CI147" s="409">
        <f t="shared" si="47"/>
        <v>0</v>
      </c>
      <c r="CJ147" s="410" t="str">
        <f>IF(DT147="","",INDEX(CATALOGO!L:L,MATCH(DT147,CATALOGO!D:D,0)))</f>
        <v xml:space="preserve">DIRECCIÓN PROVINCIAL DE SALUD DE MANABÍ </v>
      </c>
      <c r="CK147" s="410" t="str">
        <f>IF(DT147="","",INDEX(CATALOGO!L:L,MATCH(DT147,CATALOGO!D:D,0)))</f>
        <v xml:space="preserve">DIRECCIÓN PROVINCIAL DE SALUD DE MANABÍ </v>
      </c>
      <c r="CL147" s="352" t="str">
        <f>IF(D147="","",INDEX(CATALOGO!G:G,MATCH(D147,CATALOGO!D:D,0)))</f>
        <v>COORDINACIÓN ZONAL 4</v>
      </c>
      <c r="CM147" s="352" t="str">
        <f>IF(D147="","",INDEX(CATALOGO!H:H,MATCH(D147,CATALOGO!D:D,0)))</f>
        <v>MANABI</v>
      </c>
      <c r="CN147" s="352" t="str">
        <f>IF(D147="","",INDEX(CATALOGO!I:I,MATCH(D147,CATALOGO!D:D,0)))</f>
        <v>CHONE</v>
      </c>
      <c r="CO147" s="411" t="str">
        <f>IF(H147="","",INDEX(CATALOGO!AH:AH,MATCH(H147,CATALOGO!AF:AF,0)))</f>
        <v>MANTENIMIENTOS</v>
      </c>
      <c r="CP147" s="352" t="str">
        <f t="shared" si="59"/>
        <v>NO APLICA</v>
      </c>
      <c r="CQ147" s="352" t="str">
        <f>IF(E147="","",INDEX(CATALOGO!N:N,MATCH(POA_GC_2026!E147,CATALOGO!M:M,0)))</f>
        <v>CAL</v>
      </c>
      <c r="CR147" s="352" t="str">
        <f t="shared" si="60"/>
        <v>CORRIENTE</v>
      </c>
      <c r="CS147" s="352" t="str">
        <f t="shared" si="61"/>
        <v>57000001</v>
      </c>
      <c r="CT147" s="417" t="str">
        <f>IFERROR(VLOOKUP(E147,CATALOGO!$BB$3:$BC$24,2,0)," ")</f>
        <v>G42</v>
      </c>
      <c r="CU147" s="418" t="str">
        <f>IF(E147="","",INDEX(CATALOGO!AN:AN,MATCH(POA_GC_2026!E147,CATALOGO!AQ:AQ,0)))</f>
        <v>Mejorar las condiciones de vida de la población de forma integral, promoviendo el acceso equitativo a salud, vivienda y bienestar social.</v>
      </c>
      <c r="CV147" s="418" t="str">
        <f>IF(E147="","",INDEX(CATALOGO!AO:AO,MATCH(POA_GC_2026!E147,CATALOGO!AQ:AQ,0)))</f>
        <v>OE4 Incrementar la calidad en la prestación de los servicios de salud</v>
      </c>
      <c r="CW147" s="407" t="str">
        <f>IF(CV147="","",INDEX(CATALOGO!AP:AP,MATCH(POA_GC_2026!CV147,CATALOGO!AO:AO,0)))</f>
        <v>OE_4</v>
      </c>
      <c r="CX147" s="419"/>
      <c r="CY147" s="420">
        <f>SUMIFS(CERT_ACT_POA!AM:AM,CERT_ACT_POA!C:C,A147)</f>
        <v>0</v>
      </c>
      <c r="CZ147" s="420">
        <f t="shared" si="55"/>
        <v>0</v>
      </c>
      <c r="DA147" s="421">
        <f>SUMIFS(CERT_ACT_POA!$AD:$AD,CERT_ACT_POA!$C:$C,POA_GC_2026!$A147)</f>
        <v>0</v>
      </c>
      <c r="DB147" s="421">
        <f>SUMIFS(CERT_ACT_POA!$AE:$AE,CERT_ACT_POA!$C:$C,POA_GC_2026!$A147)</f>
        <v>0</v>
      </c>
      <c r="DC147" s="421">
        <f>SUMIFS(CERT_ACT_POA!$AF:$AF,CERT_ACT_POA!$C:$C,POA_GC_2026!$A147)</f>
        <v>0</v>
      </c>
      <c r="DD147" s="407" t="str">
        <f t="shared" si="56"/>
        <v>53</v>
      </c>
      <c r="DE147" s="364"/>
      <c r="DF147" s="428"/>
      <c r="DG147" s="429">
        <f>SUMIFS(CERT_PRES!$M:$M,CERT_PRES!$A:$A,$A147)</f>
        <v>0</v>
      </c>
      <c r="DH147" s="429">
        <f>SUMIFS(CERT_PRES!$O:$O,CERT_PRES!$A:$A,$A147)</f>
        <v>0</v>
      </c>
      <c r="DI147" s="429">
        <f>SUMIFS(CERT_PRES!$P:$P,CERT_PRES!$A:$A,$A147)</f>
        <v>0</v>
      </c>
      <c r="DJ147" s="442">
        <f t="shared" si="48"/>
        <v>0</v>
      </c>
      <c r="DK147" s="608">
        <f>IFERROR(VLOOKUP($A147,CERT_PRES!$A$6:$L$2552,12,0),0)</f>
        <v>0</v>
      </c>
      <c r="DL147" s="429" t="str">
        <f t="shared" si="57"/>
        <v>OK</v>
      </c>
      <c r="DM147" s="429" t="str">
        <f t="shared" si="58"/>
        <v>OK</v>
      </c>
      <c r="DN147" s="429" t="str">
        <f t="shared" si="63"/>
        <v/>
      </c>
      <c r="DO147" s="429" t="str">
        <f t="shared" si="49"/>
        <v/>
      </c>
      <c r="DP147" s="443">
        <f>IFERROR(VLOOKUP(A147,#REF!,82,0),0)</f>
        <v>0</v>
      </c>
      <c r="DQ147" s="444">
        <f t="shared" si="50"/>
        <v>0</v>
      </c>
      <c r="DR147" s="445">
        <f t="shared" si="51"/>
        <v>0</v>
      </c>
      <c r="DS147" s="484" t="s">
        <v>2775</v>
      </c>
      <c r="DT147" s="326" t="s">
        <v>951</v>
      </c>
    </row>
    <row r="148" spans="1:124" s="39" customFormat="1" ht="12.75" customHeight="1">
      <c r="A148" s="484" t="s">
        <v>2776</v>
      </c>
      <c r="B148" s="486" t="str">
        <f>IF(DT148="","",INDEX(CATALOGO!E:E,MATCH(DT148,CATALOGO!D:D,0)))</f>
        <v>HOSPITAL GENERAL DE CHONE</v>
      </c>
      <c r="C148" s="483" t="s">
        <v>2538</v>
      </c>
      <c r="D148" s="326" t="str">
        <f>IF(B148="","",INDEX(CATALOGO!J:J,MATCH(B148,CATALOGO!E:E,0)))</f>
        <v>1333</v>
      </c>
      <c r="E148" s="329" t="s">
        <v>473</v>
      </c>
      <c r="F148" s="326" t="str">
        <f t="shared" si="53"/>
        <v>000</v>
      </c>
      <c r="G148" s="327" t="s">
        <v>193</v>
      </c>
      <c r="H148" s="328">
        <v>530813</v>
      </c>
      <c r="I148" s="341" t="s">
        <v>1151</v>
      </c>
      <c r="J148" s="327" t="s">
        <v>193</v>
      </c>
      <c r="K148" s="342" t="str">
        <f>IF(J148="","",INDEX(CATALOGO!AW:AW,MATCH(POA_GC_2026!J148,CATALOGO!AV:AV,0)))</f>
        <v>0000</v>
      </c>
      <c r="L148" s="342" t="str">
        <f>IF(J148="","",INDEX(CATALOGO!AY:AY,MATCH(POA_GC_2026!J148,CATALOGO!AV:AV,0)))</f>
        <v>0000</v>
      </c>
      <c r="M148" s="343" t="str">
        <f>IF(DT148="","",INDEX(CATALOGO!L:L,MATCH(DT148,CATALOGO!D:D,0)))</f>
        <v xml:space="preserve">DIRECCIÓN PROVINCIAL DE SALUD DE MANABÍ </v>
      </c>
      <c r="N148" s="343" t="str">
        <f>IF(DT148="","",INDEX(CATALOGO!K:K,MATCH(DT148,CATALOGO!D:D,0)))</f>
        <v>HOSPITAL GENERAL DE CHONE</v>
      </c>
      <c r="O148" s="344" t="str">
        <f>IF(E148="","",INDEX(CATALOGO!O:O,MATCH(POA_GC_2026!E148,CATALOGO!M:M,0)))</f>
        <v>GARANTIA DE LA CALIDAD DE LOS SERVICIOS DE SALUD</v>
      </c>
      <c r="P148" s="345" t="str">
        <f t="shared" si="43"/>
        <v>SIN PROYECTO</v>
      </c>
      <c r="Q148" s="346" t="str">
        <f>IF(CS148="","",INDEX(CATALOGO!T:T,MATCH(POA_GC_2026!CS148,CATALOGO!S:S,0)))</f>
        <v>MANTENIMIENTO PREVENTIVO Y CORRECTIVO SANITARIO</v>
      </c>
      <c r="R148" s="351" t="str">
        <f>IF(H148="","",INDEX(CATALOGO!AG:AG,MATCH(POA_GC_2026!H148,CATALOGO!AF:AF,0)))</f>
        <v>REPUESTOS Y ACCESORIOS</v>
      </c>
      <c r="S148" s="345" t="str">
        <f t="array" ref="S148">IF(J148="","",INDEX(CATALOGO!AU:AU,MATCH(J148,CATALOGO!AV:AV,0)))</f>
        <v>RECURSOS FISCALES</v>
      </c>
      <c r="T148" s="352" t="str">
        <f>IF(K148="","",INDEX(CATALOGO!AX:AX,MATCH(K148,CATALOGO!AW:AW,0)))</f>
        <v>SIN ORGANISMO</v>
      </c>
      <c r="U148" s="352" t="str">
        <f>IF(L148="","",INDEX(CATALOGO!AZ:AZ,MATCH(POA_GC_2026!L148,CATALOGO!AY:AY,0)))</f>
        <v>SIN CORRELATIVO</v>
      </c>
      <c r="V148" s="353" t="s">
        <v>493</v>
      </c>
      <c r="W148" s="354" t="s">
        <v>2488</v>
      </c>
      <c r="X148" s="354" t="s">
        <v>2505</v>
      </c>
      <c r="Y148" s="355" t="str">
        <f t="array" ref="Y148">IF(H148="","",INDEX(CATALOGO!AK:AK,MATCH(H148,CATALOGO!AF:AF,0)))</f>
        <v>02</v>
      </c>
      <c r="Z148" s="362" t="str">
        <f t="array" ref="Z148">IF(H148="","",INDEX(CATALOGO!AI:AI,MATCH(H148,CATALOGO!AF:AF,0)))</f>
        <v>NA</v>
      </c>
      <c r="AA148" s="362" t="str">
        <f t="array" ref="AA148">IF(H148="","",INDEX(CATALOGO!AJ:AJ,MATCH(H148,CATALOGO!AF:AF,0)))</f>
        <v>NA</v>
      </c>
      <c r="AB148" s="363" t="s">
        <v>194</v>
      </c>
      <c r="AC148" s="490"/>
      <c r="AD148" s="365" t="s">
        <v>208</v>
      </c>
      <c r="AE148" s="366" t="s">
        <v>41</v>
      </c>
      <c r="AF148" s="367">
        <v>46173</v>
      </c>
      <c r="AG148" s="367">
        <v>46188</v>
      </c>
      <c r="AH148" s="367">
        <v>46167</v>
      </c>
      <c r="AI148" s="367">
        <v>46190</v>
      </c>
      <c r="AJ148" s="367">
        <v>46193</v>
      </c>
      <c r="AK148" s="374"/>
      <c r="AL148" s="367">
        <v>46203</v>
      </c>
      <c r="AM148" s="367">
        <v>46387</v>
      </c>
      <c r="AN148" s="366" t="s">
        <v>41</v>
      </c>
      <c r="AO148" s="375">
        <v>0</v>
      </c>
      <c r="AP148" s="375">
        <v>0</v>
      </c>
      <c r="AQ148" s="375">
        <v>0</v>
      </c>
      <c r="AR148" s="375">
        <v>0</v>
      </c>
      <c r="AS148" s="375">
        <v>0</v>
      </c>
      <c r="AT148" s="375">
        <v>0</v>
      </c>
      <c r="AU148" s="375">
        <v>0</v>
      </c>
      <c r="AV148" s="375">
        <v>0</v>
      </c>
      <c r="AW148" s="375">
        <v>0</v>
      </c>
      <c r="AX148" s="375">
        <v>0</v>
      </c>
      <c r="AY148" s="375">
        <v>0</v>
      </c>
      <c r="AZ148" s="375">
        <v>0</v>
      </c>
      <c r="BA148" s="388">
        <f t="shared" si="54"/>
        <v>0</v>
      </c>
      <c r="BB148" s="364"/>
      <c r="BC148" s="389">
        <f>SUMIFS(REPROGRAM!X:X,REPROGRAM!B:B,POA_GC_2026!A148)</f>
        <v>0</v>
      </c>
      <c r="BD148" s="389">
        <f>SUMIFS(REPROGRAM!Z:Z,REPROGRAM!B:B,POA_GC_2026!A148)</f>
        <v>0</v>
      </c>
      <c r="BE148" s="389">
        <f t="shared" si="62"/>
        <v>0</v>
      </c>
      <c r="BF148" s="375">
        <v>0</v>
      </c>
      <c r="BG148" s="394">
        <f>SUMIFS(CERT_PRES!$P:$P,CERT_PRES!$A:$A,$A148,CERT_PRES!$Q:$Q,"ENERO")</f>
        <v>0</v>
      </c>
      <c r="BH148" s="375">
        <v>0</v>
      </c>
      <c r="BI148" s="394">
        <f>SUMIFS(CERT_PRES!$P:$P,CERT_PRES!$A:$A,$A148,CERT_PRES!$Q:$Q,"FEBRERO")</f>
        <v>0</v>
      </c>
      <c r="BJ148" s="375">
        <v>0</v>
      </c>
      <c r="BK148" s="394">
        <f>SUMIFS(CERT_PRES!$P:$P,CERT_PRES!$A:$A,$A148,CERT_PRES!$Q:$Q,"MARZO")</f>
        <v>0</v>
      </c>
      <c r="BL148" s="375">
        <v>0</v>
      </c>
      <c r="BM148" s="394">
        <f>SUMIFS(CERT_PRES!$P:$P,CERT_PRES!$A:$A,$A148,CERT_PRES!$Q:$Q,"ABRIL")</f>
        <v>0</v>
      </c>
      <c r="BN148" s="375">
        <v>0</v>
      </c>
      <c r="BO148" s="394">
        <f>SUMIFS(CERT_PRES!$P:$P,CERT_PRES!$A:$A,$A148,CERT_PRES!$Q:$Q,"MAYO")</f>
        <v>0</v>
      </c>
      <c r="BP148" s="375">
        <v>0</v>
      </c>
      <c r="BQ148" s="394">
        <f>SUMIFS(CERT_PRES!$P:$P,CERT_PRES!$A:$A,$A148,CERT_PRES!$Q:$Q,"JUNIO")</f>
        <v>0</v>
      </c>
      <c r="BR148" s="375">
        <v>0</v>
      </c>
      <c r="BS148" s="394">
        <f>SUMIFS(CERT_PRES!$P:$P,CERT_PRES!$A:$A,$A148,CERT_PRES!$Q:$Q,"JULIO")</f>
        <v>0</v>
      </c>
      <c r="BT148" s="375">
        <v>0</v>
      </c>
      <c r="BU148" s="394">
        <f>SUMIFS(CERT_PRES!$P:$P,CERT_PRES!$A:$A,$A148,CERT_PRES!$Q:$Q,"AGOSTO")</f>
        <v>0</v>
      </c>
      <c r="BV148" s="375">
        <v>0</v>
      </c>
      <c r="BW148" s="394">
        <f>SUMIFS(CERT_PRES!$P:$P,CERT_PRES!$A:$A,$A148,CERT_PRES!$Q:$Q,"SEPTIEMBRE")</f>
        <v>0</v>
      </c>
      <c r="BX148" s="375">
        <v>0</v>
      </c>
      <c r="BY148" s="394">
        <f>SUMIFS(CERT_PRES!$P:$P,CERT_PRES!$A:$A,$A148,CERT_PRES!$Q:$Q,"OCTUBRE")</f>
        <v>0</v>
      </c>
      <c r="BZ148" s="375">
        <v>0</v>
      </c>
      <c r="CA148" s="394">
        <f>SUMIFS(CERT_PRES!$P:$P,CERT_PRES!$A:$A,$A148,CERT_PRES!$Q:$Q,"NOVIEMBRE")</f>
        <v>0</v>
      </c>
      <c r="CB148" s="375">
        <v>0</v>
      </c>
      <c r="CC148" s="388">
        <f>SUMIFS(CERT_PRES!$P:$P,CERT_PRES!$A:$A,$A148,CERT_PRES!$Q:$Q,"DICIEMBRE")</f>
        <v>0</v>
      </c>
      <c r="CD148" s="388">
        <f t="shared" si="44"/>
        <v>0</v>
      </c>
      <c r="CE148" s="407" t="str">
        <f t="shared" si="52"/>
        <v>NO</v>
      </c>
      <c r="CF148" s="408" t="str">
        <f t="shared" si="45"/>
        <v>VALIDADO</v>
      </c>
      <c r="CG148" s="409">
        <f>+((SUMIFS(REPROGRAM!$V:$V,REPROGRAM!$B:$B,$A148,REPROGRAM!$AB:$AB,"NO"))-(SUMIFS(REPROGRAM!$W:$W,REPROGRAM!$B:$B,$A148,REPROGRAM!$AB:$AB,"NO")))</f>
        <v>0</v>
      </c>
      <c r="CH148" s="409">
        <f t="shared" si="46"/>
        <v>0</v>
      </c>
      <c r="CI148" s="409">
        <f t="shared" si="47"/>
        <v>0</v>
      </c>
      <c r="CJ148" s="410" t="str">
        <f>IF(DT148="","",INDEX(CATALOGO!L:L,MATCH(DT148,CATALOGO!D:D,0)))</f>
        <v xml:space="preserve">DIRECCIÓN PROVINCIAL DE SALUD DE MANABÍ </v>
      </c>
      <c r="CK148" s="410" t="str">
        <f>IF(DT148="","",INDEX(CATALOGO!L:L,MATCH(DT148,CATALOGO!D:D,0)))</f>
        <v xml:space="preserve">DIRECCIÓN PROVINCIAL DE SALUD DE MANABÍ </v>
      </c>
      <c r="CL148" s="352" t="str">
        <f>IF(D148="","",INDEX(CATALOGO!G:G,MATCH(D148,CATALOGO!D:D,0)))</f>
        <v>COORDINACIÓN ZONAL 4</v>
      </c>
      <c r="CM148" s="352" t="str">
        <f>IF(D148="","",INDEX(CATALOGO!H:H,MATCH(D148,CATALOGO!D:D,0)))</f>
        <v>MANABI</v>
      </c>
      <c r="CN148" s="352" t="str">
        <f>IF(D148="","",INDEX(CATALOGO!I:I,MATCH(D148,CATALOGO!D:D,0)))</f>
        <v>CHONE</v>
      </c>
      <c r="CO148" s="411" t="str">
        <f>IF(H148="","",INDEX(CATALOGO!AH:AH,MATCH(H148,CATALOGO!AF:AF,0)))</f>
        <v>MANTENIMIENTOS</v>
      </c>
      <c r="CP148" s="352" t="str">
        <f t="shared" si="59"/>
        <v>NO APLICA</v>
      </c>
      <c r="CQ148" s="352" t="str">
        <f>IF(E148="","",INDEX(CATALOGO!N:N,MATCH(POA_GC_2026!E148,CATALOGO!M:M,0)))</f>
        <v>CAL</v>
      </c>
      <c r="CR148" s="352" t="str">
        <f t="shared" si="60"/>
        <v>CORRIENTE</v>
      </c>
      <c r="CS148" s="352" t="str">
        <f t="shared" si="61"/>
        <v>57000001</v>
      </c>
      <c r="CT148" s="417" t="str">
        <f>IFERROR(VLOOKUP(E148,CATALOGO!$BB$3:$BC$24,2,0)," ")</f>
        <v>G42</v>
      </c>
      <c r="CU148" s="418" t="str">
        <f>IF(E148="","",INDEX(CATALOGO!AN:AN,MATCH(POA_GC_2026!E148,CATALOGO!AQ:AQ,0)))</f>
        <v>Mejorar las condiciones de vida de la población de forma integral, promoviendo el acceso equitativo a salud, vivienda y bienestar social.</v>
      </c>
      <c r="CV148" s="418" t="str">
        <f>IF(E148="","",INDEX(CATALOGO!AO:AO,MATCH(POA_GC_2026!E148,CATALOGO!AQ:AQ,0)))</f>
        <v>OE4 Incrementar la calidad en la prestación de los servicios de salud</v>
      </c>
      <c r="CW148" s="407" t="str">
        <f>IF(CV148="","",INDEX(CATALOGO!AP:AP,MATCH(POA_GC_2026!CV148,CATALOGO!AO:AO,0)))</f>
        <v>OE_4</v>
      </c>
      <c r="CX148" s="419"/>
      <c r="CY148" s="420">
        <f>SUMIFS(CERT_ACT_POA!AM:AM,CERT_ACT_POA!C:C,A148)</f>
        <v>0</v>
      </c>
      <c r="CZ148" s="420">
        <f t="shared" si="55"/>
        <v>0</v>
      </c>
      <c r="DA148" s="421">
        <f>SUMIFS(CERT_ACT_POA!$AD:$AD,CERT_ACT_POA!$C:$C,POA_GC_2026!$A148)</f>
        <v>0</v>
      </c>
      <c r="DB148" s="421">
        <f>SUMIFS(CERT_ACT_POA!$AE:$AE,CERT_ACT_POA!$C:$C,POA_GC_2026!$A148)</f>
        <v>0</v>
      </c>
      <c r="DC148" s="421">
        <f>SUMIFS(CERT_ACT_POA!$AF:$AF,CERT_ACT_POA!$C:$C,POA_GC_2026!$A148)</f>
        <v>0</v>
      </c>
      <c r="DD148" s="407" t="str">
        <f t="shared" si="56"/>
        <v>53</v>
      </c>
      <c r="DE148" s="364"/>
      <c r="DF148" s="428"/>
      <c r="DG148" s="429">
        <f>SUMIFS(CERT_PRES!$M:$M,CERT_PRES!$A:$A,$A148)</f>
        <v>0</v>
      </c>
      <c r="DH148" s="429">
        <f>SUMIFS(CERT_PRES!$O:$O,CERT_PRES!$A:$A,$A148)</f>
        <v>0</v>
      </c>
      <c r="DI148" s="429">
        <f>SUMIFS(CERT_PRES!$P:$P,CERT_PRES!$A:$A,$A148)</f>
        <v>0</v>
      </c>
      <c r="DJ148" s="442">
        <f t="shared" si="48"/>
        <v>0</v>
      </c>
      <c r="DK148" s="608">
        <f>IFERROR(VLOOKUP($A148,CERT_PRES!$A$6:$L$2552,12,0),0)</f>
        <v>0</v>
      </c>
      <c r="DL148" s="429" t="str">
        <f t="shared" si="57"/>
        <v>OK</v>
      </c>
      <c r="DM148" s="429" t="str">
        <f t="shared" si="58"/>
        <v>OK</v>
      </c>
      <c r="DN148" s="429" t="str">
        <f t="shared" si="63"/>
        <v/>
      </c>
      <c r="DO148" s="429" t="str">
        <f t="shared" si="49"/>
        <v/>
      </c>
      <c r="DP148" s="443">
        <f>IFERROR(VLOOKUP(A148,#REF!,82,0),0)</f>
        <v>0</v>
      </c>
      <c r="DQ148" s="444">
        <f t="shared" si="50"/>
        <v>0</v>
      </c>
      <c r="DR148" s="445">
        <f t="shared" si="51"/>
        <v>0</v>
      </c>
      <c r="DS148" s="484" t="s">
        <v>2776</v>
      </c>
      <c r="DT148" s="326" t="s">
        <v>951</v>
      </c>
    </row>
    <row r="149" spans="1:124" s="39" customFormat="1" ht="12.75" customHeight="1">
      <c r="A149" s="484" t="s">
        <v>2777</v>
      </c>
      <c r="B149" s="486" t="str">
        <f>IF(DT149="","",INDEX(CATALOGO!E:E,MATCH(DT149,CATALOGO!D:D,0)))</f>
        <v>HOSPITAL GENERAL DE CHONE</v>
      </c>
      <c r="C149" s="483" t="s">
        <v>2538</v>
      </c>
      <c r="D149" s="326" t="str">
        <f>IF(B149="","",INDEX(CATALOGO!J:J,MATCH(B149,CATALOGO!E:E,0)))</f>
        <v>1333</v>
      </c>
      <c r="E149" s="329" t="s">
        <v>473</v>
      </c>
      <c r="F149" s="326" t="str">
        <f t="shared" si="53"/>
        <v>000</v>
      </c>
      <c r="G149" s="327" t="s">
        <v>193</v>
      </c>
      <c r="H149" s="328">
        <v>530813</v>
      </c>
      <c r="I149" s="341" t="s">
        <v>1151</v>
      </c>
      <c r="J149" s="327" t="s">
        <v>193</v>
      </c>
      <c r="K149" s="342" t="str">
        <f>IF(J149="","",INDEX(CATALOGO!AW:AW,MATCH(POA_GC_2026!J149,CATALOGO!AV:AV,0)))</f>
        <v>0000</v>
      </c>
      <c r="L149" s="342" t="str">
        <f>IF(J149="","",INDEX(CATALOGO!AY:AY,MATCH(POA_GC_2026!J149,CATALOGO!AV:AV,0)))</f>
        <v>0000</v>
      </c>
      <c r="M149" s="343" t="str">
        <f>IF(DT149="","",INDEX(CATALOGO!L:L,MATCH(DT149,CATALOGO!D:D,0)))</f>
        <v xml:space="preserve">DIRECCIÓN PROVINCIAL DE SALUD DE MANABÍ </v>
      </c>
      <c r="N149" s="343" t="str">
        <f>IF(DT149="","",INDEX(CATALOGO!K:K,MATCH(DT149,CATALOGO!D:D,0)))</f>
        <v>HOSPITAL GENERAL DE CHONE</v>
      </c>
      <c r="O149" s="344" t="str">
        <f>IF(E149="","",INDEX(CATALOGO!O:O,MATCH(POA_GC_2026!E149,CATALOGO!M:M,0)))</f>
        <v>GARANTIA DE LA CALIDAD DE LOS SERVICIOS DE SALUD</v>
      </c>
      <c r="P149" s="345" t="str">
        <f t="shared" si="43"/>
        <v>SIN PROYECTO</v>
      </c>
      <c r="Q149" s="346" t="str">
        <f>IF(CS149="","",INDEX(CATALOGO!T:T,MATCH(POA_GC_2026!CS149,CATALOGO!S:S,0)))</f>
        <v>MANTENIMIENTO PREVENTIVO Y CORRECTIVO SANITARIO</v>
      </c>
      <c r="R149" s="351" t="str">
        <f>IF(H149="","",INDEX(CATALOGO!AG:AG,MATCH(POA_GC_2026!H149,CATALOGO!AF:AF,0)))</f>
        <v>REPUESTOS Y ACCESORIOS</v>
      </c>
      <c r="S149" s="345" t="str">
        <f t="array" ref="S149">IF(J149="","",INDEX(CATALOGO!AU:AU,MATCH(J149,CATALOGO!AV:AV,0)))</f>
        <v>RECURSOS FISCALES</v>
      </c>
      <c r="T149" s="352" t="str">
        <f>IF(K149="","",INDEX(CATALOGO!AX:AX,MATCH(K149,CATALOGO!AW:AW,0)))</f>
        <v>SIN ORGANISMO</v>
      </c>
      <c r="U149" s="352" t="str">
        <f>IF(L149="","",INDEX(CATALOGO!AZ:AZ,MATCH(POA_GC_2026!L149,CATALOGO!AY:AY,0)))</f>
        <v>SIN CORRELATIVO</v>
      </c>
      <c r="V149" s="353" t="s">
        <v>493</v>
      </c>
      <c r="W149" s="354" t="s">
        <v>2488</v>
      </c>
      <c r="X149" s="354" t="s">
        <v>2505</v>
      </c>
      <c r="Y149" s="355" t="str">
        <f t="array" ref="Y149">IF(H149="","",INDEX(CATALOGO!AK:AK,MATCH(H149,CATALOGO!AF:AF,0)))</f>
        <v>02</v>
      </c>
      <c r="Z149" s="362" t="str">
        <f t="array" ref="Z149">IF(H149="","",INDEX(CATALOGO!AI:AI,MATCH(H149,CATALOGO!AF:AF,0)))</f>
        <v>NA</v>
      </c>
      <c r="AA149" s="362" t="str">
        <f t="array" ref="AA149">IF(H149="","",INDEX(CATALOGO!AJ:AJ,MATCH(H149,CATALOGO!AF:AF,0)))</f>
        <v>NA</v>
      </c>
      <c r="AB149" s="363" t="s">
        <v>194</v>
      </c>
      <c r="AC149" s="490"/>
      <c r="AD149" s="365" t="s">
        <v>208</v>
      </c>
      <c r="AE149" s="366" t="s">
        <v>41</v>
      </c>
      <c r="AF149" s="367">
        <v>46173</v>
      </c>
      <c r="AG149" s="367">
        <v>46188</v>
      </c>
      <c r="AH149" s="367">
        <v>46167</v>
      </c>
      <c r="AI149" s="367">
        <v>46190</v>
      </c>
      <c r="AJ149" s="367">
        <v>46193</v>
      </c>
      <c r="AK149" s="374"/>
      <c r="AL149" s="367">
        <v>46203</v>
      </c>
      <c r="AM149" s="367">
        <v>46387</v>
      </c>
      <c r="AN149" s="366" t="s">
        <v>41</v>
      </c>
      <c r="AO149" s="375">
        <v>0</v>
      </c>
      <c r="AP149" s="375">
        <v>0</v>
      </c>
      <c r="AQ149" s="375">
        <v>0</v>
      </c>
      <c r="AR149" s="375">
        <v>0</v>
      </c>
      <c r="AS149" s="375">
        <v>0</v>
      </c>
      <c r="AT149" s="375">
        <v>0</v>
      </c>
      <c r="AU149" s="375">
        <v>0</v>
      </c>
      <c r="AV149" s="375">
        <v>0</v>
      </c>
      <c r="AW149" s="375">
        <v>0</v>
      </c>
      <c r="AX149" s="375">
        <v>0</v>
      </c>
      <c r="AY149" s="375">
        <v>0</v>
      </c>
      <c r="AZ149" s="375">
        <v>0</v>
      </c>
      <c r="BA149" s="388">
        <f t="shared" si="54"/>
        <v>0</v>
      </c>
      <c r="BB149" s="364"/>
      <c r="BC149" s="389">
        <f>SUMIFS(REPROGRAM!X:X,REPROGRAM!B:B,POA_GC_2026!A149)</f>
        <v>0</v>
      </c>
      <c r="BD149" s="389">
        <f>SUMIFS(REPROGRAM!Z:Z,REPROGRAM!B:B,POA_GC_2026!A149)</f>
        <v>0</v>
      </c>
      <c r="BE149" s="389">
        <f t="shared" si="62"/>
        <v>0</v>
      </c>
      <c r="BF149" s="375">
        <v>0</v>
      </c>
      <c r="BG149" s="394">
        <f>SUMIFS(CERT_PRES!$P:$P,CERT_PRES!$A:$A,$A149,CERT_PRES!$Q:$Q,"ENERO")</f>
        <v>0</v>
      </c>
      <c r="BH149" s="375">
        <v>0</v>
      </c>
      <c r="BI149" s="394">
        <f>SUMIFS(CERT_PRES!$P:$P,CERT_PRES!$A:$A,$A149,CERT_PRES!$Q:$Q,"FEBRERO")</f>
        <v>0</v>
      </c>
      <c r="BJ149" s="375">
        <v>0</v>
      </c>
      <c r="BK149" s="394">
        <f>SUMIFS(CERT_PRES!$P:$P,CERT_PRES!$A:$A,$A149,CERT_PRES!$Q:$Q,"MARZO")</f>
        <v>0</v>
      </c>
      <c r="BL149" s="375">
        <v>0</v>
      </c>
      <c r="BM149" s="394">
        <f>SUMIFS(CERT_PRES!$P:$P,CERT_PRES!$A:$A,$A149,CERT_PRES!$Q:$Q,"ABRIL")</f>
        <v>0</v>
      </c>
      <c r="BN149" s="375">
        <v>0</v>
      </c>
      <c r="BO149" s="394">
        <f>SUMIFS(CERT_PRES!$P:$P,CERT_PRES!$A:$A,$A149,CERT_PRES!$Q:$Q,"MAYO")</f>
        <v>0</v>
      </c>
      <c r="BP149" s="375">
        <v>0</v>
      </c>
      <c r="BQ149" s="394">
        <f>SUMIFS(CERT_PRES!$P:$P,CERT_PRES!$A:$A,$A149,CERT_PRES!$Q:$Q,"JUNIO")</f>
        <v>0</v>
      </c>
      <c r="BR149" s="375">
        <v>0</v>
      </c>
      <c r="BS149" s="394">
        <f>SUMIFS(CERT_PRES!$P:$P,CERT_PRES!$A:$A,$A149,CERT_PRES!$Q:$Q,"JULIO")</f>
        <v>0</v>
      </c>
      <c r="BT149" s="375">
        <v>0</v>
      </c>
      <c r="BU149" s="394">
        <f>SUMIFS(CERT_PRES!$P:$P,CERT_PRES!$A:$A,$A149,CERT_PRES!$Q:$Q,"AGOSTO")</f>
        <v>0</v>
      </c>
      <c r="BV149" s="375">
        <v>0</v>
      </c>
      <c r="BW149" s="394">
        <f>SUMIFS(CERT_PRES!$P:$P,CERT_PRES!$A:$A,$A149,CERT_PRES!$Q:$Q,"SEPTIEMBRE")</f>
        <v>0</v>
      </c>
      <c r="BX149" s="375">
        <v>0</v>
      </c>
      <c r="BY149" s="394">
        <f>SUMIFS(CERT_PRES!$P:$P,CERT_PRES!$A:$A,$A149,CERT_PRES!$Q:$Q,"OCTUBRE")</f>
        <v>0</v>
      </c>
      <c r="BZ149" s="375">
        <v>0</v>
      </c>
      <c r="CA149" s="394">
        <f>SUMIFS(CERT_PRES!$P:$P,CERT_PRES!$A:$A,$A149,CERT_PRES!$Q:$Q,"NOVIEMBRE")</f>
        <v>0</v>
      </c>
      <c r="CB149" s="375">
        <v>0</v>
      </c>
      <c r="CC149" s="388">
        <f>SUMIFS(CERT_PRES!$P:$P,CERT_PRES!$A:$A,$A149,CERT_PRES!$Q:$Q,"DICIEMBRE")</f>
        <v>0</v>
      </c>
      <c r="CD149" s="388">
        <f t="shared" si="44"/>
        <v>0</v>
      </c>
      <c r="CE149" s="407" t="str">
        <f t="shared" si="52"/>
        <v>NO</v>
      </c>
      <c r="CF149" s="408" t="str">
        <f t="shared" si="45"/>
        <v>VALIDADO</v>
      </c>
      <c r="CG149" s="409">
        <f>+((SUMIFS(REPROGRAM!$V:$V,REPROGRAM!$B:$B,$A149,REPROGRAM!$AB:$AB,"NO"))-(SUMIFS(REPROGRAM!$W:$W,REPROGRAM!$B:$B,$A149,REPROGRAM!$AB:$AB,"NO")))</f>
        <v>0</v>
      </c>
      <c r="CH149" s="409">
        <f t="shared" si="46"/>
        <v>0</v>
      </c>
      <c r="CI149" s="409">
        <f t="shared" si="47"/>
        <v>0</v>
      </c>
      <c r="CJ149" s="410" t="str">
        <f>IF(DT149="","",INDEX(CATALOGO!L:L,MATCH(DT149,CATALOGO!D:D,0)))</f>
        <v xml:space="preserve">DIRECCIÓN PROVINCIAL DE SALUD DE MANABÍ </v>
      </c>
      <c r="CK149" s="410" t="str">
        <f>IF(DT149="","",INDEX(CATALOGO!L:L,MATCH(DT149,CATALOGO!D:D,0)))</f>
        <v xml:space="preserve">DIRECCIÓN PROVINCIAL DE SALUD DE MANABÍ </v>
      </c>
      <c r="CL149" s="352" t="str">
        <f>IF(D149="","",INDEX(CATALOGO!G:G,MATCH(D149,CATALOGO!D:D,0)))</f>
        <v>COORDINACIÓN ZONAL 4</v>
      </c>
      <c r="CM149" s="352" t="str">
        <f>IF(D149="","",INDEX(CATALOGO!H:H,MATCH(D149,CATALOGO!D:D,0)))</f>
        <v>MANABI</v>
      </c>
      <c r="CN149" s="352" t="str">
        <f>IF(D149="","",INDEX(CATALOGO!I:I,MATCH(D149,CATALOGO!D:D,0)))</f>
        <v>CHONE</v>
      </c>
      <c r="CO149" s="411" t="str">
        <f>IF(H149="","",INDEX(CATALOGO!AH:AH,MATCH(H149,CATALOGO!AF:AF,0)))</f>
        <v>MANTENIMIENTOS</v>
      </c>
      <c r="CP149" s="352" t="str">
        <f t="shared" si="59"/>
        <v>NO APLICA</v>
      </c>
      <c r="CQ149" s="352" t="str">
        <f>IF(E149="","",INDEX(CATALOGO!N:N,MATCH(POA_GC_2026!E149,CATALOGO!M:M,0)))</f>
        <v>CAL</v>
      </c>
      <c r="CR149" s="352" t="str">
        <f t="shared" si="60"/>
        <v>CORRIENTE</v>
      </c>
      <c r="CS149" s="352" t="str">
        <f t="shared" si="61"/>
        <v>57000001</v>
      </c>
      <c r="CT149" s="417" t="str">
        <f>IFERROR(VLOOKUP(E149,CATALOGO!$BB$3:$BC$24,2,0)," ")</f>
        <v>G42</v>
      </c>
      <c r="CU149" s="418" t="str">
        <f>IF(E149="","",INDEX(CATALOGO!AN:AN,MATCH(POA_GC_2026!E149,CATALOGO!AQ:AQ,0)))</f>
        <v>Mejorar las condiciones de vida de la población de forma integral, promoviendo el acceso equitativo a salud, vivienda y bienestar social.</v>
      </c>
      <c r="CV149" s="418" t="str">
        <f>IF(E149="","",INDEX(CATALOGO!AO:AO,MATCH(POA_GC_2026!E149,CATALOGO!AQ:AQ,0)))</f>
        <v>OE4 Incrementar la calidad en la prestación de los servicios de salud</v>
      </c>
      <c r="CW149" s="407" t="str">
        <f>IF(CV149="","",INDEX(CATALOGO!AP:AP,MATCH(POA_GC_2026!CV149,CATALOGO!AO:AO,0)))</f>
        <v>OE_4</v>
      </c>
      <c r="CX149" s="419"/>
      <c r="CY149" s="420">
        <f>SUMIFS(CERT_ACT_POA!AM:AM,CERT_ACT_POA!C:C,A149)</f>
        <v>0</v>
      </c>
      <c r="CZ149" s="420">
        <f t="shared" si="55"/>
        <v>0</v>
      </c>
      <c r="DA149" s="421">
        <f>SUMIFS(CERT_ACT_POA!$AD:$AD,CERT_ACT_POA!$C:$C,POA_GC_2026!$A149)</f>
        <v>0</v>
      </c>
      <c r="DB149" s="421">
        <f>SUMIFS(CERT_ACT_POA!$AE:$AE,CERT_ACT_POA!$C:$C,POA_GC_2026!$A149)</f>
        <v>0</v>
      </c>
      <c r="DC149" s="421">
        <f>SUMIFS(CERT_ACT_POA!$AF:$AF,CERT_ACT_POA!$C:$C,POA_GC_2026!$A149)</f>
        <v>0</v>
      </c>
      <c r="DD149" s="407" t="str">
        <f t="shared" si="56"/>
        <v>53</v>
      </c>
      <c r="DE149" s="364"/>
      <c r="DF149" s="428"/>
      <c r="DG149" s="429">
        <f>SUMIFS(CERT_PRES!$M:$M,CERT_PRES!$A:$A,$A149)</f>
        <v>0</v>
      </c>
      <c r="DH149" s="429">
        <f>SUMIFS(CERT_PRES!$O:$O,CERT_PRES!$A:$A,$A149)</f>
        <v>0</v>
      </c>
      <c r="DI149" s="429">
        <f>SUMIFS(CERT_PRES!$P:$P,CERT_PRES!$A:$A,$A149)</f>
        <v>0</v>
      </c>
      <c r="DJ149" s="442">
        <f t="shared" si="48"/>
        <v>0</v>
      </c>
      <c r="DK149" s="608">
        <f>IFERROR(VLOOKUP($A149,CERT_PRES!$A$6:$L$2552,12,0),0)</f>
        <v>0</v>
      </c>
      <c r="DL149" s="429" t="str">
        <f t="shared" si="57"/>
        <v>OK</v>
      </c>
      <c r="DM149" s="429" t="str">
        <f t="shared" si="58"/>
        <v>OK</v>
      </c>
      <c r="DN149" s="429" t="str">
        <f t="shared" si="63"/>
        <v/>
      </c>
      <c r="DO149" s="429" t="str">
        <f t="shared" si="49"/>
        <v/>
      </c>
      <c r="DP149" s="443">
        <f>IFERROR(VLOOKUP(A149,#REF!,82,0),0)</f>
        <v>0</v>
      </c>
      <c r="DQ149" s="444">
        <f t="shared" si="50"/>
        <v>0</v>
      </c>
      <c r="DR149" s="445">
        <f t="shared" si="51"/>
        <v>0</v>
      </c>
      <c r="DS149" s="484" t="s">
        <v>2777</v>
      </c>
      <c r="DT149" s="326" t="s">
        <v>951</v>
      </c>
    </row>
    <row r="150" spans="1:124" s="39" customFormat="1" ht="12.75" customHeight="1">
      <c r="A150" s="484" t="s">
        <v>2778</v>
      </c>
      <c r="B150" s="486" t="str">
        <f>IF(DT150="","",INDEX(CATALOGO!E:E,MATCH(DT150,CATALOGO!D:D,0)))</f>
        <v>HOSPITAL GENERAL DE CHONE</v>
      </c>
      <c r="C150" s="483" t="s">
        <v>2538</v>
      </c>
      <c r="D150" s="326" t="str">
        <f>IF(B150="","",INDEX(CATALOGO!J:J,MATCH(B150,CATALOGO!E:E,0)))</f>
        <v>1333</v>
      </c>
      <c r="E150" s="329" t="s">
        <v>473</v>
      </c>
      <c r="F150" s="326" t="str">
        <f t="shared" si="53"/>
        <v>000</v>
      </c>
      <c r="G150" s="327" t="s">
        <v>193</v>
      </c>
      <c r="H150" s="328">
        <v>530813</v>
      </c>
      <c r="I150" s="341" t="s">
        <v>1151</v>
      </c>
      <c r="J150" s="327" t="s">
        <v>193</v>
      </c>
      <c r="K150" s="342" t="str">
        <f>IF(J150="","",INDEX(CATALOGO!AW:AW,MATCH(POA_GC_2026!J150,CATALOGO!AV:AV,0)))</f>
        <v>0000</v>
      </c>
      <c r="L150" s="342" t="str">
        <f>IF(J150="","",INDEX(CATALOGO!AY:AY,MATCH(POA_GC_2026!J150,CATALOGO!AV:AV,0)))</f>
        <v>0000</v>
      </c>
      <c r="M150" s="343" t="str">
        <f>IF(DT150="","",INDEX(CATALOGO!L:L,MATCH(DT150,CATALOGO!D:D,0)))</f>
        <v xml:space="preserve">DIRECCIÓN PROVINCIAL DE SALUD DE MANABÍ </v>
      </c>
      <c r="N150" s="343" t="str">
        <f>IF(DT150="","",INDEX(CATALOGO!K:K,MATCH(DT150,CATALOGO!D:D,0)))</f>
        <v>HOSPITAL GENERAL DE CHONE</v>
      </c>
      <c r="O150" s="344" t="str">
        <f>IF(E150="","",INDEX(CATALOGO!O:O,MATCH(POA_GC_2026!E150,CATALOGO!M:M,0)))</f>
        <v>GARANTIA DE LA CALIDAD DE LOS SERVICIOS DE SALUD</v>
      </c>
      <c r="P150" s="345" t="str">
        <f t="shared" si="43"/>
        <v>SIN PROYECTO</v>
      </c>
      <c r="Q150" s="346" t="str">
        <f>IF(CS150="","",INDEX(CATALOGO!T:T,MATCH(POA_GC_2026!CS150,CATALOGO!S:S,0)))</f>
        <v>MANTENIMIENTO PREVENTIVO Y CORRECTIVO SANITARIO</v>
      </c>
      <c r="R150" s="351" t="str">
        <f>IF(H150="","",INDEX(CATALOGO!AG:AG,MATCH(POA_GC_2026!H150,CATALOGO!AF:AF,0)))</f>
        <v>REPUESTOS Y ACCESORIOS</v>
      </c>
      <c r="S150" s="345" t="str">
        <f t="array" ref="S150">IF(J150="","",INDEX(CATALOGO!AU:AU,MATCH(J150,CATALOGO!AV:AV,0)))</f>
        <v>RECURSOS FISCALES</v>
      </c>
      <c r="T150" s="352" t="str">
        <f>IF(K150="","",INDEX(CATALOGO!AX:AX,MATCH(K150,CATALOGO!AW:AW,0)))</f>
        <v>SIN ORGANISMO</v>
      </c>
      <c r="U150" s="352" t="str">
        <f>IF(L150="","",INDEX(CATALOGO!AZ:AZ,MATCH(POA_GC_2026!L150,CATALOGO!AY:AY,0)))</f>
        <v>SIN CORRELATIVO</v>
      </c>
      <c r="V150" s="353" t="s">
        <v>493</v>
      </c>
      <c r="W150" s="354" t="s">
        <v>2488</v>
      </c>
      <c r="X150" s="354" t="s">
        <v>2505</v>
      </c>
      <c r="Y150" s="355" t="str">
        <f t="array" ref="Y150">IF(H150="","",INDEX(CATALOGO!AK:AK,MATCH(H150,CATALOGO!AF:AF,0)))</f>
        <v>02</v>
      </c>
      <c r="Z150" s="362" t="str">
        <f t="array" ref="Z150">IF(H150="","",INDEX(CATALOGO!AI:AI,MATCH(H150,CATALOGO!AF:AF,0)))</f>
        <v>NA</v>
      </c>
      <c r="AA150" s="362" t="str">
        <f t="array" ref="AA150">IF(H150="","",INDEX(CATALOGO!AJ:AJ,MATCH(H150,CATALOGO!AF:AF,0)))</f>
        <v>NA</v>
      </c>
      <c r="AB150" s="363" t="s">
        <v>194</v>
      </c>
      <c r="AC150" s="490"/>
      <c r="AD150" s="365" t="s">
        <v>208</v>
      </c>
      <c r="AE150" s="366" t="s">
        <v>41</v>
      </c>
      <c r="AF150" s="367">
        <v>46173</v>
      </c>
      <c r="AG150" s="367">
        <v>46188</v>
      </c>
      <c r="AH150" s="367">
        <v>46167</v>
      </c>
      <c r="AI150" s="367">
        <v>46190</v>
      </c>
      <c r="AJ150" s="367">
        <v>46193</v>
      </c>
      <c r="AK150" s="374"/>
      <c r="AL150" s="367">
        <v>46203</v>
      </c>
      <c r="AM150" s="367">
        <v>46387</v>
      </c>
      <c r="AN150" s="366" t="s">
        <v>41</v>
      </c>
      <c r="AO150" s="375">
        <v>0</v>
      </c>
      <c r="AP150" s="375">
        <v>0</v>
      </c>
      <c r="AQ150" s="375">
        <v>0</v>
      </c>
      <c r="AR150" s="375">
        <v>0</v>
      </c>
      <c r="AS150" s="375">
        <v>0</v>
      </c>
      <c r="AT150" s="375">
        <v>0</v>
      </c>
      <c r="AU150" s="375">
        <v>0</v>
      </c>
      <c r="AV150" s="375">
        <v>0</v>
      </c>
      <c r="AW150" s="375">
        <v>0</v>
      </c>
      <c r="AX150" s="375">
        <v>0</v>
      </c>
      <c r="AY150" s="375">
        <v>0</v>
      </c>
      <c r="AZ150" s="375">
        <v>0</v>
      </c>
      <c r="BA150" s="388">
        <f t="shared" si="54"/>
        <v>0</v>
      </c>
      <c r="BB150" s="364"/>
      <c r="BC150" s="389">
        <f>SUMIFS(REPROGRAM!X:X,REPROGRAM!B:B,POA_GC_2026!A150)</f>
        <v>0</v>
      </c>
      <c r="BD150" s="389">
        <f>SUMIFS(REPROGRAM!Z:Z,REPROGRAM!B:B,POA_GC_2026!A150)</f>
        <v>0</v>
      </c>
      <c r="BE150" s="389">
        <f t="shared" si="62"/>
        <v>0</v>
      </c>
      <c r="BF150" s="375">
        <v>0</v>
      </c>
      <c r="BG150" s="394">
        <f>SUMIFS(CERT_PRES!$P:$P,CERT_PRES!$A:$A,$A150,CERT_PRES!$Q:$Q,"ENERO")</f>
        <v>0</v>
      </c>
      <c r="BH150" s="375">
        <v>0</v>
      </c>
      <c r="BI150" s="394">
        <f>SUMIFS(CERT_PRES!$P:$P,CERT_PRES!$A:$A,$A150,CERT_PRES!$Q:$Q,"FEBRERO")</f>
        <v>0</v>
      </c>
      <c r="BJ150" s="375">
        <v>0</v>
      </c>
      <c r="BK150" s="394">
        <f>SUMIFS(CERT_PRES!$P:$P,CERT_PRES!$A:$A,$A150,CERT_PRES!$Q:$Q,"MARZO")</f>
        <v>0</v>
      </c>
      <c r="BL150" s="375">
        <v>0</v>
      </c>
      <c r="BM150" s="394">
        <f>SUMIFS(CERT_PRES!$P:$P,CERT_PRES!$A:$A,$A150,CERT_PRES!$Q:$Q,"ABRIL")</f>
        <v>0</v>
      </c>
      <c r="BN150" s="375">
        <v>0</v>
      </c>
      <c r="BO150" s="394">
        <f>SUMIFS(CERT_PRES!$P:$P,CERT_PRES!$A:$A,$A150,CERT_PRES!$Q:$Q,"MAYO")</f>
        <v>0</v>
      </c>
      <c r="BP150" s="375">
        <v>0</v>
      </c>
      <c r="BQ150" s="394">
        <f>SUMIFS(CERT_PRES!$P:$P,CERT_PRES!$A:$A,$A150,CERT_PRES!$Q:$Q,"JUNIO")</f>
        <v>0</v>
      </c>
      <c r="BR150" s="375">
        <v>0</v>
      </c>
      <c r="BS150" s="394">
        <f>SUMIFS(CERT_PRES!$P:$P,CERT_PRES!$A:$A,$A150,CERT_PRES!$Q:$Q,"JULIO")</f>
        <v>0</v>
      </c>
      <c r="BT150" s="375">
        <v>0</v>
      </c>
      <c r="BU150" s="394">
        <f>SUMIFS(CERT_PRES!$P:$P,CERT_PRES!$A:$A,$A150,CERT_PRES!$Q:$Q,"AGOSTO")</f>
        <v>0</v>
      </c>
      <c r="BV150" s="375">
        <v>0</v>
      </c>
      <c r="BW150" s="394">
        <f>SUMIFS(CERT_PRES!$P:$P,CERT_PRES!$A:$A,$A150,CERT_PRES!$Q:$Q,"SEPTIEMBRE")</f>
        <v>0</v>
      </c>
      <c r="BX150" s="375">
        <v>0</v>
      </c>
      <c r="BY150" s="394">
        <f>SUMIFS(CERT_PRES!$P:$P,CERT_PRES!$A:$A,$A150,CERT_PRES!$Q:$Q,"OCTUBRE")</f>
        <v>0</v>
      </c>
      <c r="BZ150" s="375">
        <v>0</v>
      </c>
      <c r="CA150" s="394">
        <f>SUMIFS(CERT_PRES!$P:$P,CERT_PRES!$A:$A,$A150,CERT_PRES!$Q:$Q,"NOVIEMBRE")</f>
        <v>0</v>
      </c>
      <c r="CB150" s="375">
        <v>0</v>
      </c>
      <c r="CC150" s="388">
        <f>SUMIFS(CERT_PRES!$P:$P,CERT_PRES!$A:$A,$A150,CERT_PRES!$Q:$Q,"DICIEMBRE")</f>
        <v>0</v>
      </c>
      <c r="CD150" s="388">
        <f t="shared" si="44"/>
        <v>0</v>
      </c>
      <c r="CE150" s="407" t="str">
        <f t="shared" si="52"/>
        <v>NO</v>
      </c>
      <c r="CF150" s="408" t="str">
        <f t="shared" si="45"/>
        <v>VALIDADO</v>
      </c>
      <c r="CG150" s="409">
        <f>+((SUMIFS(REPROGRAM!$V:$V,REPROGRAM!$B:$B,$A150,REPROGRAM!$AB:$AB,"NO"))-(SUMIFS(REPROGRAM!$W:$W,REPROGRAM!$B:$B,$A150,REPROGRAM!$AB:$AB,"NO")))</f>
        <v>0</v>
      </c>
      <c r="CH150" s="409">
        <f t="shared" si="46"/>
        <v>0</v>
      </c>
      <c r="CI150" s="409">
        <f t="shared" si="47"/>
        <v>0</v>
      </c>
      <c r="CJ150" s="410" t="str">
        <f>IF(DT150="","",INDEX(CATALOGO!L:L,MATCH(DT150,CATALOGO!D:D,0)))</f>
        <v xml:space="preserve">DIRECCIÓN PROVINCIAL DE SALUD DE MANABÍ </v>
      </c>
      <c r="CK150" s="410" t="str">
        <f>IF(DT150="","",INDEX(CATALOGO!L:L,MATCH(DT150,CATALOGO!D:D,0)))</f>
        <v xml:space="preserve">DIRECCIÓN PROVINCIAL DE SALUD DE MANABÍ </v>
      </c>
      <c r="CL150" s="352" t="str">
        <f>IF(D150="","",INDEX(CATALOGO!G:G,MATCH(D150,CATALOGO!D:D,0)))</f>
        <v>COORDINACIÓN ZONAL 4</v>
      </c>
      <c r="CM150" s="352" t="str">
        <f>IF(D150="","",INDEX(CATALOGO!H:H,MATCH(D150,CATALOGO!D:D,0)))</f>
        <v>MANABI</v>
      </c>
      <c r="CN150" s="352" t="str">
        <f>IF(D150="","",INDEX(CATALOGO!I:I,MATCH(D150,CATALOGO!D:D,0)))</f>
        <v>CHONE</v>
      </c>
      <c r="CO150" s="411" t="str">
        <f>IF(H150="","",INDEX(CATALOGO!AH:AH,MATCH(H150,CATALOGO!AF:AF,0)))</f>
        <v>MANTENIMIENTOS</v>
      </c>
      <c r="CP150" s="352" t="str">
        <f t="shared" si="59"/>
        <v>NO APLICA</v>
      </c>
      <c r="CQ150" s="352" t="str">
        <f>IF(E150="","",INDEX(CATALOGO!N:N,MATCH(POA_GC_2026!E150,CATALOGO!M:M,0)))</f>
        <v>CAL</v>
      </c>
      <c r="CR150" s="352" t="str">
        <f t="shared" si="60"/>
        <v>CORRIENTE</v>
      </c>
      <c r="CS150" s="352" t="str">
        <f t="shared" si="61"/>
        <v>57000001</v>
      </c>
      <c r="CT150" s="417" t="str">
        <f>IFERROR(VLOOKUP(E150,CATALOGO!$BB$3:$BC$24,2,0)," ")</f>
        <v>G42</v>
      </c>
      <c r="CU150" s="418" t="str">
        <f>IF(E150="","",INDEX(CATALOGO!AN:AN,MATCH(POA_GC_2026!E150,CATALOGO!AQ:AQ,0)))</f>
        <v>Mejorar las condiciones de vida de la población de forma integral, promoviendo el acceso equitativo a salud, vivienda y bienestar social.</v>
      </c>
      <c r="CV150" s="418" t="str">
        <f>IF(E150="","",INDEX(CATALOGO!AO:AO,MATCH(POA_GC_2026!E150,CATALOGO!AQ:AQ,0)))</f>
        <v>OE4 Incrementar la calidad en la prestación de los servicios de salud</v>
      </c>
      <c r="CW150" s="407" t="str">
        <f>IF(CV150="","",INDEX(CATALOGO!AP:AP,MATCH(POA_GC_2026!CV150,CATALOGO!AO:AO,0)))</f>
        <v>OE_4</v>
      </c>
      <c r="CX150" s="419"/>
      <c r="CY150" s="420">
        <f>SUMIFS(CERT_ACT_POA!AM:AM,CERT_ACT_POA!C:C,A150)</f>
        <v>0</v>
      </c>
      <c r="CZ150" s="420">
        <f t="shared" si="55"/>
        <v>0</v>
      </c>
      <c r="DA150" s="421">
        <f>SUMIFS(CERT_ACT_POA!$AD:$AD,CERT_ACT_POA!$C:$C,POA_GC_2026!$A150)</f>
        <v>0</v>
      </c>
      <c r="DB150" s="421">
        <f>SUMIFS(CERT_ACT_POA!$AE:$AE,CERT_ACT_POA!$C:$C,POA_GC_2026!$A150)</f>
        <v>0</v>
      </c>
      <c r="DC150" s="421">
        <f>SUMIFS(CERT_ACT_POA!$AF:$AF,CERT_ACT_POA!$C:$C,POA_GC_2026!$A150)</f>
        <v>0</v>
      </c>
      <c r="DD150" s="407" t="str">
        <f t="shared" si="56"/>
        <v>53</v>
      </c>
      <c r="DE150" s="364"/>
      <c r="DF150" s="428"/>
      <c r="DG150" s="429">
        <f>SUMIFS(CERT_PRES!$M:$M,CERT_PRES!$A:$A,$A150)</f>
        <v>0</v>
      </c>
      <c r="DH150" s="429">
        <f>SUMIFS(CERT_PRES!$O:$O,CERT_PRES!$A:$A,$A150)</f>
        <v>0</v>
      </c>
      <c r="DI150" s="429">
        <f>SUMIFS(CERT_PRES!$P:$P,CERT_PRES!$A:$A,$A150)</f>
        <v>0</v>
      </c>
      <c r="DJ150" s="442">
        <f t="shared" si="48"/>
        <v>0</v>
      </c>
      <c r="DK150" s="608">
        <f>IFERROR(VLOOKUP($A150,CERT_PRES!$A$6:$L$2552,12,0),0)</f>
        <v>0</v>
      </c>
      <c r="DL150" s="429" t="str">
        <f t="shared" si="57"/>
        <v>OK</v>
      </c>
      <c r="DM150" s="429" t="str">
        <f t="shared" si="58"/>
        <v>OK</v>
      </c>
      <c r="DN150" s="429" t="str">
        <f t="shared" si="63"/>
        <v/>
      </c>
      <c r="DO150" s="429" t="str">
        <f t="shared" si="49"/>
        <v/>
      </c>
      <c r="DP150" s="443">
        <f>IFERROR(VLOOKUP(A150,#REF!,82,0),0)</f>
        <v>0</v>
      </c>
      <c r="DQ150" s="444">
        <f t="shared" si="50"/>
        <v>0</v>
      </c>
      <c r="DR150" s="445">
        <f t="shared" si="51"/>
        <v>0</v>
      </c>
      <c r="DS150" s="484" t="s">
        <v>2778</v>
      </c>
      <c r="DT150" s="326" t="s">
        <v>951</v>
      </c>
    </row>
    <row r="151" spans="1:124" s="39" customFormat="1" ht="12.75" customHeight="1">
      <c r="A151" s="484" t="s">
        <v>2779</v>
      </c>
      <c r="B151" s="486" t="str">
        <f>IF(DT151="","",INDEX(CATALOGO!E:E,MATCH(DT151,CATALOGO!D:D,0)))</f>
        <v>HOSPITAL GENERAL DE CHONE</v>
      </c>
      <c r="C151" s="483" t="s">
        <v>2538</v>
      </c>
      <c r="D151" s="326" t="str">
        <f>IF(B151="","",INDEX(CATALOGO!J:J,MATCH(B151,CATALOGO!E:E,0)))</f>
        <v>1333</v>
      </c>
      <c r="E151" s="329" t="s">
        <v>473</v>
      </c>
      <c r="F151" s="326" t="str">
        <f t="shared" si="53"/>
        <v>000</v>
      </c>
      <c r="G151" s="327" t="s">
        <v>193</v>
      </c>
      <c r="H151" s="328">
        <v>530813</v>
      </c>
      <c r="I151" s="341" t="s">
        <v>1151</v>
      </c>
      <c r="J151" s="327" t="s">
        <v>193</v>
      </c>
      <c r="K151" s="342" t="str">
        <f>IF(J151="","",INDEX(CATALOGO!AW:AW,MATCH(POA_GC_2026!J151,CATALOGO!AV:AV,0)))</f>
        <v>0000</v>
      </c>
      <c r="L151" s="342" t="str">
        <f>IF(J151="","",INDEX(CATALOGO!AY:AY,MATCH(POA_GC_2026!J151,CATALOGO!AV:AV,0)))</f>
        <v>0000</v>
      </c>
      <c r="M151" s="343" t="str">
        <f>IF(DT151="","",INDEX(CATALOGO!L:L,MATCH(DT151,CATALOGO!D:D,0)))</f>
        <v xml:space="preserve">DIRECCIÓN PROVINCIAL DE SALUD DE MANABÍ </v>
      </c>
      <c r="N151" s="343" t="str">
        <f>IF(DT151="","",INDEX(CATALOGO!K:K,MATCH(DT151,CATALOGO!D:D,0)))</f>
        <v>HOSPITAL GENERAL DE CHONE</v>
      </c>
      <c r="O151" s="344" t="str">
        <f>IF(E151="","",INDEX(CATALOGO!O:O,MATCH(POA_GC_2026!E151,CATALOGO!M:M,0)))</f>
        <v>GARANTIA DE LA CALIDAD DE LOS SERVICIOS DE SALUD</v>
      </c>
      <c r="P151" s="345" t="str">
        <f t="shared" si="43"/>
        <v>SIN PROYECTO</v>
      </c>
      <c r="Q151" s="346" t="str">
        <f>IF(CS151="","",INDEX(CATALOGO!T:T,MATCH(POA_GC_2026!CS151,CATALOGO!S:S,0)))</f>
        <v>MANTENIMIENTO PREVENTIVO Y CORRECTIVO SANITARIO</v>
      </c>
      <c r="R151" s="351" t="str">
        <f>IF(H151="","",INDEX(CATALOGO!AG:AG,MATCH(POA_GC_2026!H151,CATALOGO!AF:AF,0)))</f>
        <v>REPUESTOS Y ACCESORIOS</v>
      </c>
      <c r="S151" s="345" t="str">
        <f t="array" ref="S151">IF(J151="","",INDEX(CATALOGO!AU:AU,MATCH(J151,CATALOGO!AV:AV,0)))</f>
        <v>RECURSOS FISCALES</v>
      </c>
      <c r="T151" s="352" t="str">
        <f>IF(K151="","",INDEX(CATALOGO!AX:AX,MATCH(K151,CATALOGO!AW:AW,0)))</f>
        <v>SIN ORGANISMO</v>
      </c>
      <c r="U151" s="352" t="str">
        <f>IF(L151="","",INDEX(CATALOGO!AZ:AZ,MATCH(POA_GC_2026!L151,CATALOGO!AY:AY,0)))</f>
        <v>SIN CORRELATIVO</v>
      </c>
      <c r="V151" s="353" t="s">
        <v>493</v>
      </c>
      <c r="W151" s="354" t="s">
        <v>2488</v>
      </c>
      <c r="X151" s="354" t="s">
        <v>2505</v>
      </c>
      <c r="Y151" s="355" t="str">
        <f t="array" ref="Y151">IF(H151="","",INDEX(CATALOGO!AK:AK,MATCH(H151,CATALOGO!AF:AF,0)))</f>
        <v>02</v>
      </c>
      <c r="Z151" s="362" t="str">
        <f t="array" ref="Z151">IF(H151="","",INDEX(CATALOGO!AI:AI,MATCH(H151,CATALOGO!AF:AF,0)))</f>
        <v>NA</v>
      </c>
      <c r="AA151" s="362" t="str">
        <f t="array" ref="AA151">IF(H151="","",INDEX(CATALOGO!AJ:AJ,MATCH(H151,CATALOGO!AF:AF,0)))</f>
        <v>NA</v>
      </c>
      <c r="AB151" s="363" t="s">
        <v>194</v>
      </c>
      <c r="AC151" s="490"/>
      <c r="AD151" s="365" t="s">
        <v>208</v>
      </c>
      <c r="AE151" s="366" t="s">
        <v>41</v>
      </c>
      <c r="AF151" s="367">
        <v>46173</v>
      </c>
      <c r="AG151" s="367">
        <v>46188</v>
      </c>
      <c r="AH151" s="367">
        <v>46167</v>
      </c>
      <c r="AI151" s="367">
        <v>46190</v>
      </c>
      <c r="AJ151" s="367">
        <v>46193</v>
      </c>
      <c r="AK151" s="374"/>
      <c r="AL151" s="367">
        <v>46203</v>
      </c>
      <c r="AM151" s="367">
        <v>46387</v>
      </c>
      <c r="AN151" s="366" t="s">
        <v>41</v>
      </c>
      <c r="AO151" s="375">
        <v>0</v>
      </c>
      <c r="AP151" s="375">
        <v>0</v>
      </c>
      <c r="AQ151" s="375">
        <v>0</v>
      </c>
      <c r="AR151" s="375">
        <v>0</v>
      </c>
      <c r="AS151" s="375">
        <v>0</v>
      </c>
      <c r="AT151" s="375">
        <v>0</v>
      </c>
      <c r="AU151" s="375">
        <v>0</v>
      </c>
      <c r="AV151" s="375">
        <v>0</v>
      </c>
      <c r="AW151" s="375">
        <v>0</v>
      </c>
      <c r="AX151" s="375">
        <v>0</v>
      </c>
      <c r="AY151" s="375">
        <v>0</v>
      </c>
      <c r="AZ151" s="375">
        <v>0</v>
      </c>
      <c r="BA151" s="388">
        <f t="shared" si="54"/>
        <v>0</v>
      </c>
      <c r="BB151" s="364"/>
      <c r="BC151" s="389">
        <f>SUMIFS(REPROGRAM!X:X,REPROGRAM!B:B,POA_GC_2026!A151)</f>
        <v>0</v>
      </c>
      <c r="BD151" s="389">
        <f>SUMIFS(REPROGRAM!Z:Z,REPROGRAM!B:B,POA_GC_2026!A151)</f>
        <v>0</v>
      </c>
      <c r="BE151" s="389">
        <f t="shared" si="62"/>
        <v>0</v>
      </c>
      <c r="BF151" s="375">
        <v>0</v>
      </c>
      <c r="BG151" s="394">
        <f>SUMIFS(CERT_PRES!$P:$P,CERT_PRES!$A:$A,$A151,CERT_PRES!$Q:$Q,"ENERO")</f>
        <v>0</v>
      </c>
      <c r="BH151" s="375">
        <v>0</v>
      </c>
      <c r="BI151" s="394">
        <f>SUMIFS(CERT_PRES!$P:$P,CERT_PRES!$A:$A,$A151,CERT_PRES!$Q:$Q,"FEBRERO")</f>
        <v>0</v>
      </c>
      <c r="BJ151" s="375">
        <v>0</v>
      </c>
      <c r="BK151" s="394">
        <f>SUMIFS(CERT_PRES!$P:$P,CERT_PRES!$A:$A,$A151,CERT_PRES!$Q:$Q,"MARZO")</f>
        <v>0</v>
      </c>
      <c r="BL151" s="375">
        <v>0</v>
      </c>
      <c r="BM151" s="394">
        <f>SUMIFS(CERT_PRES!$P:$P,CERT_PRES!$A:$A,$A151,CERT_PRES!$Q:$Q,"ABRIL")</f>
        <v>0</v>
      </c>
      <c r="BN151" s="375">
        <v>0</v>
      </c>
      <c r="BO151" s="394">
        <f>SUMIFS(CERT_PRES!$P:$P,CERT_PRES!$A:$A,$A151,CERT_PRES!$Q:$Q,"MAYO")</f>
        <v>0</v>
      </c>
      <c r="BP151" s="375">
        <v>0</v>
      </c>
      <c r="BQ151" s="394">
        <f>SUMIFS(CERT_PRES!$P:$P,CERT_PRES!$A:$A,$A151,CERT_PRES!$Q:$Q,"JUNIO")</f>
        <v>0</v>
      </c>
      <c r="BR151" s="375">
        <v>0</v>
      </c>
      <c r="BS151" s="394">
        <f>SUMIFS(CERT_PRES!$P:$P,CERT_PRES!$A:$A,$A151,CERT_PRES!$Q:$Q,"JULIO")</f>
        <v>0</v>
      </c>
      <c r="BT151" s="375">
        <v>0</v>
      </c>
      <c r="BU151" s="394">
        <f>SUMIFS(CERT_PRES!$P:$P,CERT_PRES!$A:$A,$A151,CERT_PRES!$Q:$Q,"AGOSTO")</f>
        <v>0</v>
      </c>
      <c r="BV151" s="375">
        <v>0</v>
      </c>
      <c r="BW151" s="394">
        <f>SUMIFS(CERT_PRES!$P:$P,CERT_PRES!$A:$A,$A151,CERT_PRES!$Q:$Q,"SEPTIEMBRE")</f>
        <v>0</v>
      </c>
      <c r="BX151" s="375">
        <v>0</v>
      </c>
      <c r="BY151" s="394">
        <f>SUMIFS(CERT_PRES!$P:$P,CERT_PRES!$A:$A,$A151,CERT_PRES!$Q:$Q,"OCTUBRE")</f>
        <v>0</v>
      </c>
      <c r="BZ151" s="375">
        <v>0</v>
      </c>
      <c r="CA151" s="394">
        <f>SUMIFS(CERT_PRES!$P:$P,CERT_PRES!$A:$A,$A151,CERT_PRES!$Q:$Q,"NOVIEMBRE")</f>
        <v>0</v>
      </c>
      <c r="CB151" s="375">
        <v>0</v>
      </c>
      <c r="CC151" s="388">
        <f>SUMIFS(CERT_PRES!$P:$P,CERT_PRES!$A:$A,$A151,CERT_PRES!$Q:$Q,"DICIEMBRE")</f>
        <v>0</v>
      </c>
      <c r="CD151" s="388">
        <f t="shared" si="44"/>
        <v>0</v>
      </c>
      <c r="CE151" s="407" t="str">
        <f t="shared" si="52"/>
        <v>NO</v>
      </c>
      <c r="CF151" s="408" t="str">
        <f t="shared" si="45"/>
        <v>VALIDADO</v>
      </c>
      <c r="CG151" s="409">
        <f>+((SUMIFS(REPROGRAM!$V:$V,REPROGRAM!$B:$B,$A151,REPROGRAM!$AB:$AB,"NO"))-(SUMIFS(REPROGRAM!$W:$W,REPROGRAM!$B:$B,$A151,REPROGRAM!$AB:$AB,"NO")))</f>
        <v>0</v>
      </c>
      <c r="CH151" s="409">
        <f t="shared" si="46"/>
        <v>0</v>
      </c>
      <c r="CI151" s="409">
        <f t="shared" si="47"/>
        <v>0</v>
      </c>
      <c r="CJ151" s="410" t="str">
        <f>IF(DT151="","",INDEX(CATALOGO!L:L,MATCH(DT151,CATALOGO!D:D,0)))</f>
        <v xml:space="preserve">DIRECCIÓN PROVINCIAL DE SALUD DE MANABÍ </v>
      </c>
      <c r="CK151" s="410" t="str">
        <f>IF(DT151="","",INDEX(CATALOGO!L:L,MATCH(DT151,CATALOGO!D:D,0)))</f>
        <v xml:space="preserve">DIRECCIÓN PROVINCIAL DE SALUD DE MANABÍ </v>
      </c>
      <c r="CL151" s="352" t="str">
        <f>IF(D151="","",INDEX(CATALOGO!G:G,MATCH(D151,CATALOGO!D:D,0)))</f>
        <v>COORDINACIÓN ZONAL 4</v>
      </c>
      <c r="CM151" s="352" t="str">
        <f>IF(D151="","",INDEX(CATALOGO!H:H,MATCH(D151,CATALOGO!D:D,0)))</f>
        <v>MANABI</v>
      </c>
      <c r="CN151" s="352" t="str">
        <f>IF(D151="","",INDEX(CATALOGO!I:I,MATCH(D151,CATALOGO!D:D,0)))</f>
        <v>CHONE</v>
      </c>
      <c r="CO151" s="411" t="str">
        <f>IF(H151="","",INDEX(CATALOGO!AH:AH,MATCH(H151,CATALOGO!AF:AF,0)))</f>
        <v>MANTENIMIENTOS</v>
      </c>
      <c r="CP151" s="352" t="str">
        <f t="shared" si="59"/>
        <v>NO APLICA</v>
      </c>
      <c r="CQ151" s="352" t="str">
        <f>IF(E151="","",INDEX(CATALOGO!N:N,MATCH(POA_GC_2026!E151,CATALOGO!M:M,0)))</f>
        <v>CAL</v>
      </c>
      <c r="CR151" s="352" t="str">
        <f t="shared" si="60"/>
        <v>CORRIENTE</v>
      </c>
      <c r="CS151" s="352" t="str">
        <f t="shared" si="61"/>
        <v>57000001</v>
      </c>
      <c r="CT151" s="417" t="str">
        <f>IFERROR(VLOOKUP(E151,CATALOGO!$BB$3:$BC$24,2,0)," ")</f>
        <v>G42</v>
      </c>
      <c r="CU151" s="418" t="str">
        <f>IF(E151="","",INDEX(CATALOGO!AN:AN,MATCH(POA_GC_2026!E151,CATALOGO!AQ:AQ,0)))</f>
        <v>Mejorar las condiciones de vida de la población de forma integral, promoviendo el acceso equitativo a salud, vivienda y bienestar social.</v>
      </c>
      <c r="CV151" s="418" t="str">
        <f>IF(E151="","",INDEX(CATALOGO!AO:AO,MATCH(POA_GC_2026!E151,CATALOGO!AQ:AQ,0)))</f>
        <v>OE4 Incrementar la calidad en la prestación de los servicios de salud</v>
      </c>
      <c r="CW151" s="407" t="str">
        <f>IF(CV151="","",INDEX(CATALOGO!AP:AP,MATCH(POA_GC_2026!CV151,CATALOGO!AO:AO,0)))</f>
        <v>OE_4</v>
      </c>
      <c r="CX151" s="419"/>
      <c r="CY151" s="420">
        <f>SUMIFS(CERT_ACT_POA!AM:AM,CERT_ACT_POA!C:C,A151)</f>
        <v>0</v>
      </c>
      <c r="CZ151" s="420">
        <f t="shared" si="55"/>
        <v>0</v>
      </c>
      <c r="DA151" s="421">
        <f>SUMIFS(CERT_ACT_POA!$AD:$AD,CERT_ACT_POA!$C:$C,POA_GC_2026!$A151)</f>
        <v>0</v>
      </c>
      <c r="DB151" s="421">
        <f>SUMIFS(CERT_ACT_POA!$AE:$AE,CERT_ACT_POA!$C:$C,POA_GC_2026!$A151)</f>
        <v>0</v>
      </c>
      <c r="DC151" s="421">
        <f>SUMIFS(CERT_ACT_POA!$AF:$AF,CERT_ACT_POA!$C:$C,POA_GC_2026!$A151)</f>
        <v>0</v>
      </c>
      <c r="DD151" s="407" t="str">
        <f t="shared" si="56"/>
        <v>53</v>
      </c>
      <c r="DE151" s="364"/>
      <c r="DF151" s="428"/>
      <c r="DG151" s="429">
        <f>SUMIFS(CERT_PRES!$M:$M,CERT_PRES!$A:$A,$A151)</f>
        <v>0</v>
      </c>
      <c r="DH151" s="429">
        <f>SUMIFS(CERT_PRES!$O:$O,CERT_PRES!$A:$A,$A151)</f>
        <v>0</v>
      </c>
      <c r="DI151" s="429">
        <f>SUMIFS(CERT_PRES!$P:$P,CERT_PRES!$A:$A,$A151)</f>
        <v>0</v>
      </c>
      <c r="DJ151" s="442">
        <f t="shared" si="48"/>
        <v>0</v>
      </c>
      <c r="DK151" s="608">
        <f>IFERROR(VLOOKUP($A151,CERT_PRES!$A$6:$L$2552,12,0),0)</f>
        <v>0</v>
      </c>
      <c r="DL151" s="429" t="str">
        <f t="shared" si="57"/>
        <v>OK</v>
      </c>
      <c r="DM151" s="429" t="str">
        <f t="shared" si="58"/>
        <v>OK</v>
      </c>
      <c r="DN151" s="429" t="str">
        <f t="shared" si="63"/>
        <v/>
      </c>
      <c r="DO151" s="429" t="str">
        <f t="shared" si="49"/>
        <v/>
      </c>
      <c r="DP151" s="443">
        <f>IFERROR(VLOOKUP(A151,#REF!,82,0),0)</f>
        <v>0</v>
      </c>
      <c r="DQ151" s="444">
        <f t="shared" si="50"/>
        <v>0</v>
      </c>
      <c r="DR151" s="445">
        <f t="shared" si="51"/>
        <v>0</v>
      </c>
      <c r="DS151" s="484" t="s">
        <v>2779</v>
      </c>
      <c r="DT151" s="326" t="s">
        <v>951</v>
      </c>
    </row>
    <row r="152" spans="1:124" s="39" customFormat="1" ht="12.75" customHeight="1">
      <c r="A152" s="484" t="s">
        <v>2780</v>
      </c>
      <c r="B152" s="486" t="str">
        <f>IF(DT152="","",INDEX(CATALOGO!E:E,MATCH(DT152,CATALOGO!D:D,0)))</f>
        <v>HOSPITAL GENERAL DE CHONE</v>
      </c>
      <c r="C152" s="483" t="s">
        <v>2538</v>
      </c>
      <c r="D152" s="326" t="str">
        <f>IF(B152="","",INDEX(CATALOGO!J:J,MATCH(B152,CATALOGO!E:E,0)))</f>
        <v>1333</v>
      </c>
      <c r="E152" s="329" t="s">
        <v>473</v>
      </c>
      <c r="F152" s="326" t="str">
        <f t="shared" si="53"/>
        <v>000</v>
      </c>
      <c r="G152" s="327" t="s">
        <v>193</v>
      </c>
      <c r="H152" s="328">
        <v>530813</v>
      </c>
      <c r="I152" s="341" t="s">
        <v>1151</v>
      </c>
      <c r="J152" s="327" t="s">
        <v>193</v>
      </c>
      <c r="K152" s="342" t="str">
        <f>IF(J152="","",INDEX(CATALOGO!AW:AW,MATCH(POA_GC_2026!J152,CATALOGO!AV:AV,0)))</f>
        <v>0000</v>
      </c>
      <c r="L152" s="342" t="str">
        <f>IF(J152="","",INDEX(CATALOGO!AY:AY,MATCH(POA_GC_2026!J152,CATALOGO!AV:AV,0)))</f>
        <v>0000</v>
      </c>
      <c r="M152" s="343" t="str">
        <f>IF(DT152="","",INDEX(CATALOGO!L:L,MATCH(DT152,CATALOGO!D:D,0)))</f>
        <v xml:space="preserve">DIRECCIÓN PROVINCIAL DE SALUD DE MANABÍ </v>
      </c>
      <c r="N152" s="343" t="str">
        <f>IF(DT152="","",INDEX(CATALOGO!K:K,MATCH(DT152,CATALOGO!D:D,0)))</f>
        <v>HOSPITAL GENERAL DE CHONE</v>
      </c>
      <c r="O152" s="344" t="str">
        <f>IF(E152="","",INDEX(CATALOGO!O:O,MATCH(POA_GC_2026!E152,CATALOGO!M:M,0)))</f>
        <v>GARANTIA DE LA CALIDAD DE LOS SERVICIOS DE SALUD</v>
      </c>
      <c r="P152" s="345" t="str">
        <f t="shared" si="43"/>
        <v>SIN PROYECTO</v>
      </c>
      <c r="Q152" s="346" t="str">
        <f>IF(CS152="","",INDEX(CATALOGO!T:T,MATCH(POA_GC_2026!CS152,CATALOGO!S:S,0)))</f>
        <v>MANTENIMIENTO PREVENTIVO Y CORRECTIVO SANITARIO</v>
      </c>
      <c r="R152" s="351" t="str">
        <f>IF(H152="","",INDEX(CATALOGO!AG:AG,MATCH(POA_GC_2026!H152,CATALOGO!AF:AF,0)))</f>
        <v>REPUESTOS Y ACCESORIOS</v>
      </c>
      <c r="S152" s="345" t="str">
        <f t="array" ref="S152">IF(J152="","",INDEX(CATALOGO!AU:AU,MATCH(J152,CATALOGO!AV:AV,0)))</f>
        <v>RECURSOS FISCALES</v>
      </c>
      <c r="T152" s="352" t="str">
        <f>IF(K152="","",INDEX(CATALOGO!AX:AX,MATCH(K152,CATALOGO!AW:AW,0)))</f>
        <v>SIN ORGANISMO</v>
      </c>
      <c r="U152" s="352" t="str">
        <f>IF(L152="","",INDEX(CATALOGO!AZ:AZ,MATCH(POA_GC_2026!L152,CATALOGO!AY:AY,0)))</f>
        <v>SIN CORRELATIVO</v>
      </c>
      <c r="V152" s="353" t="s">
        <v>493</v>
      </c>
      <c r="W152" s="354" t="s">
        <v>2488</v>
      </c>
      <c r="X152" s="354" t="s">
        <v>2505</v>
      </c>
      <c r="Y152" s="355" t="str">
        <f t="array" ref="Y152">IF(H152="","",INDEX(CATALOGO!AK:AK,MATCH(H152,CATALOGO!AF:AF,0)))</f>
        <v>02</v>
      </c>
      <c r="Z152" s="362" t="str">
        <f t="array" ref="Z152">IF(H152="","",INDEX(CATALOGO!AI:AI,MATCH(H152,CATALOGO!AF:AF,0)))</f>
        <v>NA</v>
      </c>
      <c r="AA152" s="362" t="str">
        <f t="array" ref="AA152">IF(H152="","",INDEX(CATALOGO!AJ:AJ,MATCH(H152,CATALOGO!AF:AF,0)))</f>
        <v>NA</v>
      </c>
      <c r="AB152" s="363" t="s">
        <v>194</v>
      </c>
      <c r="AC152" s="490"/>
      <c r="AD152" s="365" t="s">
        <v>208</v>
      </c>
      <c r="AE152" s="366" t="s">
        <v>41</v>
      </c>
      <c r="AF152" s="367">
        <v>46173</v>
      </c>
      <c r="AG152" s="367">
        <v>46188</v>
      </c>
      <c r="AH152" s="367">
        <v>46167</v>
      </c>
      <c r="AI152" s="367">
        <v>46190</v>
      </c>
      <c r="AJ152" s="367">
        <v>46193</v>
      </c>
      <c r="AK152" s="374"/>
      <c r="AL152" s="367">
        <v>46203</v>
      </c>
      <c r="AM152" s="367">
        <v>46387</v>
      </c>
      <c r="AN152" s="366" t="s">
        <v>41</v>
      </c>
      <c r="AO152" s="375">
        <v>0</v>
      </c>
      <c r="AP152" s="375">
        <v>0</v>
      </c>
      <c r="AQ152" s="375">
        <v>0</v>
      </c>
      <c r="AR152" s="375">
        <v>0</v>
      </c>
      <c r="AS152" s="375">
        <v>0</v>
      </c>
      <c r="AT152" s="375">
        <v>0</v>
      </c>
      <c r="AU152" s="375">
        <v>0</v>
      </c>
      <c r="AV152" s="375">
        <v>0</v>
      </c>
      <c r="AW152" s="375">
        <v>0</v>
      </c>
      <c r="AX152" s="375">
        <v>0</v>
      </c>
      <c r="AY152" s="375">
        <v>0</v>
      </c>
      <c r="AZ152" s="375">
        <v>0</v>
      </c>
      <c r="BA152" s="388">
        <f t="shared" si="54"/>
        <v>0</v>
      </c>
      <c r="BB152" s="364"/>
      <c r="BC152" s="389">
        <f>SUMIFS(REPROGRAM!X:X,REPROGRAM!B:B,POA_GC_2026!A152)</f>
        <v>0</v>
      </c>
      <c r="BD152" s="389">
        <f>SUMIFS(REPROGRAM!Z:Z,REPROGRAM!B:B,POA_GC_2026!A152)</f>
        <v>0</v>
      </c>
      <c r="BE152" s="389">
        <f t="shared" si="62"/>
        <v>0</v>
      </c>
      <c r="BF152" s="375">
        <v>0</v>
      </c>
      <c r="BG152" s="394">
        <f>SUMIFS(CERT_PRES!$P:$P,CERT_PRES!$A:$A,$A152,CERT_PRES!$Q:$Q,"ENERO")</f>
        <v>0</v>
      </c>
      <c r="BH152" s="375">
        <v>0</v>
      </c>
      <c r="BI152" s="394">
        <f>SUMIFS(CERT_PRES!$P:$P,CERT_PRES!$A:$A,$A152,CERT_PRES!$Q:$Q,"FEBRERO")</f>
        <v>0</v>
      </c>
      <c r="BJ152" s="375">
        <v>0</v>
      </c>
      <c r="BK152" s="394">
        <f>SUMIFS(CERT_PRES!$P:$P,CERT_PRES!$A:$A,$A152,CERT_PRES!$Q:$Q,"MARZO")</f>
        <v>0</v>
      </c>
      <c r="BL152" s="375">
        <v>0</v>
      </c>
      <c r="BM152" s="394">
        <f>SUMIFS(CERT_PRES!$P:$P,CERT_PRES!$A:$A,$A152,CERT_PRES!$Q:$Q,"ABRIL")</f>
        <v>0</v>
      </c>
      <c r="BN152" s="375">
        <v>0</v>
      </c>
      <c r="BO152" s="394">
        <f>SUMIFS(CERT_PRES!$P:$P,CERT_PRES!$A:$A,$A152,CERT_PRES!$Q:$Q,"MAYO")</f>
        <v>0</v>
      </c>
      <c r="BP152" s="375">
        <v>0</v>
      </c>
      <c r="BQ152" s="394">
        <f>SUMIFS(CERT_PRES!$P:$P,CERT_PRES!$A:$A,$A152,CERT_PRES!$Q:$Q,"JUNIO")</f>
        <v>0</v>
      </c>
      <c r="BR152" s="375">
        <v>0</v>
      </c>
      <c r="BS152" s="394">
        <f>SUMIFS(CERT_PRES!$P:$P,CERT_PRES!$A:$A,$A152,CERT_PRES!$Q:$Q,"JULIO")</f>
        <v>0</v>
      </c>
      <c r="BT152" s="375">
        <v>0</v>
      </c>
      <c r="BU152" s="394">
        <f>SUMIFS(CERT_PRES!$P:$P,CERT_PRES!$A:$A,$A152,CERT_PRES!$Q:$Q,"AGOSTO")</f>
        <v>0</v>
      </c>
      <c r="BV152" s="375">
        <v>0</v>
      </c>
      <c r="BW152" s="394">
        <f>SUMIFS(CERT_PRES!$P:$P,CERT_PRES!$A:$A,$A152,CERT_PRES!$Q:$Q,"SEPTIEMBRE")</f>
        <v>0</v>
      </c>
      <c r="BX152" s="375">
        <v>0</v>
      </c>
      <c r="BY152" s="394">
        <f>SUMIFS(CERT_PRES!$P:$P,CERT_PRES!$A:$A,$A152,CERT_PRES!$Q:$Q,"OCTUBRE")</f>
        <v>0</v>
      </c>
      <c r="BZ152" s="375">
        <v>0</v>
      </c>
      <c r="CA152" s="394">
        <f>SUMIFS(CERT_PRES!$P:$P,CERT_PRES!$A:$A,$A152,CERT_PRES!$Q:$Q,"NOVIEMBRE")</f>
        <v>0</v>
      </c>
      <c r="CB152" s="375">
        <v>0</v>
      </c>
      <c r="CC152" s="388">
        <f>SUMIFS(CERT_PRES!$P:$P,CERT_PRES!$A:$A,$A152,CERT_PRES!$Q:$Q,"DICIEMBRE")</f>
        <v>0</v>
      </c>
      <c r="CD152" s="388">
        <f t="shared" si="44"/>
        <v>0</v>
      </c>
      <c r="CE152" s="407" t="str">
        <f t="shared" si="52"/>
        <v>NO</v>
      </c>
      <c r="CF152" s="408" t="str">
        <f t="shared" si="45"/>
        <v>VALIDADO</v>
      </c>
      <c r="CG152" s="409">
        <f>+((SUMIFS(REPROGRAM!$V:$V,REPROGRAM!$B:$B,$A152,REPROGRAM!$AB:$AB,"NO"))-(SUMIFS(REPROGRAM!$W:$W,REPROGRAM!$B:$B,$A152,REPROGRAM!$AB:$AB,"NO")))</f>
        <v>0</v>
      </c>
      <c r="CH152" s="409">
        <f t="shared" si="46"/>
        <v>0</v>
      </c>
      <c r="CI152" s="409">
        <f t="shared" si="47"/>
        <v>0</v>
      </c>
      <c r="CJ152" s="410" t="str">
        <f>IF(DT152="","",INDEX(CATALOGO!L:L,MATCH(DT152,CATALOGO!D:D,0)))</f>
        <v xml:space="preserve">DIRECCIÓN PROVINCIAL DE SALUD DE MANABÍ </v>
      </c>
      <c r="CK152" s="410" t="str">
        <f>IF(DT152="","",INDEX(CATALOGO!L:L,MATCH(DT152,CATALOGO!D:D,0)))</f>
        <v xml:space="preserve">DIRECCIÓN PROVINCIAL DE SALUD DE MANABÍ </v>
      </c>
      <c r="CL152" s="352" t="str">
        <f>IF(D152="","",INDEX(CATALOGO!G:G,MATCH(D152,CATALOGO!D:D,0)))</f>
        <v>COORDINACIÓN ZONAL 4</v>
      </c>
      <c r="CM152" s="352" t="str">
        <f>IF(D152="","",INDEX(CATALOGO!H:H,MATCH(D152,CATALOGO!D:D,0)))</f>
        <v>MANABI</v>
      </c>
      <c r="CN152" s="352" t="str">
        <f>IF(D152="","",INDEX(CATALOGO!I:I,MATCH(D152,CATALOGO!D:D,0)))</f>
        <v>CHONE</v>
      </c>
      <c r="CO152" s="411" t="str">
        <f>IF(H152="","",INDEX(CATALOGO!AH:AH,MATCH(H152,CATALOGO!AF:AF,0)))</f>
        <v>MANTENIMIENTOS</v>
      </c>
      <c r="CP152" s="352" t="str">
        <f t="shared" si="59"/>
        <v>NO APLICA</v>
      </c>
      <c r="CQ152" s="352" t="str">
        <f>IF(E152="","",INDEX(CATALOGO!N:N,MATCH(POA_GC_2026!E152,CATALOGO!M:M,0)))</f>
        <v>CAL</v>
      </c>
      <c r="CR152" s="352" t="str">
        <f t="shared" si="60"/>
        <v>CORRIENTE</v>
      </c>
      <c r="CS152" s="352" t="str">
        <f t="shared" si="61"/>
        <v>57000001</v>
      </c>
      <c r="CT152" s="417" t="str">
        <f>IFERROR(VLOOKUP(E152,CATALOGO!$BB$3:$BC$24,2,0)," ")</f>
        <v>G42</v>
      </c>
      <c r="CU152" s="418" t="str">
        <f>IF(E152="","",INDEX(CATALOGO!AN:AN,MATCH(POA_GC_2026!E152,CATALOGO!AQ:AQ,0)))</f>
        <v>Mejorar las condiciones de vida de la población de forma integral, promoviendo el acceso equitativo a salud, vivienda y bienestar social.</v>
      </c>
      <c r="CV152" s="418" t="str">
        <f>IF(E152="","",INDEX(CATALOGO!AO:AO,MATCH(POA_GC_2026!E152,CATALOGO!AQ:AQ,0)))</f>
        <v>OE4 Incrementar la calidad en la prestación de los servicios de salud</v>
      </c>
      <c r="CW152" s="407" t="str">
        <f>IF(CV152="","",INDEX(CATALOGO!AP:AP,MATCH(POA_GC_2026!CV152,CATALOGO!AO:AO,0)))</f>
        <v>OE_4</v>
      </c>
      <c r="CX152" s="419"/>
      <c r="CY152" s="420">
        <f>SUMIFS(CERT_ACT_POA!AM:AM,CERT_ACT_POA!C:C,A152)</f>
        <v>0</v>
      </c>
      <c r="CZ152" s="420">
        <f t="shared" si="55"/>
        <v>0</v>
      </c>
      <c r="DA152" s="421">
        <f>SUMIFS(CERT_ACT_POA!$AD:$AD,CERT_ACT_POA!$C:$C,POA_GC_2026!$A152)</f>
        <v>0</v>
      </c>
      <c r="DB152" s="421">
        <f>SUMIFS(CERT_ACT_POA!$AE:$AE,CERT_ACT_POA!$C:$C,POA_GC_2026!$A152)</f>
        <v>0</v>
      </c>
      <c r="DC152" s="421">
        <f>SUMIFS(CERT_ACT_POA!$AF:$AF,CERT_ACT_POA!$C:$C,POA_GC_2026!$A152)</f>
        <v>0</v>
      </c>
      <c r="DD152" s="407" t="str">
        <f t="shared" si="56"/>
        <v>53</v>
      </c>
      <c r="DE152" s="364"/>
      <c r="DF152" s="428"/>
      <c r="DG152" s="429">
        <f>SUMIFS(CERT_PRES!$M:$M,CERT_PRES!$A:$A,$A152)</f>
        <v>0</v>
      </c>
      <c r="DH152" s="429">
        <f>SUMIFS(CERT_PRES!$O:$O,CERT_PRES!$A:$A,$A152)</f>
        <v>0</v>
      </c>
      <c r="DI152" s="429">
        <f>SUMIFS(CERT_PRES!$P:$P,CERT_PRES!$A:$A,$A152)</f>
        <v>0</v>
      </c>
      <c r="DJ152" s="442">
        <f t="shared" si="48"/>
        <v>0</v>
      </c>
      <c r="DK152" s="608">
        <f>IFERROR(VLOOKUP($A152,CERT_PRES!$A$6:$L$2552,12,0),0)</f>
        <v>0</v>
      </c>
      <c r="DL152" s="429" t="str">
        <f t="shared" si="57"/>
        <v>OK</v>
      </c>
      <c r="DM152" s="429" t="str">
        <f t="shared" si="58"/>
        <v>OK</v>
      </c>
      <c r="DN152" s="429" t="str">
        <f t="shared" si="63"/>
        <v/>
      </c>
      <c r="DO152" s="429" t="str">
        <f t="shared" si="49"/>
        <v/>
      </c>
      <c r="DP152" s="443">
        <f>IFERROR(VLOOKUP(A152,#REF!,82,0),0)</f>
        <v>0</v>
      </c>
      <c r="DQ152" s="444">
        <f t="shared" si="50"/>
        <v>0</v>
      </c>
      <c r="DR152" s="445">
        <f t="shared" si="51"/>
        <v>0</v>
      </c>
      <c r="DS152" s="484" t="s">
        <v>2780</v>
      </c>
      <c r="DT152" s="326" t="s">
        <v>951</v>
      </c>
    </row>
    <row r="153" spans="1:124" s="39" customFormat="1" ht="12.75" customHeight="1">
      <c r="A153" s="484" t="s">
        <v>2781</v>
      </c>
      <c r="B153" s="486" t="str">
        <f>IF(DT153="","",INDEX(CATALOGO!E:E,MATCH(DT153,CATALOGO!D:D,0)))</f>
        <v>HOSPITAL GENERAL DE CHONE</v>
      </c>
      <c r="C153" s="483" t="s">
        <v>2538</v>
      </c>
      <c r="D153" s="326" t="str">
        <f>IF(B153="","",INDEX(CATALOGO!J:J,MATCH(B153,CATALOGO!E:E,0)))</f>
        <v>1333</v>
      </c>
      <c r="E153" s="329" t="s">
        <v>473</v>
      </c>
      <c r="F153" s="326" t="str">
        <f t="shared" si="53"/>
        <v>000</v>
      </c>
      <c r="G153" s="327" t="s">
        <v>193</v>
      </c>
      <c r="H153" s="328">
        <v>530813</v>
      </c>
      <c r="I153" s="341" t="s">
        <v>1151</v>
      </c>
      <c r="J153" s="327" t="s">
        <v>193</v>
      </c>
      <c r="K153" s="342" t="str">
        <f>IF(J153="","",INDEX(CATALOGO!AW:AW,MATCH(POA_GC_2026!J153,CATALOGO!AV:AV,0)))</f>
        <v>0000</v>
      </c>
      <c r="L153" s="342" t="str">
        <f>IF(J153="","",INDEX(CATALOGO!AY:AY,MATCH(POA_GC_2026!J153,CATALOGO!AV:AV,0)))</f>
        <v>0000</v>
      </c>
      <c r="M153" s="343" t="str">
        <f>IF(DT153="","",INDEX(CATALOGO!L:L,MATCH(DT153,CATALOGO!D:D,0)))</f>
        <v xml:space="preserve">DIRECCIÓN PROVINCIAL DE SALUD DE MANABÍ </v>
      </c>
      <c r="N153" s="343" t="str">
        <f>IF(DT153="","",INDEX(CATALOGO!K:K,MATCH(DT153,CATALOGO!D:D,0)))</f>
        <v>HOSPITAL GENERAL DE CHONE</v>
      </c>
      <c r="O153" s="344" t="str">
        <f>IF(E153="","",INDEX(CATALOGO!O:O,MATCH(POA_GC_2026!E153,CATALOGO!M:M,0)))</f>
        <v>GARANTIA DE LA CALIDAD DE LOS SERVICIOS DE SALUD</v>
      </c>
      <c r="P153" s="345" t="str">
        <f t="shared" si="43"/>
        <v>SIN PROYECTO</v>
      </c>
      <c r="Q153" s="346" t="str">
        <f>IF(CS153="","",INDEX(CATALOGO!T:T,MATCH(POA_GC_2026!CS153,CATALOGO!S:S,0)))</f>
        <v>MANTENIMIENTO PREVENTIVO Y CORRECTIVO SANITARIO</v>
      </c>
      <c r="R153" s="351" t="str">
        <f>IF(H153="","",INDEX(CATALOGO!AG:AG,MATCH(POA_GC_2026!H153,CATALOGO!AF:AF,0)))</f>
        <v>REPUESTOS Y ACCESORIOS</v>
      </c>
      <c r="S153" s="345" t="str">
        <f t="array" ref="S153">IF(J153="","",INDEX(CATALOGO!AU:AU,MATCH(J153,CATALOGO!AV:AV,0)))</f>
        <v>RECURSOS FISCALES</v>
      </c>
      <c r="T153" s="352" t="str">
        <f>IF(K153="","",INDEX(CATALOGO!AX:AX,MATCH(K153,CATALOGO!AW:AW,0)))</f>
        <v>SIN ORGANISMO</v>
      </c>
      <c r="U153" s="352" t="str">
        <f>IF(L153="","",INDEX(CATALOGO!AZ:AZ,MATCH(POA_GC_2026!L153,CATALOGO!AY:AY,0)))</f>
        <v>SIN CORRELATIVO</v>
      </c>
      <c r="V153" s="353" t="s">
        <v>493</v>
      </c>
      <c r="W153" s="354" t="s">
        <v>2488</v>
      </c>
      <c r="X153" s="354" t="s">
        <v>2505</v>
      </c>
      <c r="Y153" s="355" t="str">
        <f t="array" ref="Y153">IF(H153="","",INDEX(CATALOGO!AK:AK,MATCH(H153,CATALOGO!AF:AF,0)))</f>
        <v>02</v>
      </c>
      <c r="Z153" s="362" t="str">
        <f t="array" ref="Z153">IF(H153="","",INDEX(CATALOGO!AI:AI,MATCH(H153,CATALOGO!AF:AF,0)))</f>
        <v>NA</v>
      </c>
      <c r="AA153" s="362" t="str">
        <f t="array" ref="AA153">IF(H153="","",INDEX(CATALOGO!AJ:AJ,MATCH(H153,CATALOGO!AF:AF,0)))</f>
        <v>NA</v>
      </c>
      <c r="AB153" s="363" t="s">
        <v>194</v>
      </c>
      <c r="AC153" s="490"/>
      <c r="AD153" s="365" t="s">
        <v>208</v>
      </c>
      <c r="AE153" s="366" t="s">
        <v>41</v>
      </c>
      <c r="AF153" s="367">
        <v>46173</v>
      </c>
      <c r="AG153" s="367">
        <v>46188</v>
      </c>
      <c r="AH153" s="367">
        <v>46167</v>
      </c>
      <c r="AI153" s="367">
        <v>46190</v>
      </c>
      <c r="AJ153" s="367">
        <v>46193</v>
      </c>
      <c r="AK153" s="374"/>
      <c r="AL153" s="367">
        <v>46203</v>
      </c>
      <c r="AM153" s="367">
        <v>46387</v>
      </c>
      <c r="AN153" s="366" t="s">
        <v>41</v>
      </c>
      <c r="AO153" s="375">
        <v>0</v>
      </c>
      <c r="AP153" s="375">
        <v>0</v>
      </c>
      <c r="AQ153" s="375">
        <v>0</v>
      </c>
      <c r="AR153" s="375">
        <v>0</v>
      </c>
      <c r="AS153" s="375">
        <v>0</v>
      </c>
      <c r="AT153" s="375">
        <v>0</v>
      </c>
      <c r="AU153" s="375">
        <v>0</v>
      </c>
      <c r="AV153" s="375">
        <v>0</v>
      </c>
      <c r="AW153" s="375">
        <v>0</v>
      </c>
      <c r="AX153" s="375">
        <v>0</v>
      </c>
      <c r="AY153" s="375">
        <v>0</v>
      </c>
      <c r="AZ153" s="375">
        <v>0</v>
      </c>
      <c r="BA153" s="388">
        <f t="shared" si="54"/>
        <v>0</v>
      </c>
      <c r="BB153" s="364"/>
      <c r="BC153" s="389">
        <f>SUMIFS(REPROGRAM!X:X,REPROGRAM!B:B,POA_GC_2026!A153)</f>
        <v>0</v>
      </c>
      <c r="BD153" s="389">
        <f>SUMIFS(REPROGRAM!Z:Z,REPROGRAM!B:B,POA_GC_2026!A153)</f>
        <v>0</v>
      </c>
      <c r="BE153" s="389">
        <f t="shared" si="62"/>
        <v>0</v>
      </c>
      <c r="BF153" s="375">
        <v>0</v>
      </c>
      <c r="BG153" s="394">
        <f>SUMIFS(CERT_PRES!$P:$P,CERT_PRES!$A:$A,$A153,CERT_PRES!$Q:$Q,"ENERO")</f>
        <v>0</v>
      </c>
      <c r="BH153" s="375">
        <v>0</v>
      </c>
      <c r="BI153" s="394">
        <f>SUMIFS(CERT_PRES!$P:$P,CERT_PRES!$A:$A,$A153,CERT_PRES!$Q:$Q,"FEBRERO")</f>
        <v>0</v>
      </c>
      <c r="BJ153" s="375">
        <v>0</v>
      </c>
      <c r="BK153" s="394">
        <f>SUMIFS(CERT_PRES!$P:$P,CERT_PRES!$A:$A,$A153,CERT_PRES!$Q:$Q,"MARZO")</f>
        <v>0</v>
      </c>
      <c r="BL153" s="375">
        <v>0</v>
      </c>
      <c r="BM153" s="394">
        <f>SUMIFS(CERT_PRES!$P:$P,CERT_PRES!$A:$A,$A153,CERT_PRES!$Q:$Q,"ABRIL")</f>
        <v>0</v>
      </c>
      <c r="BN153" s="375">
        <v>0</v>
      </c>
      <c r="BO153" s="394">
        <f>SUMIFS(CERT_PRES!$P:$P,CERT_PRES!$A:$A,$A153,CERT_PRES!$Q:$Q,"MAYO")</f>
        <v>0</v>
      </c>
      <c r="BP153" s="375">
        <v>0</v>
      </c>
      <c r="BQ153" s="394">
        <f>SUMIFS(CERT_PRES!$P:$P,CERT_PRES!$A:$A,$A153,CERT_PRES!$Q:$Q,"JUNIO")</f>
        <v>0</v>
      </c>
      <c r="BR153" s="375">
        <v>0</v>
      </c>
      <c r="BS153" s="394">
        <f>SUMIFS(CERT_PRES!$P:$P,CERT_PRES!$A:$A,$A153,CERT_PRES!$Q:$Q,"JULIO")</f>
        <v>0</v>
      </c>
      <c r="BT153" s="375">
        <v>0</v>
      </c>
      <c r="BU153" s="394">
        <f>SUMIFS(CERT_PRES!$P:$P,CERT_PRES!$A:$A,$A153,CERT_PRES!$Q:$Q,"AGOSTO")</f>
        <v>0</v>
      </c>
      <c r="BV153" s="375">
        <v>0</v>
      </c>
      <c r="BW153" s="394">
        <f>SUMIFS(CERT_PRES!$P:$P,CERT_PRES!$A:$A,$A153,CERT_PRES!$Q:$Q,"SEPTIEMBRE")</f>
        <v>0</v>
      </c>
      <c r="BX153" s="375">
        <v>0</v>
      </c>
      <c r="BY153" s="394">
        <f>SUMIFS(CERT_PRES!$P:$P,CERT_PRES!$A:$A,$A153,CERT_PRES!$Q:$Q,"OCTUBRE")</f>
        <v>0</v>
      </c>
      <c r="BZ153" s="375">
        <v>0</v>
      </c>
      <c r="CA153" s="394">
        <f>SUMIFS(CERT_PRES!$P:$P,CERT_PRES!$A:$A,$A153,CERT_PRES!$Q:$Q,"NOVIEMBRE")</f>
        <v>0</v>
      </c>
      <c r="CB153" s="375">
        <v>0</v>
      </c>
      <c r="CC153" s="388">
        <f>SUMIFS(CERT_PRES!$P:$P,CERT_PRES!$A:$A,$A153,CERT_PRES!$Q:$Q,"DICIEMBRE")</f>
        <v>0</v>
      </c>
      <c r="CD153" s="388">
        <f t="shared" si="44"/>
        <v>0</v>
      </c>
      <c r="CE153" s="407" t="str">
        <f t="shared" si="52"/>
        <v>NO</v>
      </c>
      <c r="CF153" s="408" t="str">
        <f t="shared" si="45"/>
        <v>VALIDADO</v>
      </c>
      <c r="CG153" s="409">
        <f>+((SUMIFS(REPROGRAM!$V:$V,REPROGRAM!$B:$B,$A153,REPROGRAM!$AB:$AB,"NO"))-(SUMIFS(REPROGRAM!$W:$W,REPROGRAM!$B:$B,$A153,REPROGRAM!$AB:$AB,"NO")))</f>
        <v>0</v>
      </c>
      <c r="CH153" s="409">
        <f t="shared" si="46"/>
        <v>0</v>
      </c>
      <c r="CI153" s="409">
        <f t="shared" si="47"/>
        <v>0</v>
      </c>
      <c r="CJ153" s="410" t="str">
        <f>IF(DT153="","",INDEX(CATALOGO!L:L,MATCH(DT153,CATALOGO!D:D,0)))</f>
        <v xml:space="preserve">DIRECCIÓN PROVINCIAL DE SALUD DE MANABÍ </v>
      </c>
      <c r="CK153" s="410" t="str">
        <f>IF(DT153="","",INDEX(CATALOGO!L:L,MATCH(DT153,CATALOGO!D:D,0)))</f>
        <v xml:space="preserve">DIRECCIÓN PROVINCIAL DE SALUD DE MANABÍ </v>
      </c>
      <c r="CL153" s="352" t="str">
        <f>IF(D153="","",INDEX(CATALOGO!G:G,MATCH(D153,CATALOGO!D:D,0)))</f>
        <v>COORDINACIÓN ZONAL 4</v>
      </c>
      <c r="CM153" s="352" t="str">
        <f>IF(D153="","",INDEX(CATALOGO!H:H,MATCH(D153,CATALOGO!D:D,0)))</f>
        <v>MANABI</v>
      </c>
      <c r="CN153" s="352" t="str">
        <f>IF(D153="","",INDEX(CATALOGO!I:I,MATCH(D153,CATALOGO!D:D,0)))</f>
        <v>CHONE</v>
      </c>
      <c r="CO153" s="411" t="str">
        <f>IF(H153="","",INDEX(CATALOGO!AH:AH,MATCH(H153,CATALOGO!AF:AF,0)))</f>
        <v>MANTENIMIENTOS</v>
      </c>
      <c r="CP153" s="352" t="str">
        <f t="shared" si="59"/>
        <v>NO APLICA</v>
      </c>
      <c r="CQ153" s="352" t="str">
        <f>IF(E153="","",INDEX(CATALOGO!N:N,MATCH(POA_GC_2026!E153,CATALOGO!M:M,0)))</f>
        <v>CAL</v>
      </c>
      <c r="CR153" s="352" t="str">
        <f t="shared" si="60"/>
        <v>CORRIENTE</v>
      </c>
      <c r="CS153" s="352" t="str">
        <f t="shared" si="61"/>
        <v>57000001</v>
      </c>
      <c r="CT153" s="417" t="str">
        <f>IFERROR(VLOOKUP(E153,CATALOGO!$BB$3:$BC$24,2,0)," ")</f>
        <v>G42</v>
      </c>
      <c r="CU153" s="418" t="str">
        <f>IF(E153="","",INDEX(CATALOGO!AN:AN,MATCH(POA_GC_2026!E153,CATALOGO!AQ:AQ,0)))</f>
        <v>Mejorar las condiciones de vida de la población de forma integral, promoviendo el acceso equitativo a salud, vivienda y bienestar social.</v>
      </c>
      <c r="CV153" s="418" t="str">
        <f>IF(E153="","",INDEX(CATALOGO!AO:AO,MATCH(POA_GC_2026!E153,CATALOGO!AQ:AQ,0)))</f>
        <v>OE4 Incrementar la calidad en la prestación de los servicios de salud</v>
      </c>
      <c r="CW153" s="407" t="str">
        <f>IF(CV153="","",INDEX(CATALOGO!AP:AP,MATCH(POA_GC_2026!CV153,CATALOGO!AO:AO,0)))</f>
        <v>OE_4</v>
      </c>
      <c r="CX153" s="419"/>
      <c r="CY153" s="420">
        <f>SUMIFS(CERT_ACT_POA!AM:AM,CERT_ACT_POA!C:C,A153)</f>
        <v>0</v>
      </c>
      <c r="CZ153" s="420">
        <f t="shared" si="55"/>
        <v>0</v>
      </c>
      <c r="DA153" s="421">
        <f>SUMIFS(CERT_ACT_POA!$AD:$AD,CERT_ACT_POA!$C:$C,POA_GC_2026!$A153)</f>
        <v>0</v>
      </c>
      <c r="DB153" s="421">
        <f>SUMIFS(CERT_ACT_POA!$AE:$AE,CERT_ACT_POA!$C:$C,POA_GC_2026!$A153)</f>
        <v>0</v>
      </c>
      <c r="DC153" s="421">
        <f>SUMIFS(CERT_ACT_POA!$AF:$AF,CERT_ACT_POA!$C:$C,POA_GC_2026!$A153)</f>
        <v>0</v>
      </c>
      <c r="DD153" s="407" t="str">
        <f t="shared" si="56"/>
        <v>53</v>
      </c>
      <c r="DE153" s="364"/>
      <c r="DF153" s="428"/>
      <c r="DG153" s="429">
        <f>SUMIFS(CERT_PRES!$M:$M,CERT_PRES!$A:$A,$A153)</f>
        <v>0</v>
      </c>
      <c r="DH153" s="429">
        <f>SUMIFS(CERT_PRES!$O:$O,CERT_PRES!$A:$A,$A153)</f>
        <v>0</v>
      </c>
      <c r="DI153" s="429">
        <f>SUMIFS(CERT_PRES!$P:$P,CERT_PRES!$A:$A,$A153)</f>
        <v>0</v>
      </c>
      <c r="DJ153" s="442">
        <f t="shared" si="48"/>
        <v>0</v>
      </c>
      <c r="DK153" s="608">
        <f>IFERROR(VLOOKUP($A153,CERT_PRES!$A$6:$L$2552,12,0),0)</f>
        <v>0</v>
      </c>
      <c r="DL153" s="429" t="str">
        <f t="shared" si="57"/>
        <v>OK</v>
      </c>
      <c r="DM153" s="429" t="str">
        <f t="shared" si="58"/>
        <v>OK</v>
      </c>
      <c r="DN153" s="429" t="str">
        <f t="shared" si="63"/>
        <v/>
      </c>
      <c r="DO153" s="429" t="str">
        <f t="shared" si="49"/>
        <v/>
      </c>
      <c r="DP153" s="443">
        <f>IFERROR(VLOOKUP(A153,#REF!,82,0),0)</f>
        <v>0</v>
      </c>
      <c r="DQ153" s="444">
        <f t="shared" si="50"/>
        <v>0</v>
      </c>
      <c r="DR153" s="445">
        <f t="shared" si="51"/>
        <v>0</v>
      </c>
      <c r="DS153" s="484" t="s">
        <v>2781</v>
      </c>
      <c r="DT153" s="326" t="s">
        <v>951</v>
      </c>
    </row>
    <row r="154" spans="1:124" s="39" customFormat="1" ht="12.75" customHeight="1">
      <c r="A154" s="484" t="s">
        <v>2782</v>
      </c>
      <c r="B154" s="486" t="str">
        <f>IF(DT154="","",INDEX(CATALOGO!E:E,MATCH(DT154,CATALOGO!D:D,0)))</f>
        <v>HOSPITAL GENERAL DE CHONE</v>
      </c>
      <c r="C154" s="483" t="s">
        <v>2538</v>
      </c>
      <c r="D154" s="326" t="str">
        <f>IF(B154="","",INDEX(CATALOGO!J:J,MATCH(B154,CATALOGO!E:E,0)))</f>
        <v>1333</v>
      </c>
      <c r="E154" s="329" t="s">
        <v>473</v>
      </c>
      <c r="F154" s="326" t="str">
        <f t="shared" si="53"/>
        <v>000</v>
      </c>
      <c r="G154" s="327" t="s">
        <v>193</v>
      </c>
      <c r="H154" s="328">
        <v>530813</v>
      </c>
      <c r="I154" s="341" t="s">
        <v>1151</v>
      </c>
      <c r="J154" s="327" t="s">
        <v>193</v>
      </c>
      <c r="K154" s="342" t="str">
        <f>IF(J154="","",INDEX(CATALOGO!AW:AW,MATCH(POA_GC_2026!J154,CATALOGO!AV:AV,0)))</f>
        <v>0000</v>
      </c>
      <c r="L154" s="342" t="str">
        <f>IF(J154="","",INDEX(CATALOGO!AY:AY,MATCH(POA_GC_2026!J154,CATALOGO!AV:AV,0)))</f>
        <v>0000</v>
      </c>
      <c r="M154" s="343" t="str">
        <f>IF(DT154="","",INDEX(CATALOGO!L:L,MATCH(DT154,CATALOGO!D:D,0)))</f>
        <v xml:space="preserve">DIRECCIÓN PROVINCIAL DE SALUD DE MANABÍ </v>
      </c>
      <c r="N154" s="343" t="str">
        <f>IF(DT154="","",INDEX(CATALOGO!K:K,MATCH(DT154,CATALOGO!D:D,0)))</f>
        <v>HOSPITAL GENERAL DE CHONE</v>
      </c>
      <c r="O154" s="344" t="str">
        <f>IF(E154="","",INDEX(CATALOGO!O:O,MATCH(POA_GC_2026!E154,CATALOGO!M:M,0)))</f>
        <v>GARANTIA DE LA CALIDAD DE LOS SERVICIOS DE SALUD</v>
      </c>
      <c r="P154" s="345" t="str">
        <f t="shared" si="43"/>
        <v>SIN PROYECTO</v>
      </c>
      <c r="Q154" s="346" t="str">
        <f>IF(CS154="","",INDEX(CATALOGO!T:T,MATCH(POA_GC_2026!CS154,CATALOGO!S:S,0)))</f>
        <v>MANTENIMIENTO PREVENTIVO Y CORRECTIVO SANITARIO</v>
      </c>
      <c r="R154" s="351" t="str">
        <f>IF(H154="","",INDEX(CATALOGO!AG:AG,MATCH(POA_GC_2026!H154,CATALOGO!AF:AF,0)))</f>
        <v>REPUESTOS Y ACCESORIOS</v>
      </c>
      <c r="S154" s="345" t="str">
        <f t="array" ref="S154">IF(J154="","",INDEX(CATALOGO!AU:AU,MATCH(J154,CATALOGO!AV:AV,0)))</f>
        <v>RECURSOS FISCALES</v>
      </c>
      <c r="T154" s="352" t="str">
        <f>IF(K154="","",INDEX(CATALOGO!AX:AX,MATCH(K154,CATALOGO!AW:AW,0)))</f>
        <v>SIN ORGANISMO</v>
      </c>
      <c r="U154" s="352" t="str">
        <f>IF(L154="","",INDEX(CATALOGO!AZ:AZ,MATCH(POA_GC_2026!L154,CATALOGO!AY:AY,0)))</f>
        <v>SIN CORRELATIVO</v>
      </c>
      <c r="V154" s="353" t="s">
        <v>493</v>
      </c>
      <c r="W154" s="354" t="s">
        <v>2488</v>
      </c>
      <c r="X154" s="354" t="s">
        <v>2505</v>
      </c>
      <c r="Y154" s="355" t="str">
        <f t="array" ref="Y154">IF(H154="","",INDEX(CATALOGO!AK:AK,MATCH(H154,CATALOGO!AF:AF,0)))</f>
        <v>02</v>
      </c>
      <c r="Z154" s="362" t="str">
        <f t="array" ref="Z154">IF(H154="","",INDEX(CATALOGO!AI:AI,MATCH(H154,CATALOGO!AF:AF,0)))</f>
        <v>NA</v>
      </c>
      <c r="AA154" s="362" t="str">
        <f t="array" ref="AA154">IF(H154="","",INDEX(CATALOGO!AJ:AJ,MATCH(H154,CATALOGO!AF:AF,0)))</f>
        <v>NA</v>
      </c>
      <c r="AB154" s="363" t="s">
        <v>194</v>
      </c>
      <c r="AC154" s="490"/>
      <c r="AD154" s="365" t="s">
        <v>208</v>
      </c>
      <c r="AE154" s="366" t="s">
        <v>41</v>
      </c>
      <c r="AF154" s="367">
        <v>46173</v>
      </c>
      <c r="AG154" s="367">
        <v>46188</v>
      </c>
      <c r="AH154" s="367">
        <v>46167</v>
      </c>
      <c r="AI154" s="367">
        <v>46190</v>
      </c>
      <c r="AJ154" s="367">
        <v>46193</v>
      </c>
      <c r="AK154" s="374"/>
      <c r="AL154" s="367">
        <v>46203</v>
      </c>
      <c r="AM154" s="367">
        <v>46387</v>
      </c>
      <c r="AN154" s="366" t="s">
        <v>41</v>
      </c>
      <c r="AO154" s="375">
        <v>0</v>
      </c>
      <c r="AP154" s="375">
        <v>0</v>
      </c>
      <c r="AQ154" s="375">
        <v>0</v>
      </c>
      <c r="AR154" s="375">
        <v>0</v>
      </c>
      <c r="AS154" s="375">
        <v>0</v>
      </c>
      <c r="AT154" s="375">
        <v>0</v>
      </c>
      <c r="AU154" s="375">
        <v>0</v>
      </c>
      <c r="AV154" s="375">
        <v>0</v>
      </c>
      <c r="AW154" s="375">
        <v>0</v>
      </c>
      <c r="AX154" s="375">
        <v>0</v>
      </c>
      <c r="AY154" s="375">
        <v>0</v>
      </c>
      <c r="AZ154" s="375">
        <v>0</v>
      </c>
      <c r="BA154" s="388">
        <f t="shared" si="54"/>
        <v>0</v>
      </c>
      <c r="BB154" s="364"/>
      <c r="BC154" s="389">
        <f>SUMIFS(REPROGRAM!X:X,REPROGRAM!B:B,POA_GC_2026!A154)</f>
        <v>0</v>
      </c>
      <c r="BD154" s="389">
        <f>SUMIFS(REPROGRAM!Z:Z,REPROGRAM!B:B,POA_GC_2026!A154)</f>
        <v>0</v>
      </c>
      <c r="BE154" s="389">
        <f t="shared" si="62"/>
        <v>0</v>
      </c>
      <c r="BF154" s="375">
        <v>0</v>
      </c>
      <c r="BG154" s="394">
        <f>SUMIFS(CERT_PRES!$P:$P,CERT_PRES!$A:$A,$A154,CERT_PRES!$Q:$Q,"ENERO")</f>
        <v>0</v>
      </c>
      <c r="BH154" s="375">
        <v>0</v>
      </c>
      <c r="BI154" s="394">
        <f>SUMIFS(CERT_PRES!$P:$P,CERT_PRES!$A:$A,$A154,CERT_PRES!$Q:$Q,"FEBRERO")</f>
        <v>0</v>
      </c>
      <c r="BJ154" s="375">
        <v>0</v>
      </c>
      <c r="BK154" s="394">
        <f>SUMIFS(CERT_PRES!$P:$P,CERT_PRES!$A:$A,$A154,CERT_PRES!$Q:$Q,"MARZO")</f>
        <v>0</v>
      </c>
      <c r="BL154" s="375">
        <v>0</v>
      </c>
      <c r="BM154" s="394">
        <f>SUMIFS(CERT_PRES!$P:$P,CERT_PRES!$A:$A,$A154,CERT_PRES!$Q:$Q,"ABRIL")</f>
        <v>0</v>
      </c>
      <c r="BN154" s="375">
        <v>0</v>
      </c>
      <c r="BO154" s="394">
        <f>SUMIFS(CERT_PRES!$P:$P,CERT_PRES!$A:$A,$A154,CERT_PRES!$Q:$Q,"MAYO")</f>
        <v>0</v>
      </c>
      <c r="BP154" s="375">
        <v>0</v>
      </c>
      <c r="BQ154" s="394">
        <f>SUMIFS(CERT_PRES!$P:$P,CERT_PRES!$A:$A,$A154,CERT_PRES!$Q:$Q,"JUNIO")</f>
        <v>0</v>
      </c>
      <c r="BR154" s="375">
        <v>0</v>
      </c>
      <c r="BS154" s="394">
        <f>SUMIFS(CERT_PRES!$P:$P,CERT_PRES!$A:$A,$A154,CERT_PRES!$Q:$Q,"JULIO")</f>
        <v>0</v>
      </c>
      <c r="BT154" s="375">
        <v>0</v>
      </c>
      <c r="BU154" s="394">
        <f>SUMIFS(CERT_PRES!$P:$P,CERT_PRES!$A:$A,$A154,CERT_PRES!$Q:$Q,"AGOSTO")</f>
        <v>0</v>
      </c>
      <c r="BV154" s="375">
        <v>0</v>
      </c>
      <c r="BW154" s="394">
        <f>SUMIFS(CERT_PRES!$P:$P,CERT_PRES!$A:$A,$A154,CERT_PRES!$Q:$Q,"SEPTIEMBRE")</f>
        <v>0</v>
      </c>
      <c r="BX154" s="375">
        <v>0</v>
      </c>
      <c r="BY154" s="394">
        <f>SUMIFS(CERT_PRES!$P:$P,CERT_PRES!$A:$A,$A154,CERT_PRES!$Q:$Q,"OCTUBRE")</f>
        <v>0</v>
      </c>
      <c r="BZ154" s="375">
        <v>0</v>
      </c>
      <c r="CA154" s="394">
        <f>SUMIFS(CERT_PRES!$P:$P,CERT_PRES!$A:$A,$A154,CERT_PRES!$Q:$Q,"NOVIEMBRE")</f>
        <v>0</v>
      </c>
      <c r="CB154" s="375">
        <v>0</v>
      </c>
      <c r="CC154" s="388">
        <f>SUMIFS(CERT_PRES!$P:$P,CERT_PRES!$A:$A,$A154,CERT_PRES!$Q:$Q,"DICIEMBRE")</f>
        <v>0</v>
      </c>
      <c r="CD154" s="388">
        <f t="shared" si="44"/>
        <v>0</v>
      </c>
      <c r="CE154" s="407" t="str">
        <f t="shared" si="52"/>
        <v>NO</v>
      </c>
      <c r="CF154" s="408" t="str">
        <f t="shared" si="45"/>
        <v>VALIDADO</v>
      </c>
      <c r="CG154" s="409">
        <f>+((SUMIFS(REPROGRAM!$V:$V,REPROGRAM!$B:$B,$A154,REPROGRAM!$AB:$AB,"NO"))-(SUMIFS(REPROGRAM!$W:$W,REPROGRAM!$B:$B,$A154,REPROGRAM!$AB:$AB,"NO")))</f>
        <v>0</v>
      </c>
      <c r="CH154" s="409">
        <f t="shared" si="46"/>
        <v>0</v>
      </c>
      <c r="CI154" s="409">
        <f t="shared" si="47"/>
        <v>0</v>
      </c>
      <c r="CJ154" s="410" t="str">
        <f>IF(DT154="","",INDEX(CATALOGO!L:L,MATCH(DT154,CATALOGO!D:D,0)))</f>
        <v xml:space="preserve">DIRECCIÓN PROVINCIAL DE SALUD DE MANABÍ </v>
      </c>
      <c r="CK154" s="410" t="str">
        <f>IF(DT154="","",INDEX(CATALOGO!L:L,MATCH(DT154,CATALOGO!D:D,0)))</f>
        <v xml:space="preserve">DIRECCIÓN PROVINCIAL DE SALUD DE MANABÍ </v>
      </c>
      <c r="CL154" s="352" t="str">
        <f>IF(D154="","",INDEX(CATALOGO!G:G,MATCH(D154,CATALOGO!D:D,0)))</f>
        <v>COORDINACIÓN ZONAL 4</v>
      </c>
      <c r="CM154" s="352" t="str">
        <f>IF(D154="","",INDEX(CATALOGO!H:H,MATCH(D154,CATALOGO!D:D,0)))</f>
        <v>MANABI</v>
      </c>
      <c r="CN154" s="352" t="str">
        <f>IF(D154="","",INDEX(CATALOGO!I:I,MATCH(D154,CATALOGO!D:D,0)))</f>
        <v>CHONE</v>
      </c>
      <c r="CO154" s="411" t="str">
        <f>IF(H154="","",INDEX(CATALOGO!AH:AH,MATCH(H154,CATALOGO!AF:AF,0)))</f>
        <v>MANTENIMIENTOS</v>
      </c>
      <c r="CP154" s="352" t="str">
        <f t="shared" si="59"/>
        <v>NO APLICA</v>
      </c>
      <c r="CQ154" s="352" t="str">
        <f>IF(E154="","",INDEX(CATALOGO!N:N,MATCH(POA_GC_2026!E154,CATALOGO!M:M,0)))</f>
        <v>CAL</v>
      </c>
      <c r="CR154" s="352" t="str">
        <f t="shared" si="60"/>
        <v>CORRIENTE</v>
      </c>
      <c r="CS154" s="352" t="str">
        <f t="shared" si="61"/>
        <v>57000001</v>
      </c>
      <c r="CT154" s="417" t="str">
        <f>IFERROR(VLOOKUP(E154,CATALOGO!$BB$3:$BC$24,2,0)," ")</f>
        <v>G42</v>
      </c>
      <c r="CU154" s="418" t="str">
        <f>IF(E154="","",INDEX(CATALOGO!AN:AN,MATCH(POA_GC_2026!E154,CATALOGO!AQ:AQ,0)))</f>
        <v>Mejorar las condiciones de vida de la población de forma integral, promoviendo el acceso equitativo a salud, vivienda y bienestar social.</v>
      </c>
      <c r="CV154" s="418" t="str">
        <f>IF(E154="","",INDEX(CATALOGO!AO:AO,MATCH(POA_GC_2026!E154,CATALOGO!AQ:AQ,0)))</f>
        <v>OE4 Incrementar la calidad en la prestación de los servicios de salud</v>
      </c>
      <c r="CW154" s="407" t="str">
        <f>IF(CV154="","",INDEX(CATALOGO!AP:AP,MATCH(POA_GC_2026!CV154,CATALOGO!AO:AO,0)))</f>
        <v>OE_4</v>
      </c>
      <c r="CX154" s="419"/>
      <c r="CY154" s="420">
        <f>SUMIFS(CERT_ACT_POA!AM:AM,CERT_ACT_POA!C:C,A154)</f>
        <v>0</v>
      </c>
      <c r="CZ154" s="420">
        <f t="shared" si="55"/>
        <v>0</v>
      </c>
      <c r="DA154" s="421">
        <f>SUMIFS(CERT_ACT_POA!$AD:$AD,CERT_ACT_POA!$C:$C,POA_GC_2026!$A154)</f>
        <v>0</v>
      </c>
      <c r="DB154" s="421">
        <f>SUMIFS(CERT_ACT_POA!$AE:$AE,CERT_ACT_POA!$C:$C,POA_GC_2026!$A154)</f>
        <v>0</v>
      </c>
      <c r="DC154" s="421">
        <f>SUMIFS(CERT_ACT_POA!$AF:$AF,CERT_ACT_POA!$C:$C,POA_GC_2026!$A154)</f>
        <v>0</v>
      </c>
      <c r="DD154" s="407" t="str">
        <f t="shared" si="56"/>
        <v>53</v>
      </c>
      <c r="DE154" s="364"/>
      <c r="DF154" s="428"/>
      <c r="DG154" s="429">
        <f>SUMIFS(CERT_PRES!$M:$M,CERT_PRES!$A:$A,$A154)</f>
        <v>0</v>
      </c>
      <c r="DH154" s="429">
        <f>SUMIFS(CERT_PRES!$O:$O,CERT_PRES!$A:$A,$A154)</f>
        <v>0</v>
      </c>
      <c r="DI154" s="429">
        <f>SUMIFS(CERT_PRES!$P:$P,CERT_PRES!$A:$A,$A154)</f>
        <v>0</v>
      </c>
      <c r="DJ154" s="442">
        <f t="shared" si="48"/>
        <v>0</v>
      </c>
      <c r="DK154" s="608">
        <f>IFERROR(VLOOKUP($A154,CERT_PRES!$A$6:$L$2552,12,0),0)</f>
        <v>0</v>
      </c>
      <c r="DL154" s="429" t="str">
        <f t="shared" si="57"/>
        <v>OK</v>
      </c>
      <c r="DM154" s="429" t="str">
        <f t="shared" si="58"/>
        <v>OK</v>
      </c>
      <c r="DN154" s="429" t="str">
        <f t="shared" si="63"/>
        <v/>
      </c>
      <c r="DO154" s="429" t="str">
        <f t="shared" si="49"/>
        <v/>
      </c>
      <c r="DP154" s="443">
        <f>IFERROR(VLOOKUP(A154,#REF!,82,0),0)</f>
        <v>0</v>
      </c>
      <c r="DQ154" s="444">
        <f t="shared" si="50"/>
        <v>0</v>
      </c>
      <c r="DR154" s="445">
        <f t="shared" si="51"/>
        <v>0</v>
      </c>
      <c r="DS154" s="484" t="s">
        <v>2782</v>
      </c>
      <c r="DT154" s="326" t="s">
        <v>951</v>
      </c>
    </row>
    <row r="155" spans="1:124" s="39" customFormat="1" ht="12.75" customHeight="1">
      <c r="A155" s="484" t="s">
        <v>2783</v>
      </c>
      <c r="B155" s="486" t="str">
        <f>IF(DT155="","",INDEX(CATALOGO!E:E,MATCH(DT155,CATALOGO!D:D,0)))</f>
        <v>HOSPITAL GENERAL DE CHONE</v>
      </c>
      <c r="C155" s="483" t="s">
        <v>2538</v>
      </c>
      <c r="D155" s="326" t="str">
        <f>IF(B155="","",INDEX(CATALOGO!J:J,MATCH(B155,CATALOGO!E:E,0)))</f>
        <v>1333</v>
      </c>
      <c r="E155" s="329" t="s">
        <v>473</v>
      </c>
      <c r="F155" s="326" t="str">
        <f t="shared" si="53"/>
        <v>000</v>
      </c>
      <c r="G155" s="327" t="s">
        <v>193</v>
      </c>
      <c r="H155" s="328">
        <v>530813</v>
      </c>
      <c r="I155" s="341" t="s">
        <v>1151</v>
      </c>
      <c r="J155" s="327" t="s">
        <v>193</v>
      </c>
      <c r="K155" s="342" t="str">
        <f>IF(J155="","",INDEX(CATALOGO!AW:AW,MATCH(POA_GC_2026!J155,CATALOGO!AV:AV,0)))</f>
        <v>0000</v>
      </c>
      <c r="L155" s="342" t="str">
        <f>IF(J155="","",INDEX(CATALOGO!AY:AY,MATCH(POA_GC_2026!J155,CATALOGO!AV:AV,0)))</f>
        <v>0000</v>
      </c>
      <c r="M155" s="343" t="str">
        <f>IF(DT155="","",INDEX(CATALOGO!L:L,MATCH(DT155,CATALOGO!D:D,0)))</f>
        <v xml:space="preserve">DIRECCIÓN PROVINCIAL DE SALUD DE MANABÍ </v>
      </c>
      <c r="N155" s="343" t="str">
        <f>IF(DT155="","",INDEX(CATALOGO!K:K,MATCH(DT155,CATALOGO!D:D,0)))</f>
        <v>HOSPITAL GENERAL DE CHONE</v>
      </c>
      <c r="O155" s="344" t="str">
        <f>IF(E155="","",INDEX(CATALOGO!O:O,MATCH(POA_GC_2026!E155,CATALOGO!M:M,0)))</f>
        <v>GARANTIA DE LA CALIDAD DE LOS SERVICIOS DE SALUD</v>
      </c>
      <c r="P155" s="345" t="str">
        <f t="shared" si="43"/>
        <v>SIN PROYECTO</v>
      </c>
      <c r="Q155" s="346" t="str">
        <f>IF(CS155="","",INDEX(CATALOGO!T:T,MATCH(POA_GC_2026!CS155,CATALOGO!S:S,0)))</f>
        <v>MANTENIMIENTO PREVENTIVO Y CORRECTIVO SANITARIO</v>
      </c>
      <c r="R155" s="351" t="str">
        <f>IF(H155="","",INDEX(CATALOGO!AG:AG,MATCH(POA_GC_2026!H155,CATALOGO!AF:AF,0)))</f>
        <v>REPUESTOS Y ACCESORIOS</v>
      </c>
      <c r="S155" s="345" t="str">
        <f t="array" ref="S155">IF(J155="","",INDEX(CATALOGO!AU:AU,MATCH(J155,CATALOGO!AV:AV,0)))</f>
        <v>RECURSOS FISCALES</v>
      </c>
      <c r="T155" s="352" t="str">
        <f>IF(K155="","",INDEX(CATALOGO!AX:AX,MATCH(K155,CATALOGO!AW:AW,0)))</f>
        <v>SIN ORGANISMO</v>
      </c>
      <c r="U155" s="352" t="str">
        <f>IF(L155="","",INDEX(CATALOGO!AZ:AZ,MATCH(POA_GC_2026!L155,CATALOGO!AY:AY,0)))</f>
        <v>SIN CORRELATIVO</v>
      </c>
      <c r="V155" s="353" t="s">
        <v>493</v>
      </c>
      <c r="W155" s="354" t="s">
        <v>2488</v>
      </c>
      <c r="X155" s="354" t="s">
        <v>2505</v>
      </c>
      <c r="Y155" s="355" t="str">
        <f t="array" ref="Y155">IF(H155="","",INDEX(CATALOGO!AK:AK,MATCH(H155,CATALOGO!AF:AF,0)))</f>
        <v>02</v>
      </c>
      <c r="Z155" s="362" t="str">
        <f t="array" ref="Z155">IF(H155="","",INDEX(CATALOGO!AI:AI,MATCH(H155,CATALOGO!AF:AF,0)))</f>
        <v>NA</v>
      </c>
      <c r="AA155" s="362" t="str">
        <f t="array" ref="AA155">IF(H155="","",INDEX(CATALOGO!AJ:AJ,MATCH(H155,CATALOGO!AF:AF,0)))</f>
        <v>NA</v>
      </c>
      <c r="AB155" s="363" t="s">
        <v>194</v>
      </c>
      <c r="AC155" s="490"/>
      <c r="AD155" s="365" t="s">
        <v>208</v>
      </c>
      <c r="AE155" s="366" t="s">
        <v>41</v>
      </c>
      <c r="AF155" s="367">
        <v>46173</v>
      </c>
      <c r="AG155" s="367">
        <v>46188</v>
      </c>
      <c r="AH155" s="367">
        <v>46167</v>
      </c>
      <c r="AI155" s="367">
        <v>46190</v>
      </c>
      <c r="AJ155" s="367">
        <v>46193</v>
      </c>
      <c r="AK155" s="374"/>
      <c r="AL155" s="367">
        <v>46203</v>
      </c>
      <c r="AM155" s="367">
        <v>46387</v>
      </c>
      <c r="AN155" s="366" t="s">
        <v>41</v>
      </c>
      <c r="AO155" s="375">
        <v>0</v>
      </c>
      <c r="AP155" s="375">
        <v>0</v>
      </c>
      <c r="AQ155" s="375">
        <v>0</v>
      </c>
      <c r="AR155" s="375">
        <v>0</v>
      </c>
      <c r="AS155" s="375">
        <v>0</v>
      </c>
      <c r="AT155" s="375">
        <v>0</v>
      </c>
      <c r="AU155" s="375">
        <v>0</v>
      </c>
      <c r="AV155" s="375">
        <v>0</v>
      </c>
      <c r="AW155" s="375">
        <v>0</v>
      </c>
      <c r="AX155" s="375">
        <v>0</v>
      </c>
      <c r="AY155" s="375">
        <v>0</v>
      </c>
      <c r="AZ155" s="375">
        <v>0</v>
      </c>
      <c r="BA155" s="388">
        <f t="shared" si="54"/>
        <v>0</v>
      </c>
      <c r="BB155" s="364"/>
      <c r="BC155" s="389">
        <f>SUMIFS(REPROGRAM!X:X,REPROGRAM!B:B,POA_GC_2026!A155)</f>
        <v>0</v>
      </c>
      <c r="BD155" s="389">
        <f>SUMIFS(REPROGRAM!Z:Z,REPROGRAM!B:B,POA_GC_2026!A155)</f>
        <v>0</v>
      </c>
      <c r="BE155" s="389">
        <f t="shared" si="62"/>
        <v>0</v>
      </c>
      <c r="BF155" s="375">
        <v>0</v>
      </c>
      <c r="BG155" s="394">
        <f>SUMIFS(CERT_PRES!$P:$P,CERT_PRES!$A:$A,$A155,CERT_PRES!$Q:$Q,"ENERO")</f>
        <v>0</v>
      </c>
      <c r="BH155" s="375">
        <v>0</v>
      </c>
      <c r="BI155" s="394">
        <f>SUMIFS(CERT_PRES!$P:$P,CERT_PRES!$A:$A,$A155,CERT_PRES!$Q:$Q,"FEBRERO")</f>
        <v>0</v>
      </c>
      <c r="BJ155" s="375">
        <v>0</v>
      </c>
      <c r="BK155" s="394">
        <f>SUMIFS(CERT_PRES!$P:$P,CERT_PRES!$A:$A,$A155,CERT_PRES!$Q:$Q,"MARZO")</f>
        <v>0</v>
      </c>
      <c r="BL155" s="375">
        <v>0</v>
      </c>
      <c r="BM155" s="394">
        <f>SUMIFS(CERT_PRES!$P:$P,CERT_PRES!$A:$A,$A155,CERT_PRES!$Q:$Q,"ABRIL")</f>
        <v>0</v>
      </c>
      <c r="BN155" s="375">
        <v>0</v>
      </c>
      <c r="BO155" s="394">
        <f>SUMIFS(CERT_PRES!$P:$P,CERT_PRES!$A:$A,$A155,CERT_PRES!$Q:$Q,"MAYO")</f>
        <v>0</v>
      </c>
      <c r="BP155" s="375">
        <v>0</v>
      </c>
      <c r="BQ155" s="394">
        <f>SUMIFS(CERT_PRES!$P:$P,CERT_PRES!$A:$A,$A155,CERT_PRES!$Q:$Q,"JUNIO")</f>
        <v>0</v>
      </c>
      <c r="BR155" s="375">
        <v>0</v>
      </c>
      <c r="BS155" s="394">
        <f>SUMIFS(CERT_PRES!$P:$P,CERT_PRES!$A:$A,$A155,CERT_PRES!$Q:$Q,"JULIO")</f>
        <v>0</v>
      </c>
      <c r="BT155" s="375">
        <v>0</v>
      </c>
      <c r="BU155" s="394">
        <f>SUMIFS(CERT_PRES!$P:$P,CERT_PRES!$A:$A,$A155,CERT_PRES!$Q:$Q,"AGOSTO")</f>
        <v>0</v>
      </c>
      <c r="BV155" s="375">
        <v>0</v>
      </c>
      <c r="BW155" s="394">
        <f>SUMIFS(CERT_PRES!$P:$P,CERT_PRES!$A:$A,$A155,CERT_PRES!$Q:$Q,"SEPTIEMBRE")</f>
        <v>0</v>
      </c>
      <c r="BX155" s="375">
        <v>0</v>
      </c>
      <c r="BY155" s="394">
        <f>SUMIFS(CERT_PRES!$P:$P,CERT_PRES!$A:$A,$A155,CERT_PRES!$Q:$Q,"OCTUBRE")</f>
        <v>0</v>
      </c>
      <c r="BZ155" s="375">
        <v>0</v>
      </c>
      <c r="CA155" s="394">
        <f>SUMIFS(CERT_PRES!$P:$P,CERT_PRES!$A:$A,$A155,CERT_PRES!$Q:$Q,"NOVIEMBRE")</f>
        <v>0</v>
      </c>
      <c r="CB155" s="375">
        <v>0</v>
      </c>
      <c r="CC155" s="388">
        <f>SUMIFS(CERT_PRES!$P:$P,CERT_PRES!$A:$A,$A155,CERT_PRES!$Q:$Q,"DICIEMBRE")</f>
        <v>0</v>
      </c>
      <c r="CD155" s="388">
        <f t="shared" si="44"/>
        <v>0</v>
      </c>
      <c r="CE155" s="407" t="str">
        <f t="shared" si="52"/>
        <v>NO</v>
      </c>
      <c r="CF155" s="408" t="str">
        <f t="shared" si="45"/>
        <v>VALIDADO</v>
      </c>
      <c r="CG155" s="409">
        <f>+((SUMIFS(REPROGRAM!$V:$V,REPROGRAM!$B:$B,$A155,REPROGRAM!$AB:$AB,"NO"))-(SUMIFS(REPROGRAM!$W:$W,REPROGRAM!$B:$B,$A155,REPROGRAM!$AB:$AB,"NO")))</f>
        <v>0</v>
      </c>
      <c r="CH155" s="409">
        <f t="shared" si="46"/>
        <v>0</v>
      </c>
      <c r="CI155" s="409">
        <f t="shared" si="47"/>
        <v>0</v>
      </c>
      <c r="CJ155" s="410" t="str">
        <f>IF(DT155="","",INDEX(CATALOGO!L:L,MATCH(DT155,CATALOGO!D:D,0)))</f>
        <v xml:space="preserve">DIRECCIÓN PROVINCIAL DE SALUD DE MANABÍ </v>
      </c>
      <c r="CK155" s="410" t="str">
        <f>IF(DT155="","",INDEX(CATALOGO!L:L,MATCH(DT155,CATALOGO!D:D,0)))</f>
        <v xml:space="preserve">DIRECCIÓN PROVINCIAL DE SALUD DE MANABÍ </v>
      </c>
      <c r="CL155" s="352" t="str">
        <f>IF(D155="","",INDEX(CATALOGO!G:G,MATCH(D155,CATALOGO!D:D,0)))</f>
        <v>COORDINACIÓN ZONAL 4</v>
      </c>
      <c r="CM155" s="352" t="str">
        <f>IF(D155="","",INDEX(CATALOGO!H:H,MATCH(D155,CATALOGO!D:D,0)))</f>
        <v>MANABI</v>
      </c>
      <c r="CN155" s="352" t="str">
        <f>IF(D155="","",INDEX(CATALOGO!I:I,MATCH(D155,CATALOGO!D:D,0)))</f>
        <v>CHONE</v>
      </c>
      <c r="CO155" s="411" t="str">
        <f>IF(H155="","",INDEX(CATALOGO!AH:AH,MATCH(H155,CATALOGO!AF:AF,0)))</f>
        <v>MANTENIMIENTOS</v>
      </c>
      <c r="CP155" s="352" t="str">
        <f t="shared" si="59"/>
        <v>NO APLICA</v>
      </c>
      <c r="CQ155" s="352" t="str">
        <f>IF(E155="","",INDEX(CATALOGO!N:N,MATCH(POA_GC_2026!E155,CATALOGO!M:M,0)))</f>
        <v>CAL</v>
      </c>
      <c r="CR155" s="352" t="str">
        <f t="shared" si="60"/>
        <v>CORRIENTE</v>
      </c>
      <c r="CS155" s="352" t="str">
        <f t="shared" si="61"/>
        <v>57000001</v>
      </c>
      <c r="CT155" s="417" t="str">
        <f>IFERROR(VLOOKUP(E155,CATALOGO!$BB$3:$BC$24,2,0)," ")</f>
        <v>G42</v>
      </c>
      <c r="CU155" s="418" t="str">
        <f>IF(E155="","",INDEX(CATALOGO!AN:AN,MATCH(POA_GC_2026!E155,CATALOGO!AQ:AQ,0)))</f>
        <v>Mejorar las condiciones de vida de la población de forma integral, promoviendo el acceso equitativo a salud, vivienda y bienestar social.</v>
      </c>
      <c r="CV155" s="418" t="str">
        <f>IF(E155="","",INDEX(CATALOGO!AO:AO,MATCH(POA_GC_2026!E155,CATALOGO!AQ:AQ,0)))</f>
        <v>OE4 Incrementar la calidad en la prestación de los servicios de salud</v>
      </c>
      <c r="CW155" s="407" t="str">
        <f>IF(CV155="","",INDEX(CATALOGO!AP:AP,MATCH(POA_GC_2026!CV155,CATALOGO!AO:AO,0)))</f>
        <v>OE_4</v>
      </c>
      <c r="CX155" s="419"/>
      <c r="CY155" s="420">
        <f>SUMIFS(CERT_ACT_POA!AM:AM,CERT_ACT_POA!C:C,A155)</f>
        <v>0</v>
      </c>
      <c r="CZ155" s="420">
        <f t="shared" si="55"/>
        <v>0</v>
      </c>
      <c r="DA155" s="421">
        <f>SUMIFS(CERT_ACT_POA!$AD:$AD,CERT_ACT_POA!$C:$C,POA_GC_2026!$A155)</f>
        <v>0</v>
      </c>
      <c r="DB155" s="421">
        <f>SUMIFS(CERT_ACT_POA!$AE:$AE,CERT_ACT_POA!$C:$C,POA_GC_2026!$A155)</f>
        <v>0</v>
      </c>
      <c r="DC155" s="421">
        <f>SUMIFS(CERT_ACT_POA!$AF:$AF,CERT_ACT_POA!$C:$C,POA_GC_2026!$A155)</f>
        <v>0</v>
      </c>
      <c r="DD155" s="407" t="str">
        <f t="shared" si="56"/>
        <v>53</v>
      </c>
      <c r="DE155" s="364"/>
      <c r="DF155" s="428"/>
      <c r="DG155" s="429">
        <f>SUMIFS(CERT_PRES!$M:$M,CERT_PRES!$A:$A,$A155)</f>
        <v>0</v>
      </c>
      <c r="DH155" s="429">
        <f>SUMIFS(CERT_PRES!$O:$O,CERT_PRES!$A:$A,$A155)</f>
        <v>0</v>
      </c>
      <c r="DI155" s="429">
        <f>SUMIFS(CERT_PRES!$P:$P,CERT_PRES!$A:$A,$A155)</f>
        <v>0</v>
      </c>
      <c r="DJ155" s="442">
        <f t="shared" si="48"/>
        <v>0</v>
      </c>
      <c r="DK155" s="608">
        <f>IFERROR(VLOOKUP($A155,CERT_PRES!$A$6:$L$2552,12,0),0)</f>
        <v>0</v>
      </c>
      <c r="DL155" s="429" t="str">
        <f t="shared" si="57"/>
        <v>OK</v>
      </c>
      <c r="DM155" s="429" t="str">
        <f t="shared" si="58"/>
        <v>OK</v>
      </c>
      <c r="DN155" s="429" t="str">
        <f t="shared" si="63"/>
        <v/>
      </c>
      <c r="DO155" s="429" t="str">
        <f t="shared" si="49"/>
        <v/>
      </c>
      <c r="DP155" s="443">
        <f>IFERROR(VLOOKUP(A155,#REF!,82,0),0)</f>
        <v>0</v>
      </c>
      <c r="DQ155" s="444">
        <f t="shared" si="50"/>
        <v>0</v>
      </c>
      <c r="DR155" s="445">
        <f t="shared" si="51"/>
        <v>0</v>
      </c>
      <c r="DS155" s="484" t="s">
        <v>2783</v>
      </c>
      <c r="DT155" s="326" t="s">
        <v>951</v>
      </c>
    </row>
    <row r="156" spans="1:124" s="39" customFormat="1" ht="12.75" customHeight="1">
      <c r="A156" s="484" t="s">
        <v>2784</v>
      </c>
      <c r="B156" s="486" t="str">
        <f>IF(DT156="","",INDEX(CATALOGO!E:E,MATCH(DT156,CATALOGO!D:D,0)))</f>
        <v>HOSPITAL GENERAL DE CHONE</v>
      </c>
      <c r="C156" s="483" t="s">
        <v>2538</v>
      </c>
      <c r="D156" s="326" t="str">
        <f>IF(B156="","",INDEX(CATALOGO!J:J,MATCH(B156,CATALOGO!E:E,0)))</f>
        <v>1333</v>
      </c>
      <c r="E156" s="329" t="s">
        <v>473</v>
      </c>
      <c r="F156" s="326" t="str">
        <f t="shared" si="53"/>
        <v>000</v>
      </c>
      <c r="G156" s="327" t="s">
        <v>193</v>
      </c>
      <c r="H156" s="328">
        <v>530813</v>
      </c>
      <c r="I156" s="341" t="s">
        <v>1151</v>
      </c>
      <c r="J156" s="327" t="s">
        <v>193</v>
      </c>
      <c r="K156" s="342" t="str">
        <f>IF(J156="","",INDEX(CATALOGO!AW:AW,MATCH(POA_GC_2026!J156,CATALOGO!AV:AV,0)))</f>
        <v>0000</v>
      </c>
      <c r="L156" s="342" t="str">
        <f>IF(J156="","",INDEX(CATALOGO!AY:AY,MATCH(POA_GC_2026!J156,CATALOGO!AV:AV,0)))</f>
        <v>0000</v>
      </c>
      <c r="M156" s="343" t="str">
        <f>IF(DT156="","",INDEX(CATALOGO!L:L,MATCH(DT156,CATALOGO!D:D,0)))</f>
        <v xml:space="preserve">DIRECCIÓN PROVINCIAL DE SALUD DE MANABÍ </v>
      </c>
      <c r="N156" s="343" t="str">
        <f>IF(DT156="","",INDEX(CATALOGO!K:K,MATCH(DT156,CATALOGO!D:D,0)))</f>
        <v>HOSPITAL GENERAL DE CHONE</v>
      </c>
      <c r="O156" s="344" t="str">
        <f>IF(E156="","",INDEX(CATALOGO!O:O,MATCH(POA_GC_2026!E156,CATALOGO!M:M,0)))</f>
        <v>GARANTIA DE LA CALIDAD DE LOS SERVICIOS DE SALUD</v>
      </c>
      <c r="P156" s="345" t="str">
        <f t="shared" ref="P156:P168" si="64">IF(CR156="CORRIENTE","SIN PROYECTO","")</f>
        <v>SIN PROYECTO</v>
      </c>
      <c r="Q156" s="346" t="str">
        <f>IF(CS156="","",INDEX(CATALOGO!T:T,MATCH(POA_GC_2026!CS156,CATALOGO!S:S,0)))</f>
        <v>MANTENIMIENTO PREVENTIVO Y CORRECTIVO SANITARIO</v>
      </c>
      <c r="R156" s="351" t="str">
        <f>IF(H156="","",INDEX(CATALOGO!AG:AG,MATCH(POA_GC_2026!H156,CATALOGO!AF:AF,0)))</f>
        <v>REPUESTOS Y ACCESORIOS</v>
      </c>
      <c r="S156" s="345" t="str">
        <f t="array" ref="S156">IF(J156="","",INDEX(CATALOGO!AU:AU,MATCH(J156,CATALOGO!AV:AV,0)))</f>
        <v>RECURSOS FISCALES</v>
      </c>
      <c r="T156" s="352" t="str">
        <f>IF(K156="","",INDEX(CATALOGO!AX:AX,MATCH(K156,CATALOGO!AW:AW,0)))</f>
        <v>SIN ORGANISMO</v>
      </c>
      <c r="U156" s="352" t="str">
        <f>IF(L156="","",INDEX(CATALOGO!AZ:AZ,MATCH(POA_GC_2026!L156,CATALOGO!AY:AY,0)))</f>
        <v>SIN CORRELATIVO</v>
      </c>
      <c r="V156" s="353" t="s">
        <v>493</v>
      </c>
      <c r="W156" s="354" t="s">
        <v>2488</v>
      </c>
      <c r="X156" s="354" t="s">
        <v>2505</v>
      </c>
      <c r="Y156" s="355" t="str">
        <f t="array" ref="Y156">IF(H156="","",INDEX(CATALOGO!AK:AK,MATCH(H156,CATALOGO!AF:AF,0)))</f>
        <v>02</v>
      </c>
      <c r="Z156" s="362" t="str">
        <f t="array" ref="Z156">IF(H156="","",INDEX(CATALOGO!AI:AI,MATCH(H156,CATALOGO!AF:AF,0)))</f>
        <v>NA</v>
      </c>
      <c r="AA156" s="362" t="str">
        <f t="array" ref="AA156">IF(H156="","",INDEX(CATALOGO!AJ:AJ,MATCH(H156,CATALOGO!AF:AF,0)))</f>
        <v>NA</v>
      </c>
      <c r="AB156" s="363" t="s">
        <v>194</v>
      </c>
      <c r="AC156" s="490"/>
      <c r="AD156" s="365" t="s">
        <v>208</v>
      </c>
      <c r="AE156" s="366" t="s">
        <v>41</v>
      </c>
      <c r="AF156" s="367">
        <v>46173</v>
      </c>
      <c r="AG156" s="367">
        <v>46188</v>
      </c>
      <c r="AH156" s="367">
        <v>46167</v>
      </c>
      <c r="AI156" s="367">
        <v>46190</v>
      </c>
      <c r="AJ156" s="367">
        <v>46193</v>
      </c>
      <c r="AK156" s="374"/>
      <c r="AL156" s="367">
        <v>46203</v>
      </c>
      <c r="AM156" s="367">
        <v>46387</v>
      </c>
      <c r="AN156" s="366" t="s">
        <v>41</v>
      </c>
      <c r="AO156" s="375">
        <v>0</v>
      </c>
      <c r="AP156" s="375">
        <v>0</v>
      </c>
      <c r="AQ156" s="375">
        <v>0</v>
      </c>
      <c r="AR156" s="375">
        <v>0</v>
      </c>
      <c r="AS156" s="375">
        <v>0</v>
      </c>
      <c r="AT156" s="375">
        <v>0</v>
      </c>
      <c r="AU156" s="375">
        <v>0</v>
      </c>
      <c r="AV156" s="375">
        <v>0</v>
      </c>
      <c r="AW156" s="375">
        <v>0</v>
      </c>
      <c r="AX156" s="375">
        <v>0</v>
      </c>
      <c r="AY156" s="375">
        <v>0</v>
      </c>
      <c r="AZ156" s="375">
        <v>0</v>
      </c>
      <c r="BA156" s="388">
        <f t="shared" si="54"/>
        <v>0</v>
      </c>
      <c r="BB156" s="364"/>
      <c r="BC156" s="389">
        <f>SUMIFS(REPROGRAM!X:X,REPROGRAM!B:B,POA_GC_2026!A156)</f>
        <v>0</v>
      </c>
      <c r="BD156" s="389">
        <f>SUMIFS(REPROGRAM!Z:Z,REPROGRAM!B:B,POA_GC_2026!A156)</f>
        <v>0</v>
      </c>
      <c r="BE156" s="389">
        <f t="shared" si="62"/>
        <v>0</v>
      </c>
      <c r="BF156" s="375">
        <v>0</v>
      </c>
      <c r="BG156" s="394">
        <f>SUMIFS(CERT_PRES!$P:$P,CERT_PRES!$A:$A,$A156,CERT_PRES!$Q:$Q,"ENERO")</f>
        <v>0</v>
      </c>
      <c r="BH156" s="375">
        <v>0</v>
      </c>
      <c r="BI156" s="394">
        <f>SUMIFS(CERT_PRES!$P:$P,CERT_PRES!$A:$A,$A156,CERT_PRES!$Q:$Q,"FEBRERO")</f>
        <v>0</v>
      </c>
      <c r="BJ156" s="375">
        <v>0</v>
      </c>
      <c r="BK156" s="394">
        <f>SUMIFS(CERT_PRES!$P:$P,CERT_PRES!$A:$A,$A156,CERT_PRES!$Q:$Q,"MARZO")</f>
        <v>0</v>
      </c>
      <c r="BL156" s="375">
        <v>0</v>
      </c>
      <c r="BM156" s="394">
        <f>SUMIFS(CERT_PRES!$P:$P,CERT_PRES!$A:$A,$A156,CERT_PRES!$Q:$Q,"ABRIL")</f>
        <v>0</v>
      </c>
      <c r="BN156" s="375">
        <v>0</v>
      </c>
      <c r="BO156" s="394">
        <f>SUMIFS(CERT_PRES!$P:$P,CERT_PRES!$A:$A,$A156,CERT_PRES!$Q:$Q,"MAYO")</f>
        <v>0</v>
      </c>
      <c r="BP156" s="375">
        <v>0</v>
      </c>
      <c r="BQ156" s="394">
        <f>SUMIFS(CERT_PRES!$P:$P,CERT_PRES!$A:$A,$A156,CERT_PRES!$Q:$Q,"JUNIO")</f>
        <v>0</v>
      </c>
      <c r="BR156" s="375">
        <v>0</v>
      </c>
      <c r="BS156" s="394">
        <f>SUMIFS(CERT_PRES!$P:$P,CERT_PRES!$A:$A,$A156,CERT_PRES!$Q:$Q,"JULIO")</f>
        <v>0</v>
      </c>
      <c r="BT156" s="375">
        <v>0</v>
      </c>
      <c r="BU156" s="394">
        <f>SUMIFS(CERT_PRES!$P:$P,CERT_PRES!$A:$A,$A156,CERT_PRES!$Q:$Q,"AGOSTO")</f>
        <v>0</v>
      </c>
      <c r="BV156" s="375">
        <v>0</v>
      </c>
      <c r="BW156" s="394">
        <f>SUMIFS(CERT_PRES!$P:$P,CERT_PRES!$A:$A,$A156,CERT_PRES!$Q:$Q,"SEPTIEMBRE")</f>
        <v>0</v>
      </c>
      <c r="BX156" s="375">
        <v>0</v>
      </c>
      <c r="BY156" s="394">
        <f>SUMIFS(CERT_PRES!$P:$P,CERT_PRES!$A:$A,$A156,CERT_PRES!$Q:$Q,"OCTUBRE")</f>
        <v>0</v>
      </c>
      <c r="BZ156" s="375">
        <v>0</v>
      </c>
      <c r="CA156" s="394">
        <f>SUMIFS(CERT_PRES!$P:$P,CERT_PRES!$A:$A,$A156,CERT_PRES!$Q:$Q,"NOVIEMBRE")</f>
        <v>0</v>
      </c>
      <c r="CB156" s="375">
        <v>0</v>
      </c>
      <c r="CC156" s="388">
        <f>SUMIFS(CERT_PRES!$P:$P,CERT_PRES!$A:$A,$A156,CERT_PRES!$Q:$Q,"DICIEMBRE")</f>
        <v>0</v>
      </c>
      <c r="CD156" s="388">
        <f t="shared" ref="CD156:CD168" si="65">BF156+BH156+BJ156+BL156+BN156+BP156+BR156+BT156+BV156+BX156+BZ156+CB156</f>
        <v>0</v>
      </c>
      <c r="CE156" s="407" t="str">
        <f t="shared" si="52"/>
        <v>NO</v>
      </c>
      <c r="CF156" s="408" t="str">
        <f t="shared" ref="CF156:CF168" si="66">IF(BE156=CD156,"VALIDADO","REVISAR")</f>
        <v>VALIDADO</v>
      </c>
      <c r="CG156" s="409">
        <f>+((SUMIFS(REPROGRAM!$V:$V,REPROGRAM!$B:$B,$A156,REPROGRAM!$AB:$AB,"NO"))-(SUMIFS(REPROGRAM!$W:$W,REPROGRAM!$B:$B,$A156,REPROGRAM!$AB:$AB,"NO")))</f>
        <v>0</v>
      </c>
      <c r="CH156" s="409">
        <f t="shared" ref="CH156:CH168" si="67">ROUND(BE156-CG156,2)</f>
        <v>0</v>
      </c>
      <c r="CI156" s="409">
        <f t="shared" ref="CI156:CI168" si="68">+BE156-CD156</f>
        <v>0</v>
      </c>
      <c r="CJ156" s="410" t="str">
        <f>IF(DT156="","",INDEX(CATALOGO!L:L,MATCH(DT156,CATALOGO!D:D,0)))</f>
        <v xml:space="preserve">DIRECCIÓN PROVINCIAL DE SALUD DE MANABÍ </v>
      </c>
      <c r="CK156" s="410" t="str">
        <f>IF(DT156="","",INDEX(CATALOGO!L:L,MATCH(DT156,CATALOGO!D:D,0)))</f>
        <v xml:space="preserve">DIRECCIÓN PROVINCIAL DE SALUD DE MANABÍ </v>
      </c>
      <c r="CL156" s="352" t="str">
        <f>IF(D156="","",INDEX(CATALOGO!G:G,MATCH(D156,CATALOGO!D:D,0)))</f>
        <v>COORDINACIÓN ZONAL 4</v>
      </c>
      <c r="CM156" s="352" t="str">
        <f>IF(D156="","",INDEX(CATALOGO!H:H,MATCH(D156,CATALOGO!D:D,0)))</f>
        <v>MANABI</v>
      </c>
      <c r="CN156" s="352" t="str">
        <f>IF(D156="","",INDEX(CATALOGO!I:I,MATCH(D156,CATALOGO!D:D,0)))</f>
        <v>CHONE</v>
      </c>
      <c r="CO156" s="411" t="str">
        <f>IF(H156="","",INDEX(CATALOGO!AH:AH,MATCH(H156,CATALOGO!AF:AF,0)))</f>
        <v>MANTENIMIENTOS</v>
      </c>
      <c r="CP156" s="352" t="str">
        <f t="shared" si="59"/>
        <v>NO APLICA</v>
      </c>
      <c r="CQ156" s="352" t="str">
        <f>IF(E156="","",INDEX(CATALOGO!N:N,MATCH(POA_GC_2026!E156,CATALOGO!M:M,0)))</f>
        <v>CAL</v>
      </c>
      <c r="CR156" s="352" t="str">
        <f t="shared" si="60"/>
        <v>CORRIENTE</v>
      </c>
      <c r="CS156" s="352" t="str">
        <f t="shared" si="61"/>
        <v>57000001</v>
      </c>
      <c r="CT156" s="417" t="str">
        <f>IFERROR(VLOOKUP(E156,CATALOGO!$BB$3:$BC$24,2,0)," ")</f>
        <v>G42</v>
      </c>
      <c r="CU156" s="418" t="str">
        <f>IF(E156="","",INDEX(CATALOGO!AN:AN,MATCH(POA_GC_2026!E156,CATALOGO!AQ:AQ,0)))</f>
        <v>Mejorar las condiciones de vida de la población de forma integral, promoviendo el acceso equitativo a salud, vivienda y bienestar social.</v>
      </c>
      <c r="CV156" s="418" t="str">
        <f>IF(E156="","",INDEX(CATALOGO!AO:AO,MATCH(POA_GC_2026!E156,CATALOGO!AQ:AQ,0)))</f>
        <v>OE4 Incrementar la calidad en la prestación de los servicios de salud</v>
      </c>
      <c r="CW156" s="407" t="str">
        <f>IF(CV156="","",INDEX(CATALOGO!AP:AP,MATCH(POA_GC_2026!CV156,CATALOGO!AO:AO,0)))</f>
        <v>OE_4</v>
      </c>
      <c r="CX156" s="419"/>
      <c r="CY156" s="420">
        <f>SUMIFS(CERT_ACT_POA!AM:AM,CERT_ACT_POA!C:C,A156)</f>
        <v>0</v>
      </c>
      <c r="CZ156" s="420">
        <f t="shared" si="55"/>
        <v>0</v>
      </c>
      <c r="DA156" s="421">
        <f>SUMIFS(CERT_ACT_POA!$AD:$AD,CERT_ACT_POA!$C:$C,POA_GC_2026!$A156)</f>
        <v>0</v>
      </c>
      <c r="DB156" s="421">
        <f>SUMIFS(CERT_ACT_POA!$AE:$AE,CERT_ACT_POA!$C:$C,POA_GC_2026!$A156)</f>
        <v>0</v>
      </c>
      <c r="DC156" s="421">
        <f>SUMIFS(CERT_ACT_POA!$AF:$AF,CERT_ACT_POA!$C:$C,POA_GC_2026!$A156)</f>
        <v>0</v>
      </c>
      <c r="DD156" s="407" t="str">
        <f t="shared" si="56"/>
        <v>53</v>
      </c>
      <c r="DE156" s="364"/>
      <c r="DF156" s="428"/>
      <c r="DG156" s="429">
        <f>SUMIFS(CERT_PRES!$M:$M,CERT_PRES!$A:$A,$A156)</f>
        <v>0</v>
      </c>
      <c r="DH156" s="429">
        <f>SUMIFS(CERT_PRES!$O:$O,CERT_PRES!$A:$A,$A156)</f>
        <v>0</v>
      </c>
      <c r="DI156" s="429">
        <f>SUMIFS(CERT_PRES!$P:$P,CERT_PRES!$A:$A,$A156)</f>
        <v>0</v>
      </c>
      <c r="DJ156" s="442">
        <f t="shared" ref="DJ156:DJ168" si="69">+CG156</f>
        <v>0</v>
      </c>
      <c r="DK156" s="608">
        <f>IFERROR(VLOOKUP($A156,CERT_PRES!$A$6:$L$2552,12,0),0)</f>
        <v>0</v>
      </c>
      <c r="DL156" s="429" t="str">
        <f t="shared" si="57"/>
        <v>OK</v>
      </c>
      <c r="DM156" s="429" t="str">
        <f t="shared" si="58"/>
        <v>OK</v>
      </c>
      <c r="DN156" s="429" t="str">
        <f t="shared" si="63"/>
        <v/>
      </c>
      <c r="DO156" s="429" t="str">
        <f t="shared" ref="DO156:DO168" si="70">IF(CF156="SI",IF(DJ156&gt;DO156,"ANTICIPADO",IF(AND(DJ156&gt;0,DJ156&lt;DO156),"ATRASADO",IF(AND(DJ156&gt;0,DJ156=DO156),"CUMPLIDO",IF(AND(DJ156=0,DO156&gt;0),"NO CUMPLIDO","")))),"")</f>
        <v/>
      </c>
      <c r="DP156" s="443">
        <f>IFERROR(VLOOKUP(A156,#REF!,82,0),0)</f>
        <v>0</v>
      </c>
      <c r="DQ156" s="444">
        <f t="shared" ref="DQ156:DQ168" si="71">+DG156+DH156</f>
        <v>0</v>
      </c>
      <c r="DR156" s="445">
        <f t="shared" ref="DR156:DR168" si="72">+CH156-DQ156</f>
        <v>0</v>
      </c>
      <c r="DS156" s="484" t="s">
        <v>2784</v>
      </c>
      <c r="DT156" s="326" t="s">
        <v>951</v>
      </c>
    </row>
    <row r="157" spans="1:124" s="39" customFormat="1" ht="12.75" customHeight="1">
      <c r="A157" s="484" t="s">
        <v>2785</v>
      </c>
      <c r="B157" s="486" t="str">
        <f>IF(DT157="","",INDEX(CATALOGO!E:E,MATCH(DT157,CATALOGO!D:D,0)))</f>
        <v>HOSPITAL GENERAL DE CHONE</v>
      </c>
      <c r="C157" s="483" t="s">
        <v>2538</v>
      </c>
      <c r="D157" s="326" t="str">
        <f>IF(B157="","",INDEX(CATALOGO!J:J,MATCH(B157,CATALOGO!E:E,0)))</f>
        <v>1333</v>
      </c>
      <c r="E157" s="329" t="s">
        <v>473</v>
      </c>
      <c r="F157" s="326" t="str">
        <f t="shared" si="53"/>
        <v>000</v>
      </c>
      <c r="G157" s="327" t="s">
        <v>193</v>
      </c>
      <c r="H157" s="328">
        <v>530813</v>
      </c>
      <c r="I157" s="341" t="s">
        <v>1151</v>
      </c>
      <c r="J157" s="327" t="s">
        <v>193</v>
      </c>
      <c r="K157" s="342" t="str">
        <f>IF(J157="","",INDEX(CATALOGO!AW:AW,MATCH(POA_GC_2026!J157,CATALOGO!AV:AV,0)))</f>
        <v>0000</v>
      </c>
      <c r="L157" s="342" t="str">
        <f>IF(J157="","",INDEX(CATALOGO!AY:AY,MATCH(POA_GC_2026!J157,CATALOGO!AV:AV,0)))</f>
        <v>0000</v>
      </c>
      <c r="M157" s="343" t="str">
        <f>IF(DT157="","",INDEX(CATALOGO!L:L,MATCH(DT157,CATALOGO!D:D,0)))</f>
        <v xml:space="preserve">DIRECCIÓN PROVINCIAL DE SALUD DE MANABÍ </v>
      </c>
      <c r="N157" s="343" t="str">
        <f>IF(DT157="","",INDEX(CATALOGO!K:K,MATCH(DT157,CATALOGO!D:D,0)))</f>
        <v>HOSPITAL GENERAL DE CHONE</v>
      </c>
      <c r="O157" s="344" t="str">
        <f>IF(E157="","",INDEX(CATALOGO!O:O,MATCH(POA_GC_2026!E157,CATALOGO!M:M,0)))</f>
        <v>GARANTIA DE LA CALIDAD DE LOS SERVICIOS DE SALUD</v>
      </c>
      <c r="P157" s="345" t="str">
        <f t="shared" si="64"/>
        <v>SIN PROYECTO</v>
      </c>
      <c r="Q157" s="346" t="str">
        <f>IF(CS157="","",INDEX(CATALOGO!T:T,MATCH(POA_GC_2026!CS157,CATALOGO!S:S,0)))</f>
        <v>MANTENIMIENTO PREVENTIVO Y CORRECTIVO SANITARIO</v>
      </c>
      <c r="R157" s="351" t="str">
        <f>IF(H157="","",INDEX(CATALOGO!AG:AG,MATCH(POA_GC_2026!H157,CATALOGO!AF:AF,0)))</f>
        <v>REPUESTOS Y ACCESORIOS</v>
      </c>
      <c r="S157" s="345" t="str">
        <f t="array" ref="S157">IF(J157="","",INDEX(CATALOGO!AU:AU,MATCH(J157,CATALOGO!AV:AV,0)))</f>
        <v>RECURSOS FISCALES</v>
      </c>
      <c r="T157" s="352" t="str">
        <f>IF(K157="","",INDEX(CATALOGO!AX:AX,MATCH(K157,CATALOGO!AW:AW,0)))</f>
        <v>SIN ORGANISMO</v>
      </c>
      <c r="U157" s="352" t="str">
        <f>IF(L157="","",INDEX(CATALOGO!AZ:AZ,MATCH(POA_GC_2026!L157,CATALOGO!AY:AY,0)))</f>
        <v>SIN CORRELATIVO</v>
      </c>
      <c r="V157" s="353" t="s">
        <v>493</v>
      </c>
      <c r="W157" s="354" t="s">
        <v>2488</v>
      </c>
      <c r="X157" s="354" t="s">
        <v>2505</v>
      </c>
      <c r="Y157" s="355" t="str">
        <f t="array" ref="Y157">IF(H157="","",INDEX(CATALOGO!AK:AK,MATCH(H157,CATALOGO!AF:AF,0)))</f>
        <v>02</v>
      </c>
      <c r="Z157" s="362" t="str">
        <f t="array" ref="Z157">IF(H157="","",INDEX(CATALOGO!AI:AI,MATCH(H157,CATALOGO!AF:AF,0)))</f>
        <v>NA</v>
      </c>
      <c r="AA157" s="362" t="str">
        <f t="array" ref="AA157">IF(H157="","",INDEX(CATALOGO!AJ:AJ,MATCH(H157,CATALOGO!AF:AF,0)))</f>
        <v>NA</v>
      </c>
      <c r="AB157" s="363" t="s">
        <v>194</v>
      </c>
      <c r="AC157" s="490"/>
      <c r="AD157" s="365" t="s">
        <v>208</v>
      </c>
      <c r="AE157" s="366" t="s">
        <v>41</v>
      </c>
      <c r="AF157" s="367">
        <v>46173</v>
      </c>
      <c r="AG157" s="367">
        <v>46188</v>
      </c>
      <c r="AH157" s="367">
        <v>46167</v>
      </c>
      <c r="AI157" s="367">
        <v>46190</v>
      </c>
      <c r="AJ157" s="367">
        <v>46193</v>
      </c>
      <c r="AK157" s="374"/>
      <c r="AL157" s="367">
        <v>46203</v>
      </c>
      <c r="AM157" s="367">
        <v>46387</v>
      </c>
      <c r="AN157" s="366" t="s">
        <v>41</v>
      </c>
      <c r="AO157" s="375">
        <v>0</v>
      </c>
      <c r="AP157" s="375">
        <v>0</v>
      </c>
      <c r="AQ157" s="375">
        <v>0</v>
      </c>
      <c r="AR157" s="375">
        <v>0</v>
      </c>
      <c r="AS157" s="375">
        <v>0</v>
      </c>
      <c r="AT157" s="375">
        <v>0</v>
      </c>
      <c r="AU157" s="375">
        <v>0</v>
      </c>
      <c r="AV157" s="375">
        <v>0</v>
      </c>
      <c r="AW157" s="375">
        <v>0</v>
      </c>
      <c r="AX157" s="375">
        <v>0</v>
      </c>
      <c r="AY157" s="375">
        <v>0</v>
      </c>
      <c r="AZ157" s="375">
        <v>0</v>
      </c>
      <c r="BA157" s="388">
        <f t="shared" si="54"/>
        <v>0</v>
      </c>
      <c r="BB157" s="364"/>
      <c r="BC157" s="389">
        <f>SUMIFS(REPROGRAM!X:X,REPROGRAM!B:B,POA_GC_2026!A157)</f>
        <v>0</v>
      </c>
      <c r="BD157" s="389">
        <f>SUMIFS(REPROGRAM!Z:Z,REPROGRAM!B:B,POA_GC_2026!A157)</f>
        <v>0</v>
      </c>
      <c r="BE157" s="389">
        <f t="shared" si="62"/>
        <v>0</v>
      </c>
      <c r="BF157" s="375">
        <v>0</v>
      </c>
      <c r="BG157" s="394">
        <f>SUMIFS(CERT_PRES!$P:$P,CERT_PRES!$A:$A,$A157,CERT_PRES!$Q:$Q,"ENERO")</f>
        <v>0</v>
      </c>
      <c r="BH157" s="375">
        <v>0</v>
      </c>
      <c r="BI157" s="394">
        <f>SUMIFS(CERT_PRES!$P:$P,CERT_PRES!$A:$A,$A157,CERT_PRES!$Q:$Q,"FEBRERO")</f>
        <v>0</v>
      </c>
      <c r="BJ157" s="375">
        <v>0</v>
      </c>
      <c r="BK157" s="394">
        <f>SUMIFS(CERT_PRES!$P:$P,CERT_PRES!$A:$A,$A157,CERT_PRES!$Q:$Q,"MARZO")</f>
        <v>0</v>
      </c>
      <c r="BL157" s="375">
        <v>0</v>
      </c>
      <c r="BM157" s="394">
        <f>SUMIFS(CERT_PRES!$P:$P,CERT_PRES!$A:$A,$A157,CERT_PRES!$Q:$Q,"ABRIL")</f>
        <v>0</v>
      </c>
      <c r="BN157" s="375">
        <v>0</v>
      </c>
      <c r="BO157" s="394">
        <f>SUMIFS(CERT_PRES!$P:$P,CERT_PRES!$A:$A,$A157,CERT_PRES!$Q:$Q,"MAYO")</f>
        <v>0</v>
      </c>
      <c r="BP157" s="375">
        <v>0</v>
      </c>
      <c r="BQ157" s="394">
        <f>SUMIFS(CERT_PRES!$P:$P,CERT_PRES!$A:$A,$A157,CERT_PRES!$Q:$Q,"JUNIO")</f>
        <v>0</v>
      </c>
      <c r="BR157" s="375">
        <v>0</v>
      </c>
      <c r="BS157" s="394">
        <f>SUMIFS(CERT_PRES!$P:$P,CERT_PRES!$A:$A,$A157,CERT_PRES!$Q:$Q,"JULIO")</f>
        <v>0</v>
      </c>
      <c r="BT157" s="375">
        <v>0</v>
      </c>
      <c r="BU157" s="394">
        <f>SUMIFS(CERT_PRES!$P:$P,CERT_PRES!$A:$A,$A157,CERT_PRES!$Q:$Q,"AGOSTO")</f>
        <v>0</v>
      </c>
      <c r="BV157" s="375">
        <v>0</v>
      </c>
      <c r="BW157" s="394">
        <f>SUMIFS(CERT_PRES!$P:$P,CERT_PRES!$A:$A,$A157,CERT_PRES!$Q:$Q,"SEPTIEMBRE")</f>
        <v>0</v>
      </c>
      <c r="BX157" s="375">
        <v>0</v>
      </c>
      <c r="BY157" s="394">
        <f>SUMIFS(CERT_PRES!$P:$P,CERT_PRES!$A:$A,$A157,CERT_PRES!$Q:$Q,"OCTUBRE")</f>
        <v>0</v>
      </c>
      <c r="BZ157" s="375">
        <v>0</v>
      </c>
      <c r="CA157" s="394">
        <f>SUMIFS(CERT_PRES!$P:$P,CERT_PRES!$A:$A,$A157,CERT_PRES!$Q:$Q,"NOVIEMBRE")</f>
        <v>0</v>
      </c>
      <c r="CB157" s="375">
        <v>0</v>
      </c>
      <c r="CC157" s="388">
        <f>SUMIFS(CERT_PRES!$P:$P,CERT_PRES!$A:$A,$A157,CERT_PRES!$Q:$Q,"DICIEMBRE")</f>
        <v>0</v>
      </c>
      <c r="CD157" s="388">
        <f t="shared" si="65"/>
        <v>0</v>
      </c>
      <c r="CE157" s="407" t="str">
        <f t="shared" si="52"/>
        <v>NO</v>
      </c>
      <c r="CF157" s="408" t="str">
        <f t="shared" si="66"/>
        <v>VALIDADO</v>
      </c>
      <c r="CG157" s="409">
        <f>+((SUMIFS(REPROGRAM!$V:$V,REPROGRAM!$B:$B,$A157,REPROGRAM!$AB:$AB,"NO"))-(SUMIFS(REPROGRAM!$W:$W,REPROGRAM!$B:$B,$A157,REPROGRAM!$AB:$AB,"NO")))</f>
        <v>0</v>
      </c>
      <c r="CH157" s="409">
        <f t="shared" si="67"/>
        <v>0</v>
      </c>
      <c r="CI157" s="409">
        <f t="shared" si="68"/>
        <v>0</v>
      </c>
      <c r="CJ157" s="410" t="str">
        <f>IF(DT157="","",INDEX(CATALOGO!L:L,MATCH(DT157,CATALOGO!D:D,0)))</f>
        <v xml:space="preserve">DIRECCIÓN PROVINCIAL DE SALUD DE MANABÍ </v>
      </c>
      <c r="CK157" s="410" t="str">
        <f>IF(DT157="","",INDEX(CATALOGO!L:L,MATCH(DT157,CATALOGO!D:D,0)))</f>
        <v xml:space="preserve">DIRECCIÓN PROVINCIAL DE SALUD DE MANABÍ </v>
      </c>
      <c r="CL157" s="352" t="str">
        <f>IF(D157="","",INDEX(CATALOGO!G:G,MATCH(D157,CATALOGO!D:D,0)))</f>
        <v>COORDINACIÓN ZONAL 4</v>
      </c>
      <c r="CM157" s="352" t="str">
        <f>IF(D157="","",INDEX(CATALOGO!H:H,MATCH(D157,CATALOGO!D:D,0)))</f>
        <v>MANABI</v>
      </c>
      <c r="CN157" s="352" t="str">
        <f>IF(D157="","",INDEX(CATALOGO!I:I,MATCH(D157,CATALOGO!D:D,0)))</f>
        <v>CHONE</v>
      </c>
      <c r="CO157" s="411" t="str">
        <f>IF(H157="","",INDEX(CATALOGO!AH:AH,MATCH(H157,CATALOGO!AF:AF,0)))</f>
        <v>MANTENIMIENTOS</v>
      </c>
      <c r="CP157" s="352" t="str">
        <f t="shared" si="59"/>
        <v>NO APLICA</v>
      </c>
      <c r="CQ157" s="352" t="str">
        <f>IF(E157="","",INDEX(CATALOGO!N:N,MATCH(POA_GC_2026!E157,CATALOGO!M:M,0)))</f>
        <v>CAL</v>
      </c>
      <c r="CR157" s="352" t="str">
        <f t="shared" si="60"/>
        <v>CORRIENTE</v>
      </c>
      <c r="CS157" s="352" t="str">
        <f t="shared" si="61"/>
        <v>57000001</v>
      </c>
      <c r="CT157" s="417" t="str">
        <f>IFERROR(VLOOKUP(E157,CATALOGO!$BB$3:$BC$24,2,0)," ")</f>
        <v>G42</v>
      </c>
      <c r="CU157" s="418" t="str">
        <f>IF(E157="","",INDEX(CATALOGO!AN:AN,MATCH(POA_GC_2026!E157,CATALOGO!AQ:AQ,0)))</f>
        <v>Mejorar las condiciones de vida de la población de forma integral, promoviendo el acceso equitativo a salud, vivienda y bienestar social.</v>
      </c>
      <c r="CV157" s="418" t="str">
        <f>IF(E157="","",INDEX(CATALOGO!AO:AO,MATCH(POA_GC_2026!E157,CATALOGO!AQ:AQ,0)))</f>
        <v>OE4 Incrementar la calidad en la prestación de los servicios de salud</v>
      </c>
      <c r="CW157" s="407" t="str">
        <f>IF(CV157="","",INDEX(CATALOGO!AP:AP,MATCH(POA_GC_2026!CV157,CATALOGO!AO:AO,0)))</f>
        <v>OE_4</v>
      </c>
      <c r="CX157" s="419"/>
      <c r="CY157" s="420">
        <f>SUMIFS(CERT_ACT_POA!AM:AM,CERT_ACT_POA!C:C,A157)</f>
        <v>0</v>
      </c>
      <c r="CZ157" s="420">
        <f t="shared" si="55"/>
        <v>0</v>
      </c>
      <c r="DA157" s="421">
        <f>SUMIFS(CERT_ACT_POA!$AD:$AD,CERT_ACT_POA!$C:$C,POA_GC_2026!$A157)</f>
        <v>0</v>
      </c>
      <c r="DB157" s="421">
        <f>SUMIFS(CERT_ACT_POA!$AE:$AE,CERT_ACT_POA!$C:$C,POA_GC_2026!$A157)</f>
        <v>0</v>
      </c>
      <c r="DC157" s="421">
        <f>SUMIFS(CERT_ACT_POA!$AF:$AF,CERT_ACT_POA!$C:$C,POA_GC_2026!$A157)</f>
        <v>0</v>
      </c>
      <c r="DD157" s="407" t="str">
        <f t="shared" si="56"/>
        <v>53</v>
      </c>
      <c r="DE157" s="364"/>
      <c r="DF157" s="428"/>
      <c r="DG157" s="429">
        <f>SUMIFS(CERT_PRES!$M:$M,CERT_PRES!$A:$A,$A157)</f>
        <v>0</v>
      </c>
      <c r="DH157" s="429">
        <f>SUMIFS(CERT_PRES!$O:$O,CERT_PRES!$A:$A,$A157)</f>
        <v>0</v>
      </c>
      <c r="DI157" s="429">
        <f>SUMIFS(CERT_PRES!$P:$P,CERT_PRES!$A:$A,$A157)</f>
        <v>0</v>
      </c>
      <c r="DJ157" s="442">
        <f t="shared" si="69"/>
        <v>0</v>
      </c>
      <c r="DK157" s="608">
        <f>IFERROR(VLOOKUP($A157,CERT_PRES!$A$6:$L$2552,12,0),0)</f>
        <v>0</v>
      </c>
      <c r="DL157" s="429" t="str">
        <f t="shared" si="57"/>
        <v>OK</v>
      </c>
      <c r="DM157" s="429" t="str">
        <f t="shared" si="58"/>
        <v>OK</v>
      </c>
      <c r="DN157" s="429" t="str">
        <f t="shared" si="63"/>
        <v/>
      </c>
      <c r="DO157" s="429" t="str">
        <f t="shared" si="70"/>
        <v/>
      </c>
      <c r="DP157" s="443">
        <f>IFERROR(VLOOKUP(A157,#REF!,82,0),0)</f>
        <v>0</v>
      </c>
      <c r="DQ157" s="444">
        <f t="shared" si="71"/>
        <v>0</v>
      </c>
      <c r="DR157" s="445">
        <f t="shared" si="72"/>
        <v>0</v>
      </c>
      <c r="DS157" s="484" t="s">
        <v>2785</v>
      </c>
      <c r="DT157" s="326" t="s">
        <v>951</v>
      </c>
    </row>
    <row r="158" spans="1:124" s="39" customFormat="1" ht="12.75" customHeight="1">
      <c r="A158" s="484" t="s">
        <v>2786</v>
      </c>
      <c r="B158" s="486" t="str">
        <f>IF(DT158="","",INDEX(CATALOGO!E:E,MATCH(DT158,CATALOGO!D:D,0)))</f>
        <v>HOSPITAL GENERAL DE CHONE</v>
      </c>
      <c r="C158" s="483" t="s">
        <v>2540</v>
      </c>
      <c r="D158" s="326" t="str">
        <f>IF(B158="","",INDEX(CATALOGO!J:J,MATCH(B158,CATALOGO!E:E,0)))</f>
        <v>1333</v>
      </c>
      <c r="E158" s="329" t="s">
        <v>473</v>
      </c>
      <c r="F158" s="326" t="str">
        <f t="shared" si="53"/>
        <v>000</v>
      </c>
      <c r="G158" s="327" t="s">
        <v>193</v>
      </c>
      <c r="H158" s="328">
        <v>530404</v>
      </c>
      <c r="I158" s="341" t="s">
        <v>1151</v>
      </c>
      <c r="J158" s="327" t="s">
        <v>193</v>
      </c>
      <c r="K158" s="342" t="str">
        <f>IF(J158="","",INDEX(CATALOGO!AW:AW,MATCH(POA_GC_2026!J158,CATALOGO!AV:AV,0)))</f>
        <v>0000</v>
      </c>
      <c r="L158" s="342" t="str">
        <f>IF(J158="","",INDEX(CATALOGO!AY:AY,MATCH(POA_GC_2026!J158,CATALOGO!AV:AV,0)))</f>
        <v>0000</v>
      </c>
      <c r="M158" s="343" t="str">
        <f>IF(DT158="","",INDEX(CATALOGO!L:L,MATCH(DT158,CATALOGO!D:D,0)))</f>
        <v xml:space="preserve">DIRECCIÓN PROVINCIAL DE SALUD DE MANABÍ </v>
      </c>
      <c r="N158" s="343" t="str">
        <f>IF(DT158="","",INDEX(CATALOGO!K:K,MATCH(DT158,CATALOGO!D:D,0)))</f>
        <v>HOSPITAL GENERAL DE CHONE</v>
      </c>
      <c r="O158" s="344" t="str">
        <f>IF(E158="","",INDEX(CATALOGO!O:O,MATCH(POA_GC_2026!E158,CATALOGO!M:M,0)))</f>
        <v>GARANTIA DE LA CALIDAD DE LOS SERVICIOS DE SALUD</v>
      </c>
      <c r="P158" s="345" t="str">
        <f t="shared" si="64"/>
        <v>SIN PROYECTO</v>
      </c>
      <c r="Q158" s="346" t="str">
        <f>IF(CS158="","",INDEX(CATALOGO!T:T,MATCH(POA_GC_2026!CS158,CATALOGO!S:S,0)))</f>
        <v>MANTENIMIENTO PREVENTIVO Y CORRECTIVO SANITARIO</v>
      </c>
      <c r="R158" s="351" t="str">
        <f>IF(H158="","",INDEX(CATALOGO!AG:AG,MATCH(POA_GC_2026!H158,CATALOGO!AF:AF,0)))</f>
        <v>MAQUINARIAS Y EQUIPOS (INSTALACION- MANTENIMIENTO Y REPARACIONES)</v>
      </c>
      <c r="S158" s="345" t="str">
        <f t="array" ref="S158">IF(J158="","",INDEX(CATALOGO!AU:AU,MATCH(J158,CATALOGO!AV:AV,0)))</f>
        <v>RECURSOS FISCALES</v>
      </c>
      <c r="T158" s="352" t="str">
        <f>IF(K158="","",INDEX(CATALOGO!AX:AX,MATCH(K158,CATALOGO!AW:AW,0)))</f>
        <v>SIN ORGANISMO</v>
      </c>
      <c r="U158" s="352" t="str">
        <f>IF(L158="","",INDEX(CATALOGO!AZ:AZ,MATCH(POA_GC_2026!L158,CATALOGO!AY:AY,0)))</f>
        <v>SIN CORRELATIVO</v>
      </c>
      <c r="V158" s="353" t="s">
        <v>493</v>
      </c>
      <c r="W158" s="354" t="s">
        <v>2488</v>
      </c>
      <c r="X158" s="354" t="s">
        <v>2505</v>
      </c>
      <c r="Y158" s="355" t="str">
        <f t="array" ref="Y158">IF(H158="","",INDEX(CATALOGO!AK:AK,MATCH(H158,CATALOGO!AF:AF,0)))</f>
        <v>06</v>
      </c>
      <c r="Z158" s="362" t="str">
        <f t="array" ref="Z158">IF(H158="","",INDEX(CATALOGO!AI:AI,MATCH(H158,CATALOGO!AF:AF,0)))</f>
        <v>NA</v>
      </c>
      <c r="AA158" s="362" t="str">
        <f t="array" ref="AA158">IF(H158="","",INDEX(CATALOGO!AJ:AJ,MATCH(H158,CATALOGO!AF:AF,0)))</f>
        <v>NA</v>
      </c>
      <c r="AB158" s="363" t="s">
        <v>194</v>
      </c>
      <c r="AC158" s="490"/>
      <c r="AD158" s="365" t="s">
        <v>208</v>
      </c>
      <c r="AE158" s="366" t="s">
        <v>41</v>
      </c>
      <c r="AF158" s="367">
        <v>46173</v>
      </c>
      <c r="AG158" s="367">
        <v>46188</v>
      </c>
      <c r="AH158" s="367">
        <v>46167</v>
      </c>
      <c r="AI158" s="367">
        <v>46190</v>
      </c>
      <c r="AJ158" s="367">
        <v>46193</v>
      </c>
      <c r="AK158" s="374"/>
      <c r="AL158" s="367">
        <v>46203</v>
      </c>
      <c r="AM158" s="367">
        <v>46387</v>
      </c>
      <c r="AN158" s="366" t="s">
        <v>41</v>
      </c>
      <c r="AO158" s="375">
        <v>0</v>
      </c>
      <c r="AP158" s="375">
        <v>0</v>
      </c>
      <c r="AQ158" s="375">
        <v>0</v>
      </c>
      <c r="AR158" s="375">
        <v>0</v>
      </c>
      <c r="AS158" s="375">
        <v>0</v>
      </c>
      <c r="AT158" s="375">
        <v>0</v>
      </c>
      <c r="AU158" s="375">
        <v>0</v>
      </c>
      <c r="AV158" s="375">
        <v>0</v>
      </c>
      <c r="AW158" s="375">
        <v>0</v>
      </c>
      <c r="AX158" s="375">
        <v>0</v>
      </c>
      <c r="AY158" s="375">
        <v>0</v>
      </c>
      <c r="AZ158" s="375">
        <v>0</v>
      </c>
      <c r="BA158" s="388">
        <f t="shared" si="54"/>
        <v>0</v>
      </c>
      <c r="BB158" s="364"/>
      <c r="BC158" s="389">
        <f>SUMIFS(REPROGRAM!X:X,REPROGRAM!B:B,POA_GC_2026!A158)</f>
        <v>0</v>
      </c>
      <c r="BD158" s="389">
        <f>SUMIFS(REPROGRAM!Z:Z,REPROGRAM!B:B,POA_GC_2026!A158)</f>
        <v>0</v>
      </c>
      <c r="BE158" s="389">
        <f t="shared" si="62"/>
        <v>0</v>
      </c>
      <c r="BF158" s="375">
        <v>0</v>
      </c>
      <c r="BG158" s="394">
        <f>SUMIFS(CERT_PRES!$P:$P,CERT_PRES!$A:$A,$A158,CERT_PRES!$Q:$Q,"ENERO")</f>
        <v>0</v>
      </c>
      <c r="BH158" s="375">
        <v>0</v>
      </c>
      <c r="BI158" s="394">
        <f>SUMIFS(CERT_PRES!$P:$P,CERT_PRES!$A:$A,$A158,CERT_PRES!$Q:$Q,"FEBRERO")</f>
        <v>0</v>
      </c>
      <c r="BJ158" s="375">
        <v>0</v>
      </c>
      <c r="BK158" s="394">
        <f>SUMIFS(CERT_PRES!$P:$P,CERT_PRES!$A:$A,$A158,CERT_PRES!$Q:$Q,"MARZO")</f>
        <v>0</v>
      </c>
      <c r="BL158" s="375">
        <v>0</v>
      </c>
      <c r="BM158" s="394">
        <f>SUMIFS(CERT_PRES!$P:$P,CERT_PRES!$A:$A,$A158,CERT_PRES!$Q:$Q,"ABRIL")</f>
        <v>0</v>
      </c>
      <c r="BN158" s="375">
        <v>0</v>
      </c>
      <c r="BO158" s="394">
        <f>SUMIFS(CERT_PRES!$P:$P,CERT_PRES!$A:$A,$A158,CERT_PRES!$Q:$Q,"MAYO")</f>
        <v>0</v>
      </c>
      <c r="BP158" s="375">
        <v>0</v>
      </c>
      <c r="BQ158" s="394">
        <f>SUMIFS(CERT_PRES!$P:$P,CERT_PRES!$A:$A,$A158,CERT_PRES!$Q:$Q,"JUNIO")</f>
        <v>0</v>
      </c>
      <c r="BR158" s="375">
        <v>0</v>
      </c>
      <c r="BS158" s="394">
        <f>SUMIFS(CERT_PRES!$P:$P,CERT_PRES!$A:$A,$A158,CERT_PRES!$Q:$Q,"JULIO")</f>
        <v>0</v>
      </c>
      <c r="BT158" s="375">
        <v>0</v>
      </c>
      <c r="BU158" s="394">
        <f>SUMIFS(CERT_PRES!$P:$P,CERT_PRES!$A:$A,$A158,CERT_PRES!$Q:$Q,"AGOSTO")</f>
        <v>0</v>
      </c>
      <c r="BV158" s="375">
        <v>0</v>
      </c>
      <c r="BW158" s="394">
        <f>SUMIFS(CERT_PRES!$P:$P,CERT_PRES!$A:$A,$A158,CERT_PRES!$Q:$Q,"SEPTIEMBRE")</f>
        <v>0</v>
      </c>
      <c r="BX158" s="375">
        <v>0</v>
      </c>
      <c r="BY158" s="394">
        <f>SUMIFS(CERT_PRES!$P:$P,CERT_PRES!$A:$A,$A158,CERT_PRES!$Q:$Q,"OCTUBRE")</f>
        <v>0</v>
      </c>
      <c r="BZ158" s="375">
        <v>0</v>
      </c>
      <c r="CA158" s="394">
        <f>SUMIFS(CERT_PRES!$P:$P,CERT_PRES!$A:$A,$A158,CERT_PRES!$Q:$Q,"NOVIEMBRE")</f>
        <v>0</v>
      </c>
      <c r="CB158" s="375">
        <v>0</v>
      </c>
      <c r="CC158" s="388">
        <f>SUMIFS(CERT_PRES!$P:$P,CERT_PRES!$A:$A,$A158,CERT_PRES!$Q:$Q,"DICIEMBRE")</f>
        <v>0</v>
      </c>
      <c r="CD158" s="388">
        <f t="shared" si="65"/>
        <v>0</v>
      </c>
      <c r="CE158" s="407" t="str">
        <f t="shared" si="52"/>
        <v>NO</v>
      </c>
      <c r="CF158" s="408" t="str">
        <f t="shared" si="66"/>
        <v>VALIDADO</v>
      </c>
      <c r="CG158" s="409">
        <f>+((SUMIFS(REPROGRAM!$V:$V,REPROGRAM!$B:$B,$A158,REPROGRAM!$AB:$AB,"NO"))-(SUMIFS(REPROGRAM!$W:$W,REPROGRAM!$B:$B,$A158,REPROGRAM!$AB:$AB,"NO")))</f>
        <v>0</v>
      </c>
      <c r="CH158" s="409">
        <f t="shared" si="67"/>
        <v>0</v>
      </c>
      <c r="CI158" s="409">
        <f t="shared" si="68"/>
        <v>0</v>
      </c>
      <c r="CJ158" s="410" t="str">
        <f>IF(DT158="","",INDEX(CATALOGO!L:L,MATCH(DT158,CATALOGO!D:D,0)))</f>
        <v xml:space="preserve">DIRECCIÓN PROVINCIAL DE SALUD DE MANABÍ </v>
      </c>
      <c r="CK158" s="410" t="str">
        <f>IF(DT158="","",INDEX(CATALOGO!L:L,MATCH(DT158,CATALOGO!D:D,0)))</f>
        <v xml:space="preserve">DIRECCIÓN PROVINCIAL DE SALUD DE MANABÍ </v>
      </c>
      <c r="CL158" s="352" t="str">
        <f>IF(D158="","",INDEX(CATALOGO!G:G,MATCH(D158,CATALOGO!D:D,0)))</f>
        <v>COORDINACIÓN ZONAL 4</v>
      </c>
      <c r="CM158" s="352" t="str">
        <f>IF(D158="","",INDEX(CATALOGO!H:H,MATCH(D158,CATALOGO!D:D,0)))</f>
        <v>MANABI</v>
      </c>
      <c r="CN158" s="352" t="str">
        <f>IF(D158="","",INDEX(CATALOGO!I:I,MATCH(D158,CATALOGO!D:D,0)))</f>
        <v>CHONE</v>
      </c>
      <c r="CO158" s="411" t="str">
        <f>IF(H158="","",INDEX(CATALOGO!AH:AH,MATCH(H158,CATALOGO!AF:AF,0)))</f>
        <v>MANTENIMIENTOS</v>
      </c>
      <c r="CP158" s="352" t="str">
        <f t="shared" si="59"/>
        <v>NO APLICA</v>
      </c>
      <c r="CQ158" s="352" t="str">
        <f>IF(E158="","",INDEX(CATALOGO!N:N,MATCH(POA_GC_2026!E158,CATALOGO!M:M,0)))</f>
        <v>CAL</v>
      </c>
      <c r="CR158" s="352" t="str">
        <f t="shared" si="60"/>
        <v>CORRIENTE</v>
      </c>
      <c r="CS158" s="352" t="str">
        <f t="shared" si="61"/>
        <v>57000001</v>
      </c>
      <c r="CT158" s="417" t="str">
        <f>IFERROR(VLOOKUP(E158,CATALOGO!$BB$3:$BC$24,2,0)," ")</f>
        <v>G42</v>
      </c>
      <c r="CU158" s="418" t="str">
        <f>IF(E158="","",INDEX(CATALOGO!AN:AN,MATCH(POA_GC_2026!E158,CATALOGO!AQ:AQ,0)))</f>
        <v>Mejorar las condiciones de vida de la población de forma integral, promoviendo el acceso equitativo a salud, vivienda y bienestar social.</v>
      </c>
      <c r="CV158" s="418" t="str">
        <f>IF(E158="","",INDEX(CATALOGO!AO:AO,MATCH(POA_GC_2026!E158,CATALOGO!AQ:AQ,0)))</f>
        <v>OE4 Incrementar la calidad en la prestación de los servicios de salud</v>
      </c>
      <c r="CW158" s="407" t="str">
        <f>IF(CV158="","",INDEX(CATALOGO!AP:AP,MATCH(POA_GC_2026!CV158,CATALOGO!AO:AO,0)))</f>
        <v>OE_4</v>
      </c>
      <c r="CX158" s="419"/>
      <c r="CY158" s="420">
        <f>SUMIFS(CERT_ACT_POA!AM:AM,CERT_ACT_POA!C:C,A158)</f>
        <v>0</v>
      </c>
      <c r="CZ158" s="420">
        <f t="shared" si="55"/>
        <v>0</v>
      </c>
      <c r="DA158" s="421">
        <f>SUMIFS(CERT_ACT_POA!$AD:$AD,CERT_ACT_POA!$C:$C,POA_GC_2026!$A158)</f>
        <v>0</v>
      </c>
      <c r="DB158" s="421">
        <f>SUMIFS(CERT_ACT_POA!$AE:$AE,CERT_ACT_POA!$C:$C,POA_GC_2026!$A158)</f>
        <v>0</v>
      </c>
      <c r="DC158" s="421">
        <f>SUMIFS(CERT_ACT_POA!$AF:$AF,CERT_ACT_POA!$C:$C,POA_GC_2026!$A158)</f>
        <v>0</v>
      </c>
      <c r="DD158" s="407" t="str">
        <f t="shared" si="56"/>
        <v>53</v>
      </c>
      <c r="DE158" s="364"/>
      <c r="DF158" s="428"/>
      <c r="DG158" s="429">
        <f>SUMIFS(CERT_PRES!$M:$M,CERT_PRES!$A:$A,$A158)</f>
        <v>0</v>
      </c>
      <c r="DH158" s="429">
        <f>SUMIFS(CERT_PRES!$O:$O,CERT_PRES!$A:$A,$A158)</f>
        <v>0</v>
      </c>
      <c r="DI158" s="429">
        <f>SUMIFS(CERT_PRES!$P:$P,CERT_PRES!$A:$A,$A158)</f>
        <v>0</v>
      </c>
      <c r="DJ158" s="442">
        <f t="shared" si="69"/>
        <v>0</v>
      </c>
      <c r="DK158" s="608">
        <f>IFERROR(VLOOKUP($A158,CERT_PRES!$A$6:$L$2552,12,0),0)</f>
        <v>0</v>
      </c>
      <c r="DL158" s="429" t="str">
        <f t="shared" si="57"/>
        <v>OK</v>
      </c>
      <c r="DM158" s="429" t="str">
        <f t="shared" si="58"/>
        <v>OK</v>
      </c>
      <c r="DN158" s="429" t="str">
        <f t="shared" si="63"/>
        <v/>
      </c>
      <c r="DO158" s="429" t="str">
        <f t="shared" si="70"/>
        <v/>
      </c>
      <c r="DP158" s="443">
        <f>IFERROR(VLOOKUP(A158,#REF!,82,0),0)</f>
        <v>0</v>
      </c>
      <c r="DQ158" s="444">
        <f t="shared" si="71"/>
        <v>0</v>
      </c>
      <c r="DR158" s="445">
        <f t="shared" si="72"/>
        <v>0</v>
      </c>
      <c r="DS158" s="484" t="s">
        <v>2786</v>
      </c>
      <c r="DT158" s="326" t="s">
        <v>951</v>
      </c>
    </row>
    <row r="159" spans="1:124" s="39" customFormat="1" ht="12.75" customHeight="1">
      <c r="A159" s="484" t="s">
        <v>2787</v>
      </c>
      <c r="B159" s="486" t="str">
        <f>IF(DT159="","",INDEX(CATALOGO!E:E,MATCH(DT159,CATALOGO!D:D,0)))</f>
        <v>HOSPITAL GENERAL DE CHONE</v>
      </c>
      <c r="C159" s="483" t="s">
        <v>2608</v>
      </c>
      <c r="D159" s="326" t="str">
        <f>IF(B159="","",INDEX(CATALOGO!J:J,MATCH(B159,CATALOGO!E:E,0)))</f>
        <v>1333</v>
      </c>
      <c r="E159" s="329" t="s">
        <v>223</v>
      </c>
      <c r="F159" s="326" t="str">
        <f t="shared" si="53"/>
        <v>000</v>
      </c>
      <c r="G159" s="327" t="s">
        <v>196</v>
      </c>
      <c r="H159" s="328">
        <v>530208</v>
      </c>
      <c r="I159" s="341" t="s">
        <v>1151</v>
      </c>
      <c r="J159" s="327" t="s">
        <v>193</v>
      </c>
      <c r="K159" s="342" t="str">
        <f>IF(J159="","",INDEX(CATALOGO!AW:AW,MATCH(POA_GC_2026!J159,CATALOGO!AV:AV,0)))</f>
        <v>0000</v>
      </c>
      <c r="L159" s="342" t="str">
        <f>IF(J159="","",INDEX(CATALOGO!AY:AY,MATCH(POA_GC_2026!J159,CATALOGO!AV:AV,0)))</f>
        <v>0000</v>
      </c>
      <c r="M159" s="343" t="str">
        <f>IF(DT159="","",INDEX(CATALOGO!L:L,MATCH(DT159,CATALOGO!D:D,0)))</f>
        <v xml:space="preserve">DIRECCIÓN PROVINCIAL DE SALUD DE MANABÍ </v>
      </c>
      <c r="N159" s="343" t="str">
        <f>IF(DT159="","",INDEX(CATALOGO!K:K,MATCH(DT159,CATALOGO!D:D,0)))</f>
        <v>HOSPITAL GENERAL DE CHONE</v>
      </c>
      <c r="O159" s="344" t="str">
        <f>IF(E159="","",INDEX(CATALOGO!O:O,MATCH(POA_GC_2026!E159,CATALOGO!M:M,0)))</f>
        <v>PROVISION Y PRESTACION DE SERVICIOS DE SALUD</v>
      </c>
      <c r="P159" s="345" t="str">
        <f t="shared" si="64"/>
        <v>SIN PROYECTO</v>
      </c>
      <c r="Q159" s="346" t="str">
        <f>IF(CS159="","",INDEX(CATALOGO!T:T,MATCH(POA_GC_2026!CS159,CATALOGO!S:S,0)))</f>
        <v>PRESTACION DE SERVICIOS DE SALUD SEGUNDO NIVEL</v>
      </c>
      <c r="R159" s="351" t="str">
        <f>IF(H159="","",INDEX(CATALOGO!AG:AG,MATCH(POA_GC_2026!H159,CATALOGO!AF:AF,0)))</f>
        <v>SERVICIO DE SEGURIDAD Y VIGILANCIA</v>
      </c>
      <c r="S159" s="345" t="str">
        <f t="array" ref="S159">IF(J159="","",INDEX(CATALOGO!AU:AU,MATCH(J159,CATALOGO!AV:AV,0)))</f>
        <v>RECURSOS FISCALES</v>
      </c>
      <c r="T159" s="352" t="str">
        <f>IF(K159="","",INDEX(CATALOGO!AX:AX,MATCH(K159,CATALOGO!AW:AW,0)))</f>
        <v>SIN ORGANISMO</v>
      </c>
      <c r="U159" s="352" t="str">
        <f>IF(L159="","",INDEX(CATALOGO!AZ:AZ,MATCH(POA_GC_2026!L159,CATALOGO!AY:AY,0)))</f>
        <v>SIN CORRELATIVO</v>
      </c>
      <c r="V159" s="353" t="s">
        <v>493</v>
      </c>
      <c r="W159" s="354" t="s">
        <v>2492</v>
      </c>
      <c r="X159" s="354" t="s">
        <v>2491</v>
      </c>
      <c r="Y159" s="355" t="str">
        <f t="array" ref="Y159">IF(H159="","",INDEX(CATALOGO!AK:AK,MATCH(H159,CATALOGO!AF:AF,0)))</f>
        <v>06</v>
      </c>
      <c r="Z159" s="362" t="str">
        <f t="array" ref="Z159">IF(H159="","",INDEX(CATALOGO!AI:AI,MATCH(H159,CATALOGO!AF:AF,0)))</f>
        <v>NA</v>
      </c>
      <c r="AA159" s="362" t="str">
        <f t="array" ref="AA159">IF(H159="","",INDEX(CATALOGO!AJ:AJ,MATCH(H159,CATALOGO!AF:AF,0)))</f>
        <v>NA</v>
      </c>
      <c r="AB159" s="363" t="s">
        <v>194</v>
      </c>
      <c r="AC159" s="490"/>
      <c r="AD159" s="365" t="s">
        <v>209</v>
      </c>
      <c r="AE159" s="366" t="s">
        <v>41</v>
      </c>
      <c r="AF159" s="367">
        <v>46173</v>
      </c>
      <c r="AG159" s="367">
        <v>46188</v>
      </c>
      <c r="AH159" s="367">
        <v>46167</v>
      </c>
      <c r="AI159" s="367">
        <v>46190</v>
      </c>
      <c r="AJ159" s="367">
        <v>46193</v>
      </c>
      <c r="AK159" s="374"/>
      <c r="AL159" s="367">
        <v>46203</v>
      </c>
      <c r="AM159" s="367">
        <v>46387</v>
      </c>
      <c r="AN159" s="366" t="s">
        <v>41</v>
      </c>
      <c r="AO159" s="375">
        <v>0</v>
      </c>
      <c r="AP159" s="375">
        <v>0</v>
      </c>
      <c r="AQ159" s="375">
        <v>0</v>
      </c>
      <c r="AR159" s="375">
        <v>0</v>
      </c>
      <c r="AS159" s="375">
        <v>0</v>
      </c>
      <c r="AT159" s="375">
        <v>0</v>
      </c>
      <c r="AU159" s="375">
        <v>0</v>
      </c>
      <c r="AV159" s="375">
        <v>0</v>
      </c>
      <c r="AW159" s="375">
        <v>0</v>
      </c>
      <c r="AX159" s="375">
        <v>0</v>
      </c>
      <c r="AY159" s="375">
        <v>0</v>
      </c>
      <c r="AZ159" s="375">
        <v>0</v>
      </c>
      <c r="BA159" s="388">
        <f t="shared" si="54"/>
        <v>0</v>
      </c>
      <c r="BB159" s="364"/>
      <c r="BC159" s="389">
        <f>SUMIFS(REPROGRAM!X:X,REPROGRAM!B:B,POA_GC_2026!A159)</f>
        <v>0</v>
      </c>
      <c r="BD159" s="389">
        <f>SUMIFS(REPROGRAM!Z:Z,REPROGRAM!B:B,POA_GC_2026!A159)</f>
        <v>0</v>
      </c>
      <c r="BE159" s="389">
        <f t="shared" si="62"/>
        <v>0</v>
      </c>
      <c r="BF159" s="375">
        <v>0</v>
      </c>
      <c r="BG159" s="394">
        <f>SUMIFS(CERT_PRES!$P:$P,CERT_PRES!$A:$A,$A159,CERT_PRES!$Q:$Q,"ENERO")</f>
        <v>0</v>
      </c>
      <c r="BH159" s="375">
        <v>0</v>
      </c>
      <c r="BI159" s="394">
        <f>SUMIFS(CERT_PRES!$P:$P,CERT_PRES!$A:$A,$A159,CERT_PRES!$Q:$Q,"FEBRERO")</f>
        <v>0</v>
      </c>
      <c r="BJ159" s="375">
        <v>0</v>
      </c>
      <c r="BK159" s="394">
        <f>SUMIFS(CERT_PRES!$P:$P,CERT_PRES!$A:$A,$A159,CERT_PRES!$Q:$Q,"MARZO")</f>
        <v>0</v>
      </c>
      <c r="BL159" s="375">
        <v>0</v>
      </c>
      <c r="BM159" s="394">
        <f>SUMIFS(CERT_PRES!$P:$P,CERT_PRES!$A:$A,$A159,CERT_PRES!$Q:$Q,"ABRIL")</f>
        <v>0</v>
      </c>
      <c r="BN159" s="375">
        <v>0</v>
      </c>
      <c r="BO159" s="394">
        <f>SUMIFS(CERT_PRES!$P:$P,CERT_PRES!$A:$A,$A159,CERT_PRES!$Q:$Q,"MAYO")</f>
        <v>0</v>
      </c>
      <c r="BP159" s="375">
        <v>0</v>
      </c>
      <c r="BQ159" s="394">
        <f>SUMIFS(CERT_PRES!$P:$P,CERT_PRES!$A:$A,$A159,CERT_PRES!$Q:$Q,"JUNIO")</f>
        <v>0</v>
      </c>
      <c r="BR159" s="375">
        <v>0</v>
      </c>
      <c r="BS159" s="394">
        <f>SUMIFS(CERT_PRES!$P:$P,CERT_PRES!$A:$A,$A159,CERT_PRES!$Q:$Q,"JULIO")</f>
        <v>0</v>
      </c>
      <c r="BT159" s="375">
        <v>0</v>
      </c>
      <c r="BU159" s="394">
        <f>SUMIFS(CERT_PRES!$P:$P,CERT_PRES!$A:$A,$A159,CERT_PRES!$Q:$Q,"AGOSTO")</f>
        <v>0</v>
      </c>
      <c r="BV159" s="375">
        <v>0</v>
      </c>
      <c r="BW159" s="394">
        <f>SUMIFS(CERT_PRES!$P:$P,CERT_PRES!$A:$A,$A159,CERT_PRES!$Q:$Q,"SEPTIEMBRE")</f>
        <v>0</v>
      </c>
      <c r="BX159" s="375">
        <v>0</v>
      </c>
      <c r="BY159" s="394">
        <f>SUMIFS(CERT_PRES!$P:$P,CERT_PRES!$A:$A,$A159,CERT_PRES!$Q:$Q,"OCTUBRE")</f>
        <v>0</v>
      </c>
      <c r="BZ159" s="375">
        <v>0</v>
      </c>
      <c r="CA159" s="394">
        <f>SUMIFS(CERT_PRES!$P:$P,CERT_PRES!$A:$A,$A159,CERT_PRES!$Q:$Q,"NOVIEMBRE")</f>
        <v>0</v>
      </c>
      <c r="CB159" s="375">
        <v>0</v>
      </c>
      <c r="CC159" s="388">
        <f>SUMIFS(CERT_PRES!$P:$P,CERT_PRES!$A:$A,$A159,CERT_PRES!$Q:$Q,"DICIEMBRE")</f>
        <v>0</v>
      </c>
      <c r="CD159" s="388">
        <f t="shared" si="65"/>
        <v>0</v>
      </c>
      <c r="CE159" s="407" t="str">
        <f t="shared" si="52"/>
        <v>NO</v>
      </c>
      <c r="CF159" s="408" t="str">
        <f t="shared" si="66"/>
        <v>VALIDADO</v>
      </c>
      <c r="CG159" s="409">
        <f>+((SUMIFS(REPROGRAM!$V:$V,REPROGRAM!$B:$B,$A159,REPROGRAM!$AB:$AB,"NO"))-(SUMIFS(REPROGRAM!$W:$W,REPROGRAM!$B:$B,$A159,REPROGRAM!$AB:$AB,"NO")))</f>
        <v>0</v>
      </c>
      <c r="CH159" s="409">
        <f t="shared" si="67"/>
        <v>0</v>
      </c>
      <c r="CI159" s="409">
        <f t="shared" si="68"/>
        <v>0</v>
      </c>
      <c r="CJ159" s="410" t="str">
        <f>IF(DT159="","",INDEX(CATALOGO!L:L,MATCH(DT159,CATALOGO!D:D,0)))</f>
        <v xml:space="preserve">DIRECCIÓN PROVINCIAL DE SALUD DE MANABÍ </v>
      </c>
      <c r="CK159" s="410" t="str">
        <f>IF(DT159="","",INDEX(CATALOGO!L:L,MATCH(DT159,CATALOGO!D:D,0)))</f>
        <v xml:space="preserve">DIRECCIÓN PROVINCIAL DE SALUD DE MANABÍ </v>
      </c>
      <c r="CL159" s="352" t="str">
        <f>IF(D159="","",INDEX(CATALOGO!G:G,MATCH(D159,CATALOGO!D:D,0)))</f>
        <v>COORDINACIÓN ZONAL 4</v>
      </c>
      <c r="CM159" s="352" t="str">
        <f>IF(D159="","",INDEX(CATALOGO!H:H,MATCH(D159,CATALOGO!D:D,0)))</f>
        <v>MANABI</v>
      </c>
      <c r="CN159" s="352" t="str">
        <f>IF(D159="","",INDEX(CATALOGO!I:I,MATCH(D159,CATALOGO!D:D,0)))</f>
        <v>CHONE</v>
      </c>
      <c r="CO159" s="411" t="str">
        <f>IF(H159="","",INDEX(CATALOGO!AH:AH,MATCH(H159,CATALOGO!AF:AF,0)))</f>
        <v>EXTERNALIZADOS</v>
      </c>
      <c r="CP159" s="352" t="str">
        <f t="shared" si="59"/>
        <v>NO APLICA</v>
      </c>
      <c r="CQ159" s="352" t="str">
        <f>IF(E159="","",INDEX(CATALOGO!N:N,MATCH(POA_GC_2026!E159,CATALOGO!M:M,0)))</f>
        <v>PROV</v>
      </c>
      <c r="CR159" s="352" t="str">
        <f t="shared" si="60"/>
        <v>CORRIENTE</v>
      </c>
      <c r="CS159" s="352" t="str">
        <f t="shared" si="61"/>
        <v>90000004</v>
      </c>
      <c r="CT159" s="417" t="str">
        <f>IFERROR(VLOOKUP(E159,CATALOGO!$BB$3:$BC$24,2,0)," ")</f>
        <v>G21</v>
      </c>
      <c r="CU159" s="418" t="str">
        <f>IF(E159="","",INDEX(CATALOGO!AN:AN,MATCH(POA_GC_2026!E159,CATALOGO!AQ:AQ,0)))</f>
        <v>Mejorar las condiciones de vida de la población de forma integral, promoviendo el acceso equitativo a salud, vivienda y bienestar social.</v>
      </c>
      <c r="CV159" s="418" t="str">
        <f>IF(E159="","",INDEX(CATALOGO!AO:AO,MATCH(POA_GC_2026!E159,CATALOGO!AQ:AQ,0)))</f>
        <v>OE5 Incrementar la cobertura de las prestaciones de servicios de salud</v>
      </c>
      <c r="CW159" s="407" t="str">
        <f>IF(CV159="","",INDEX(CATALOGO!AP:AP,MATCH(POA_GC_2026!CV159,CATALOGO!AO:AO,0)))</f>
        <v>OE_5</v>
      </c>
      <c r="CX159" s="419"/>
      <c r="CY159" s="420">
        <f>SUMIFS(CERT_ACT_POA!AM:AM,CERT_ACT_POA!C:C,A159)</f>
        <v>0</v>
      </c>
      <c r="CZ159" s="420">
        <f t="shared" si="55"/>
        <v>0</v>
      </c>
      <c r="DA159" s="421">
        <f>SUMIFS(CERT_ACT_POA!$AD:$AD,CERT_ACT_POA!$C:$C,POA_GC_2026!$A159)</f>
        <v>0</v>
      </c>
      <c r="DB159" s="421">
        <f>SUMIFS(CERT_ACT_POA!$AE:$AE,CERT_ACT_POA!$C:$C,POA_GC_2026!$A159)</f>
        <v>0</v>
      </c>
      <c r="DC159" s="421">
        <f>SUMIFS(CERT_ACT_POA!$AF:$AF,CERT_ACT_POA!$C:$C,POA_GC_2026!$A159)</f>
        <v>0</v>
      </c>
      <c r="DD159" s="407" t="str">
        <f t="shared" si="56"/>
        <v>53</v>
      </c>
      <c r="DE159" s="364"/>
      <c r="DF159" s="428"/>
      <c r="DG159" s="429">
        <f>SUMIFS(CERT_PRES!$M:$M,CERT_PRES!$A:$A,$A159)</f>
        <v>0</v>
      </c>
      <c r="DH159" s="429">
        <f>SUMIFS(CERT_PRES!$O:$O,CERT_PRES!$A:$A,$A159)</f>
        <v>0</v>
      </c>
      <c r="DI159" s="429">
        <f>SUMIFS(CERT_PRES!$P:$P,CERT_PRES!$A:$A,$A159)</f>
        <v>0</v>
      </c>
      <c r="DJ159" s="442">
        <f t="shared" si="69"/>
        <v>0</v>
      </c>
      <c r="DK159" s="608">
        <f>IFERROR(VLOOKUP($A159,CERT_PRES!$A$6:$L$2552,12,0),0)</f>
        <v>0</v>
      </c>
      <c r="DL159" s="429" t="str">
        <f t="shared" si="57"/>
        <v>OK</v>
      </c>
      <c r="DM159" s="429" t="str">
        <f t="shared" si="58"/>
        <v>OK</v>
      </c>
      <c r="DN159" s="429" t="str">
        <f t="shared" si="63"/>
        <v/>
      </c>
      <c r="DO159" s="429" t="str">
        <f t="shared" si="70"/>
        <v/>
      </c>
      <c r="DP159" s="443">
        <f>IFERROR(VLOOKUP(A159,#REF!,82,0),0)</f>
        <v>0</v>
      </c>
      <c r="DQ159" s="444">
        <f t="shared" si="71"/>
        <v>0</v>
      </c>
      <c r="DR159" s="445">
        <f t="shared" si="72"/>
        <v>0</v>
      </c>
      <c r="DS159" s="484" t="s">
        <v>2787</v>
      </c>
      <c r="DT159" s="326" t="s">
        <v>951</v>
      </c>
    </row>
    <row r="160" spans="1:124" s="39" customFormat="1" ht="12.75" customHeight="1">
      <c r="A160" s="484" t="s">
        <v>2788</v>
      </c>
      <c r="B160" s="486" t="str">
        <f>IF(DT160="","",INDEX(CATALOGO!E:E,MATCH(DT160,CATALOGO!D:D,0)))</f>
        <v>HOSPITAL GENERAL DE CHONE</v>
      </c>
      <c r="C160" s="483" t="s">
        <v>2616</v>
      </c>
      <c r="D160" s="326" t="str">
        <f>IF(B160="","",INDEX(CATALOGO!J:J,MATCH(B160,CATALOGO!E:E,0)))</f>
        <v>1333</v>
      </c>
      <c r="E160" s="329" t="s">
        <v>223</v>
      </c>
      <c r="F160" s="326" t="str">
        <f t="shared" si="53"/>
        <v>000</v>
      </c>
      <c r="G160" s="327" t="s">
        <v>196</v>
      </c>
      <c r="H160" s="328">
        <v>530209</v>
      </c>
      <c r="I160" s="341" t="s">
        <v>1151</v>
      </c>
      <c r="J160" s="327" t="s">
        <v>193</v>
      </c>
      <c r="K160" s="342" t="str">
        <f>IF(J160="","",INDEX(CATALOGO!AW:AW,MATCH(POA_GC_2026!J160,CATALOGO!AV:AV,0)))</f>
        <v>0000</v>
      </c>
      <c r="L160" s="342" t="str">
        <f>IF(J160="","",INDEX(CATALOGO!AY:AY,MATCH(POA_GC_2026!J160,CATALOGO!AV:AV,0)))</f>
        <v>0000</v>
      </c>
      <c r="M160" s="343" t="str">
        <f>IF(DT160="","",INDEX(CATALOGO!L:L,MATCH(DT160,CATALOGO!D:D,0)))</f>
        <v xml:space="preserve">DIRECCIÓN PROVINCIAL DE SALUD DE MANABÍ </v>
      </c>
      <c r="N160" s="343" t="str">
        <f>IF(DT160="","",INDEX(CATALOGO!K:K,MATCH(DT160,CATALOGO!D:D,0)))</f>
        <v>HOSPITAL GENERAL DE CHONE</v>
      </c>
      <c r="O160" s="344" t="str">
        <f>IF(E160="","",INDEX(CATALOGO!O:O,MATCH(POA_GC_2026!E160,CATALOGO!M:M,0)))</f>
        <v>PROVISION Y PRESTACION DE SERVICIOS DE SALUD</v>
      </c>
      <c r="P160" s="345" t="str">
        <f t="shared" si="64"/>
        <v>SIN PROYECTO</v>
      </c>
      <c r="Q160" s="346" t="str">
        <f>IF(CS160="","",INDEX(CATALOGO!T:T,MATCH(POA_GC_2026!CS160,CATALOGO!S:S,0)))</f>
        <v>PRESTACION DE SERVICIOS DE SALUD SEGUNDO NIVEL</v>
      </c>
      <c r="R160" s="351" t="str">
        <f>IF(H160="","",INDEX(CATALOGO!AG:AG,MATCH(POA_GC_2026!H160,CATALOGO!AF:AF,0)))</f>
        <v>SERVICIOS DE ASEO LAVADO DE VESTIMENTA DE TRABAJO</v>
      </c>
      <c r="S160" s="345" t="str">
        <f t="array" ref="S160">IF(J160="","",INDEX(CATALOGO!AU:AU,MATCH(J160,CATALOGO!AV:AV,0)))</f>
        <v>RECURSOS FISCALES</v>
      </c>
      <c r="T160" s="352" t="str">
        <f>IF(K160="","",INDEX(CATALOGO!AX:AX,MATCH(K160,CATALOGO!AW:AW,0)))</f>
        <v>SIN ORGANISMO</v>
      </c>
      <c r="U160" s="352" t="str">
        <f>IF(L160="","",INDEX(CATALOGO!AZ:AZ,MATCH(POA_GC_2026!L160,CATALOGO!AY:AY,0)))</f>
        <v>SIN CORRELATIVO</v>
      </c>
      <c r="V160" s="353" t="s">
        <v>493</v>
      </c>
      <c r="W160" s="354" t="s">
        <v>2492</v>
      </c>
      <c r="X160" s="354" t="s">
        <v>2491</v>
      </c>
      <c r="Y160" s="355" t="str">
        <f t="array" ref="Y160">IF(H160="","",INDEX(CATALOGO!AK:AK,MATCH(H160,CATALOGO!AF:AF,0)))</f>
        <v>06</v>
      </c>
      <c r="Z160" s="362" t="str">
        <f t="array" ref="Z160">IF(H160="","",INDEX(CATALOGO!AI:AI,MATCH(H160,CATALOGO!AF:AF,0)))</f>
        <v>NA</v>
      </c>
      <c r="AA160" s="362" t="str">
        <f t="array" ref="AA160">IF(H160="","",INDEX(CATALOGO!AJ:AJ,MATCH(H160,CATALOGO!AF:AF,0)))</f>
        <v>NA</v>
      </c>
      <c r="AB160" s="363" t="s">
        <v>194</v>
      </c>
      <c r="AC160" s="490"/>
      <c r="AD160" s="365" t="s">
        <v>208</v>
      </c>
      <c r="AE160" s="366" t="s">
        <v>41</v>
      </c>
      <c r="AF160" s="367">
        <v>46162</v>
      </c>
      <c r="AG160" s="367">
        <v>46167</v>
      </c>
      <c r="AH160" s="367">
        <v>46172</v>
      </c>
      <c r="AI160" s="367">
        <v>46203</v>
      </c>
      <c r="AJ160" s="367">
        <v>46218</v>
      </c>
      <c r="AK160" s="374"/>
      <c r="AL160" s="367">
        <v>46223</v>
      </c>
      <c r="AM160" s="367">
        <v>46387</v>
      </c>
      <c r="AN160" s="366" t="s">
        <v>41</v>
      </c>
      <c r="AO160" s="375"/>
      <c r="AP160" s="375"/>
      <c r="AQ160" s="375"/>
      <c r="AR160" s="375"/>
      <c r="AS160" s="375"/>
      <c r="AT160" s="375"/>
      <c r="AU160" s="375"/>
      <c r="AV160" s="375">
        <v>0</v>
      </c>
      <c r="AW160" s="375">
        <v>0</v>
      </c>
      <c r="AX160" s="375">
        <v>0</v>
      </c>
      <c r="AY160" s="375">
        <v>0</v>
      </c>
      <c r="AZ160" s="375">
        <v>0</v>
      </c>
      <c r="BA160" s="388">
        <f t="shared" si="54"/>
        <v>0</v>
      </c>
      <c r="BB160" s="364"/>
      <c r="BC160" s="389">
        <f>SUMIFS(REPROGRAM!X:X,REPROGRAM!B:B,POA_GC_2026!A160)</f>
        <v>0</v>
      </c>
      <c r="BD160" s="389">
        <f>SUMIFS(REPROGRAM!Z:Z,REPROGRAM!B:B,POA_GC_2026!A160)</f>
        <v>0</v>
      </c>
      <c r="BE160" s="389">
        <f t="shared" si="62"/>
        <v>0</v>
      </c>
      <c r="BF160" s="375">
        <v>0</v>
      </c>
      <c r="BG160" s="394">
        <f>SUMIFS(CERT_PRES!$P:$P,CERT_PRES!$A:$A,$A160,CERT_PRES!$Q:$Q,"ENERO")</f>
        <v>0</v>
      </c>
      <c r="BH160" s="375">
        <v>0</v>
      </c>
      <c r="BI160" s="394">
        <f>SUMIFS(CERT_PRES!$P:$P,CERT_PRES!$A:$A,$A160,CERT_PRES!$Q:$Q,"FEBRERO")</f>
        <v>0</v>
      </c>
      <c r="BJ160" s="375">
        <v>0</v>
      </c>
      <c r="BK160" s="394">
        <f>SUMIFS(CERT_PRES!$P:$P,CERT_PRES!$A:$A,$A160,CERT_PRES!$Q:$Q,"MARZO")</f>
        <v>0</v>
      </c>
      <c r="BL160" s="375">
        <v>0</v>
      </c>
      <c r="BM160" s="394">
        <f>SUMIFS(CERT_PRES!$P:$P,CERT_PRES!$A:$A,$A160,CERT_PRES!$Q:$Q,"ABRIL")</f>
        <v>0</v>
      </c>
      <c r="BN160" s="375">
        <v>0</v>
      </c>
      <c r="BO160" s="394">
        <f>SUMIFS(CERT_PRES!$P:$P,CERT_PRES!$A:$A,$A160,CERT_PRES!$Q:$Q,"MAYO")</f>
        <v>0</v>
      </c>
      <c r="BP160" s="375">
        <v>0</v>
      </c>
      <c r="BQ160" s="394">
        <f>SUMIFS(CERT_PRES!$P:$P,CERT_PRES!$A:$A,$A160,CERT_PRES!$Q:$Q,"JUNIO")</f>
        <v>0</v>
      </c>
      <c r="BR160" s="375">
        <v>0</v>
      </c>
      <c r="BS160" s="394">
        <f>SUMIFS(CERT_PRES!$P:$P,CERT_PRES!$A:$A,$A160,CERT_PRES!$Q:$Q,"JULIO")</f>
        <v>0</v>
      </c>
      <c r="BT160" s="375">
        <v>0</v>
      </c>
      <c r="BU160" s="394">
        <f>SUMIFS(CERT_PRES!$P:$P,CERT_PRES!$A:$A,$A160,CERT_PRES!$Q:$Q,"AGOSTO")</f>
        <v>0</v>
      </c>
      <c r="BV160" s="375">
        <v>0</v>
      </c>
      <c r="BW160" s="394">
        <f>SUMIFS(CERT_PRES!$P:$P,CERT_PRES!$A:$A,$A160,CERT_PRES!$Q:$Q,"SEPTIEMBRE")</f>
        <v>0</v>
      </c>
      <c r="BX160" s="375">
        <v>0</v>
      </c>
      <c r="BY160" s="394">
        <f>SUMIFS(CERT_PRES!$P:$P,CERT_PRES!$A:$A,$A160,CERT_PRES!$Q:$Q,"OCTUBRE")</f>
        <v>0</v>
      </c>
      <c r="BZ160" s="375">
        <v>0</v>
      </c>
      <c r="CA160" s="394">
        <f>SUMIFS(CERT_PRES!$P:$P,CERT_PRES!$A:$A,$A160,CERT_PRES!$Q:$Q,"NOVIEMBRE")</f>
        <v>0</v>
      </c>
      <c r="CB160" s="375">
        <v>0</v>
      </c>
      <c r="CC160" s="388">
        <f>SUMIFS(CERT_PRES!$P:$P,CERT_PRES!$A:$A,$A160,CERT_PRES!$Q:$Q,"DICIEMBRE")</f>
        <v>0</v>
      </c>
      <c r="CD160" s="388">
        <f t="shared" si="65"/>
        <v>0</v>
      </c>
      <c r="CE160" s="407" t="str">
        <f t="shared" si="52"/>
        <v>NO</v>
      </c>
      <c r="CF160" s="408" t="str">
        <f t="shared" si="66"/>
        <v>VALIDADO</v>
      </c>
      <c r="CG160" s="409">
        <f>+((SUMIFS(REPROGRAM!$V:$V,REPROGRAM!$B:$B,$A160,REPROGRAM!$AB:$AB,"NO"))-(SUMIFS(REPROGRAM!$W:$W,REPROGRAM!$B:$B,$A160,REPROGRAM!$AB:$AB,"NO")))</f>
        <v>0</v>
      </c>
      <c r="CH160" s="409">
        <f t="shared" si="67"/>
        <v>0</v>
      </c>
      <c r="CI160" s="409">
        <f t="shared" si="68"/>
        <v>0</v>
      </c>
      <c r="CJ160" s="410" t="str">
        <f>IF(DT160="","",INDEX(CATALOGO!L:L,MATCH(DT160,CATALOGO!D:D,0)))</f>
        <v xml:space="preserve">DIRECCIÓN PROVINCIAL DE SALUD DE MANABÍ </v>
      </c>
      <c r="CK160" s="410" t="str">
        <f>IF(DT160="","",INDEX(CATALOGO!L:L,MATCH(DT160,CATALOGO!D:D,0)))</f>
        <v xml:space="preserve">DIRECCIÓN PROVINCIAL DE SALUD DE MANABÍ </v>
      </c>
      <c r="CL160" s="352" t="str">
        <f>IF(D160="","",INDEX(CATALOGO!G:G,MATCH(D160,CATALOGO!D:D,0)))</f>
        <v>COORDINACIÓN ZONAL 4</v>
      </c>
      <c r="CM160" s="352" t="str">
        <f>IF(D160="","",INDEX(CATALOGO!H:H,MATCH(D160,CATALOGO!D:D,0)))</f>
        <v>MANABI</v>
      </c>
      <c r="CN160" s="352" t="str">
        <f>IF(D160="","",INDEX(CATALOGO!I:I,MATCH(D160,CATALOGO!D:D,0)))</f>
        <v>CHONE</v>
      </c>
      <c r="CO160" s="411" t="str">
        <f>IF(H160="","",INDEX(CATALOGO!AH:AH,MATCH(H160,CATALOGO!AF:AF,0)))</f>
        <v>EXTERNALIZADOS</v>
      </c>
      <c r="CP160" s="352" t="str">
        <f t="shared" si="59"/>
        <v>NO APLICA</v>
      </c>
      <c r="CQ160" s="352" t="str">
        <f>IF(E160="","",INDEX(CATALOGO!N:N,MATCH(POA_GC_2026!E160,CATALOGO!M:M,0)))</f>
        <v>PROV</v>
      </c>
      <c r="CR160" s="352" t="str">
        <f t="shared" si="60"/>
        <v>CORRIENTE</v>
      </c>
      <c r="CS160" s="352" t="str">
        <f t="shared" si="61"/>
        <v>90000004</v>
      </c>
      <c r="CT160" s="417" t="str">
        <f>IFERROR(VLOOKUP(E160,CATALOGO!$BB$3:$BC$24,2,0)," ")</f>
        <v>G21</v>
      </c>
      <c r="CU160" s="418" t="str">
        <f>IF(E160="","",INDEX(CATALOGO!AN:AN,MATCH(POA_GC_2026!E160,CATALOGO!AQ:AQ,0)))</f>
        <v>Mejorar las condiciones de vida de la población de forma integral, promoviendo el acceso equitativo a salud, vivienda y bienestar social.</v>
      </c>
      <c r="CV160" s="418" t="str">
        <f>IF(E160="","",INDEX(CATALOGO!AO:AO,MATCH(POA_GC_2026!E160,CATALOGO!AQ:AQ,0)))</f>
        <v>OE5 Incrementar la cobertura de las prestaciones de servicios de salud</v>
      </c>
      <c r="CW160" s="407" t="str">
        <f>IF(CV160="","",INDEX(CATALOGO!AP:AP,MATCH(POA_GC_2026!CV160,CATALOGO!AO:AO,0)))</f>
        <v>OE_5</v>
      </c>
      <c r="CX160" s="419"/>
      <c r="CY160" s="420">
        <f>SUMIFS(CERT_ACT_POA!AM:AM,CERT_ACT_POA!C:C,A160)</f>
        <v>0</v>
      </c>
      <c r="CZ160" s="420">
        <f t="shared" si="55"/>
        <v>0</v>
      </c>
      <c r="DA160" s="421">
        <f>SUMIFS(CERT_ACT_POA!$AD:$AD,CERT_ACT_POA!$C:$C,POA_GC_2026!$A160)</f>
        <v>0</v>
      </c>
      <c r="DB160" s="421">
        <f>SUMIFS(CERT_ACT_POA!$AE:$AE,CERT_ACT_POA!$C:$C,POA_GC_2026!$A160)</f>
        <v>0</v>
      </c>
      <c r="DC160" s="421">
        <f>SUMIFS(CERT_ACT_POA!$AF:$AF,CERT_ACT_POA!$C:$C,POA_GC_2026!$A160)</f>
        <v>0</v>
      </c>
      <c r="DD160" s="407" t="str">
        <f t="shared" si="56"/>
        <v>53</v>
      </c>
      <c r="DE160" s="364"/>
      <c r="DF160" s="428"/>
      <c r="DG160" s="429">
        <f>SUMIFS(CERT_PRES!$M:$M,CERT_PRES!$A:$A,$A160)</f>
        <v>0</v>
      </c>
      <c r="DH160" s="429">
        <f>SUMIFS(CERT_PRES!$O:$O,CERT_PRES!$A:$A,$A160)</f>
        <v>0</v>
      </c>
      <c r="DI160" s="429">
        <f>SUMIFS(CERT_PRES!$P:$P,CERT_PRES!$A:$A,$A160)</f>
        <v>0</v>
      </c>
      <c r="DJ160" s="442">
        <f t="shared" si="69"/>
        <v>0</v>
      </c>
      <c r="DK160" s="608">
        <f>IFERROR(VLOOKUP($A160,CERT_PRES!$A$6:$L$2552,12,0),0)</f>
        <v>0</v>
      </c>
      <c r="DL160" s="429" t="str">
        <f t="shared" si="57"/>
        <v>OK</v>
      </c>
      <c r="DM160" s="429" t="str">
        <f t="shared" si="58"/>
        <v>OK</v>
      </c>
      <c r="DN160" s="429" t="str">
        <f t="shared" si="63"/>
        <v/>
      </c>
      <c r="DO160" s="429" t="str">
        <f t="shared" si="70"/>
        <v/>
      </c>
      <c r="DP160" s="443">
        <f>IFERROR(VLOOKUP(A160,#REF!,82,0),0)</f>
        <v>0</v>
      </c>
      <c r="DQ160" s="444">
        <f t="shared" si="71"/>
        <v>0</v>
      </c>
      <c r="DR160" s="445">
        <f t="shared" si="72"/>
        <v>0</v>
      </c>
      <c r="DS160" s="484" t="s">
        <v>2788</v>
      </c>
      <c r="DT160" s="326" t="s">
        <v>951</v>
      </c>
    </row>
    <row r="161" spans="1:124" s="39" customFormat="1" ht="12.75" customHeight="1">
      <c r="A161" s="484" t="s">
        <v>2789</v>
      </c>
      <c r="B161" s="486" t="str">
        <f>IF(DT161="","",INDEX(CATALOGO!E:E,MATCH(DT161,CATALOGO!D:D,0)))</f>
        <v>HOSPITAL GENERAL DE CHONE</v>
      </c>
      <c r="C161" s="483" t="s">
        <v>2616</v>
      </c>
      <c r="D161" s="326" t="str">
        <f>IF(B161="","",INDEX(CATALOGO!J:J,MATCH(B161,CATALOGO!E:E,0)))</f>
        <v>1333</v>
      </c>
      <c r="E161" s="329" t="s">
        <v>223</v>
      </c>
      <c r="F161" s="326" t="str">
        <f t="shared" si="53"/>
        <v>000</v>
      </c>
      <c r="G161" s="327" t="s">
        <v>196</v>
      </c>
      <c r="H161" s="328">
        <v>530209</v>
      </c>
      <c r="I161" s="341" t="s">
        <v>1151</v>
      </c>
      <c r="J161" s="327" t="s">
        <v>193</v>
      </c>
      <c r="K161" s="342" t="str">
        <f>IF(J161="","",INDEX(CATALOGO!AW:AW,MATCH(POA_GC_2026!J161,CATALOGO!AV:AV,0)))</f>
        <v>0000</v>
      </c>
      <c r="L161" s="342" t="str">
        <f>IF(J161="","",INDEX(CATALOGO!AY:AY,MATCH(POA_GC_2026!J161,CATALOGO!AV:AV,0)))</f>
        <v>0000</v>
      </c>
      <c r="M161" s="343" t="str">
        <f>IF(DT161="","",INDEX(CATALOGO!L:L,MATCH(DT161,CATALOGO!D:D,0)))</f>
        <v xml:space="preserve">DIRECCIÓN PROVINCIAL DE SALUD DE MANABÍ </v>
      </c>
      <c r="N161" s="343" t="str">
        <f>IF(DT161="","",INDEX(CATALOGO!K:K,MATCH(DT161,CATALOGO!D:D,0)))</f>
        <v>HOSPITAL GENERAL DE CHONE</v>
      </c>
      <c r="O161" s="344" t="str">
        <f>IF(E161="","",INDEX(CATALOGO!O:O,MATCH(POA_GC_2026!E161,CATALOGO!M:M,0)))</f>
        <v>PROVISION Y PRESTACION DE SERVICIOS DE SALUD</v>
      </c>
      <c r="P161" s="345" t="str">
        <f t="shared" si="64"/>
        <v>SIN PROYECTO</v>
      </c>
      <c r="Q161" s="346" t="str">
        <f>IF(CS161="","",INDEX(CATALOGO!T:T,MATCH(POA_GC_2026!CS161,CATALOGO!S:S,0)))</f>
        <v>PRESTACION DE SERVICIOS DE SALUD SEGUNDO NIVEL</v>
      </c>
      <c r="R161" s="351" t="str">
        <f>IF(H161="","",INDEX(CATALOGO!AG:AG,MATCH(POA_GC_2026!H161,CATALOGO!AF:AF,0)))</f>
        <v>SERVICIOS DE ASEO LAVADO DE VESTIMENTA DE TRABAJO</v>
      </c>
      <c r="S161" s="345" t="str">
        <f t="array" ref="S161">IF(J161="","",INDEX(CATALOGO!AU:AU,MATCH(J161,CATALOGO!AV:AV,0)))</f>
        <v>RECURSOS FISCALES</v>
      </c>
      <c r="T161" s="352" t="str">
        <f>IF(K161="","",INDEX(CATALOGO!AX:AX,MATCH(K161,CATALOGO!AW:AW,0)))</f>
        <v>SIN ORGANISMO</v>
      </c>
      <c r="U161" s="352" t="str">
        <f>IF(L161="","",INDEX(CATALOGO!AZ:AZ,MATCH(POA_GC_2026!L161,CATALOGO!AY:AY,0)))</f>
        <v>SIN CORRELATIVO</v>
      </c>
      <c r="V161" s="353" t="s">
        <v>493</v>
      </c>
      <c r="W161" s="354" t="s">
        <v>2492</v>
      </c>
      <c r="X161" s="354" t="s">
        <v>2491</v>
      </c>
      <c r="Y161" s="355" t="str">
        <f t="array" ref="Y161">IF(H161="","",INDEX(CATALOGO!AK:AK,MATCH(H161,CATALOGO!AF:AF,0)))</f>
        <v>06</v>
      </c>
      <c r="Z161" s="362" t="str">
        <f t="array" ref="Z161">IF(H161="","",INDEX(CATALOGO!AI:AI,MATCH(H161,CATALOGO!AF:AF,0)))</f>
        <v>NA</v>
      </c>
      <c r="AA161" s="362" t="str">
        <f t="array" ref="AA161">IF(H161="","",INDEX(CATALOGO!AJ:AJ,MATCH(H161,CATALOGO!AF:AF,0)))</f>
        <v>NA</v>
      </c>
      <c r="AB161" s="363" t="s">
        <v>194</v>
      </c>
      <c r="AC161" s="490" t="s">
        <v>3111</v>
      </c>
      <c r="AD161" s="365" t="s">
        <v>209</v>
      </c>
      <c r="AE161" s="366" t="s">
        <v>41</v>
      </c>
      <c r="AF161" s="367">
        <v>46173</v>
      </c>
      <c r="AG161" s="367">
        <v>46188</v>
      </c>
      <c r="AH161" s="367">
        <v>46167</v>
      </c>
      <c r="AI161" s="367">
        <v>46190</v>
      </c>
      <c r="AJ161" s="367">
        <v>46193</v>
      </c>
      <c r="AK161" s="374"/>
      <c r="AL161" s="367">
        <v>46203</v>
      </c>
      <c r="AM161" s="367">
        <v>46387</v>
      </c>
      <c r="AN161" s="366" t="s">
        <v>41</v>
      </c>
      <c r="AO161" s="375"/>
      <c r="AP161" s="375"/>
      <c r="AQ161" s="375"/>
      <c r="AR161" s="375"/>
      <c r="AS161" s="375"/>
      <c r="AT161" s="375"/>
      <c r="AU161" s="375"/>
      <c r="AV161" s="375">
        <v>0</v>
      </c>
      <c r="AW161" s="375">
        <v>0</v>
      </c>
      <c r="AX161" s="375">
        <v>0</v>
      </c>
      <c r="AY161" s="375">
        <v>0</v>
      </c>
      <c r="AZ161" s="375">
        <v>0</v>
      </c>
      <c r="BA161" s="388">
        <f t="shared" si="54"/>
        <v>0</v>
      </c>
      <c r="BB161" s="364"/>
      <c r="BC161" s="389">
        <f>SUMIFS(REPROGRAM!X:X,REPROGRAM!B:B,POA_GC_2026!A161)</f>
        <v>27696.3</v>
      </c>
      <c r="BD161" s="389">
        <f>SUMIFS(REPROGRAM!Z:Z,REPROGRAM!B:B,POA_GC_2026!A161)</f>
        <v>0</v>
      </c>
      <c r="BE161" s="389">
        <f t="shared" si="62"/>
        <v>27696.3</v>
      </c>
      <c r="BF161" s="375">
        <v>0</v>
      </c>
      <c r="BG161" s="394">
        <f>SUMIFS(CERT_PRES!$P:$P,CERT_PRES!$A:$A,$A161,CERT_PRES!$Q:$Q,"ENERO")</f>
        <v>0</v>
      </c>
      <c r="BH161" s="375">
        <v>0</v>
      </c>
      <c r="BI161" s="394">
        <f>SUMIFS(CERT_PRES!$P:$P,CERT_PRES!$A:$A,$A161,CERT_PRES!$Q:$Q,"FEBRERO")</f>
        <v>0</v>
      </c>
      <c r="BJ161" s="375">
        <v>0</v>
      </c>
      <c r="BK161" s="394">
        <f>SUMIFS(CERT_PRES!$P:$P,CERT_PRES!$A:$A,$A161,CERT_PRES!$Q:$Q,"MARZO")</f>
        <v>0</v>
      </c>
      <c r="BL161" s="375">
        <v>0</v>
      </c>
      <c r="BM161" s="394">
        <f>SUMIFS(CERT_PRES!$P:$P,CERT_PRES!$A:$A,$A161,CERT_PRES!$Q:$Q,"ABRIL")</f>
        <v>0</v>
      </c>
      <c r="BN161" s="375">
        <v>0</v>
      </c>
      <c r="BO161" s="394">
        <f>SUMIFS(CERT_PRES!$P:$P,CERT_PRES!$A:$A,$A161,CERT_PRES!$Q:$Q,"MAYO")</f>
        <v>0</v>
      </c>
      <c r="BP161" s="375">
        <v>0</v>
      </c>
      <c r="BQ161" s="394">
        <f>SUMIFS(CERT_PRES!$P:$P,CERT_PRES!$A:$A,$A161,CERT_PRES!$Q:$Q,"JUNIO")</f>
        <v>0</v>
      </c>
      <c r="BR161" s="375">
        <v>0</v>
      </c>
      <c r="BS161" s="394">
        <f>SUMIFS(CERT_PRES!$P:$P,CERT_PRES!$A:$A,$A161,CERT_PRES!$Q:$Q,"JULIO")</f>
        <v>0</v>
      </c>
      <c r="BT161" s="375">
        <v>0</v>
      </c>
      <c r="BU161" s="394">
        <f>SUMIFS(CERT_PRES!$P:$P,CERT_PRES!$A:$A,$A161,CERT_PRES!$Q:$Q,"AGOSTO")</f>
        <v>0</v>
      </c>
      <c r="BV161" s="375">
        <v>0</v>
      </c>
      <c r="BW161" s="394">
        <f>SUMIFS(CERT_PRES!$P:$P,CERT_PRES!$A:$A,$A161,CERT_PRES!$Q:$Q,"SEPTIEMBRE")</f>
        <v>0</v>
      </c>
      <c r="BX161" s="375">
        <v>27696.3</v>
      </c>
      <c r="BY161" s="394">
        <f>SUMIFS(CERT_PRES!$P:$P,CERT_PRES!$A:$A,$A161,CERT_PRES!$Q:$Q,"OCTUBRE")</f>
        <v>0</v>
      </c>
      <c r="BZ161" s="375">
        <v>0</v>
      </c>
      <c r="CA161" s="394">
        <f>SUMIFS(CERT_PRES!$P:$P,CERT_PRES!$A:$A,$A161,CERT_PRES!$Q:$Q,"NOVIEMBRE")</f>
        <v>0</v>
      </c>
      <c r="CB161" s="375">
        <v>0</v>
      </c>
      <c r="CC161" s="388">
        <f>SUMIFS(CERT_PRES!$P:$P,CERT_PRES!$A:$A,$A161,CERT_PRES!$Q:$Q,"DICIEMBRE")</f>
        <v>0</v>
      </c>
      <c r="CD161" s="388">
        <f t="shared" si="65"/>
        <v>27696.3</v>
      </c>
      <c r="CE161" s="407" t="str">
        <f t="shared" si="52"/>
        <v>SI</v>
      </c>
      <c r="CF161" s="408" t="str">
        <f t="shared" si="66"/>
        <v>VALIDADO</v>
      </c>
      <c r="CG161" s="409">
        <f>+((SUMIFS(REPROGRAM!$V:$V,REPROGRAM!$B:$B,$A161,REPROGRAM!$AB:$AB,"NO"))-(SUMIFS(REPROGRAM!$W:$W,REPROGRAM!$B:$B,$A161,REPROGRAM!$AB:$AB,"NO")))</f>
        <v>0</v>
      </c>
      <c r="CH161" s="409">
        <f t="shared" si="67"/>
        <v>27696.3</v>
      </c>
      <c r="CI161" s="409">
        <f t="shared" si="68"/>
        <v>0</v>
      </c>
      <c r="CJ161" s="410" t="str">
        <f>IF(DT161="","",INDEX(CATALOGO!L:L,MATCH(DT161,CATALOGO!D:D,0)))</f>
        <v xml:space="preserve">DIRECCIÓN PROVINCIAL DE SALUD DE MANABÍ </v>
      </c>
      <c r="CK161" s="410" t="str">
        <f>IF(DT161="","",INDEX(CATALOGO!L:L,MATCH(DT161,CATALOGO!D:D,0)))</f>
        <v xml:space="preserve">DIRECCIÓN PROVINCIAL DE SALUD DE MANABÍ </v>
      </c>
      <c r="CL161" s="352" t="str">
        <f>IF(D161="","",INDEX(CATALOGO!G:G,MATCH(D161,CATALOGO!D:D,0)))</f>
        <v>COORDINACIÓN ZONAL 4</v>
      </c>
      <c r="CM161" s="352" t="str">
        <f>IF(D161="","",INDEX(CATALOGO!H:H,MATCH(D161,CATALOGO!D:D,0)))</f>
        <v>MANABI</v>
      </c>
      <c r="CN161" s="352" t="str">
        <f>IF(D161="","",INDEX(CATALOGO!I:I,MATCH(D161,CATALOGO!D:D,0)))</f>
        <v>CHONE</v>
      </c>
      <c r="CO161" s="411" t="str">
        <f>IF(H161="","",INDEX(CATALOGO!AH:AH,MATCH(H161,CATALOGO!AF:AF,0)))</f>
        <v>EXTERNALIZADOS</v>
      </c>
      <c r="CP161" s="352" t="str">
        <f t="shared" si="59"/>
        <v>NO APLICA</v>
      </c>
      <c r="CQ161" s="352" t="str">
        <f>IF(E161="","",INDEX(CATALOGO!N:N,MATCH(POA_GC_2026!E161,CATALOGO!M:M,0)))</f>
        <v>PROV</v>
      </c>
      <c r="CR161" s="352" t="str">
        <f t="shared" si="60"/>
        <v>CORRIENTE</v>
      </c>
      <c r="CS161" s="352" t="str">
        <f t="shared" si="61"/>
        <v>90000004</v>
      </c>
      <c r="CT161" s="417" t="str">
        <f>IFERROR(VLOOKUP(E161,CATALOGO!$BB$3:$BC$24,2,0)," ")</f>
        <v>G21</v>
      </c>
      <c r="CU161" s="418" t="str">
        <f>IF(E161="","",INDEX(CATALOGO!AN:AN,MATCH(POA_GC_2026!E161,CATALOGO!AQ:AQ,0)))</f>
        <v>Mejorar las condiciones de vida de la población de forma integral, promoviendo el acceso equitativo a salud, vivienda y bienestar social.</v>
      </c>
      <c r="CV161" s="418" t="str">
        <f>IF(E161="","",INDEX(CATALOGO!AO:AO,MATCH(POA_GC_2026!E161,CATALOGO!AQ:AQ,0)))</f>
        <v>OE5 Incrementar la cobertura de las prestaciones de servicios de salud</v>
      </c>
      <c r="CW161" s="407" t="str">
        <f>IF(CV161="","",INDEX(CATALOGO!AP:AP,MATCH(POA_GC_2026!CV161,CATALOGO!AO:AO,0)))</f>
        <v>OE_5</v>
      </c>
      <c r="CX161" s="419"/>
      <c r="CY161" s="420">
        <f>SUMIFS(CERT_ACT_POA!AM:AM,CERT_ACT_POA!C:C,A161)</f>
        <v>27696.3</v>
      </c>
      <c r="CZ161" s="420">
        <f t="shared" si="55"/>
        <v>0</v>
      </c>
      <c r="DA161" s="421">
        <f>SUMIFS(CERT_ACT_POA!$AD:$AD,CERT_ACT_POA!$C:$C,POA_GC_2026!$A161)</f>
        <v>0</v>
      </c>
      <c r="DB161" s="421">
        <f>SUMIFS(CERT_ACT_POA!$AE:$AE,CERT_ACT_POA!$C:$C,POA_GC_2026!$A161)</f>
        <v>0</v>
      </c>
      <c r="DC161" s="421">
        <f>SUMIFS(CERT_ACT_POA!$AF:$AF,CERT_ACT_POA!$C:$C,POA_GC_2026!$A161)</f>
        <v>0</v>
      </c>
      <c r="DD161" s="407" t="str">
        <f t="shared" si="56"/>
        <v>53</v>
      </c>
      <c r="DE161" s="364"/>
      <c r="DF161" s="428"/>
      <c r="DG161" s="429">
        <f>SUMIFS(CERT_PRES!$M:$M,CERT_PRES!$A:$A,$A161)</f>
        <v>27696.3</v>
      </c>
      <c r="DH161" s="429">
        <f>SUMIFS(CERT_PRES!$O:$O,CERT_PRES!$A:$A,$A161)</f>
        <v>0</v>
      </c>
      <c r="DI161" s="429">
        <f>SUMIFS(CERT_PRES!$P:$P,CERT_PRES!$A:$A,$A161)</f>
        <v>0</v>
      </c>
      <c r="DJ161" s="442">
        <f t="shared" si="69"/>
        <v>0</v>
      </c>
      <c r="DK161" s="608">
        <f>IFERROR(VLOOKUP($A161,CERT_PRES!$A$6:$L$2552,12,0),0)</f>
        <v>79</v>
      </c>
      <c r="DL161" s="429" t="str">
        <f t="shared" si="57"/>
        <v>OK</v>
      </c>
      <c r="DM161" s="429" t="str">
        <f t="shared" si="58"/>
        <v>OK</v>
      </c>
      <c r="DN161" s="429">
        <f t="shared" si="63"/>
        <v>0</v>
      </c>
      <c r="DO161" s="429" t="str">
        <f t="shared" si="70"/>
        <v/>
      </c>
      <c r="DP161" s="443">
        <f>IFERROR(VLOOKUP(A161,#REF!,82,0),0)</f>
        <v>0</v>
      </c>
      <c r="DQ161" s="444">
        <f t="shared" si="71"/>
        <v>27696.3</v>
      </c>
      <c r="DR161" s="445">
        <f t="shared" si="72"/>
        <v>0</v>
      </c>
      <c r="DS161" s="484" t="s">
        <v>2789</v>
      </c>
      <c r="DT161" s="326" t="s">
        <v>951</v>
      </c>
    </row>
    <row r="162" spans="1:124" s="39" customFormat="1" ht="12.75" customHeight="1">
      <c r="A162" s="484" t="s">
        <v>2790</v>
      </c>
      <c r="B162" s="486" t="str">
        <f>IF(DT162="","",INDEX(CATALOGO!E:E,MATCH(DT162,CATALOGO!D:D,0)))</f>
        <v>HOSPITAL GENERAL DE CHONE</v>
      </c>
      <c r="C162" s="483" t="s">
        <v>2625</v>
      </c>
      <c r="D162" s="326" t="str">
        <f>IF(B162="","",INDEX(CATALOGO!J:J,MATCH(B162,CATALOGO!E:E,0)))</f>
        <v>1333</v>
      </c>
      <c r="E162" s="329" t="s">
        <v>223</v>
      </c>
      <c r="F162" s="326" t="str">
        <f t="shared" si="53"/>
        <v>000</v>
      </c>
      <c r="G162" s="327" t="s">
        <v>196</v>
      </c>
      <c r="H162" s="328">
        <v>530209</v>
      </c>
      <c r="I162" s="341" t="s">
        <v>1151</v>
      </c>
      <c r="J162" s="327" t="s">
        <v>193</v>
      </c>
      <c r="K162" s="342" t="str">
        <f>IF(J162="","",INDEX(CATALOGO!AW:AW,MATCH(POA_GC_2026!J162,CATALOGO!AV:AV,0)))</f>
        <v>0000</v>
      </c>
      <c r="L162" s="342" t="str">
        <f>IF(J162="","",INDEX(CATALOGO!AY:AY,MATCH(POA_GC_2026!J162,CATALOGO!AV:AV,0)))</f>
        <v>0000</v>
      </c>
      <c r="M162" s="343" t="str">
        <f>IF(DT162="","",INDEX(CATALOGO!L:L,MATCH(DT162,CATALOGO!D:D,0)))</f>
        <v xml:space="preserve">DIRECCIÓN PROVINCIAL DE SALUD DE MANABÍ </v>
      </c>
      <c r="N162" s="343" t="str">
        <f>IF(DT162="","",INDEX(CATALOGO!K:K,MATCH(DT162,CATALOGO!D:D,0)))</f>
        <v>HOSPITAL GENERAL DE CHONE</v>
      </c>
      <c r="O162" s="344" t="str">
        <f>IF(E162="","",INDEX(CATALOGO!O:O,MATCH(POA_GC_2026!E162,CATALOGO!M:M,0)))</f>
        <v>PROVISION Y PRESTACION DE SERVICIOS DE SALUD</v>
      </c>
      <c r="P162" s="345" t="str">
        <f t="shared" si="64"/>
        <v>SIN PROYECTO</v>
      </c>
      <c r="Q162" s="346" t="str">
        <f>IF(CS162="","",INDEX(CATALOGO!T:T,MATCH(POA_GC_2026!CS162,CATALOGO!S:S,0)))</f>
        <v>PRESTACION DE SERVICIOS DE SALUD SEGUNDO NIVEL</v>
      </c>
      <c r="R162" s="351" t="str">
        <f>IF(H162="","",INDEX(CATALOGO!AG:AG,MATCH(POA_GC_2026!H162,CATALOGO!AF:AF,0)))</f>
        <v>SERVICIOS DE ASEO LAVADO DE VESTIMENTA DE TRABAJO</v>
      </c>
      <c r="S162" s="345" t="str">
        <f t="array" ref="S162">IF(J162="","",INDEX(CATALOGO!AU:AU,MATCH(J162,CATALOGO!AV:AV,0)))</f>
        <v>RECURSOS FISCALES</v>
      </c>
      <c r="T162" s="352" t="str">
        <f>IF(K162="","",INDEX(CATALOGO!AX:AX,MATCH(K162,CATALOGO!AW:AW,0)))</f>
        <v>SIN ORGANISMO</v>
      </c>
      <c r="U162" s="352" t="str">
        <f>IF(L162="","",INDEX(CATALOGO!AZ:AZ,MATCH(POA_GC_2026!L162,CATALOGO!AY:AY,0)))</f>
        <v>SIN CORRELATIVO</v>
      </c>
      <c r="V162" s="353" t="s">
        <v>493</v>
      </c>
      <c r="W162" s="354" t="s">
        <v>2492</v>
      </c>
      <c r="X162" s="354" t="s">
        <v>2491</v>
      </c>
      <c r="Y162" s="355" t="str">
        <f t="array" ref="Y162">IF(H162="","",INDEX(CATALOGO!AK:AK,MATCH(H162,CATALOGO!AF:AF,0)))</f>
        <v>06</v>
      </c>
      <c r="Z162" s="362" t="str">
        <f t="array" ref="Z162">IF(H162="","",INDEX(CATALOGO!AI:AI,MATCH(H162,CATALOGO!AF:AF,0)))</f>
        <v>NA</v>
      </c>
      <c r="AA162" s="362" t="str">
        <f t="array" ref="AA162">IF(H162="","",INDEX(CATALOGO!AJ:AJ,MATCH(H162,CATALOGO!AF:AF,0)))</f>
        <v>NA</v>
      </c>
      <c r="AB162" s="363" t="s">
        <v>194</v>
      </c>
      <c r="AC162" s="490"/>
      <c r="AD162" s="365" t="s">
        <v>208</v>
      </c>
      <c r="AE162" s="366" t="s">
        <v>41</v>
      </c>
      <c r="AF162" s="367">
        <v>46162</v>
      </c>
      <c r="AG162" s="367">
        <v>46167</v>
      </c>
      <c r="AH162" s="367">
        <v>46172</v>
      </c>
      <c r="AI162" s="367">
        <v>46203</v>
      </c>
      <c r="AJ162" s="367">
        <v>46218</v>
      </c>
      <c r="AK162" s="374"/>
      <c r="AL162" s="367">
        <v>46223</v>
      </c>
      <c r="AM162" s="367">
        <v>46387</v>
      </c>
      <c r="AN162" s="366" t="s">
        <v>41</v>
      </c>
      <c r="AO162" s="375">
        <v>0</v>
      </c>
      <c r="AP162" s="375">
        <v>0</v>
      </c>
      <c r="AQ162" s="375">
        <v>0</v>
      </c>
      <c r="AR162" s="375">
        <v>0</v>
      </c>
      <c r="AS162" s="375">
        <v>0</v>
      </c>
      <c r="AT162" s="375">
        <v>0</v>
      </c>
      <c r="AU162" s="375">
        <v>0</v>
      </c>
      <c r="AV162" s="375">
        <v>0</v>
      </c>
      <c r="AW162" s="375">
        <v>0</v>
      </c>
      <c r="AX162" s="375">
        <v>0</v>
      </c>
      <c r="AY162" s="375">
        <v>0</v>
      </c>
      <c r="AZ162" s="375">
        <v>0</v>
      </c>
      <c r="BA162" s="388">
        <f t="shared" si="54"/>
        <v>0</v>
      </c>
      <c r="BB162" s="364"/>
      <c r="BC162" s="389">
        <f>SUMIFS(REPROGRAM!X:X,REPROGRAM!B:B,POA_GC_2026!A162)</f>
        <v>0</v>
      </c>
      <c r="BD162" s="389">
        <f>SUMIFS(REPROGRAM!Z:Z,REPROGRAM!B:B,POA_GC_2026!A162)</f>
        <v>0</v>
      </c>
      <c r="BE162" s="389">
        <f t="shared" si="62"/>
        <v>0</v>
      </c>
      <c r="BF162" s="375">
        <v>0</v>
      </c>
      <c r="BG162" s="394">
        <f>SUMIFS(CERT_PRES!$P:$P,CERT_PRES!$A:$A,$A162,CERT_PRES!$Q:$Q,"ENERO")</f>
        <v>0</v>
      </c>
      <c r="BH162" s="375">
        <v>0</v>
      </c>
      <c r="BI162" s="394">
        <f>SUMIFS(CERT_PRES!$P:$P,CERT_PRES!$A:$A,$A162,CERT_PRES!$Q:$Q,"FEBRERO")</f>
        <v>0</v>
      </c>
      <c r="BJ162" s="375">
        <v>0</v>
      </c>
      <c r="BK162" s="394">
        <f>SUMIFS(CERT_PRES!$P:$P,CERT_PRES!$A:$A,$A162,CERT_PRES!$Q:$Q,"MARZO")</f>
        <v>0</v>
      </c>
      <c r="BL162" s="375">
        <v>0</v>
      </c>
      <c r="BM162" s="394">
        <f>SUMIFS(CERT_PRES!$P:$P,CERT_PRES!$A:$A,$A162,CERT_PRES!$Q:$Q,"ABRIL")</f>
        <v>0</v>
      </c>
      <c r="BN162" s="375">
        <v>0</v>
      </c>
      <c r="BO162" s="394">
        <f>SUMIFS(CERT_PRES!$P:$P,CERT_PRES!$A:$A,$A162,CERT_PRES!$Q:$Q,"MAYO")</f>
        <v>0</v>
      </c>
      <c r="BP162" s="375">
        <v>0</v>
      </c>
      <c r="BQ162" s="394">
        <f>SUMIFS(CERT_PRES!$P:$P,CERT_PRES!$A:$A,$A162,CERT_PRES!$Q:$Q,"JUNIO")</f>
        <v>0</v>
      </c>
      <c r="BR162" s="375">
        <v>0</v>
      </c>
      <c r="BS162" s="394">
        <f>SUMIFS(CERT_PRES!$P:$P,CERT_PRES!$A:$A,$A162,CERT_PRES!$Q:$Q,"JULIO")</f>
        <v>0</v>
      </c>
      <c r="BT162" s="375">
        <v>0</v>
      </c>
      <c r="BU162" s="394">
        <f>SUMIFS(CERT_PRES!$P:$P,CERT_PRES!$A:$A,$A162,CERT_PRES!$Q:$Q,"AGOSTO")</f>
        <v>0</v>
      </c>
      <c r="BV162" s="375">
        <v>0</v>
      </c>
      <c r="BW162" s="394">
        <f>SUMIFS(CERT_PRES!$P:$P,CERT_PRES!$A:$A,$A162,CERT_PRES!$Q:$Q,"SEPTIEMBRE")</f>
        <v>0</v>
      </c>
      <c r="BX162" s="375">
        <v>0</v>
      </c>
      <c r="BY162" s="394">
        <f>SUMIFS(CERT_PRES!$P:$P,CERT_PRES!$A:$A,$A162,CERT_PRES!$Q:$Q,"OCTUBRE")</f>
        <v>0</v>
      </c>
      <c r="BZ162" s="375">
        <v>0</v>
      </c>
      <c r="CA162" s="394">
        <f>SUMIFS(CERT_PRES!$P:$P,CERT_PRES!$A:$A,$A162,CERT_PRES!$Q:$Q,"NOVIEMBRE")</f>
        <v>0</v>
      </c>
      <c r="CB162" s="375">
        <v>0</v>
      </c>
      <c r="CC162" s="388">
        <f>SUMIFS(CERT_PRES!$P:$P,CERT_PRES!$A:$A,$A162,CERT_PRES!$Q:$Q,"DICIEMBRE")</f>
        <v>0</v>
      </c>
      <c r="CD162" s="388">
        <f t="shared" si="65"/>
        <v>0</v>
      </c>
      <c r="CE162" s="407" t="str">
        <f t="shared" si="52"/>
        <v>NO</v>
      </c>
      <c r="CF162" s="408" t="str">
        <f t="shared" si="66"/>
        <v>VALIDADO</v>
      </c>
      <c r="CG162" s="409">
        <f>+((SUMIFS(REPROGRAM!$V:$V,REPROGRAM!$B:$B,$A162,REPROGRAM!$AB:$AB,"NO"))-(SUMIFS(REPROGRAM!$W:$W,REPROGRAM!$B:$B,$A162,REPROGRAM!$AB:$AB,"NO")))</f>
        <v>0</v>
      </c>
      <c r="CH162" s="409">
        <f t="shared" si="67"/>
        <v>0</v>
      </c>
      <c r="CI162" s="409">
        <f t="shared" si="68"/>
        <v>0</v>
      </c>
      <c r="CJ162" s="410" t="str">
        <f>IF(DT162="","",INDEX(CATALOGO!L:L,MATCH(DT162,CATALOGO!D:D,0)))</f>
        <v xml:space="preserve">DIRECCIÓN PROVINCIAL DE SALUD DE MANABÍ </v>
      </c>
      <c r="CK162" s="410" t="str">
        <f>IF(DT162="","",INDEX(CATALOGO!L:L,MATCH(DT162,CATALOGO!D:D,0)))</f>
        <v xml:space="preserve">DIRECCIÓN PROVINCIAL DE SALUD DE MANABÍ </v>
      </c>
      <c r="CL162" s="352" t="str">
        <f>IF(D162="","",INDEX(CATALOGO!G:G,MATCH(D162,CATALOGO!D:D,0)))</f>
        <v>COORDINACIÓN ZONAL 4</v>
      </c>
      <c r="CM162" s="352" t="str">
        <f>IF(D162="","",INDEX(CATALOGO!H:H,MATCH(D162,CATALOGO!D:D,0)))</f>
        <v>MANABI</v>
      </c>
      <c r="CN162" s="352" t="str">
        <f>IF(D162="","",INDEX(CATALOGO!I:I,MATCH(D162,CATALOGO!D:D,0)))</f>
        <v>CHONE</v>
      </c>
      <c r="CO162" s="411" t="str">
        <f>IF(H162="","",INDEX(CATALOGO!AH:AH,MATCH(H162,CATALOGO!AF:AF,0)))</f>
        <v>EXTERNALIZADOS</v>
      </c>
      <c r="CP162" s="352" t="str">
        <f t="shared" si="59"/>
        <v>NO APLICA</v>
      </c>
      <c r="CQ162" s="352" t="str">
        <f>IF(E162="","",INDEX(CATALOGO!N:N,MATCH(POA_GC_2026!E162,CATALOGO!M:M,0)))</f>
        <v>PROV</v>
      </c>
      <c r="CR162" s="352" t="str">
        <f t="shared" si="60"/>
        <v>CORRIENTE</v>
      </c>
      <c r="CS162" s="352" t="str">
        <f t="shared" si="61"/>
        <v>90000004</v>
      </c>
      <c r="CT162" s="417" t="str">
        <f>IFERROR(VLOOKUP(E162,CATALOGO!$BB$3:$BC$24,2,0)," ")</f>
        <v>G21</v>
      </c>
      <c r="CU162" s="418" t="str">
        <f>IF(E162="","",INDEX(CATALOGO!AN:AN,MATCH(POA_GC_2026!E162,CATALOGO!AQ:AQ,0)))</f>
        <v>Mejorar las condiciones de vida de la población de forma integral, promoviendo el acceso equitativo a salud, vivienda y bienestar social.</v>
      </c>
      <c r="CV162" s="418" t="str">
        <f>IF(E162="","",INDEX(CATALOGO!AO:AO,MATCH(POA_GC_2026!E162,CATALOGO!AQ:AQ,0)))</f>
        <v>OE5 Incrementar la cobertura de las prestaciones de servicios de salud</v>
      </c>
      <c r="CW162" s="407" t="str">
        <f>IF(CV162="","",INDEX(CATALOGO!AP:AP,MATCH(POA_GC_2026!CV162,CATALOGO!AO:AO,0)))</f>
        <v>OE_5</v>
      </c>
      <c r="CX162" s="419"/>
      <c r="CY162" s="420">
        <f>SUMIFS(CERT_ACT_POA!AM:AM,CERT_ACT_POA!C:C,A162)</f>
        <v>0</v>
      </c>
      <c r="CZ162" s="420">
        <f t="shared" si="55"/>
        <v>0</v>
      </c>
      <c r="DA162" s="421">
        <f>SUMIFS(CERT_ACT_POA!$AD:$AD,CERT_ACT_POA!$C:$C,POA_GC_2026!$A162)</f>
        <v>0</v>
      </c>
      <c r="DB162" s="421">
        <f>SUMIFS(CERT_ACT_POA!$AE:$AE,CERT_ACT_POA!$C:$C,POA_GC_2026!$A162)</f>
        <v>0</v>
      </c>
      <c r="DC162" s="421">
        <f>SUMIFS(CERT_ACT_POA!$AF:$AF,CERT_ACT_POA!$C:$C,POA_GC_2026!$A162)</f>
        <v>0</v>
      </c>
      <c r="DD162" s="407" t="str">
        <f t="shared" si="56"/>
        <v>53</v>
      </c>
      <c r="DE162" s="364"/>
      <c r="DF162" s="428"/>
      <c r="DG162" s="429">
        <f>SUMIFS(CERT_PRES!$M:$M,CERT_PRES!$A:$A,$A162)</f>
        <v>0</v>
      </c>
      <c r="DH162" s="429">
        <f>SUMIFS(CERT_PRES!$O:$O,CERT_PRES!$A:$A,$A162)</f>
        <v>0</v>
      </c>
      <c r="DI162" s="429">
        <f>SUMIFS(CERT_PRES!$P:$P,CERT_PRES!$A:$A,$A162)</f>
        <v>0</v>
      </c>
      <c r="DJ162" s="442">
        <f t="shared" si="69"/>
        <v>0</v>
      </c>
      <c r="DK162" s="608">
        <f>IFERROR(VLOOKUP($A162,CERT_PRES!$A$6:$L$2552,12,0),0)</f>
        <v>0</v>
      </c>
      <c r="DL162" s="429" t="str">
        <f t="shared" si="57"/>
        <v>OK</v>
      </c>
      <c r="DM162" s="429" t="str">
        <f t="shared" si="58"/>
        <v>OK</v>
      </c>
      <c r="DN162" s="429" t="str">
        <f t="shared" si="63"/>
        <v/>
      </c>
      <c r="DO162" s="429" t="str">
        <f t="shared" si="70"/>
        <v/>
      </c>
      <c r="DP162" s="443">
        <f>IFERROR(VLOOKUP(A162,#REF!,82,0),0)</f>
        <v>0</v>
      </c>
      <c r="DQ162" s="444">
        <f t="shared" si="71"/>
        <v>0</v>
      </c>
      <c r="DR162" s="445">
        <f t="shared" si="72"/>
        <v>0</v>
      </c>
      <c r="DS162" s="484" t="s">
        <v>2790</v>
      </c>
      <c r="DT162" s="326" t="s">
        <v>951</v>
      </c>
    </row>
    <row r="163" spans="1:124" s="39" customFormat="1" ht="12.75" customHeight="1">
      <c r="A163" s="484" t="s">
        <v>2791</v>
      </c>
      <c r="B163" s="486" t="str">
        <f>IF(DT163="","",INDEX(CATALOGO!E:E,MATCH(DT163,CATALOGO!D:D,0)))</f>
        <v>HOSPITAL GENERAL DE CHONE</v>
      </c>
      <c r="C163" s="483" t="s">
        <v>2540</v>
      </c>
      <c r="D163" s="326" t="str">
        <f>IF(B163="","",INDEX(CATALOGO!J:J,MATCH(B163,CATALOGO!E:E,0)))</f>
        <v>1333</v>
      </c>
      <c r="E163" s="329" t="s">
        <v>473</v>
      </c>
      <c r="F163" s="326" t="str">
        <f t="shared" si="53"/>
        <v>000</v>
      </c>
      <c r="G163" s="327" t="s">
        <v>218</v>
      </c>
      <c r="H163" s="328">
        <v>530404</v>
      </c>
      <c r="I163" s="341" t="s">
        <v>1151</v>
      </c>
      <c r="J163" s="327" t="s">
        <v>193</v>
      </c>
      <c r="K163" s="342" t="str">
        <f>IF(J163="","",INDEX(CATALOGO!AW:AW,MATCH(POA_GC_2026!J163,CATALOGO!AV:AV,0)))</f>
        <v>0000</v>
      </c>
      <c r="L163" s="342" t="str">
        <f>IF(J163="","",INDEX(CATALOGO!AY:AY,MATCH(POA_GC_2026!J163,CATALOGO!AV:AV,0)))</f>
        <v>0000</v>
      </c>
      <c r="M163" s="343" t="str">
        <f>IF(DT163="","",INDEX(CATALOGO!L:L,MATCH(DT163,CATALOGO!D:D,0)))</f>
        <v xml:space="preserve">DIRECCIÓN PROVINCIAL DE SALUD DE MANABÍ </v>
      </c>
      <c r="N163" s="343" t="str">
        <f>IF(DT163="","",INDEX(CATALOGO!K:K,MATCH(DT163,CATALOGO!D:D,0)))</f>
        <v>HOSPITAL GENERAL DE CHONE</v>
      </c>
      <c r="O163" s="344" t="str">
        <f>IF(E163="","",INDEX(CATALOGO!O:O,MATCH(POA_GC_2026!E163,CATALOGO!M:M,0)))</f>
        <v>GARANTIA DE LA CALIDAD DE LOS SERVICIOS DE SALUD</v>
      </c>
      <c r="P163" s="345" t="str">
        <f t="shared" si="64"/>
        <v>SIN PROYECTO</v>
      </c>
      <c r="Q163" s="346" t="str">
        <f>IF(CS163="","",INDEX(CATALOGO!T:T,MATCH(POA_GC_2026!CS163,CATALOGO!S:S,0)))</f>
        <v>GASTO OPERATIVO DE GARANTIA DE LA CALIDAD</v>
      </c>
      <c r="R163" s="351" t="str">
        <f>IF(H163="","",INDEX(CATALOGO!AG:AG,MATCH(POA_GC_2026!H163,CATALOGO!AF:AF,0)))</f>
        <v>MAQUINARIAS Y EQUIPOS (INSTALACION- MANTENIMIENTO Y REPARACIONES)</v>
      </c>
      <c r="S163" s="345" t="str">
        <f t="array" ref="S163">IF(J163="","",INDEX(CATALOGO!AU:AU,MATCH(J163,CATALOGO!AV:AV,0)))</f>
        <v>RECURSOS FISCALES</v>
      </c>
      <c r="T163" s="352" t="str">
        <f>IF(K163="","",INDEX(CATALOGO!AX:AX,MATCH(K163,CATALOGO!AW:AW,0)))</f>
        <v>SIN ORGANISMO</v>
      </c>
      <c r="U163" s="352" t="str">
        <f>IF(L163="","",INDEX(CATALOGO!AZ:AZ,MATCH(POA_GC_2026!L163,CATALOGO!AY:AY,0)))</f>
        <v>SIN CORRELATIVO</v>
      </c>
      <c r="V163" s="353" t="s">
        <v>475</v>
      </c>
      <c r="W163" s="354" t="s">
        <v>2488</v>
      </c>
      <c r="X163" s="354" t="s">
        <v>2505</v>
      </c>
      <c r="Y163" s="355" t="str">
        <f t="array" ref="Y163">IF(H163="","",INDEX(CATALOGO!AK:AK,MATCH(H163,CATALOGO!AF:AF,0)))</f>
        <v>06</v>
      </c>
      <c r="Z163" s="362" t="str">
        <f t="array" ref="Z163">IF(H163="","",INDEX(CATALOGO!AI:AI,MATCH(H163,CATALOGO!AF:AF,0)))</f>
        <v>NA</v>
      </c>
      <c r="AA163" s="362" t="str">
        <f t="array" ref="AA163">IF(H163="","",INDEX(CATALOGO!AJ:AJ,MATCH(H163,CATALOGO!AF:AF,0)))</f>
        <v>NA</v>
      </c>
      <c r="AB163" s="363" t="s">
        <v>194</v>
      </c>
      <c r="AC163" s="490"/>
      <c r="AD163" s="365" t="s">
        <v>206</v>
      </c>
      <c r="AE163" s="366" t="s">
        <v>41</v>
      </c>
      <c r="AF163" s="367">
        <v>46188</v>
      </c>
      <c r="AG163" s="367">
        <v>46193</v>
      </c>
      <c r="AH163" s="367">
        <v>46194</v>
      </c>
      <c r="AI163" s="367">
        <v>46198</v>
      </c>
      <c r="AJ163" s="367">
        <v>46201</v>
      </c>
      <c r="AK163" s="374"/>
      <c r="AL163" s="367">
        <v>46213</v>
      </c>
      <c r="AM163" s="367">
        <v>46234</v>
      </c>
      <c r="AN163" s="366" t="s">
        <v>41</v>
      </c>
      <c r="AO163" s="375">
        <v>0</v>
      </c>
      <c r="AP163" s="375">
        <v>0</v>
      </c>
      <c r="AQ163" s="375">
        <v>0</v>
      </c>
      <c r="AR163" s="375">
        <v>0</v>
      </c>
      <c r="AS163" s="375">
        <v>0</v>
      </c>
      <c r="AT163" s="375">
        <v>0</v>
      </c>
      <c r="AU163" s="375">
        <v>0</v>
      </c>
      <c r="AV163" s="375">
        <v>0</v>
      </c>
      <c r="AW163" s="375">
        <v>0</v>
      </c>
      <c r="AX163" s="375">
        <v>0</v>
      </c>
      <c r="AY163" s="375">
        <v>0</v>
      </c>
      <c r="AZ163" s="375">
        <v>0</v>
      </c>
      <c r="BA163" s="388">
        <f t="shared" si="54"/>
        <v>0</v>
      </c>
      <c r="BB163" s="364"/>
      <c r="BC163" s="389">
        <f>SUMIFS(REPROGRAM!X:X,REPROGRAM!B:B,POA_GC_2026!A163)</f>
        <v>0</v>
      </c>
      <c r="BD163" s="389">
        <f>SUMIFS(REPROGRAM!Z:Z,REPROGRAM!B:B,POA_GC_2026!A163)</f>
        <v>0</v>
      </c>
      <c r="BE163" s="389">
        <f t="shared" si="62"/>
        <v>0</v>
      </c>
      <c r="BF163" s="375">
        <v>0</v>
      </c>
      <c r="BG163" s="394">
        <f>SUMIFS(CERT_PRES!$P:$P,CERT_PRES!$A:$A,$A163,CERT_PRES!$Q:$Q,"ENERO")</f>
        <v>0</v>
      </c>
      <c r="BH163" s="375">
        <v>0</v>
      </c>
      <c r="BI163" s="394">
        <f>SUMIFS(CERT_PRES!$P:$P,CERT_PRES!$A:$A,$A163,CERT_PRES!$Q:$Q,"FEBRERO")</f>
        <v>0</v>
      </c>
      <c r="BJ163" s="375">
        <v>0</v>
      </c>
      <c r="BK163" s="394">
        <f>SUMIFS(CERT_PRES!$P:$P,CERT_PRES!$A:$A,$A163,CERT_PRES!$Q:$Q,"MARZO")</f>
        <v>0</v>
      </c>
      <c r="BL163" s="375">
        <v>0</v>
      </c>
      <c r="BM163" s="394">
        <f>SUMIFS(CERT_PRES!$P:$P,CERT_PRES!$A:$A,$A163,CERT_PRES!$Q:$Q,"ABRIL")</f>
        <v>0</v>
      </c>
      <c r="BN163" s="375">
        <v>0</v>
      </c>
      <c r="BO163" s="394">
        <f>SUMIFS(CERT_PRES!$P:$P,CERT_PRES!$A:$A,$A163,CERT_PRES!$Q:$Q,"MAYO")</f>
        <v>0</v>
      </c>
      <c r="BP163" s="375">
        <v>0</v>
      </c>
      <c r="BQ163" s="394">
        <f>SUMIFS(CERT_PRES!$P:$P,CERT_PRES!$A:$A,$A163,CERT_PRES!$Q:$Q,"JUNIO")</f>
        <v>0</v>
      </c>
      <c r="BR163" s="375">
        <v>0</v>
      </c>
      <c r="BS163" s="394">
        <f>SUMIFS(CERT_PRES!$P:$P,CERT_PRES!$A:$A,$A163,CERT_PRES!$Q:$Q,"JULIO")</f>
        <v>0</v>
      </c>
      <c r="BT163" s="375">
        <v>0</v>
      </c>
      <c r="BU163" s="394">
        <f>SUMIFS(CERT_PRES!$P:$P,CERT_PRES!$A:$A,$A163,CERT_PRES!$Q:$Q,"AGOSTO")</f>
        <v>0</v>
      </c>
      <c r="BV163" s="375">
        <v>0</v>
      </c>
      <c r="BW163" s="394">
        <f>SUMIFS(CERT_PRES!$P:$P,CERT_PRES!$A:$A,$A163,CERT_PRES!$Q:$Q,"SEPTIEMBRE")</f>
        <v>0</v>
      </c>
      <c r="BX163" s="375">
        <v>0</v>
      </c>
      <c r="BY163" s="394">
        <f>SUMIFS(CERT_PRES!$P:$P,CERT_PRES!$A:$A,$A163,CERT_PRES!$Q:$Q,"OCTUBRE")</f>
        <v>0</v>
      </c>
      <c r="BZ163" s="375">
        <v>0</v>
      </c>
      <c r="CA163" s="394">
        <f>SUMIFS(CERT_PRES!$P:$P,CERT_PRES!$A:$A,$A163,CERT_PRES!$Q:$Q,"NOVIEMBRE")</f>
        <v>0</v>
      </c>
      <c r="CB163" s="375">
        <v>0</v>
      </c>
      <c r="CC163" s="388">
        <f>SUMIFS(CERT_PRES!$P:$P,CERT_PRES!$A:$A,$A163,CERT_PRES!$Q:$Q,"DICIEMBRE")</f>
        <v>0</v>
      </c>
      <c r="CD163" s="388">
        <f t="shared" si="65"/>
        <v>0</v>
      </c>
      <c r="CE163" s="407" t="str">
        <f t="shared" si="52"/>
        <v>NO</v>
      </c>
      <c r="CF163" s="408" t="str">
        <f t="shared" si="66"/>
        <v>VALIDADO</v>
      </c>
      <c r="CG163" s="409">
        <f>+((SUMIFS(REPROGRAM!$V:$V,REPROGRAM!$B:$B,$A163,REPROGRAM!$AB:$AB,"NO"))-(SUMIFS(REPROGRAM!$W:$W,REPROGRAM!$B:$B,$A163,REPROGRAM!$AB:$AB,"NO")))</f>
        <v>0</v>
      </c>
      <c r="CH163" s="409">
        <f t="shared" si="67"/>
        <v>0</v>
      </c>
      <c r="CI163" s="409">
        <f t="shared" si="68"/>
        <v>0</v>
      </c>
      <c r="CJ163" s="410" t="str">
        <f>IF(DT163="","",INDEX(CATALOGO!L:L,MATCH(DT163,CATALOGO!D:D,0)))</f>
        <v xml:space="preserve">DIRECCIÓN PROVINCIAL DE SALUD DE MANABÍ </v>
      </c>
      <c r="CK163" s="410" t="str">
        <f>IF(DT163="","",INDEX(CATALOGO!L:L,MATCH(DT163,CATALOGO!D:D,0)))</f>
        <v xml:space="preserve">DIRECCIÓN PROVINCIAL DE SALUD DE MANABÍ </v>
      </c>
      <c r="CL163" s="352" t="str">
        <f>IF(D163="","",INDEX(CATALOGO!G:G,MATCH(D163,CATALOGO!D:D,0)))</f>
        <v>COORDINACIÓN ZONAL 4</v>
      </c>
      <c r="CM163" s="352" t="str">
        <f>IF(D163="","",INDEX(CATALOGO!H:H,MATCH(D163,CATALOGO!D:D,0)))</f>
        <v>MANABI</v>
      </c>
      <c r="CN163" s="352" t="str">
        <f>IF(D163="","",INDEX(CATALOGO!I:I,MATCH(D163,CATALOGO!D:D,0)))</f>
        <v>CHONE</v>
      </c>
      <c r="CO163" s="411" t="str">
        <f>IF(H163="","",INDEX(CATALOGO!AH:AH,MATCH(H163,CATALOGO!AF:AF,0)))</f>
        <v>MANTENIMIENTOS</v>
      </c>
      <c r="CP163" s="352" t="str">
        <f t="shared" si="59"/>
        <v>NO APLICA</v>
      </c>
      <c r="CQ163" s="352" t="str">
        <f>IF(E163="","",INDEX(CATALOGO!N:N,MATCH(POA_GC_2026!E163,CATALOGO!M:M,0)))</f>
        <v>CAL</v>
      </c>
      <c r="CR163" s="352" t="str">
        <f t="shared" si="60"/>
        <v>CORRIENTE</v>
      </c>
      <c r="CS163" s="352" t="str">
        <f t="shared" si="61"/>
        <v>57000002</v>
      </c>
      <c r="CT163" s="417" t="str">
        <f>IFERROR(VLOOKUP(E163,CATALOGO!$BB$3:$BC$24,2,0)," ")</f>
        <v>G42</v>
      </c>
      <c r="CU163" s="418" t="str">
        <f>IF(E163="","",INDEX(CATALOGO!AN:AN,MATCH(POA_GC_2026!E163,CATALOGO!AQ:AQ,0)))</f>
        <v>Mejorar las condiciones de vida de la población de forma integral, promoviendo el acceso equitativo a salud, vivienda y bienestar social.</v>
      </c>
      <c r="CV163" s="418" t="str">
        <f>IF(E163="","",INDEX(CATALOGO!AO:AO,MATCH(POA_GC_2026!E163,CATALOGO!AQ:AQ,0)))</f>
        <v>OE4 Incrementar la calidad en la prestación de los servicios de salud</v>
      </c>
      <c r="CW163" s="407" t="str">
        <f>IF(CV163="","",INDEX(CATALOGO!AP:AP,MATCH(POA_GC_2026!CV163,CATALOGO!AO:AO,0)))</f>
        <v>OE_4</v>
      </c>
      <c r="CX163" s="419"/>
      <c r="CY163" s="420">
        <f>SUMIFS(CERT_ACT_POA!AM:AM,CERT_ACT_POA!C:C,A163)</f>
        <v>0</v>
      </c>
      <c r="CZ163" s="420">
        <f t="shared" si="55"/>
        <v>0</v>
      </c>
      <c r="DA163" s="421">
        <f>SUMIFS(CERT_ACT_POA!$AD:$AD,CERT_ACT_POA!$C:$C,POA_GC_2026!$A163)</f>
        <v>0</v>
      </c>
      <c r="DB163" s="421">
        <f>SUMIFS(CERT_ACT_POA!$AE:$AE,CERT_ACT_POA!$C:$C,POA_GC_2026!$A163)</f>
        <v>0</v>
      </c>
      <c r="DC163" s="421">
        <f>SUMIFS(CERT_ACT_POA!$AF:$AF,CERT_ACT_POA!$C:$C,POA_GC_2026!$A163)</f>
        <v>0</v>
      </c>
      <c r="DD163" s="407" t="str">
        <f t="shared" si="56"/>
        <v>53</v>
      </c>
      <c r="DE163" s="364"/>
      <c r="DF163" s="428"/>
      <c r="DG163" s="429">
        <f>SUMIFS(CERT_PRES!$M:$M,CERT_PRES!$A:$A,$A163)</f>
        <v>0</v>
      </c>
      <c r="DH163" s="429">
        <f>SUMIFS(CERT_PRES!$O:$O,CERT_PRES!$A:$A,$A163)</f>
        <v>0</v>
      </c>
      <c r="DI163" s="429">
        <f>SUMIFS(CERT_PRES!$P:$P,CERT_PRES!$A:$A,$A163)</f>
        <v>0</v>
      </c>
      <c r="DJ163" s="442">
        <f t="shared" si="69"/>
        <v>0</v>
      </c>
      <c r="DK163" s="608">
        <f>IFERROR(VLOOKUP($A163,CERT_PRES!$A$6:$L$2552,12,0),0)</f>
        <v>0</v>
      </c>
      <c r="DL163" s="429" t="str">
        <f t="shared" si="57"/>
        <v>OK</v>
      </c>
      <c r="DM163" s="429" t="str">
        <f t="shared" si="58"/>
        <v>OK</v>
      </c>
      <c r="DN163" s="429" t="str">
        <f t="shared" si="63"/>
        <v/>
      </c>
      <c r="DO163" s="429" t="str">
        <f t="shared" si="70"/>
        <v/>
      </c>
      <c r="DP163" s="443">
        <f>IFERROR(VLOOKUP(A163,#REF!,82,0),0)</f>
        <v>0</v>
      </c>
      <c r="DQ163" s="444">
        <f t="shared" si="71"/>
        <v>0</v>
      </c>
      <c r="DR163" s="445">
        <f t="shared" si="72"/>
        <v>0</v>
      </c>
      <c r="DS163" s="484" t="s">
        <v>2791</v>
      </c>
      <c r="DT163" s="326" t="s">
        <v>951</v>
      </c>
    </row>
    <row r="164" spans="1:124" s="39" customFormat="1" ht="12.75" customHeight="1">
      <c r="A164" s="484" t="s">
        <v>2792</v>
      </c>
      <c r="B164" s="486" t="str">
        <f>IF(DT164="","",INDEX(CATALOGO!E:E,MATCH(DT164,CATALOGO!D:D,0)))</f>
        <v>HOSPITAL GENERAL DE CHONE</v>
      </c>
      <c r="C164" s="483" t="s">
        <v>2557</v>
      </c>
      <c r="D164" s="326" t="str">
        <f>IF(B164="","",INDEX(CATALOGO!J:J,MATCH(B164,CATALOGO!E:E,0)))</f>
        <v>1333</v>
      </c>
      <c r="E164" s="329" t="s">
        <v>223</v>
      </c>
      <c r="F164" s="326" t="str">
        <f t="shared" si="53"/>
        <v>000</v>
      </c>
      <c r="G164" s="327" t="s">
        <v>196</v>
      </c>
      <c r="H164" s="328">
        <v>530405</v>
      </c>
      <c r="I164" s="341" t="s">
        <v>1151</v>
      </c>
      <c r="J164" s="327" t="s">
        <v>193</v>
      </c>
      <c r="K164" s="342" t="str">
        <f>IF(J164="","",INDEX(CATALOGO!AW:AW,MATCH(POA_GC_2026!J164,CATALOGO!AV:AV,0)))</f>
        <v>0000</v>
      </c>
      <c r="L164" s="342" t="str">
        <f>IF(J164="","",INDEX(CATALOGO!AY:AY,MATCH(POA_GC_2026!J164,CATALOGO!AV:AV,0)))</f>
        <v>0000</v>
      </c>
      <c r="M164" s="343" t="str">
        <f>IF(DT164="","",INDEX(CATALOGO!L:L,MATCH(DT164,CATALOGO!D:D,0)))</f>
        <v xml:space="preserve">DIRECCIÓN PROVINCIAL DE SALUD DE MANABÍ </v>
      </c>
      <c r="N164" s="343" t="str">
        <f>IF(DT164="","",INDEX(CATALOGO!K:K,MATCH(DT164,CATALOGO!D:D,0)))</f>
        <v>HOSPITAL GENERAL DE CHONE</v>
      </c>
      <c r="O164" s="344" t="str">
        <f>IF(E164="","",INDEX(CATALOGO!O:O,MATCH(POA_GC_2026!E164,CATALOGO!M:M,0)))</f>
        <v>PROVISION Y PRESTACION DE SERVICIOS DE SALUD</v>
      </c>
      <c r="P164" s="345" t="str">
        <f t="shared" si="64"/>
        <v>SIN PROYECTO</v>
      </c>
      <c r="Q164" s="346" t="str">
        <f>IF(CS164="","",INDEX(CATALOGO!T:T,MATCH(POA_GC_2026!CS164,CATALOGO!S:S,0)))</f>
        <v>PRESTACION DE SERVICIOS DE SALUD SEGUNDO NIVEL</v>
      </c>
      <c r="R164" s="351" t="str">
        <f>IF(H164="","",INDEX(CATALOGO!AG:AG,MATCH(POA_GC_2026!H164,CATALOGO!AF:AF,0)))</f>
        <v>VEHICULOS (INSTALACION- MANTENIMIENTO Y REPARACIONES)</v>
      </c>
      <c r="S164" s="345" t="str">
        <f t="array" ref="S164">IF(J164="","",INDEX(CATALOGO!AU:AU,MATCH(J164,CATALOGO!AV:AV,0)))</f>
        <v>RECURSOS FISCALES</v>
      </c>
      <c r="T164" s="352" t="str">
        <f>IF(K164="","",INDEX(CATALOGO!AX:AX,MATCH(K164,CATALOGO!AW:AW,0)))</f>
        <v>SIN ORGANISMO</v>
      </c>
      <c r="U164" s="352" t="str">
        <f>IF(L164="","",INDEX(CATALOGO!AZ:AZ,MATCH(POA_GC_2026!L164,CATALOGO!AY:AY,0)))</f>
        <v>SIN CORRELATIVO</v>
      </c>
      <c r="V164" s="353" t="s">
        <v>493</v>
      </c>
      <c r="W164" s="354" t="s">
        <v>2488</v>
      </c>
      <c r="X164" s="354" t="s">
        <v>2505</v>
      </c>
      <c r="Y164" s="355" t="str">
        <f t="array" ref="Y164">IF(H164="","",INDEX(CATALOGO!AK:AK,MATCH(H164,CATALOGO!AF:AF,0)))</f>
        <v>06</v>
      </c>
      <c r="Z164" s="362" t="str">
        <f t="array" ref="Z164">IF(H164="","",INDEX(CATALOGO!AI:AI,MATCH(H164,CATALOGO!AF:AF,0)))</f>
        <v>NA</v>
      </c>
      <c r="AA164" s="362" t="str">
        <f t="array" ref="AA164">IF(H164="","",INDEX(CATALOGO!AJ:AJ,MATCH(H164,CATALOGO!AF:AF,0)))</f>
        <v>NA</v>
      </c>
      <c r="AB164" s="363" t="s">
        <v>194</v>
      </c>
      <c r="AC164" s="490"/>
      <c r="AD164" s="365" t="s">
        <v>208</v>
      </c>
      <c r="AE164" s="366" t="s">
        <v>41</v>
      </c>
      <c r="AF164" s="367">
        <v>46188</v>
      </c>
      <c r="AG164" s="367">
        <v>46193</v>
      </c>
      <c r="AH164" s="367">
        <v>46194</v>
      </c>
      <c r="AI164" s="367">
        <v>46198</v>
      </c>
      <c r="AJ164" s="367">
        <v>46201</v>
      </c>
      <c r="AK164" s="374"/>
      <c r="AL164" s="367">
        <v>46213</v>
      </c>
      <c r="AM164" s="367">
        <v>46234</v>
      </c>
      <c r="AN164" s="366" t="s">
        <v>41</v>
      </c>
      <c r="AO164" s="375">
        <v>0</v>
      </c>
      <c r="AP164" s="375">
        <v>0</v>
      </c>
      <c r="AQ164" s="375">
        <v>0</v>
      </c>
      <c r="AR164" s="375">
        <v>0</v>
      </c>
      <c r="AS164" s="375">
        <v>0</v>
      </c>
      <c r="AT164" s="375">
        <v>0</v>
      </c>
      <c r="AU164" s="375">
        <v>0</v>
      </c>
      <c r="AV164" s="375">
        <v>0</v>
      </c>
      <c r="AW164" s="375">
        <v>0</v>
      </c>
      <c r="AX164" s="375">
        <v>0</v>
      </c>
      <c r="AY164" s="375">
        <v>0</v>
      </c>
      <c r="AZ164" s="375">
        <v>0</v>
      </c>
      <c r="BA164" s="388">
        <f t="shared" si="54"/>
        <v>0</v>
      </c>
      <c r="BB164" s="364"/>
      <c r="BC164" s="389">
        <f>SUMIFS(REPROGRAM!X:X,REPROGRAM!B:B,POA_GC_2026!A164)</f>
        <v>0</v>
      </c>
      <c r="BD164" s="389">
        <f>SUMIFS(REPROGRAM!Z:Z,REPROGRAM!B:B,POA_GC_2026!A164)</f>
        <v>0</v>
      </c>
      <c r="BE164" s="389">
        <f t="shared" si="62"/>
        <v>0</v>
      </c>
      <c r="BF164" s="375">
        <v>0</v>
      </c>
      <c r="BG164" s="394">
        <f>SUMIFS(CERT_PRES!$P:$P,CERT_PRES!$A:$A,$A164,CERT_PRES!$Q:$Q,"ENERO")</f>
        <v>0</v>
      </c>
      <c r="BH164" s="375">
        <v>0</v>
      </c>
      <c r="BI164" s="394">
        <f>SUMIFS(CERT_PRES!$P:$P,CERT_PRES!$A:$A,$A164,CERT_PRES!$Q:$Q,"FEBRERO")</f>
        <v>0</v>
      </c>
      <c r="BJ164" s="375">
        <v>0</v>
      </c>
      <c r="BK164" s="394">
        <f>SUMIFS(CERT_PRES!$P:$P,CERT_PRES!$A:$A,$A164,CERT_PRES!$Q:$Q,"MARZO")</f>
        <v>0</v>
      </c>
      <c r="BL164" s="375">
        <v>0</v>
      </c>
      <c r="BM164" s="394">
        <f>SUMIFS(CERT_PRES!$P:$P,CERT_PRES!$A:$A,$A164,CERT_PRES!$Q:$Q,"ABRIL")</f>
        <v>0</v>
      </c>
      <c r="BN164" s="375">
        <v>0</v>
      </c>
      <c r="BO164" s="394">
        <f>SUMIFS(CERT_PRES!$P:$P,CERT_PRES!$A:$A,$A164,CERT_PRES!$Q:$Q,"MAYO")</f>
        <v>0</v>
      </c>
      <c r="BP164" s="375">
        <v>0</v>
      </c>
      <c r="BQ164" s="394">
        <f>SUMIFS(CERT_PRES!$P:$P,CERT_PRES!$A:$A,$A164,CERT_PRES!$Q:$Q,"JUNIO")</f>
        <v>0</v>
      </c>
      <c r="BR164" s="375">
        <v>0</v>
      </c>
      <c r="BS164" s="394">
        <f>SUMIFS(CERT_PRES!$P:$P,CERT_PRES!$A:$A,$A164,CERT_PRES!$Q:$Q,"JULIO")</f>
        <v>0</v>
      </c>
      <c r="BT164" s="375">
        <v>0</v>
      </c>
      <c r="BU164" s="394">
        <f>SUMIFS(CERT_PRES!$P:$P,CERT_PRES!$A:$A,$A164,CERT_PRES!$Q:$Q,"AGOSTO")</f>
        <v>0</v>
      </c>
      <c r="BV164" s="375">
        <v>0</v>
      </c>
      <c r="BW164" s="394">
        <f>SUMIFS(CERT_PRES!$P:$P,CERT_PRES!$A:$A,$A164,CERT_PRES!$Q:$Q,"SEPTIEMBRE")</f>
        <v>0</v>
      </c>
      <c r="BX164" s="375">
        <v>0</v>
      </c>
      <c r="BY164" s="394">
        <f>SUMIFS(CERT_PRES!$P:$P,CERT_PRES!$A:$A,$A164,CERT_PRES!$Q:$Q,"OCTUBRE")</f>
        <v>0</v>
      </c>
      <c r="BZ164" s="375">
        <v>0</v>
      </c>
      <c r="CA164" s="394">
        <f>SUMIFS(CERT_PRES!$P:$P,CERT_PRES!$A:$A,$A164,CERT_PRES!$Q:$Q,"NOVIEMBRE")</f>
        <v>0</v>
      </c>
      <c r="CB164" s="375">
        <v>0</v>
      </c>
      <c r="CC164" s="388">
        <f>SUMIFS(CERT_PRES!$P:$P,CERT_PRES!$A:$A,$A164,CERT_PRES!$Q:$Q,"DICIEMBRE")</f>
        <v>0</v>
      </c>
      <c r="CD164" s="388">
        <f t="shared" si="65"/>
        <v>0</v>
      </c>
      <c r="CE164" s="407" t="str">
        <f t="shared" si="52"/>
        <v>NO</v>
      </c>
      <c r="CF164" s="408" t="str">
        <f t="shared" si="66"/>
        <v>VALIDADO</v>
      </c>
      <c r="CG164" s="409">
        <f>+((SUMIFS(REPROGRAM!$V:$V,REPROGRAM!$B:$B,$A164,REPROGRAM!$AB:$AB,"NO"))-(SUMIFS(REPROGRAM!$W:$W,REPROGRAM!$B:$B,$A164,REPROGRAM!$AB:$AB,"NO")))</f>
        <v>0</v>
      </c>
      <c r="CH164" s="409">
        <f t="shared" si="67"/>
        <v>0</v>
      </c>
      <c r="CI164" s="409">
        <f t="shared" si="68"/>
        <v>0</v>
      </c>
      <c r="CJ164" s="410" t="str">
        <f>IF(DT164="","",INDEX(CATALOGO!L:L,MATCH(DT164,CATALOGO!D:D,0)))</f>
        <v xml:space="preserve">DIRECCIÓN PROVINCIAL DE SALUD DE MANABÍ </v>
      </c>
      <c r="CK164" s="410" t="str">
        <f>IF(DT164="","",INDEX(CATALOGO!L:L,MATCH(DT164,CATALOGO!D:D,0)))</f>
        <v xml:space="preserve">DIRECCIÓN PROVINCIAL DE SALUD DE MANABÍ </v>
      </c>
      <c r="CL164" s="352" t="str">
        <f>IF(D164="","",INDEX(CATALOGO!G:G,MATCH(D164,CATALOGO!D:D,0)))</f>
        <v>COORDINACIÓN ZONAL 4</v>
      </c>
      <c r="CM164" s="352" t="str">
        <f>IF(D164="","",INDEX(CATALOGO!H:H,MATCH(D164,CATALOGO!D:D,0)))</f>
        <v>MANABI</v>
      </c>
      <c r="CN164" s="352" t="str">
        <f>IF(D164="","",INDEX(CATALOGO!I:I,MATCH(D164,CATALOGO!D:D,0)))</f>
        <v>CHONE</v>
      </c>
      <c r="CO164" s="411" t="str">
        <f>IF(H164="","",INDEX(CATALOGO!AH:AH,MATCH(H164,CATALOGO!AF:AF,0)))</f>
        <v>MANTENIMIENTOS</v>
      </c>
      <c r="CP164" s="352" t="str">
        <f t="shared" si="59"/>
        <v>NO APLICA</v>
      </c>
      <c r="CQ164" s="352" t="str">
        <f>IF(E164="","",INDEX(CATALOGO!N:N,MATCH(POA_GC_2026!E164,CATALOGO!M:M,0)))</f>
        <v>PROV</v>
      </c>
      <c r="CR164" s="352" t="str">
        <f t="shared" si="60"/>
        <v>CORRIENTE</v>
      </c>
      <c r="CS164" s="352" t="str">
        <f t="shared" si="61"/>
        <v>90000004</v>
      </c>
      <c r="CT164" s="417" t="str">
        <f>IFERROR(VLOOKUP(E164,CATALOGO!$BB$3:$BC$24,2,0)," ")</f>
        <v>G21</v>
      </c>
      <c r="CU164" s="418" t="str">
        <f>IF(E164="","",INDEX(CATALOGO!AN:AN,MATCH(POA_GC_2026!E164,CATALOGO!AQ:AQ,0)))</f>
        <v>Mejorar las condiciones de vida de la población de forma integral, promoviendo el acceso equitativo a salud, vivienda y bienestar social.</v>
      </c>
      <c r="CV164" s="418" t="str">
        <f>IF(E164="","",INDEX(CATALOGO!AO:AO,MATCH(POA_GC_2026!E164,CATALOGO!AQ:AQ,0)))</f>
        <v>OE5 Incrementar la cobertura de las prestaciones de servicios de salud</v>
      </c>
      <c r="CW164" s="407" t="str">
        <f>IF(CV164="","",INDEX(CATALOGO!AP:AP,MATCH(POA_GC_2026!CV164,CATALOGO!AO:AO,0)))</f>
        <v>OE_5</v>
      </c>
      <c r="CX164" s="419"/>
      <c r="CY164" s="420">
        <f>SUMIFS(CERT_ACT_POA!AM:AM,CERT_ACT_POA!C:C,A164)</f>
        <v>0</v>
      </c>
      <c r="CZ164" s="420">
        <f t="shared" si="55"/>
        <v>0</v>
      </c>
      <c r="DA164" s="421">
        <f>SUMIFS(CERT_ACT_POA!$AD:$AD,CERT_ACT_POA!$C:$C,POA_GC_2026!$A164)</f>
        <v>0</v>
      </c>
      <c r="DB164" s="421">
        <f>SUMIFS(CERT_ACT_POA!$AE:$AE,CERT_ACT_POA!$C:$C,POA_GC_2026!$A164)</f>
        <v>0</v>
      </c>
      <c r="DC164" s="421">
        <f>SUMIFS(CERT_ACT_POA!$AF:$AF,CERT_ACT_POA!$C:$C,POA_GC_2026!$A164)</f>
        <v>0</v>
      </c>
      <c r="DD164" s="407" t="str">
        <f t="shared" si="56"/>
        <v>53</v>
      </c>
      <c r="DE164" s="364"/>
      <c r="DF164" s="428"/>
      <c r="DG164" s="429">
        <f>SUMIFS(CERT_PRES!$M:$M,CERT_PRES!$A:$A,$A164)</f>
        <v>0</v>
      </c>
      <c r="DH164" s="429">
        <f>SUMIFS(CERT_PRES!$O:$O,CERT_PRES!$A:$A,$A164)</f>
        <v>0</v>
      </c>
      <c r="DI164" s="429">
        <f>SUMIFS(CERT_PRES!$P:$P,CERT_PRES!$A:$A,$A164)</f>
        <v>0</v>
      </c>
      <c r="DJ164" s="442">
        <f t="shared" si="69"/>
        <v>0</v>
      </c>
      <c r="DK164" s="608">
        <f>IFERROR(VLOOKUP($A164,CERT_PRES!$A$6:$L$2552,12,0),0)</f>
        <v>0</v>
      </c>
      <c r="DL164" s="429" t="str">
        <f t="shared" si="57"/>
        <v>OK</v>
      </c>
      <c r="DM164" s="429" t="str">
        <f t="shared" si="58"/>
        <v>OK</v>
      </c>
      <c r="DN164" s="429" t="str">
        <f t="shared" si="63"/>
        <v/>
      </c>
      <c r="DO164" s="429" t="str">
        <f t="shared" si="70"/>
        <v/>
      </c>
      <c r="DP164" s="443">
        <f>IFERROR(VLOOKUP(A164,#REF!,82,0),0)</f>
        <v>0</v>
      </c>
      <c r="DQ164" s="444">
        <f t="shared" si="71"/>
        <v>0</v>
      </c>
      <c r="DR164" s="445">
        <f t="shared" si="72"/>
        <v>0</v>
      </c>
      <c r="DS164" s="484" t="s">
        <v>2792</v>
      </c>
      <c r="DT164" s="326" t="s">
        <v>951</v>
      </c>
    </row>
    <row r="165" spans="1:124" s="39" customFormat="1" ht="12.75" customHeight="1">
      <c r="A165" s="484" t="s">
        <v>2793</v>
      </c>
      <c r="B165" s="486" t="str">
        <f>IF(DT165="","",INDEX(CATALOGO!E:E,MATCH(DT165,CATALOGO!D:D,0)))</f>
        <v>HOSPITAL GENERAL DE CHONE</v>
      </c>
      <c r="C165" s="483" t="s">
        <v>2540</v>
      </c>
      <c r="D165" s="326" t="str">
        <f>IF(B165="","",INDEX(CATALOGO!J:J,MATCH(B165,CATALOGO!E:E,0)))</f>
        <v>1333</v>
      </c>
      <c r="E165" s="329" t="s">
        <v>473</v>
      </c>
      <c r="F165" s="326" t="str">
        <f t="shared" si="53"/>
        <v>000</v>
      </c>
      <c r="G165" s="327" t="s">
        <v>218</v>
      </c>
      <c r="H165" s="328">
        <v>530404</v>
      </c>
      <c r="I165" s="341" t="s">
        <v>1151</v>
      </c>
      <c r="J165" s="327" t="s">
        <v>193</v>
      </c>
      <c r="K165" s="342" t="str">
        <f>IF(J165="","",INDEX(CATALOGO!AW:AW,MATCH(POA_GC_2026!J165,CATALOGO!AV:AV,0)))</f>
        <v>0000</v>
      </c>
      <c r="L165" s="342" t="str">
        <f>IF(J165="","",INDEX(CATALOGO!AY:AY,MATCH(POA_GC_2026!J165,CATALOGO!AV:AV,0)))</f>
        <v>0000</v>
      </c>
      <c r="M165" s="343" t="str">
        <f>IF(DT165="","",INDEX(CATALOGO!L:L,MATCH(DT165,CATALOGO!D:D,0)))</f>
        <v xml:space="preserve">DIRECCIÓN PROVINCIAL DE SALUD DE MANABÍ </v>
      </c>
      <c r="N165" s="343" t="str">
        <f>IF(DT165="","",INDEX(CATALOGO!K:K,MATCH(DT165,CATALOGO!D:D,0)))</f>
        <v>HOSPITAL GENERAL DE CHONE</v>
      </c>
      <c r="O165" s="344" t="str">
        <f>IF(E165="","",INDEX(CATALOGO!O:O,MATCH(POA_GC_2026!E165,CATALOGO!M:M,0)))</f>
        <v>GARANTIA DE LA CALIDAD DE LOS SERVICIOS DE SALUD</v>
      </c>
      <c r="P165" s="345" t="str">
        <f t="shared" si="64"/>
        <v>SIN PROYECTO</v>
      </c>
      <c r="Q165" s="346" t="str">
        <f>IF(CS165="","",INDEX(CATALOGO!T:T,MATCH(POA_GC_2026!CS165,CATALOGO!S:S,0)))</f>
        <v>GASTO OPERATIVO DE GARANTIA DE LA CALIDAD</v>
      </c>
      <c r="R165" s="351" t="str">
        <f>IF(H165="","",INDEX(CATALOGO!AG:AG,MATCH(POA_GC_2026!H165,CATALOGO!AF:AF,0)))</f>
        <v>MAQUINARIAS Y EQUIPOS (INSTALACION- MANTENIMIENTO Y REPARACIONES)</v>
      </c>
      <c r="S165" s="345" t="str">
        <f t="array" ref="S165">IF(J165="","",INDEX(CATALOGO!AU:AU,MATCH(J165,CATALOGO!AV:AV,0)))</f>
        <v>RECURSOS FISCALES</v>
      </c>
      <c r="T165" s="352" t="str">
        <f>IF(K165="","",INDEX(CATALOGO!AX:AX,MATCH(K165,CATALOGO!AW:AW,0)))</f>
        <v>SIN ORGANISMO</v>
      </c>
      <c r="U165" s="352" t="str">
        <f>IF(L165="","",INDEX(CATALOGO!AZ:AZ,MATCH(POA_GC_2026!L165,CATALOGO!AY:AY,0)))</f>
        <v>SIN CORRELATIVO</v>
      </c>
      <c r="V165" s="353" t="s">
        <v>475</v>
      </c>
      <c r="W165" s="354" t="s">
        <v>2488</v>
      </c>
      <c r="X165" s="354" t="s">
        <v>2505</v>
      </c>
      <c r="Y165" s="355" t="str">
        <f t="array" ref="Y165">IF(H165="","",INDEX(CATALOGO!AK:AK,MATCH(H165,CATALOGO!AF:AF,0)))</f>
        <v>06</v>
      </c>
      <c r="Z165" s="362" t="str">
        <f t="array" ref="Z165">IF(H165="","",INDEX(CATALOGO!AI:AI,MATCH(H165,CATALOGO!AF:AF,0)))</f>
        <v>NA</v>
      </c>
      <c r="AA165" s="362" t="str">
        <f t="array" ref="AA165">IF(H165="","",INDEX(CATALOGO!AJ:AJ,MATCH(H165,CATALOGO!AF:AF,0)))</f>
        <v>NA</v>
      </c>
      <c r="AB165" s="363" t="s">
        <v>194</v>
      </c>
      <c r="AC165" s="490"/>
      <c r="AD165" s="365" t="s">
        <v>208</v>
      </c>
      <c r="AE165" s="366" t="s">
        <v>41</v>
      </c>
      <c r="AF165" s="367">
        <v>46188</v>
      </c>
      <c r="AG165" s="367">
        <v>46193</v>
      </c>
      <c r="AH165" s="367">
        <v>46194</v>
      </c>
      <c r="AI165" s="367">
        <v>46198</v>
      </c>
      <c r="AJ165" s="367">
        <v>46201</v>
      </c>
      <c r="AK165" s="374"/>
      <c r="AL165" s="367">
        <v>46213</v>
      </c>
      <c r="AM165" s="367">
        <v>46234</v>
      </c>
      <c r="AN165" s="366" t="s">
        <v>41</v>
      </c>
      <c r="AO165" s="375">
        <v>0</v>
      </c>
      <c r="AP165" s="375">
        <v>0</v>
      </c>
      <c r="AQ165" s="375">
        <v>0</v>
      </c>
      <c r="AR165" s="375">
        <v>0</v>
      </c>
      <c r="AS165" s="375">
        <v>0</v>
      </c>
      <c r="AT165" s="375">
        <v>0</v>
      </c>
      <c r="AU165" s="375">
        <v>0</v>
      </c>
      <c r="AV165" s="375">
        <v>0</v>
      </c>
      <c r="AW165" s="375">
        <v>0</v>
      </c>
      <c r="AX165" s="375">
        <v>0</v>
      </c>
      <c r="AY165" s="375">
        <v>0</v>
      </c>
      <c r="AZ165" s="375">
        <v>0</v>
      </c>
      <c r="BA165" s="388">
        <f t="shared" si="54"/>
        <v>0</v>
      </c>
      <c r="BB165" s="364"/>
      <c r="BC165" s="389">
        <f>SUMIFS(REPROGRAM!X:X,REPROGRAM!B:B,POA_GC_2026!A165)</f>
        <v>0</v>
      </c>
      <c r="BD165" s="389">
        <f>SUMIFS(REPROGRAM!Z:Z,REPROGRAM!B:B,POA_GC_2026!A165)</f>
        <v>0</v>
      </c>
      <c r="BE165" s="389">
        <f t="shared" si="62"/>
        <v>0</v>
      </c>
      <c r="BF165" s="375">
        <v>0</v>
      </c>
      <c r="BG165" s="394">
        <f>SUMIFS(CERT_PRES!$P:$P,CERT_PRES!$A:$A,$A165,CERT_PRES!$Q:$Q,"ENERO")</f>
        <v>0</v>
      </c>
      <c r="BH165" s="375">
        <v>0</v>
      </c>
      <c r="BI165" s="394">
        <f>SUMIFS(CERT_PRES!$P:$P,CERT_PRES!$A:$A,$A165,CERT_PRES!$Q:$Q,"FEBRERO")</f>
        <v>0</v>
      </c>
      <c r="BJ165" s="375">
        <v>0</v>
      </c>
      <c r="BK165" s="394">
        <f>SUMIFS(CERT_PRES!$P:$P,CERT_PRES!$A:$A,$A165,CERT_PRES!$Q:$Q,"MARZO")</f>
        <v>0</v>
      </c>
      <c r="BL165" s="375">
        <v>0</v>
      </c>
      <c r="BM165" s="394">
        <f>SUMIFS(CERT_PRES!$P:$P,CERT_PRES!$A:$A,$A165,CERT_PRES!$Q:$Q,"ABRIL")</f>
        <v>0</v>
      </c>
      <c r="BN165" s="375">
        <v>0</v>
      </c>
      <c r="BO165" s="394">
        <f>SUMIFS(CERT_PRES!$P:$P,CERT_PRES!$A:$A,$A165,CERT_PRES!$Q:$Q,"MAYO")</f>
        <v>0</v>
      </c>
      <c r="BP165" s="375">
        <v>0</v>
      </c>
      <c r="BQ165" s="394">
        <f>SUMIFS(CERT_PRES!$P:$P,CERT_PRES!$A:$A,$A165,CERT_PRES!$Q:$Q,"JUNIO")</f>
        <v>0</v>
      </c>
      <c r="BR165" s="375">
        <v>0</v>
      </c>
      <c r="BS165" s="394">
        <f>SUMIFS(CERT_PRES!$P:$P,CERT_PRES!$A:$A,$A165,CERT_PRES!$Q:$Q,"JULIO")</f>
        <v>0</v>
      </c>
      <c r="BT165" s="375">
        <v>0</v>
      </c>
      <c r="BU165" s="394">
        <f>SUMIFS(CERT_PRES!$P:$P,CERT_PRES!$A:$A,$A165,CERT_PRES!$Q:$Q,"AGOSTO")</f>
        <v>0</v>
      </c>
      <c r="BV165" s="375">
        <v>0</v>
      </c>
      <c r="BW165" s="394">
        <f>SUMIFS(CERT_PRES!$P:$P,CERT_PRES!$A:$A,$A165,CERT_PRES!$Q:$Q,"SEPTIEMBRE")</f>
        <v>0</v>
      </c>
      <c r="BX165" s="375">
        <v>0</v>
      </c>
      <c r="BY165" s="394">
        <f>SUMIFS(CERT_PRES!$P:$P,CERT_PRES!$A:$A,$A165,CERT_PRES!$Q:$Q,"OCTUBRE")</f>
        <v>0</v>
      </c>
      <c r="BZ165" s="375">
        <v>0</v>
      </c>
      <c r="CA165" s="394">
        <f>SUMIFS(CERT_PRES!$P:$P,CERT_PRES!$A:$A,$A165,CERT_PRES!$Q:$Q,"NOVIEMBRE")</f>
        <v>0</v>
      </c>
      <c r="CB165" s="375">
        <v>0</v>
      </c>
      <c r="CC165" s="388">
        <f>SUMIFS(CERT_PRES!$P:$P,CERT_PRES!$A:$A,$A165,CERT_PRES!$Q:$Q,"DICIEMBRE")</f>
        <v>0</v>
      </c>
      <c r="CD165" s="388">
        <f t="shared" si="65"/>
        <v>0</v>
      </c>
      <c r="CE165" s="407" t="str">
        <f t="shared" si="52"/>
        <v>NO</v>
      </c>
      <c r="CF165" s="408" t="str">
        <f t="shared" si="66"/>
        <v>VALIDADO</v>
      </c>
      <c r="CG165" s="409">
        <f>+((SUMIFS(REPROGRAM!$V:$V,REPROGRAM!$B:$B,$A165,REPROGRAM!$AB:$AB,"NO"))-(SUMIFS(REPROGRAM!$W:$W,REPROGRAM!$B:$B,$A165,REPROGRAM!$AB:$AB,"NO")))</f>
        <v>0</v>
      </c>
      <c r="CH165" s="409">
        <f t="shared" si="67"/>
        <v>0</v>
      </c>
      <c r="CI165" s="409">
        <f t="shared" si="68"/>
        <v>0</v>
      </c>
      <c r="CJ165" s="410" t="str">
        <f>IF(DT165="","",INDEX(CATALOGO!L:L,MATCH(DT165,CATALOGO!D:D,0)))</f>
        <v xml:space="preserve">DIRECCIÓN PROVINCIAL DE SALUD DE MANABÍ </v>
      </c>
      <c r="CK165" s="410" t="str">
        <f>IF(DT165="","",INDEX(CATALOGO!L:L,MATCH(DT165,CATALOGO!D:D,0)))</f>
        <v xml:space="preserve">DIRECCIÓN PROVINCIAL DE SALUD DE MANABÍ </v>
      </c>
      <c r="CL165" s="352" t="str">
        <f>IF(D165="","",INDEX(CATALOGO!G:G,MATCH(D165,CATALOGO!D:D,0)))</f>
        <v>COORDINACIÓN ZONAL 4</v>
      </c>
      <c r="CM165" s="352" t="str">
        <f>IF(D165="","",INDEX(CATALOGO!H:H,MATCH(D165,CATALOGO!D:D,0)))</f>
        <v>MANABI</v>
      </c>
      <c r="CN165" s="352" t="str">
        <f>IF(D165="","",INDEX(CATALOGO!I:I,MATCH(D165,CATALOGO!D:D,0)))</f>
        <v>CHONE</v>
      </c>
      <c r="CO165" s="411" t="str">
        <f>IF(H165="","",INDEX(CATALOGO!AH:AH,MATCH(H165,CATALOGO!AF:AF,0)))</f>
        <v>MANTENIMIENTOS</v>
      </c>
      <c r="CP165" s="352" t="str">
        <f t="shared" si="59"/>
        <v>NO APLICA</v>
      </c>
      <c r="CQ165" s="352" t="str">
        <f>IF(E165="","",INDEX(CATALOGO!N:N,MATCH(POA_GC_2026!E165,CATALOGO!M:M,0)))</f>
        <v>CAL</v>
      </c>
      <c r="CR165" s="352" t="str">
        <f t="shared" si="60"/>
        <v>CORRIENTE</v>
      </c>
      <c r="CS165" s="352" t="str">
        <f t="shared" si="61"/>
        <v>57000002</v>
      </c>
      <c r="CT165" s="417" t="str">
        <f>IFERROR(VLOOKUP(E165,CATALOGO!$BB$3:$BC$24,2,0)," ")</f>
        <v>G42</v>
      </c>
      <c r="CU165" s="418" t="str">
        <f>IF(E165="","",INDEX(CATALOGO!AN:AN,MATCH(POA_GC_2026!E165,CATALOGO!AQ:AQ,0)))</f>
        <v>Mejorar las condiciones de vida de la población de forma integral, promoviendo el acceso equitativo a salud, vivienda y bienestar social.</v>
      </c>
      <c r="CV165" s="418" t="str">
        <f>IF(E165="","",INDEX(CATALOGO!AO:AO,MATCH(POA_GC_2026!E165,CATALOGO!AQ:AQ,0)))</f>
        <v>OE4 Incrementar la calidad en la prestación de los servicios de salud</v>
      </c>
      <c r="CW165" s="407" t="str">
        <f>IF(CV165="","",INDEX(CATALOGO!AP:AP,MATCH(POA_GC_2026!CV165,CATALOGO!AO:AO,0)))</f>
        <v>OE_4</v>
      </c>
      <c r="CX165" s="419"/>
      <c r="CY165" s="420">
        <f>SUMIFS(CERT_ACT_POA!AM:AM,CERT_ACT_POA!C:C,A165)</f>
        <v>0</v>
      </c>
      <c r="CZ165" s="420">
        <f t="shared" si="55"/>
        <v>0</v>
      </c>
      <c r="DA165" s="421">
        <f>SUMIFS(CERT_ACT_POA!$AD:$AD,CERT_ACT_POA!$C:$C,POA_GC_2026!$A165)</f>
        <v>0</v>
      </c>
      <c r="DB165" s="421">
        <f>SUMIFS(CERT_ACT_POA!$AE:$AE,CERT_ACT_POA!$C:$C,POA_GC_2026!$A165)</f>
        <v>0</v>
      </c>
      <c r="DC165" s="421">
        <f>SUMIFS(CERT_ACT_POA!$AF:$AF,CERT_ACT_POA!$C:$C,POA_GC_2026!$A165)</f>
        <v>0</v>
      </c>
      <c r="DD165" s="407" t="str">
        <f t="shared" si="56"/>
        <v>53</v>
      </c>
      <c r="DE165" s="364"/>
      <c r="DF165" s="428"/>
      <c r="DG165" s="429">
        <f>SUMIFS(CERT_PRES!$M:$M,CERT_PRES!$A:$A,$A165)</f>
        <v>0</v>
      </c>
      <c r="DH165" s="429">
        <f>SUMIFS(CERT_PRES!$O:$O,CERT_PRES!$A:$A,$A165)</f>
        <v>0</v>
      </c>
      <c r="DI165" s="429">
        <f>SUMIFS(CERT_PRES!$P:$P,CERT_PRES!$A:$A,$A165)</f>
        <v>0</v>
      </c>
      <c r="DJ165" s="442">
        <f t="shared" si="69"/>
        <v>0</v>
      </c>
      <c r="DK165" s="608">
        <f>IFERROR(VLOOKUP($A165,CERT_PRES!$A$6:$L$2552,12,0),0)</f>
        <v>0</v>
      </c>
      <c r="DL165" s="429" t="str">
        <f t="shared" si="57"/>
        <v>OK</v>
      </c>
      <c r="DM165" s="429" t="str">
        <f t="shared" si="58"/>
        <v>OK</v>
      </c>
      <c r="DN165" s="429" t="str">
        <f t="shared" si="63"/>
        <v/>
      </c>
      <c r="DO165" s="429" t="str">
        <f t="shared" si="70"/>
        <v/>
      </c>
      <c r="DP165" s="443">
        <f>IFERROR(VLOOKUP(A165,#REF!,82,0),0)</f>
        <v>0</v>
      </c>
      <c r="DQ165" s="444">
        <f t="shared" si="71"/>
        <v>0</v>
      </c>
      <c r="DR165" s="445">
        <f t="shared" si="72"/>
        <v>0</v>
      </c>
      <c r="DS165" s="484" t="s">
        <v>2793</v>
      </c>
      <c r="DT165" s="326" t="s">
        <v>951</v>
      </c>
    </row>
    <row r="166" spans="1:124" s="39" customFormat="1" ht="12.75" customHeight="1">
      <c r="A166" s="484" t="s">
        <v>2794</v>
      </c>
      <c r="B166" s="486" t="str">
        <f>IF(DT166="","",INDEX(CATALOGO!E:E,MATCH(DT166,CATALOGO!D:D,0)))</f>
        <v>HOSPITAL GENERAL DE CHONE</v>
      </c>
      <c r="C166" s="483" t="s">
        <v>2795</v>
      </c>
      <c r="D166" s="326" t="str">
        <f>IF(B166="","",INDEX(CATALOGO!J:J,MATCH(B166,CATALOGO!E:E,0)))</f>
        <v>1333</v>
      </c>
      <c r="E166" s="329" t="s">
        <v>223</v>
      </c>
      <c r="F166" s="326" t="str">
        <f t="shared" si="53"/>
        <v>000</v>
      </c>
      <c r="G166" s="327" t="s">
        <v>196</v>
      </c>
      <c r="H166" s="328">
        <v>530203</v>
      </c>
      <c r="I166" s="341" t="s">
        <v>1151</v>
      </c>
      <c r="J166" s="327" t="s">
        <v>193</v>
      </c>
      <c r="K166" s="342" t="str">
        <f>IF(J166="","",INDEX(CATALOGO!AW:AW,MATCH(POA_GC_2026!J166,CATALOGO!AV:AV,0)))</f>
        <v>0000</v>
      </c>
      <c r="L166" s="342" t="str">
        <f>IF(J166="","",INDEX(CATALOGO!AY:AY,MATCH(POA_GC_2026!J166,CATALOGO!AV:AV,0)))</f>
        <v>0000</v>
      </c>
      <c r="M166" s="343" t="str">
        <f>IF(DT166="","",INDEX(CATALOGO!L:L,MATCH(DT166,CATALOGO!D:D,0)))</f>
        <v xml:space="preserve">DIRECCIÓN PROVINCIAL DE SALUD DE MANABÍ </v>
      </c>
      <c r="N166" s="343" t="str">
        <f>IF(DT166="","",INDEX(CATALOGO!K:K,MATCH(DT166,CATALOGO!D:D,0)))</f>
        <v>HOSPITAL GENERAL DE CHONE</v>
      </c>
      <c r="O166" s="344" t="str">
        <f>IF(E166="","",INDEX(CATALOGO!O:O,MATCH(POA_GC_2026!E166,CATALOGO!M:M,0)))</f>
        <v>PROVISION Y PRESTACION DE SERVICIOS DE SALUD</v>
      </c>
      <c r="P166" s="345" t="str">
        <f t="shared" si="64"/>
        <v>SIN PROYECTO</v>
      </c>
      <c r="Q166" s="346" t="str">
        <f>IF(CS166="","",INDEX(CATALOGO!T:T,MATCH(POA_GC_2026!CS166,CATALOGO!S:S,0)))</f>
        <v>PRESTACION DE SERVICIOS DE SALUD SEGUNDO NIVEL</v>
      </c>
      <c r="R166" s="351" t="str">
        <f>IF(H166="","",INDEX(CATALOGO!AG:AG,MATCH(POA_GC_2026!H166,CATALOGO!AF:AF,0)))</f>
        <v>ALMACENAMIENTO EMBALAJE DESEMBALAJE ENVASE DESENVA</v>
      </c>
      <c r="S166" s="345" t="str">
        <f t="array" ref="S166">IF(J166="","",INDEX(CATALOGO!AU:AU,MATCH(J166,CATALOGO!AV:AV,0)))</f>
        <v>RECURSOS FISCALES</v>
      </c>
      <c r="T166" s="352" t="str">
        <f>IF(K166="","",INDEX(CATALOGO!AX:AX,MATCH(K166,CATALOGO!AW:AW,0)))</f>
        <v>SIN ORGANISMO</v>
      </c>
      <c r="U166" s="352" t="str">
        <f>IF(L166="","",INDEX(CATALOGO!AZ:AZ,MATCH(POA_GC_2026!L166,CATALOGO!AY:AY,0)))</f>
        <v>SIN CORRELATIVO</v>
      </c>
      <c r="V166" s="353" t="s">
        <v>475</v>
      </c>
      <c r="W166" s="354" t="s">
        <v>2488</v>
      </c>
      <c r="X166" s="354" t="s">
        <v>2505</v>
      </c>
      <c r="Y166" s="355" t="str">
        <f t="array" ref="Y166">IF(H166="","",INDEX(CATALOGO!AK:AK,MATCH(H166,CATALOGO!AF:AF,0)))</f>
        <v>06</v>
      </c>
      <c r="Z166" s="362" t="str">
        <f t="array" ref="Z166">IF(H166="","",INDEX(CATALOGO!AI:AI,MATCH(H166,CATALOGO!AF:AF,0)))</f>
        <v>NA</v>
      </c>
      <c r="AA166" s="362" t="str">
        <f t="array" ref="AA166">IF(H166="","",INDEX(CATALOGO!AJ:AJ,MATCH(H166,CATALOGO!AF:AF,0)))</f>
        <v>NA</v>
      </c>
      <c r="AB166" s="363" t="s">
        <v>194</v>
      </c>
      <c r="AC166" s="490"/>
      <c r="AD166" s="365" t="s">
        <v>206</v>
      </c>
      <c r="AE166" s="366" t="s">
        <v>41</v>
      </c>
      <c r="AF166" s="367">
        <v>46188</v>
      </c>
      <c r="AG166" s="367">
        <v>46193</v>
      </c>
      <c r="AH166" s="367">
        <v>46194</v>
      </c>
      <c r="AI166" s="367">
        <v>46198</v>
      </c>
      <c r="AJ166" s="367">
        <v>46201</v>
      </c>
      <c r="AK166" s="374"/>
      <c r="AL166" s="367">
        <v>46213</v>
      </c>
      <c r="AM166" s="367">
        <v>46234</v>
      </c>
      <c r="AN166" s="366" t="s">
        <v>41</v>
      </c>
      <c r="AO166" s="375">
        <v>0</v>
      </c>
      <c r="AP166" s="375">
        <v>0</v>
      </c>
      <c r="AQ166" s="375">
        <v>0</v>
      </c>
      <c r="AR166" s="375">
        <v>0</v>
      </c>
      <c r="AS166" s="375">
        <v>0</v>
      </c>
      <c r="AT166" s="375">
        <v>0</v>
      </c>
      <c r="AU166" s="375">
        <v>0</v>
      </c>
      <c r="AV166" s="375">
        <v>0</v>
      </c>
      <c r="AW166" s="375">
        <v>0</v>
      </c>
      <c r="AX166" s="375">
        <v>0</v>
      </c>
      <c r="AY166" s="375">
        <v>0</v>
      </c>
      <c r="AZ166" s="375">
        <v>0</v>
      </c>
      <c r="BA166" s="388">
        <f t="shared" si="54"/>
        <v>0</v>
      </c>
      <c r="BB166" s="364"/>
      <c r="BC166" s="389">
        <f>SUMIFS(REPROGRAM!X:X,REPROGRAM!B:B,POA_GC_2026!A166)</f>
        <v>0</v>
      </c>
      <c r="BD166" s="389">
        <f>SUMIFS(REPROGRAM!Z:Z,REPROGRAM!B:B,POA_GC_2026!A166)</f>
        <v>0</v>
      </c>
      <c r="BE166" s="389">
        <f t="shared" si="62"/>
        <v>0</v>
      </c>
      <c r="BF166" s="375">
        <v>0</v>
      </c>
      <c r="BG166" s="394">
        <f>SUMIFS(CERT_PRES!$P:$P,CERT_PRES!$A:$A,$A166,CERT_PRES!$Q:$Q,"ENERO")</f>
        <v>0</v>
      </c>
      <c r="BH166" s="375">
        <v>0</v>
      </c>
      <c r="BI166" s="394">
        <f>SUMIFS(CERT_PRES!$P:$P,CERT_PRES!$A:$A,$A166,CERT_PRES!$Q:$Q,"FEBRERO")</f>
        <v>0</v>
      </c>
      <c r="BJ166" s="375">
        <v>0</v>
      </c>
      <c r="BK166" s="394">
        <f>SUMIFS(CERT_PRES!$P:$P,CERT_PRES!$A:$A,$A166,CERT_PRES!$Q:$Q,"MARZO")</f>
        <v>0</v>
      </c>
      <c r="BL166" s="375">
        <v>0</v>
      </c>
      <c r="BM166" s="394">
        <f>SUMIFS(CERT_PRES!$P:$P,CERT_PRES!$A:$A,$A166,CERT_PRES!$Q:$Q,"ABRIL")</f>
        <v>0</v>
      </c>
      <c r="BN166" s="375">
        <v>0</v>
      </c>
      <c r="BO166" s="394">
        <f>SUMIFS(CERT_PRES!$P:$P,CERT_PRES!$A:$A,$A166,CERT_PRES!$Q:$Q,"MAYO")</f>
        <v>0</v>
      </c>
      <c r="BP166" s="375">
        <v>0</v>
      </c>
      <c r="BQ166" s="394">
        <f>SUMIFS(CERT_PRES!$P:$P,CERT_PRES!$A:$A,$A166,CERT_PRES!$Q:$Q,"JUNIO")</f>
        <v>0</v>
      </c>
      <c r="BR166" s="375">
        <v>0</v>
      </c>
      <c r="BS166" s="394">
        <f>SUMIFS(CERT_PRES!$P:$P,CERT_PRES!$A:$A,$A166,CERT_PRES!$Q:$Q,"JULIO")</f>
        <v>0</v>
      </c>
      <c r="BT166" s="375">
        <v>0</v>
      </c>
      <c r="BU166" s="394">
        <f>SUMIFS(CERT_PRES!$P:$P,CERT_PRES!$A:$A,$A166,CERT_PRES!$Q:$Q,"AGOSTO")</f>
        <v>0</v>
      </c>
      <c r="BV166" s="375">
        <v>0</v>
      </c>
      <c r="BW166" s="394">
        <f>SUMIFS(CERT_PRES!$P:$P,CERT_PRES!$A:$A,$A166,CERT_PRES!$Q:$Q,"SEPTIEMBRE")</f>
        <v>0</v>
      </c>
      <c r="BX166" s="375">
        <v>0</v>
      </c>
      <c r="BY166" s="394">
        <f>SUMIFS(CERT_PRES!$P:$P,CERT_PRES!$A:$A,$A166,CERT_PRES!$Q:$Q,"OCTUBRE")</f>
        <v>0</v>
      </c>
      <c r="BZ166" s="375">
        <v>0</v>
      </c>
      <c r="CA166" s="394">
        <f>SUMIFS(CERT_PRES!$P:$P,CERT_PRES!$A:$A,$A166,CERT_PRES!$Q:$Q,"NOVIEMBRE")</f>
        <v>0</v>
      </c>
      <c r="CB166" s="375">
        <v>0</v>
      </c>
      <c r="CC166" s="388">
        <f>SUMIFS(CERT_PRES!$P:$P,CERT_PRES!$A:$A,$A166,CERT_PRES!$Q:$Q,"DICIEMBRE")</f>
        <v>0</v>
      </c>
      <c r="CD166" s="388">
        <f t="shared" si="65"/>
        <v>0</v>
      </c>
      <c r="CE166" s="407" t="str">
        <f t="shared" si="52"/>
        <v>NO</v>
      </c>
      <c r="CF166" s="408" t="str">
        <f t="shared" si="66"/>
        <v>VALIDADO</v>
      </c>
      <c r="CG166" s="409">
        <f>+((SUMIFS(REPROGRAM!$V:$V,REPROGRAM!$B:$B,$A166,REPROGRAM!$AB:$AB,"NO"))-(SUMIFS(REPROGRAM!$W:$W,REPROGRAM!$B:$B,$A166,REPROGRAM!$AB:$AB,"NO")))</f>
        <v>0</v>
      </c>
      <c r="CH166" s="409">
        <f t="shared" si="67"/>
        <v>0</v>
      </c>
      <c r="CI166" s="409">
        <f t="shared" si="68"/>
        <v>0</v>
      </c>
      <c r="CJ166" s="410" t="str">
        <f>IF(DT166="","",INDEX(CATALOGO!L:L,MATCH(DT166,CATALOGO!D:D,0)))</f>
        <v xml:space="preserve">DIRECCIÓN PROVINCIAL DE SALUD DE MANABÍ </v>
      </c>
      <c r="CK166" s="410" t="str">
        <f>IF(DT166="","",INDEX(CATALOGO!L:L,MATCH(DT166,CATALOGO!D:D,0)))</f>
        <v xml:space="preserve">DIRECCIÓN PROVINCIAL DE SALUD DE MANABÍ </v>
      </c>
      <c r="CL166" s="352" t="str">
        <f>IF(D166="","",INDEX(CATALOGO!G:G,MATCH(D166,CATALOGO!D:D,0)))</f>
        <v>COORDINACIÓN ZONAL 4</v>
      </c>
      <c r="CM166" s="352" t="str">
        <f>IF(D166="","",INDEX(CATALOGO!H:H,MATCH(D166,CATALOGO!D:D,0)))</f>
        <v>MANABI</v>
      </c>
      <c r="CN166" s="352" t="str">
        <f>IF(D166="","",INDEX(CATALOGO!I:I,MATCH(D166,CATALOGO!D:D,0)))</f>
        <v>CHONE</v>
      </c>
      <c r="CO166" s="411" t="str">
        <f>IF(H166="","",INDEX(CATALOGO!AH:AH,MATCH(H166,CATALOGO!AF:AF,0)))</f>
        <v>GASTOS OPERATIVOS</v>
      </c>
      <c r="CP166" s="352" t="str">
        <f t="shared" si="59"/>
        <v>NO APLICA</v>
      </c>
      <c r="CQ166" s="352" t="str">
        <f>IF(E166="","",INDEX(CATALOGO!N:N,MATCH(POA_GC_2026!E166,CATALOGO!M:M,0)))</f>
        <v>PROV</v>
      </c>
      <c r="CR166" s="352" t="str">
        <f t="shared" si="60"/>
        <v>CORRIENTE</v>
      </c>
      <c r="CS166" s="352" t="str">
        <f t="shared" si="61"/>
        <v>90000004</v>
      </c>
      <c r="CT166" s="417" t="str">
        <f>IFERROR(VLOOKUP(E166,CATALOGO!$BB$3:$BC$24,2,0)," ")</f>
        <v>G21</v>
      </c>
      <c r="CU166" s="418" t="str">
        <f>IF(E166="","",INDEX(CATALOGO!AN:AN,MATCH(POA_GC_2026!E166,CATALOGO!AQ:AQ,0)))</f>
        <v>Mejorar las condiciones de vida de la población de forma integral, promoviendo el acceso equitativo a salud, vivienda y bienestar social.</v>
      </c>
      <c r="CV166" s="418" t="str">
        <f>IF(E166="","",INDEX(CATALOGO!AO:AO,MATCH(POA_GC_2026!E166,CATALOGO!AQ:AQ,0)))</f>
        <v>OE5 Incrementar la cobertura de las prestaciones de servicios de salud</v>
      </c>
      <c r="CW166" s="407" t="str">
        <f>IF(CV166="","",INDEX(CATALOGO!AP:AP,MATCH(POA_GC_2026!CV166,CATALOGO!AO:AO,0)))</f>
        <v>OE_5</v>
      </c>
      <c r="CX166" s="419"/>
      <c r="CY166" s="420">
        <f>SUMIFS(CERT_ACT_POA!AM:AM,CERT_ACT_POA!C:C,A166)</f>
        <v>0</v>
      </c>
      <c r="CZ166" s="420">
        <f t="shared" si="55"/>
        <v>0</v>
      </c>
      <c r="DA166" s="421">
        <f>SUMIFS(CERT_ACT_POA!$AD:$AD,CERT_ACT_POA!$C:$C,POA_GC_2026!$A166)</f>
        <v>0</v>
      </c>
      <c r="DB166" s="421">
        <f>SUMIFS(CERT_ACT_POA!$AE:$AE,CERT_ACT_POA!$C:$C,POA_GC_2026!$A166)</f>
        <v>0</v>
      </c>
      <c r="DC166" s="421">
        <f>SUMIFS(CERT_ACT_POA!$AF:$AF,CERT_ACT_POA!$C:$C,POA_GC_2026!$A166)</f>
        <v>0</v>
      </c>
      <c r="DD166" s="407" t="str">
        <f t="shared" si="56"/>
        <v>53</v>
      </c>
      <c r="DE166" s="364"/>
      <c r="DF166" s="428"/>
      <c r="DG166" s="429">
        <f>SUMIFS(CERT_PRES!$M:$M,CERT_PRES!$A:$A,$A166)</f>
        <v>0</v>
      </c>
      <c r="DH166" s="429">
        <f>SUMIFS(CERT_PRES!$O:$O,CERT_PRES!$A:$A,$A166)</f>
        <v>0</v>
      </c>
      <c r="DI166" s="429">
        <f>SUMIFS(CERT_PRES!$P:$P,CERT_PRES!$A:$A,$A166)</f>
        <v>0</v>
      </c>
      <c r="DJ166" s="442">
        <f t="shared" si="69"/>
        <v>0</v>
      </c>
      <c r="DK166" s="608">
        <f>IFERROR(VLOOKUP($A166,CERT_PRES!$A$6:$L$2552,12,0),0)</f>
        <v>0</v>
      </c>
      <c r="DL166" s="429" t="str">
        <f t="shared" si="57"/>
        <v>OK</v>
      </c>
      <c r="DM166" s="429" t="str">
        <f t="shared" si="58"/>
        <v>OK</v>
      </c>
      <c r="DN166" s="429" t="str">
        <f t="shared" si="63"/>
        <v/>
      </c>
      <c r="DO166" s="429" t="str">
        <f t="shared" si="70"/>
        <v/>
      </c>
      <c r="DP166" s="443">
        <f>IFERROR(VLOOKUP(A166,#REF!,82,0),0)</f>
        <v>0</v>
      </c>
      <c r="DQ166" s="444">
        <f t="shared" si="71"/>
        <v>0</v>
      </c>
      <c r="DR166" s="445">
        <f t="shared" si="72"/>
        <v>0</v>
      </c>
      <c r="DS166" s="484" t="s">
        <v>2794</v>
      </c>
      <c r="DT166" s="326" t="s">
        <v>951</v>
      </c>
    </row>
    <row r="167" spans="1:124" s="39" customFormat="1" ht="12.75" customHeight="1">
      <c r="A167" s="484" t="s">
        <v>2796</v>
      </c>
      <c r="B167" s="486" t="str">
        <f>IF(DT167="","",INDEX(CATALOGO!E:E,MATCH(DT167,CATALOGO!D:D,0)))</f>
        <v>HOSPITAL GENERAL DE CHONE</v>
      </c>
      <c r="C167" s="483" t="s">
        <v>2540</v>
      </c>
      <c r="D167" s="326" t="str">
        <f>IF(B167="","",INDEX(CATALOGO!J:J,MATCH(B167,CATALOGO!E:E,0)))</f>
        <v>1333</v>
      </c>
      <c r="E167" s="329" t="s">
        <v>473</v>
      </c>
      <c r="F167" s="326" t="str">
        <f t="shared" si="53"/>
        <v>000</v>
      </c>
      <c r="G167" s="327" t="s">
        <v>218</v>
      </c>
      <c r="H167" s="328">
        <v>530404</v>
      </c>
      <c r="I167" s="341" t="s">
        <v>1151</v>
      </c>
      <c r="J167" s="327" t="s">
        <v>193</v>
      </c>
      <c r="K167" s="342" t="str">
        <f>IF(J167="","",INDEX(CATALOGO!AW:AW,MATCH(POA_GC_2026!J167,CATALOGO!AV:AV,0)))</f>
        <v>0000</v>
      </c>
      <c r="L167" s="342" t="str">
        <f>IF(J167="","",INDEX(CATALOGO!AY:AY,MATCH(POA_GC_2026!J167,CATALOGO!AV:AV,0)))</f>
        <v>0000</v>
      </c>
      <c r="M167" s="343" t="str">
        <f>IF(DT167="","",INDEX(CATALOGO!L:L,MATCH(DT167,CATALOGO!D:D,0)))</f>
        <v xml:space="preserve">DIRECCIÓN PROVINCIAL DE SALUD DE MANABÍ </v>
      </c>
      <c r="N167" s="343" t="str">
        <f>IF(DT167="","",INDEX(CATALOGO!K:K,MATCH(DT167,CATALOGO!D:D,0)))</f>
        <v>HOSPITAL GENERAL DE CHONE</v>
      </c>
      <c r="O167" s="344" t="str">
        <f>IF(E167="","",INDEX(CATALOGO!O:O,MATCH(POA_GC_2026!E167,CATALOGO!M:M,0)))</f>
        <v>GARANTIA DE LA CALIDAD DE LOS SERVICIOS DE SALUD</v>
      </c>
      <c r="P167" s="345" t="str">
        <f t="shared" si="64"/>
        <v>SIN PROYECTO</v>
      </c>
      <c r="Q167" s="346" t="str">
        <f>IF(CS167="","",INDEX(CATALOGO!T:T,MATCH(POA_GC_2026!CS167,CATALOGO!S:S,0)))</f>
        <v>GASTO OPERATIVO DE GARANTIA DE LA CALIDAD</v>
      </c>
      <c r="R167" s="351" t="str">
        <f>IF(H167="","",INDEX(CATALOGO!AG:AG,MATCH(POA_GC_2026!H167,CATALOGO!AF:AF,0)))</f>
        <v>MAQUINARIAS Y EQUIPOS (INSTALACION- MANTENIMIENTO Y REPARACIONES)</v>
      </c>
      <c r="S167" s="345" t="str">
        <f t="array" ref="S167">IF(J167="","",INDEX(CATALOGO!AU:AU,MATCH(J167,CATALOGO!AV:AV,0)))</f>
        <v>RECURSOS FISCALES</v>
      </c>
      <c r="T167" s="352" t="str">
        <f>IF(K167="","",INDEX(CATALOGO!AX:AX,MATCH(K167,CATALOGO!AW:AW,0)))</f>
        <v>SIN ORGANISMO</v>
      </c>
      <c r="U167" s="352" t="str">
        <f>IF(L167="","",INDEX(CATALOGO!AZ:AZ,MATCH(POA_GC_2026!L167,CATALOGO!AY:AY,0)))</f>
        <v>SIN CORRELATIVO</v>
      </c>
      <c r="V167" s="353" t="s">
        <v>475</v>
      </c>
      <c r="W167" s="354" t="s">
        <v>2488</v>
      </c>
      <c r="X167" s="354" t="s">
        <v>2505</v>
      </c>
      <c r="Y167" s="355" t="str">
        <f t="array" ref="Y167">IF(H167="","",INDEX(CATALOGO!AK:AK,MATCH(H167,CATALOGO!AF:AF,0)))</f>
        <v>06</v>
      </c>
      <c r="Z167" s="362" t="str">
        <f t="array" ref="Z167">IF(H167="","",INDEX(CATALOGO!AI:AI,MATCH(H167,CATALOGO!AF:AF,0)))</f>
        <v>NA</v>
      </c>
      <c r="AA167" s="362" t="str">
        <f t="array" ref="AA167">IF(H167="","",INDEX(CATALOGO!AJ:AJ,MATCH(H167,CATALOGO!AF:AF,0)))</f>
        <v>NA</v>
      </c>
      <c r="AB167" s="363" t="s">
        <v>194</v>
      </c>
      <c r="AC167" s="490"/>
      <c r="AD167" s="365" t="s">
        <v>208</v>
      </c>
      <c r="AE167" s="366" t="s">
        <v>41</v>
      </c>
      <c r="AF167" s="367">
        <v>46188</v>
      </c>
      <c r="AG167" s="367">
        <v>46193</v>
      </c>
      <c r="AH167" s="367">
        <v>46194</v>
      </c>
      <c r="AI167" s="367">
        <v>46198</v>
      </c>
      <c r="AJ167" s="367">
        <v>46201</v>
      </c>
      <c r="AK167" s="374"/>
      <c r="AL167" s="367">
        <v>46213</v>
      </c>
      <c r="AM167" s="367">
        <v>46234</v>
      </c>
      <c r="AN167" s="366" t="s">
        <v>41</v>
      </c>
      <c r="AO167" s="375">
        <v>0</v>
      </c>
      <c r="AP167" s="375">
        <v>0</v>
      </c>
      <c r="AQ167" s="375">
        <v>0</v>
      </c>
      <c r="AR167" s="375">
        <v>0</v>
      </c>
      <c r="AS167" s="375">
        <v>0</v>
      </c>
      <c r="AT167" s="375">
        <v>0</v>
      </c>
      <c r="AU167" s="375">
        <v>0</v>
      </c>
      <c r="AV167" s="375">
        <v>0</v>
      </c>
      <c r="AW167" s="375">
        <v>0</v>
      </c>
      <c r="AX167" s="375">
        <v>0</v>
      </c>
      <c r="AY167" s="375">
        <v>0</v>
      </c>
      <c r="AZ167" s="375">
        <v>0</v>
      </c>
      <c r="BA167" s="388">
        <f t="shared" si="54"/>
        <v>0</v>
      </c>
      <c r="BB167" s="364"/>
      <c r="BC167" s="389">
        <f>SUMIFS(REPROGRAM!X:X,REPROGRAM!B:B,POA_GC_2026!A167)</f>
        <v>0</v>
      </c>
      <c r="BD167" s="389">
        <f>SUMIFS(REPROGRAM!Z:Z,REPROGRAM!B:B,POA_GC_2026!A167)</f>
        <v>0</v>
      </c>
      <c r="BE167" s="389">
        <f t="shared" si="62"/>
        <v>0</v>
      </c>
      <c r="BF167" s="375">
        <v>0</v>
      </c>
      <c r="BG167" s="394">
        <f>SUMIFS(CERT_PRES!$P:$P,CERT_PRES!$A:$A,$A167,CERT_PRES!$Q:$Q,"ENERO")</f>
        <v>0</v>
      </c>
      <c r="BH167" s="375">
        <v>0</v>
      </c>
      <c r="BI167" s="394">
        <f>SUMIFS(CERT_PRES!$P:$P,CERT_PRES!$A:$A,$A167,CERT_PRES!$Q:$Q,"FEBRERO")</f>
        <v>0</v>
      </c>
      <c r="BJ167" s="375">
        <v>0</v>
      </c>
      <c r="BK167" s="394">
        <f>SUMIFS(CERT_PRES!$P:$P,CERT_PRES!$A:$A,$A167,CERT_PRES!$Q:$Q,"MARZO")</f>
        <v>0</v>
      </c>
      <c r="BL167" s="375">
        <v>0</v>
      </c>
      <c r="BM167" s="394">
        <f>SUMIFS(CERT_PRES!$P:$P,CERT_PRES!$A:$A,$A167,CERT_PRES!$Q:$Q,"ABRIL")</f>
        <v>0</v>
      </c>
      <c r="BN167" s="375">
        <v>0</v>
      </c>
      <c r="BO167" s="394">
        <f>SUMIFS(CERT_PRES!$P:$P,CERT_PRES!$A:$A,$A167,CERT_PRES!$Q:$Q,"MAYO")</f>
        <v>0</v>
      </c>
      <c r="BP167" s="375">
        <v>0</v>
      </c>
      <c r="BQ167" s="394">
        <f>SUMIFS(CERT_PRES!$P:$P,CERT_PRES!$A:$A,$A167,CERT_PRES!$Q:$Q,"JUNIO")</f>
        <v>0</v>
      </c>
      <c r="BR167" s="375">
        <v>0</v>
      </c>
      <c r="BS167" s="394">
        <f>SUMIFS(CERT_PRES!$P:$P,CERT_PRES!$A:$A,$A167,CERT_PRES!$Q:$Q,"JULIO")</f>
        <v>0</v>
      </c>
      <c r="BT167" s="375">
        <v>0</v>
      </c>
      <c r="BU167" s="394">
        <f>SUMIFS(CERT_PRES!$P:$P,CERT_PRES!$A:$A,$A167,CERT_PRES!$Q:$Q,"AGOSTO")</f>
        <v>0</v>
      </c>
      <c r="BV167" s="375">
        <v>0</v>
      </c>
      <c r="BW167" s="394">
        <f>SUMIFS(CERT_PRES!$P:$P,CERT_PRES!$A:$A,$A167,CERT_PRES!$Q:$Q,"SEPTIEMBRE")</f>
        <v>0</v>
      </c>
      <c r="BX167" s="375">
        <v>0</v>
      </c>
      <c r="BY167" s="394">
        <f>SUMIFS(CERT_PRES!$P:$P,CERT_PRES!$A:$A,$A167,CERT_PRES!$Q:$Q,"OCTUBRE")</f>
        <v>0</v>
      </c>
      <c r="BZ167" s="375">
        <v>0</v>
      </c>
      <c r="CA167" s="394">
        <f>SUMIFS(CERT_PRES!$P:$P,CERT_PRES!$A:$A,$A167,CERT_PRES!$Q:$Q,"NOVIEMBRE")</f>
        <v>0</v>
      </c>
      <c r="CB167" s="375">
        <v>0</v>
      </c>
      <c r="CC167" s="388">
        <f>SUMIFS(CERT_PRES!$P:$P,CERT_PRES!$A:$A,$A167,CERT_PRES!$Q:$Q,"DICIEMBRE")</f>
        <v>0</v>
      </c>
      <c r="CD167" s="388">
        <f t="shared" si="65"/>
        <v>0</v>
      </c>
      <c r="CE167" s="407" t="str">
        <f t="shared" si="52"/>
        <v>NO</v>
      </c>
      <c r="CF167" s="408" t="str">
        <f t="shared" si="66"/>
        <v>VALIDADO</v>
      </c>
      <c r="CG167" s="409">
        <f>+((SUMIFS(REPROGRAM!$V:$V,REPROGRAM!$B:$B,$A167,REPROGRAM!$AB:$AB,"NO"))-(SUMIFS(REPROGRAM!$W:$W,REPROGRAM!$B:$B,$A167,REPROGRAM!$AB:$AB,"NO")))</f>
        <v>0</v>
      </c>
      <c r="CH167" s="409">
        <f t="shared" si="67"/>
        <v>0</v>
      </c>
      <c r="CI167" s="409">
        <f t="shared" si="68"/>
        <v>0</v>
      </c>
      <c r="CJ167" s="410" t="str">
        <f>IF(DT167="","",INDEX(CATALOGO!L:L,MATCH(DT167,CATALOGO!D:D,0)))</f>
        <v xml:space="preserve">DIRECCIÓN PROVINCIAL DE SALUD DE MANABÍ </v>
      </c>
      <c r="CK167" s="410" t="str">
        <f>IF(DT167="","",INDEX(CATALOGO!L:L,MATCH(DT167,CATALOGO!D:D,0)))</f>
        <v xml:space="preserve">DIRECCIÓN PROVINCIAL DE SALUD DE MANABÍ </v>
      </c>
      <c r="CL167" s="352" t="str">
        <f>IF(D167="","",INDEX(CATALOGO!G:G,MATCH(D167,CATALOGO!D:D,0)))</f>
        <v>COORDINACIÓN ZONAL 4</v>
      </c>
      <c r="CM167" s="352" t="str">
        <f>IF(D167="","",INDEX(CATALOGO!H:H,MATCH(D167,CATALOGO!D:D,0)))</f>
        <v>MANABI</v>
      </c>
      <c r="CN167" s="352" t="str">
        <f>IF(D167="","",INDEX(CATALOGO!I:I,MATCH(D167,CATALOGO!D:D,0)))</f>
        <v>CHONE</v>
      </c>
      <c r="CO167" s="411" t="str">
        <f>IF(H167="","",INDEX(CATALOGO!AH:AH,MATCH(H167,CATALOGO!AF:AF,0)))</f>
        <v>MANTENIMIENTOS</v>
      </c>
      <c r="CP167" s="352" t="str">
        <f t="shared" si="59"/>
        <v>NO APLICA</v>
      </c>
      <c r="CQ167" s="352" t="str">
        <f>IF(E167="","",INDEX(CATALOGO!N:N,MATCH(POA_GC_2026!E167,CATALOGO!M:M,0)))</f>
        <v>CAL</v>
      </c>
      <c r="CR167" s="352" t="str">
        <f t="shared" si="60"/>
        <v>CORRIENTE</v>
      </c>
      <c r="CS167" s="352" t="str">
        <f t="shared" si="61"/>
        <v>57000002</v>
      </c>
      <c r="CT167" s="417" t="str">
        <f>IFERROR(VLOOKUP(E167,CATALOGO!$BB$3:$BC$24,2,0)," ")</f>
        <v>G42</v>
      </c>
      <c r="CU167" s="418" t="str">
        <f>IF(E167="","",INDEX(CATALOGO!AN:AN,MATCH(POA_GC_2026!E167,CATALOGO!AQ:AQ,0)))</f>
        <v>Mejorar las condiciones de vida de la población de forma integral, promoviendo el acceso equitativo a salud, vivienda y bienestar social.</v>
      </c>
      <c r="CV167" s="418" t="str">
        <f>IF(E167="","",INDEX(CATALOGO!AO:AO,MATCH(POA_GC_2026!E167,CATALOGO!AQ:AQ,0)))</f>
        <v>OE4 Incrementar la calidad en la prestación de los servicios de salud</v>
      </c>
      <c r="CW167" s="407" t="str">
        <f>IF(CV167="","",INDEX(CATALOGO!AP:AP,MATCH(POA_GC_2026!CV167,CATALOGO!AO:AO,0)))</f>
        <v>OE_4</v>
      </c>
      <c r="CX167" s="419"/>
      <c r="CY167" s="420">
        <f>SUMIFS(CERT_ACT_POA!AM:AM,CERT_ACT_POA!C:C,A167)</f>
        <v>0</v>
      </c>
      <c r="CZ167" s="420">
        <f t="shared" si="55"/>
        <v>0</v>
      </c>
      <c r="DA167" s="421">
        <f>SUMIFS(CERT_ACT_POA!$AD:$AD,CERT_ACT_POA!$C:$C,POA_GC_2026!$A167)</f>
        <v>0</v>
      </c>
      <c r="DB167" s="421">
        <f>SUMIFS(CERT_ACT_POA!$AE:$AE,CERT_ACT_POA!$C:$C,POA_GC_2026!$A167)</f>
        <v>0</v>
      </c>
      <c r="DC167" s="421">
        <f>SUMIFS(CERT_ACT_POA!$AF:$AF,CERT_ACT_POA!$C:$C,POA_GC_2026!$A167)</f>
        <v>0</v>
      </c>
      <c r="DD167" s="407" t="str">
        <f t="shared" si="56"/>
        <v>53</v>
      </c>
      <c r="DE167" s="364"/>
      <c r="DF167" s="428"/>
      <c r="DG167" s="429">
        <f>SUMIFS(CERT_PRES!$M:$M,CERT_PRES!$A:$A,$A167)</f>
        <v>0</v>
      </c>
      <c r="DH167" s="429">
        <f>SUMIFS(CERT_PRES!$O:$O,CERT_PRES!$A:$A,$A167)</f>
        <v>0</v>
      </c>
      <c r="DI167" s="429">
        <f>SUMIFS(CERT_PRES!$P:$P,CERT_PRES!$A:$A,$A167)</f>
        <v>0</v>
      </c>
      <c r="DJ167" s="442">
        <f t="shared" si="69"/>
        <v>0</v>
      </c>
      <c r="DK167" s="608">
        <f>IFERROR(VLOOKUP($A167,CERT_PRES!$A$6:$L$2552,12,0),0)</f>
        <v>0</v>
      </c>
      <c r="DL167" s="429" t="str">
        <f t="shared" si="57"/>
        <v>OK</v>
      </c>
      <c r="DM167" s="429" t="str">
        <f t="shared" si="58"/>
        <v>OK</v>
      </c>
      <c r="DN167" s="429" t="str">
        <f t="shared" si="63"/>
        <v/>
      </c>
      <c r="DO167" s="429" t="str">
        <f t="shared" si="70"/>
        <v/>
      </c>
      <c r="DP167" s="443">
        <f>IFERROR(VLOOKUP(A167,#REF!,82,0),0)</f>
        <v>0</v>
      </c>
      <c r="DQ167" s="444">
        <f t="shared" si="71"/>
        <v>0</v>
      </c>
      <c r="DR167" s="445">
        <f t="shared" si="72"/>
        <v>0</v>
      </c>
      <c r="DS167" s="484" t="s">
        <v>2796</v>
      </c>
      <c r="DT167" s="326" t="s">
        <v>951</v>
      </c>
    </row>
    <row r="168" spans="1:124" s="39" customFormat="1" ht="12.75" customHeight="1">
      <c r="A168" s="484" t="s">
        <v>2797</v>
      </c>
      <c r="B168" s="486" t="str">
        <f>IF(DT168="","",INDEX(CATALOGO!E:E,MATCH(DT168,CATALOGO!D:D,0)))</f>
        <v>HOSPITAL GENERAL DE CHONE</v>
      </c>
      <c r="C168" s="483" t="s">
        <v>2540</v>
      </c>
      <c r="D168" s="326" t="str">
        <f>IF(B168="","",INDEX(CATALOGO!J:J,MATCH(B168,CATALOGO!E:E,0)))</f>
        <v>1333</v>
      </c>
      <c r="E168" s="329" t="s">
        <v>473</v>
      </c>
      <c r="F168" s="326" t="str">
        <f t="shared" si="53"/>
        <v>000</v>
      </c>
      <c r="G168" s="327" t="s">
        <v>218</v>
      </c>
      <c r="H168" s="328">
        <v>530404</v>
      </c>
      <c r="I168" s="341" t="s">
        <v>1151</v>
      </c>
      <c r="J168" s="327" t="s">
        <v>193</v>
      </c>
      <c r="K168" s="342" t="str">
        <f>IF(J168="","",INDEX(CATALOGO!AW:AW,MATCH(POA_GC_2026!J168,CATALOGO!AV:AV,0)))</f>
        <v>0000</v>
      </c>
      <c r="L168" s="342" t="str">
        <f>IF(J168="","",INDEX(CATALOGO!AY:AY,MATCH(POA_GC_2026!J168,CATALOGO!AV:AV,0)))</f>
        <v>0000</v>
      </c>
      <c r="M168" s="343" t="str">
        <f>IF(DT168="","",INDEX(CATALOGO!L:L,MATCH(DT168,CATALOGO!D:D,0)))</f>
        <v xml:space="preserve">DIRECCIÓN PROVINCIAL DE SALUD DE MANABÍ </v>
      </c>
      <c r="N168" s="343" t="str">
        <f>IF(DT168="","",INDEX(CATALOGO!K:K,MATCH(DT168,CATALOGO!D:D,0)))</f>
        <v>HOSPITAL GENERAL DE CHONE</v>
      </c>
      <c r="O168" s="344" t="str">
        <f>IF(E168="","",INDEX(CATALOGO!O:O,MATCH(POA_GC_2026!E168,CATALOGO!M:M,0)))</f>
        <v>GARANTIA DE LA CALIDAD DE LOS SERVICIOS DE SALUD</v>
      </c>
      <c r="P168" s="345" t="str">
        <f t="shared" si="64"/>
        <v>SIN PROYECTO</v>
      </c>
      <c r="Q168" s="346" t="str">
        <f>IF(CS168="","",INDEX(CATALOGO!T:T,MATCH(POA_GC_2026!CS168,CATALOGO!S:S,0)))</f>
        <v>GASTO OPERATIVO DE GARANTIA DE LA CALIDAD</v>
      </c>
      <c r="R168" s="351" t="str">
        <f>IF(H168="","",INDEX(CATALOGO!AG:AG,MATCH(POA_GC_2026!H168,CATALOGO!AF:AF,0)))</f>
        <v>MAQUINARIAS Y EQUIPOS (INSTALACION- MANTENIMIENTO Y REPARACIONES)</v>
      </c>
      <c r="S168" s="345" t="str">
        <f t="array" ref="S168">IF(J168="","",INDEX(CATALOGO!AU:AU,MATCH(J168,CATALOGO!AV:AV,0)))</f>
        <v>RECURSOS FISCALES</v>
      </c>
      <c r="T168" s="352" t="str">
        <f>IF(K168="","",INDEX(CATALOGO!AX:AX,MATCH(K168,CATALOGO!AW:AW,0)))</f>
        <v>SIN ORGANISMO</v>
      </c>
      <c r="U168" s="352" t="str">
        <f>IF(L168="","",INDEX(CATALOGO!AZ:AZ,MATCH(POA_GC_2026!L168,CATALOGO!AY:AY,0)))</f>
        <v>SIN CORRELATIVO</v>
      </c>
      <c r="V168" s="353" t="s">
        <v>475</v>
      </c>
      <c r="W168" s="354" t="s">
        <v>2488</v>
      </c>
      <c r="X168" s="354" t="s">
        <v>2505</v>
      </c>
      <c r="Y168" s="355" t="str">
        <f t="array" ref="Y168">IF(H168="","",INDEX(CATALOGO!AK:AK,MATCH(H168,CATALOGO!AF:AF,0)))</f>
        <v>06</v>
      </c>
      <c r="Z168" s="362" t="str">
        <f t="array" ref="Z168">IF(H168="","",INDEX(CATALOGO!AI:AI,MATCH(H168,CATALOGO!AF:AF,0)))</f>
        <v>NA</v>
      </c>
      <c r="AA168" s="362" t="str">
        <f t="array" ref="AA168">IF(H168="","",INDEX(CATALOGO!AJ:AJ,MATCH(H168,CATALOGO!AF:AF,0)))</f>
        <v>NA</v>
      </c>
      <c r="AB168" s="363" t="s">
        <v>194</v>
      </c>
      <c r="AC168" s="490"/>
      <c r="AD168" s="365" t="s">
        <v>208</v>
      </c>
      <c r="AE168" s="366" t="s">
        <v>41</v>
      </c>
      <c r="AF168" s="367">
        <v>46188</v>
      </c>
      <c r="AG168" s="367">
        <v>46193</v>
      </c>
      <c r="AH168" s="367">
        <v>46194</v>
      </c>
      <c r="AI168" s="367">
        <v>46198</v>
      </c>
      <c r="AJ168" s="367">
        <v>46201</v>
      </c>
      <c r="AK168" s="374"/>
      <c r="AL168" s="367">
        <v>46213</v>
      </c>
      <c r="AM168" s="367">
        <v>46234</v>
      </c>
      <c r="AN168" s="366" t="s">
        <v>41</v>
      </c>
      <c r="AO168" s="375">
        <v>0</v>
      </c>
      <c r="AP168" s="375">
        <v>0</v>
      </c>
      <c r="AQ168" s="375">
        <v>0</v>
      </c>
      <c r="AR168" s="375">
        <v>0</v>
      </c>
      <c r="AS168" s="375">
        <v>0</v>
      </c>
      <c r="AT168" s="375">
        <v>0</v>
      </c>
      <c r="AU168" s="375">
        <v>0</v>
      </c>
      <c r="AV168" s="375">
        <v>0</v>
      </c>
      <c r="AW168" s="375">
        <v>0</v>
      </c>
      <c r="AX168" s="375">
        <v>0</v>
      </c>
      <c r="AY168" s="375">
        <v>0</v>
      </c>
      <c r="AZ168" s="375">
        <v>0</v>
      </c>
      <c r="BA168" s="388">
        <f t="shared" si="54"/>
        <v>0</v>
      </c>
      <c r="BB168" s="364"/>
      <c r="BC168" s="389">
        <f>SUMIFS(REPROGRAM!X:X,REPROGRAM!B:B,POA_GC_2026!A168)</f>
        <v>0</v>
      </c>
      <c r="BD168" s="389">
        <f>SUMIFS(REPROGRAM!Z:Z,REPROGRAM!B:B,POA_GC_2026!A168)</f>
        <v>0</v>
      </c>
      <c r="BE168" s="389">
        <f t="shared" si="62"/>
        <v>0</v>
      </c>
      <c r="BF168" s="375">
        <v>0</v>
      </c>
      <c r="BG168" s="394">
        <f>SUMIFS(CERT_PRES!$P:$P,CERT_PRES!$A:$A,$A168,CERT_PRES!$Q:$Q,"ENERO")</f>
        <v>0</v>
      </c>
      <c r="BH168" s="375">
        <v>0</v>
      </c>
      <c r="BI168" s="394">
        <f>SUMIFS(CERT_PRES!$P:$P,CERT_PRES!$A:$A,$A168,CERT_PRES!$Q:$Q,"FEBRERO")</f>
        <v>0</v>
      </c>
      <c r="BJ168" s="375">
        <v>0</v>
      </c>
      <c r="BK168" s="394">
        <f>SUMIFS(CERT_PRES!$P:$P,CERT_PRES!$A:$A,$A168,CERT_PRES!$Q:$Q,"MARZO")</f>
        <v>0</v>
      </c>
      <c r="BL168" s="375">
        <v>0</v>
      </c>
      <c r="BM168" s="394">
        <f>SUMIFS(CERT_PRES!$P:$P,CERT_PRES!$A:$A,$A168,CERT_PRES!$Q:$Q,"ABRIL")</f>
        <v>0</v>
      </c>
      <c r="BN168" s="375">
        <v>0</v>
      </c>
      <c r="BO168" s="394">
        <f>SUMIFS(CERT_PRES!$P:$P,CERT_PRES!$A:$A,$A168,CERT_PRES!$Q:$Q,"MAYO")</f>
        <v>0</v>
      </c>
      <c r="BP168" s="375">
        <v>0</v>
      </c>
      <c r="BQ168" s="394">
        <f>SUMIFS(CERT_PRES!$P:$P,CERT_PRES!$A:$A,$A168,CERT_PRES!$Q:$Q,"JUNIO")</f>
        <v>0</v>
      </c>
      <c r="BR168" s="375">
        <v>0</v>
      </c>
      <c r="BS168" s="394">
        <f>SUMIFS(CERT_PRES!$P:$P,CERT_PRES!$A:$A,$A168,CERT_PRES!$Q:$Q,"JULIO")</f>
        <v>0</v>
      </c>
      <c r="BT168" s="375">
        <v>0</v>
      </c>
      <c r="BU168" s="394">
        <f>SUMIFS(CERT_PRES!$P:$P,CERT_PRES!$A:$A,$A168,CERT_PRES!$Q:$Q,"AGOSTO")</f>
        <v>0</v>
      </c>
      <c r="BV168" s="375">
        <v>0</v>
      </c>
      <c r="BW168" s="394">
        <f>SUMIFS(CERT_PRES!$P:$P,CERT_PRES!$A:$A,$A168,CERT_PRES!$Q:$Q,"SEPTIEMBRE")</f>
        <v>0</v>
      </c>
      <c r="BX168" s="375">
        <v>0</v>
      </c>
      <c r="BY168" s="394">
        <f>SUMIFS(CERT_PRES!$P:$P,CERT_PRES!$A:$A,$A168,CERT_PRES!$Q:$Q,"OCTUBRE")</f>
        <v>0</v>
      </c>
      <c r="BZ168" s="375">
        <v>0</v>
      </c>
      <c r="CA168" s="394">
        <f>SUMIFS(CERT_PRES!$P:$P,CERT_PRES!$A:$A,$A168,CERT_PRES!$Q:$Q,"NOVIEMBRE")</f>
        <v>0</v>
      </c>
      <c r="CB168" s="375">
        <v>0</v>
      </c>
      <c r="CC168" s="388">
        <f>SUMIFS(CERT_PRES!$P:$P,CERT_PRES!$A:$A,$A168,CERT_PRES!$Q:$Q,"DICIEMBRE")</f>
        <v>0</v>
      </c>
      <c r="CD168" s="388">
        <f t="shared" si="65"/>
        <v>0</v>
      </c>
      <c r="CE168" s="407" t="str">
        <f t="shared" si="52"/>
        <v>NO</v>
      </c>
      <c r="CF168" s="408" t="str">
        <f t="shared" si="66"/>
        <v>VALIDADO</v>
      </c>
      <c r="CG168" s="409">
        <f>+((SUMIFS(REPROGRAM!$V:$V,REPROGRAM!$B:$B,$A168,REPROGRAM!$AB:$AB,"NO"))-(SUMIFS(REPROGRAM!$W:$W,REPROGRAM!$B:$B,$A168,REPROGRAM!$AB:$AB,"NO")))</f>
        <v>0</v>
      </c>
      <c r="CH168" s="409">
        <f t="shared" si="67"/>
        <v>0</v>
      </c>
      <c r="CI168" s="409">
        <f t="shared" si="68"/>
        <v>0</v>
      </c>
      <c r="CJ168" s="410" t="str">
        <f>IF(DT168="","",INDEX(CATALOGO!L:L,MATCH(DT168,CATALOGO!D:D,0)))</f>
        <v xml:space="preserve">DIRECCIÓN PROVINCIAL DE SALUD DE MANABÍ </v>
      </c>
      <c r="CK168" s="410" t="str">
        <f>IF(DT168="","",INDEX(CATALOGO!L:L,MATCH(DT168,CATALOGO!D:D,0)))</f>
        <v xml:space="preserve">DIRECCIÓN PROVINCIAL DE SALUD DE MANABÍ </v>
      </c>
      <c r="CL168" s="352" t="str">
        <f>IF(D168="","",INDEX(CATALOGO!G:G,MATCH(D168,CATALOGO!D:D,0)))</f>
        <v>COORDINACIÓN ZONAL 4</v>
      </c>
      <c r="CM168" s="352" t="str">
        <f>IF(D168="","",INDEX(CATALOGO!H:H,MATCH(D168,CATALOGO!D:D,0)))</f>
        <v>MANABI</v>
      </c>
      <c r="CN168" s="352" t="str">
        <f>IF(D168="","",INDEX(CATALOGO!I:I,MATCH(D168,CATALOGO!D:D,0)))</f>
        <v>CHONE</v>
      </c>
      <c r="CO168" s="411" t="str">
        <f>IF(H168="","",INDEX(CATALOGO!AH:AH,MATCH(H168,CATALOGO!AF:AF,0)))</f>
        <v>MANTENIMIENTOS</v>
      </c>
      <c r="CP168" s="352" t="str">
        <f t="shared" si="59"/>
        <v>NO APLICA</v>
      </c>
      <c r="CQ168" s="352" t="str">
        <f>IF(E168="","",INDEX(CATALOGO!N:N,MATCH(POA_GC_2026!E168,CATALOGO!M:M,0)))</f>
        <v>CAL</v>
      </c>
      <c r="CR168" s="352" t="str">
        <f t="shared" si="60"/>
        <v>CORRIENTE</v>
      </c>
      <c r="CS168" s="352" t="str">
        <f t="shared" si="61"/>
        <v>57000002</v>
      </c>
      <c r="CT168" s="417" t="str">
        <f>IFERROR(VLOOKUP(E168,CATALOGO!$BB$3:$BC$24,2,0)," ")</f>
        <v>G42</v>
      </c>
      <c r="CU168" s="418" t="str">
        <f>IF(E168="","",INDEX(CATALOGO!AN:AN,MATCH(POA_GC_2026!E168,CATALOGO!AQ:AQ,0)))</f>
        <v>Mejorar las condiciones de vida de la población de forma integral, promoviendo el acceso equitativo a salud, vivienda y bienestar social.</v>
      </c>
      <c r="CV168" s="418" t="str">
        <f>IF(E168="","",INDEX(CATALOGO!AO:AO,MATCH(POA_GC_2026!E168,CATALOGO!AQ:AQ,0)))</f>
        <v>OE4 Incrementar la calidad en la prestación de los servicios de salud</v>
      </c>
      <c r="CW168" s="407" t="str">
        <f>IF(CV168="","",INDEX(CATALOGO!AP:AP,MATCH(POA_GC_2026!CV168,CATALOGO!AO:AO,0)))</f>
        <v>OE_4</v>
      </c>
      <c r="CX168" s="419"/>
      <c r="CY168" s="420">
        <f>SUMIFS(CERT_ACT_POA!AM:AM,CERT_ACT_POA!C:C,A168)</f>
        <v>0</v>
      </c>
      <c r="CZ168" s="420">
        <f t="shared" si="55"/>
        <v>0</v>
      </c>
      <c r="DA168" s="421">
        <f>SUMIFS(CERT_ACT_POA!$AD:$AD,CERT_ACT_POA!$C:$C,POA_GC_2026!$A168)</f>
        <v>0</v>
      </c>
      <c r="DB168" s="421">
        <f>SUMIFS(CERT_ACT_POA!$AE:$AE,CERT_ACT_POA!$C:$C,POA_GC_2026!$A168)</f>
        <v>0</v>
      </c>
      <c r="DC168" s="421">
        <f>SUMIFS(CERT_ACT_POA!$AF:$AF,CERT_ACT_POA!$C:$C,POA_GC_2026!$A168)</f>
        <v>0</v>
      </c>
      <c r="DD168" s="407" t="str">
        <f t="shared" si="56"/>
        <v>53</v>
      </c>
      <c r="DE168" s="364"/>
      <c r="DF168" s="428"/>
      <c r="DG168" s="429">
        <f>SUMIFS(CERT_PRES!$M:$M,CERT_PRES!$A:$A,$A168)</f>
        <v>0</v>
      </c>
      <c r="DH168" s="429">
        <f>SUMIFS(CERT_PRES!$O:$O,CERT_PRES!$A:$A,$A168)</f>
        <v>0</v>
      </c>
      <c r="DI168" s="429">
        <f>SUMIFS(CERT_PRES!$P:$P,CERT_PRES!$A:$A,$A168)</f>
        <v>0</v>
      </c>
      <c r="DJ168" s="442">
        <f t="shared" si="69"/>
        <v>0</v>
      </c>
      <c r="DK168" s="608">
        <f>IFERROR(VLOOKUP($A168,CERT_PRES!$A$6:$L$2552,12,0),0)</f>
        <v>0</v>
      </c>
      <c r="DL168" s="429" t="str">
        <f t="shared" si="57"/>
        <v>OK</v>
      </c>
      <c r="DM168" s="429" t="str">
        <f t="shared" si="58"/>
        <v>OK</v>
      </c>
      <c r="DN168" s="429" t="str">
        <f t="shared" si="63"/>
        <v/>
      </c>
      <c r="DO168" s="429" t="str">
        <f t="shared" si="70"/>
        <v/>
      </c>
      <c r="DP168" s="443">
        <f>IFERROR(VLOOKUP(A168,#REF!,82,0),0)</f>
        <v>0</v>
      </c>
      <c r="DQ168" s="444">
        <f t="shared" si="71"/>
        <v>0</v>
      </c>
      <c r="DR168" s="445">
        <f t="shared" si="72"/>
        <v>0</v>
      </c>
      <c r="DS168" s="484" t="s">
        <v>2797</v>
      </c>
      <c r="DT168" s="326" t="s">
        <v>951</v>
      </c>
    </row>
    <row r="169" spans="1:124" s="39" customFormat="1" ht="12.75" customHeight="1">
      <c r="A169" s="484" t="s">
        <v>2798</v>
      </c>
      <c r="B169" s="486" t="str">
        <f>IF(DT169="","",INDEX(CATALOGO!E:E,MATCH(DT169,CATALOGO!D:D,0)))</f>
        <v>HOSPITAL GENERAL DE CHONE</v>
      </c>
      <c r="C169" s="483" t="s">
        <v>2540</v>
      </c>
      <c r="D169" s="326" t="str">
        <f>IF(B169="","",INDEX(CATALOGO!J:J,MATCH(B169,CATALOGO!E:E,0)))</f>
        <v>1333</v>
      </c>
      <c r="E169" s="329" t="s">
        <v>473</v>
      </c>
      <c r="F169" s="326" t="str">
        <f t="shared" ref="F169:F170" si="73">IF(E169="","","000")</f>
        <v>000</v>
      </c>
      <c r="G169" s="327" t="s">
        <v>218</v>
      </c>
      <c r="H169" s="328">
        <v>530404</v>
      </c>
      <c r="I169" s="341" t="s">
        <v>1151</v>
      </c>
      <c r="J169" s="327" t="s">
        <v>193</v>
      </c>
      <c r="K169" s="342" t="str">
        <f>IF(J169="","",INDEX(CATALOGO!AW:AW,MATCH(POA_GC_2026!J169,CATALOGO!AV:AV,0)))</f>
        <v>0000</v>
      </c>
      <c r="L169" s="342" t="str">
        <f>IF(J169="","",INDEX(CATALOGO!AY:AY,MATCH(POA_GC_2026!J169,CATALOGO!AV:AV,0)))</f>
        <v>0000</v>
      </c>
      <c r="M169" s="343" t="str">
        <f>IF(DT169="","",INDEX(CATALOGO!L:L,MATCH(DT169,CATALOGO!D:D,0)))</f>
        <v xml:space="preserve">DIRECCIÓN PROVINCIAL DE SALUD DE MANABÍ </v>
      </c>
      <c r="N169" s="343" t="str">
        <f>IF(DT169="","",INDEX(CATALOGO!K:K,MATCH(DT169,CATALOGO!D:D,0)))</f>
        <v>HOSPITAL GENERAL DE CHONE</v>
      </c>
      <c r="O169" s="344" t="str">
        <f>IF(E169="","",INDEX(CATALOGO!O:O,MATCH(POA_GC_2026!E169,CATALOGO!M:M,0)))</f>
        <v>GARANTIA DE LA CALIDAD DE LOS SERVICIOS DE SALUD</v>
      </c>
      <c r="P169" s="345" t="str">
        <f t="shared" ref="P169" si="74">IF(CR169="CORRIENTE","SIN PROYECTO","")</f>
        <v>SIN PROYECTO</v>
      </c>
      <c r="Q169" s="346" t="str">
        <f>IF(CS169="","",INDEX(CATALOGO!T:T,MATCH(POA_GC_2026!CS169,CATALOGO!S:S,0)))</f>
        <v>GASTO OPERATIVO DE GARANTIA DE LA CALIDAD</v>
      </c>
      <c r="R169" s="351" t="str">
        <f>IF(H169="","",INDEX(CATALOGO!AG:AG,MATCH(POA_GC_2026!H169,CATALOGO!AF:AF,0)))</f>
        <v>MAQUINARIAS Y EQUIPOS (INSTALACION- MANTENIMIENTO Y REPARACIONES)</v>
      </c>
      <c r="S169" s="345" t="str">
        <f t="array" ref="S169">IF(J169="","",INDEX(CATALOGO!AU:AU,MATCH(J169,CATALOGO!AV:AV,0)))</f>
        <v>RECURSOS FISCALES</v>
      </c>
      <c r="T169" s="352" t="str">
        <f>IF(K169="","",INDEX(CATALOGO!AX:AX,MATCH(K169,CATALOGO!AW:AW,0)))</f>
        <v>SIN ORGANISMO</v>
      </c>
      <c r="U169" s="352" t="str">
        <f>IF(L169="","",INDEX(CATALOGO!AZ:AZ,MATCH(POA_GC_2026!L169,CATALOGO!AY:AY,0)))</f>
        <v>SIN CORRELATIVO</v>
      </c>
      <c r="V169" s="353" t="s">
        <v>475</v>
      </c>
      <c r="W169" s="354" t="s">
        <v>2488</v>
      </c>
      <c r="X169" s="354" t="s">
        <v>2505</v>
      </c>
      <c r="Y169" s="355" t="str">
        <f t="array" ref="Y169">IF(H169="","",INDEX(CATALOGO!AK:AK,MATCH(H169,CATALOGO!AF:AF,0)))</f>
        <v>06</v>
      </c>
      <c r="Z169" s="362" t="str">
        <f t="array" ref="Z169">IF(H169="","",INDEX(CATALOGO!AI:AI,MATCH(H169,CATALOGO!AF:AF,0)))</f>
        <v>NA</v>
      </c>
      <c r="AA169" s="362" t="str">
        <f t="array" ref="AA169">IF(H169="","",INDEX(CATALOGO!AJ:AJ,MATCH(H169,CATALOGO!AF:AF,0)))</f>
        <v>NA</v>
      </c>
      <c r="AB169" s="363" t="s">
        <v>194</v>
      </c>
      <c r="AC169" s="490"/>
      <c r="AD169" s="365" t="s">
        <v>208</v>
      </c>
      <c r="AE169" s="366" t="s">
        <v>41</v>
      </c>
      <c r="AF169" s="367">
        <v>46188</v>
      </c>
      <c r="AG169" s="367">
        <v>46193</v>
      </c>
      <c r="AH169" s="367">
        <v>46194</v>
      </c>
      <c r="AI169" s="367">
        <v>46198</v>
      </c>
      <c r="AJ169" s="367">
        <v>46201</v>
      </c>
      <c r="AK169" s="374"/>
      <c r="AL169" s="367">
        <v>46213</v>
      </c>
      <c r="AM169" s="367">
        <v>46234</v>
      </c>
      <c r="AN169" s="366" t="s">
        <v>41</v>
      </c>
      <c r="AO169" s="375">
        <v>0</v>
      </c>
      <c r="AP169" s="375">
        <v>0</v>
      </c>
      <c r="AQ169" s="375">
        <v>0</v>
      </c>
      <c r="AR169" s="375">
        <v>0</v>
      </c>
      <c r="AS169" s="375">
        <v>0</v>
      </c>
      <c r="AT169" s="375">
        <v>0</v>
      </c>
      <c r="AU169" s="375">
        <v>0</v>
      </c>
      <c r="AV169" s="375">
        <v>0</v>
      </c>
      <c r="AW169" s="375">
        <v>0</v>
      </c>
      <c r="AX169" s="375">
        <v>0</v>
      </c>
      <c r="AY169" s="375">
        <v>0</v>
      </c>
      <c r="AZ169" s="375">
        <v>0</v>
      </c>
      <c r="BA169" s="388">
        <f t="shared" ref="BA169" si="75">AO169+AP169+AQ169+AR169+AS169+AT169+AU169+AV169+AW169+AX169+AY169+AZ169</f>
        <v>0</v>
      </c>
      <c r="BB169" s="364"/>
      <c r="BC169" s="389">
        <f>SUMIFS(REPROGRAM!X:X,REPROGRAM!B:B,POA_GC_2026!A169)</f>
        <v>0</v>
      </c>
      <c r="BD169" s="389">
        <f>SUMIFS(REPROGRAM!Z:Z,REPROGRAM!B:B,POA_GC_2026!A169)</f>
        <v>0</v>
      </c>
      <c r="BE169" s="389">
        <f t="shared" si="62"/>
        <v>0</v>
      </c>
      <c r="BF169" s="375">
        <v>0</v>
      </c>
      <c r="BG169" s="394">
        <f>SUMIFS(CERT_PRES!$P:$P,CERT_PRES!$A:$A,$A169,CERT_PRES!$Q:$Q,"ENERO")</f>
        <v>0</v>
      </c>
      <c r="BH169" s="375">
        <v>0</v>
      </c>
      <c r="BI169" s="394">
        <f>SUMIFS(CERT_PRES!$P:$P,CERT_PRES!$A:$A,$A169,CERT_PRES!$Q:$Q,"FEBRERO")</f>
        <v>0</v>
      </c>
      <c r="BJ169" s="375">
        <v>0</v>
      </c>
      <c r="BK169" s="394">
        <f>SUMIFS(CERT_PRES!$P:$P,CERT_PRES!$A:$A,$A169,CERT_PRES!$Q:$Q,"MARZO")</f>
        <v>0</v>
      </c>
      <c r="BL169" s="375">
        <v>0</v>
      </c>
      <c r="BM169" s="394">
        <f>SUMIFS(CERT_PRES!$P:$P,CERT_PRES!$A:$A,$A169,CERT_PRES!$Q:$Q,"ABRIL")</f>
        <v>0</v>
      </c>
      <c r="BN169" s="375">
        <v>0</v>
      </c>
      <c r="BO169" s="394">
        <f>SUMIFS(CERT_PRES!$P:$P,CERT_PRES!$A:$A,$A169,CERT_PRES!$Q:$Q,"MAYO")</f>
        <v>0</v>
      </c>
      <c r="BP169" s="375">
        <v>0</v>
      </c>
      <c r="BQ169" s="394">
        <f>SUMIFS(CERT_PRES!$P:$P,CERT_PRES!$A:$A,$A169,CERT_PRES!$Q:$Q,"JUNIO")</f>
        <v>0</v>
      </c>
      <c r="BR169" s="375">
        <v>0</v>
      </c>
      <c r="BS169" s="394">
        <f>SUMIFS(CERT_PRES!$P:$P,CERT_PRES!$A:$A,$A169,CERT_PRES!$Q:$Q,"JULIO")</f>
        <v>0</v>
      </c>
      <c r="BT169" s="375">
        <v>0</v>
      </c>
      <c r="BU169" s="394">
        <f>SUMIFS(CERT_PRES!$P:$P,CERT_PRES!$A:$A,$A169,CERT_PRES!$Q:$Q,"AGOSTO")</f>
        <v>0</v>
      </c>
      <c r="BV169" s="375">
        <v>0</v>
      </c>
      <c r="BW169" s="394">
        <f>SUMIFS(CERT_PRES!$P:$P,CERT_PRES!$A:$A,$A169,CERT_PRES!$Q:$Q,"SEPTIEMBRE")</f>
        <v>0</v>
      </c>
      <c r="BX169" s="375">
        <v>0</v>
      </c>
      <c r="BY169" s="394">
        <f>SUMIFS(CERT_PRES!$P:$P,CERT_PRES!$A:$A,$A169,CERT_PRES!$Q:$Q,"OCTUBRE")</f>
        <v>0</v>
      </c>
      <c r="BZ169" s="375">
        <v>0</v>
      </c>
      <c r="CA169" s="394">
        <f>SUMIFS(CERT_PRES!$P:$P,CERT_PRES!$A:$A,$A169,CERT_PRES!$Q:$Q,"NOVIEMBRE")</f>
        <v>0</v>
      </c>
      <c r="CB169" s="375">
        <v>0</v>
      </c>
      <c r="CC169" s="388">
        <f>SUMIFS(CERT_PRES!$P:$P,CERT_PRES!$A:$A,$A169,CERT_PRES!$Q:$Q,"DICIEMBRE")</f>
        <v>0</v>
      </c>
      <c r="CD169" s="388">
        <f t="shared" ref="CD169" si="76">BF169+BH169+BJ169+BL169+BN169+BP169+BR169+BT169+BV169+BX169+BZ169+CB169</f>
        <v>0</v>
      </c>
      <c r="CE169" s="407" t="str">
        <f t="shared" ref="CE169" si="77">IF(OR(J169="003"),"SIN_LIQUIDEZ",IF(CH169&gt;0,"SI","NO"))</f>
        <v>NO</v>
      </c>
      <c r="CF169" s="408" t="str">
        <f t="shared" ref="CF169" si="78">IF(BE169=CD169,"VALIDADO","REVISAR")</f>
        <v>VALIDADO</v>
      </c>
      <c r="CG169" s="409">
        <f>+((SUMIFS(REPROGRAM!$V:$V,REPROGRAM!$B:$B,$A169,REPROGRAM!$AB:$AB,"NO"))-(SUMIFS(REPROGRAM!$W:$W,REPROGRAM!$B:$B,$A169,REPROGRAM!$AB:$AB,"NO")))</f>
        <v>0</v>
      </c>
      <c r="CH169" s="409">
        <f t="shared" ref="CH169" si="79">ROUND(BE169-CG169,2)</f>
        <v>0</v>
      </c>
      <c r="CI169" s="409">
        <f t="shared" ref="CI169" si="80">+BE169-CD169</f>
        <v>0</v>
      </c>
      <c r="CJ169" s="410" t="str">
        <f>IF(DT169="","",INDEX(CATALOGO!L:L,MATCH(DT169,CATALOGO!D:D,0)))</f>
        <v xml:space="preserve">DIRECCIÓN PROVINCIAL DE SALUD DE MANABÍ </v>
      </c>
      <c r="CK169" s="410" t="str">
        <f>IF(DT169="","",INDEX(CATALOGO!L:L,MATCH(DT169,CATALOGO!D:D,0)))</f>
        <v xml:space="preserve">DIRECCIÓN PROVINCIAL DE SALUD DE MANABÍ </v>
      </c>
      <c r="CL169" s="352" t="str">
        <f>IF(D169="","",INDEX(CATALOGO!G:G,MATCH(D169,CATALOGO!D:D,0)))</f>
        <v>COORDINACIÓN ZONAL 4</v>
      </c>
      <c r="CM169" s="352" t="str">
        <f>IF(D169="","",INDEX(CATALOGO!H:H,MATCH(D169,CATALOGO!D:D,0)))</f>
        <v>MANABI</v>
      </c>
      <c r="CN169" s="352" t="str">
        <f>IF(D169="","",INDEX(CATALOGO!I:I,MATCH(D169,CATALOGO!D:D,0)))</f>
        <v>CHONE</v>
      </c>
      <c r="CO169" s="411" t="str">
        <f>IF(H169="","",INDEX(CATALOGO!AH:AH,MATCH(H169,CATALOGO!AF:AF,0)))</f>
        <v>MANTENIMIENTOS</v>
      </c>
      <c r="CP169" s="352" t="str">
        <f t="shared" si="59"/>
        <v>NO APLICA</v>
      </c>
      <c r="CQ169" s="352" t="str">
        <f>IF(E169="","",INDEX(CATALOGO!N:N,MATCH(POA_GC_2026!E169,CATALOGO!M:M,0)))</f>
        <v>CAL</v>
      </c>
      <c r="CR169" s="352" t="str">
        <f t="shared" si="60"/>
        <v>CORRIENTE</v>
      </c>
      <c r="CS169" s="352" t="str">
        <f t="shared" si="61"/>
        <v>57000002</v>
      </c>
      <c r="CT169" s="417" t="str">
        <f>IFERROR(VLOOKUP(E169,CATALOGO!$BB$3:$BC$24,2,0)," ")</f>
        <v>G42</v>
      </c>
      <c r="CU169" s="418" t="str">
        <f>IF(E169="","",INDEX(CATALOGO!AN:AN,MATCH(POA_GC_2026!E169,CATALOGO!AQ:AQ,0)))</f>
        <v>Mejorar las condiciones de vida de la población de forma integral, promoviendo el acceso equitativo a salud, vivienda y bienestar social.</v>
      </c>
      <c r="CV169" s="418" t="str">
        <f>IF(E169="","",INDEX(CATALOGO!AO:AO,MATCH(POA_GC_2026!E169,CATALOGO!AQ:AQ,0)))</f>
        <v>OE4 Incrementar la calidad en la prestación de los servicios de salud</v>
      </c>
      <c r="CW169" s="407" t="str">
        <f>IF(CV169="","",INDEX(CATALOGO!AP:AP,MATCH(POA_GC_2026!CV169,CATALOGO!AO:AO,0)))</f>
        <v>OE_4</v>
      </c>
      <c r="CX169" s="419"/>
      <c r="CY169" s="420">
        <f>SUMIFS(CERT_ACT_POA!AM:AM,CERT_ACT_POA!C:C,A169)</f>
        <v>0</v>
      </c>
      <c r="CZ169" s="420">
        <f t="shared" ref="CZ169" si="81">IF(A169="","",BE169-CY169)</f>
        <v>0</v>
      </c>
      <c r="DA169" s="421">
        <f>SUMIFS(CERT_ACT_POA!$AD:$AD,CERT_ACT_POA!$C:$C,POA_GC_2026!$A169)</f>
        <v>0</v>
      </c>
      <c r="DB169" s="421">
        <f>SUMIFS(CERT_ACT_POA!$AE:$AE,CERT_ACT_POA!$C:$C,POA_GC_2026!$A169)</f>
        <v>0</v>
      </c>
      <c r="DC169" s="421">
        <f>SUMIFS(CERT_ACT_POA!$AF:$AF,CERT_ACT_POA!$C:$C,POA_GC_2026!$A169)</f>
        <v>0</v>
      </c>
      <c r="DD169" s="407" t="str">
        <f t="shared" ref="DD169" si="82">MID(H169,1,2)</f>
        <v>53</v>
      </c>
      <c r="DE169" s="364"/>
      <c r="DF169" s="428"/>
      <c r="DG169" s="429">
        <f>SUMIFS(CERT_PRES!$M:$M,CERT_PRES!$A:$A,$A169)</f>
        <v>0</v>
      </c>
      <c r="DH169" s="429">
        <f>SUMIFS(CERT_PRES!$O:$O,CERT_PRES!$A:$A,$A169)</f>
        <v>0</v>
      </c>
      <c r="DI169" s="429">
        <f>SUMIFS(CERT_PRES!$P:$P,CERT_PRES!$A:$A,$A169)</f>
        <v>0</v>
      </c>
      <c r="DJ169" s="442">
        <f t="shared" ref="DJ169" si="83">+CG169</f>
        <v>0</v>
      </c>
      <c r="DK169" s="608">
        <f>IFERROR(VLOOKUP($A169,CERT_PRES!$A$6:$L$2552,12,0),0)</f>
        <v>0</v>
      </c>
      <c r="DL169" s="429" t="str">
        <f t="shared" ref="DL169" si="84">IF(A169="","",IF(ROUND(DG169,2)+ROUND(DH169,2)&lt;=ROUND(CH169,2),"OK","REVISAR"))</f>
        <v>OK</v>
      </c>
      <c r="DM169" s="429" t="str">
        <f t="shared" ref="DM169" si="85">IF(A169="","",IF(ROUND(DG169,2)+ROUND(DH169,2)&lt;=ROUND(CH169+CG169,2),"OK","REVISAR"))</f>
        <v>OK</v>
      </c>
      <c r="DN169" s="429" t="str">
        <f t="shared" si="63"/>
        <v/>
      </c>
      <c r="DO169" s="429" t="str">
        <f t="shared" ref="DO169" si="86">IF(CF169="SI",IF(DJ169&gt;DO169,"ANTICIPADO",IF(AND(DJ169&gt;0,DJ169&lt;DO169),"ATRASADO",IF(AND(DJ169&gt;0,DJ169=DO169),"CUMPLIDO",IF(AND(DJ169=0,DO169&gt;0),"NO CUMPLIDO","")))),"")</f>
        <v/>
      </c>
      <c r="DP169" s="443">
        <f>IFERROR(VLOOKUP(A169,#REF!,82,0),0)</f>
        <v>0</v>
      </c>
      <c r="DQ169" s="444">
        <f t="shared" ref="DQ169" si="87">+DG169+DH169</f>
        <v>0</v>
      </c>
      <c r="DR169" s="445">
        <f t="shared" ref="DR169" si="88">+CH169-DQ169</f>
        <v>0</v>
      </c>
      <c r="DS169" s="484" t="s">
        <v>2798</v>
      </c>
      <c r="DT169" s="326" t="s">
        <v>951</v>
      </c>
    </row>
    <row r="170" spans="1:124" s="39" customFormat="1" ht="12.75" customHeight="1">
      <c r="A170" s="484" t="s">
        <v>3077</v>
      </c>
      <c r="B170" s="486" t="str">
        <f>IF(DT170="","",INDEX(CATALOGO!E:E,MATCH(DT170,CATALOGO!D:D,0)))</f>
        <v>HOSPITAL GENERAL DE CHONE</v>
      </c>
      <c r="C170" s="483" t="s">
        <v>2687</v>
      </c>
      <c r="D170" s="326" t="str">
        <f>IF(B170="","",INDEX(CATALOGO!J:J,MATCH(B170,CATALOGO!E:E,0)))</f>
        <v>1333</v>
      </c>
      <c r="E170" s="329" t="s">
        <v>584</v>
      </c>
      <c r="F170" s="326" t="str">
        <f t="shared" si="73"/>
        <v>000</v>
      </c>
      <c r="G170" s="327" t="s">
        <v>272</v>
      </c>
      <c r="H170" s="328">
        <v>530810</v>
      </c>
      <c r="I170" s="341" t="s">
        <v>1151</v>
      </c>
      <c r="J170" s="327" t="s">
        <v>193</v>
      </c>
      <c r="K170" s="342" t="str">
        <f>IF(J170="","",INDEX(CATALOGO!AW:AW,MATCH(POA_GC_2026!J170,CATALOGO!AV:AV,0)))</f>
        <v>0000</v>
      </c>
      <c r="L170" s="342" t="str">
        <f>IF(J170="","",INDEX(CATALOGO!AY:AY,MATCH(POA_GC_2026!J170,CATALOGO!AV:AV,0)))</f>
        <v>0000</v>
      </c>
      <c r="M170" s="343" t="str">
        <f>IF(DT170="","",INDEX(CATALOGO!L:L,MATCH(DT170,CATALOGO!D:D,0)))</f>
        <v xml:space="preserve">DIRECCIÓN PROVINCIAL DE SALUD DE MANABÍ </v>
      </c>
      <c r="N170" s="343" t="str">
        <f>IF(DT170="","",INDEX(CATALOGO!K:K,MATCH(DT170,CATALOGO!D:D,0)))</f>
        <v>HOSPITAL GENERAL DE CHONE</v>
      </c>
      <c r="O170" s="344" t="str">
        <f>IF(E170="","",INDEX(CATALOGO!O:O,MATCH(POA_GC_2026!E170,CATALOGO!M:M,0)))</f>
        <v>PREVENCION Y REDUCCION DE LA DESNUTRICION CRONICA INFANTIL DCI</v>
      </c>
      <c r="P170" s="345" t="str">
        <f t="shared" ref="P170:P171" si="89">IF(CR170="CORRIENTE","SIN PROYECTO","")</f>
        <v>SIN PROYECTO</v>
      </c>
      <c r="Q170" s="346" t="str">
        <f>IF(CS170="","",INDEX(CATALOGO!T:T,MATCH(POA_GC_2026!CS170,CATALOGO!S:S,0)))</f>
        <v>GESTANTES CON CONTROLES PRENATALES  SEGUN EDAD GESTACIONAL</v>
      </c>
      <c r="R170" s="351" t="str">
        <f>IF(H170="","",INDEX(CATALOGO!AG:AG,MATCH(POA_GC_2026!H170,CATALOGO!AF:AF,0)))</f>
        <v>DISPOSITIVOS MEDICOS PARA LABORATORIO CLINICO Y PATOLOGIA</v>
      </c>
      <c r="S170" s="345" t="str">
        <f t="array" ref="S170">IF(J170="","",INDEX(CATALOGO!AU:AU,MATCH(J170,CATALOGO!AV:AV,0)))</f>
        <v>RECURSOS FISCALES</v>
      </c>
      <c r="T170" s="352" t="str">
        <f>IF(K170="","",INDEX(CATALOGO!AX:AX,MATCH(K170,CATALOGO!AW:AW,0)))</f>
        <v>SIN ORGANISMO</v>
      </c>
      <c r="U170" s="352" t="str">
        <f>IF(L170="","",INDEX(CATALOGO!AZ:AZ,MATCH(POA_GC_2026!L170,CATALOGO!AY:AY,0)))</f>
        <v>SIN CORRELATIVO</v>
      </c>
      <c r="V170" s="353" t="s">
        <v>618</v>
      </c>
      <c r="W170" s="354" t="s">
        <v>2494</v>
      </c>
      <c r="X170" s="354" t="s">
        <v>2495</v>
      </c>
      <c r="Y170" s="355" t="str">
        <f t="array" ref="Y170">IF(H170="","",INDEX(CATALOGO!AK:AK,MATCH(H170,CATALOGO!AF:AF,0)))</f>
        <v>02</v>
      </c>
      <c r="Z170" s="362" t="str">
        <f t="array" ref="Z170">IF(H170="","",INDEX(CATALOGO!AI:AI,MATCH(H170,CATALOGO!AF:AF,0)))</f>
        <v>NA</v>
      </c>
      <c r="AA170" s="362" t="str">
        <f t="array" ref="AA170">IF(H170="","",INDEX(CATALOGO!AJ:AJ,MATCH(H170,CATALOGO!AF:AF,0)))</f>
        <v>NA</v>
      </c>
      <c r="AB170" s="363" t="s">
        <v>194</v>
      </c>
      <c r="AC170" s="490" t="s">
        <v>3110</v>
      </c>
      <c r="AD170" s="365" t="s">
        <v>206</v>
      </c>
      <c r="AE170" s="366" t="s">
        <v>41</v>
      </c>
      <c r="AF170" s="367">
        <v>46193</v>
      </c>
      <c r="AG170" s="367">
        <v>46198</v>
      </c>
      <c r="AH170" s="367">
        <v>46202</v>
      </c>
      <c r="AI170" s="367">
        <v>46205</v>
      </c>
      <c r="AJ170" s="367">
        <v>46183</v>
      </c>
      <c r="AK170" s="374"/>
      <c r="AL170" s="367">
        <v>46218</v>
      </c>
      <c r="AM170" s="367">
        <v>46234</v>
      </c>
      <c r="AN170" s="366" t="s">
        <v>41</v>
      </c>
      <c r="AO170" s="375">
        <v>0</v>
      </c>
      <c r="AP170" s="375">
        <v>0</v>
      </c>
      <c r="AQ170" s="375">
        <v>0</v>
      </c>
      <c r="AR170" s="375">
        <v>0</v>
      </c>
      <c r="AS170" s="375">
        <v>0</v>
      </c>
      <c r="AT170" s="375">
        <v>0</v>
      </c>
      <c r="AU170" s="375">
        <v>0</v>
      </c>
      <c r="AV170" s="375">
        <v>0</v>
      </c>
      <c r="AW170" s="375">
        <v>0</v>
      </c>
      <c r="AX170" s="375">
        <v>0</v>
      </c>
      <c r="AY170" s="375">
        <v>0</v>
      </c>
      <c r="AZ170" s="375">
        <v>0</v>
      </c>
      <c r="BA170" s="388">
        <f t="shared" ref="BA170:BA176" si="90">AO170+AP170+AQ170+AR170+AS170+AT170+AU170+AV170+AW170+AX170+AY170+AZ170</f>
        <v>0</v>
      </c>
      <c r="BB170" s="364"/>
      <c r="BC170" s="389">
        <f>SUMIFS(REPROGRAM!X:X,REPROGRAM!B:B,POA_GC_2026!A170)</f>
        <v>857.6</v>
      </c>
      <c r="BD170" s="389">
        <f>SUMIFS(REPROGRAM!Z:Z,REPROGRAM!B:B,POA_GC_2026!A170)</f>
        <v>0</v>
      </c>
      <c r="BE170" s="389">
        <f t="shared" si="62"/>
        <v>857.6</v>
      </c>
      <c r="BF170" s="375">
        <v>0</v>
      </c>
      <c r="BG170" s="394">
        <f>SUMIFS(CERT_PRES!$P:$P,CERT_PRES!$A:$A,$A170,CERT_PRES!$Q:$Q,"ENERO")</f>
        <v>0</v>
      </c>
      <c r="BH170" s="375">
        <v>0</v>
      </c>
      <c r="BI170" s="394">
        <f>SUMIFS(CERT_PRES!$P:$P,CERT_PRES!$A:$A,$A170,CERT_PRES!$Q:$Q,"FEBRERO")</f>
        <v>0</v>
      </c>
      <c r="BJ170" s="375">
        <v>0</v>
      </c>
      <c r="BK170" s="394">
        <f>SUMIFS(CERT_PRES!$P:$P,CERT_PRES!$A:$A,$A170,CERT_PRES!$Q:$Q,"MARZO")</f>
        <v>0</v>
      </c>
      <c r="BL170" s="375">
        <v>0</v>
      </c>
      <c r="BM170" s="394">
        <f>SUMIFS(CERT_PRES!$P:$P,CERT_PRES!$A:$A,$A170,CERT_PRES!$Q:$Q,"ABRIL")</f>
        <v>0</v>
      </c>
      <c r="BN170" s="375">
        <v>0</v>
      </c>
      <c r="BO170" s="394">
        <f>SUMIFS(CERT_PRES!$P:$P,CERT_PRES!$A:$A,$A170,CERT_PRES!$Q:$Q,"MAYO")</f>
        <v>0</v>
      </c>
      <c r="BP170" s="375">
        <v>0</v>
      </c>
      <c r="BQ170" s="394">
        <f>SUMIFS(CERT_PRES!$P:$P,CERT_PRES!$A:$A,$A170,CERT_PRES!$Q:$Q,"JUNIO")</f>
        <v>0</v>
      </c>
      <c r="BR170" s="375">
        <v>0</v>
      </c>
      <c r="BS170" s="394">
        <f>SUMIFS(CERT_PRES!$P:$P,CERT_PRES!$A:$A,$A170,CERT_PRES!$Q:$Q,"JULIO")</f>
        <v>0</v>
      </c>
      <c r="BT170" s="375">
        <v>857.6</v>
      </c>
      <c r="BU170" s="394">
        <f>SUMIFS(CERT_PRES!$P:$P,CERT_PRES!$A:$A,$A170,CERT_PRES!$Q:$Q,"AGOSTO")</f>
        <v>0</v>
      </c>
      <c r="BV170" s="375">
        <v>0</v>
      </c>
      <c r="BW170" s="394">
        <f>SUMIFS(CERT_PRES!$P:$P,CERT_PRES!$A:$A,$A170,CERT_PRES!$Q:$Q,"SEPTIEMBRE")</f>
        <v>0</v>
      </c>
      <c r="BX170" s="375">
        <v>0</v>
      </c>
      <c r="BY170" s="394">
        <f>SUMIFS(CERT_PRES!$P:$P,CERT_PRES!$A:$A,$A170,CERT_PRES!$Q:$Q,"OCTUBRE")</f>
        <v>0</v>
      </c>
      <c r="BZ170" s="375">
        <v>0</v>
      </c>
      <c r="CA170" s="394">
        <f>SUMIFS(CERT_PRES!$P:$P,CERT_PRES!$A:$A,$A170,CERT_PRES!$Q:$Q,"NOVIEMBRE")</f>
        <v>0</v>
      </c>
      <c r="CB170" s="375">
        <v>0</v>
      </c>
      <c r="CC170" s="388">
        <f>SUMIFS(CERT_PRES!$P:$P,CERT_PRES!$A:$A,$A170,CERT_PRES!$Q:$Q,"DICIEMBRE")</f>
        <v>0</v>
      </c>
      <c r="CD170" s="388">
        <f t="shared" ref="CD170:CD176" si="91">BF170+BH170+BJ170+BL170+BN170+BP170+BR170+BT170+BV170+BX170+BZ170+CB170</f>
        <v>857.6</v>
      </c>
      <c r="CE170" s="407" t="str">
        <f t="shared" ref="CE170:CE171" si="92">IF(OR(J170="003"),"SIN_LIQUIDEZ",IF(CH170&gt;0,"SI","NO"))</f>
        <v>SI</v>
      </c>
      <c r="CF170" s="408" t="str">
        <f t="shared" ref="CF170:CF171" si="93">IF(BE170=CD170,"VALIDADO","REVISAR")</f>
        <v>VALIDADO</v>
      </c>
      <c r="CG170" s="409">
        <f>+((SUMIFS(REPROGRAM!$V:$V,REPROGRAM!$B:$B,$A170,REPROGRAM!$AB:$AB,"NO"))-(SUMIFS(REPROGRAM!$W:$W,REPROGRAM!$B:$B,$A170,REPROGRAM!$AB:$AB,"NO")))</f>
        <v>0</v>
      </c>
      <c r="CH170" s="409">
        <f t="shared" ref="CH170:CH176" si="94">ROUND(BE170-CG170,2)</f>
        <v>857.6</v>
      </c>
      <c r="CI170" s="409">
        <f t="shared" ref="CI170:CI176" si="95">+BE170-CD170</f>
        <v>0</v>
      </c>
      <c r="CJ170" s="410" t="str">
        <f>IF(DT170="","",INDEX(CATALOGO!L:L,MATCH(DT170,CATALOGO!D:D,0)))</f>
        <v xml:space="preserve">DIRECCIÓN PROVINCIAL DE SALUD DE MANABÍ </v>
      </c>
      <c r="CK170" s="410" t="str">
        <f>IF(DT170="","",INDEX(CATALOGO!L:L,MATCH(DT170,CATALOGO!D:D,0)))</f>
        <v xml:space="preserve">DIRECCIÓN PROVINCIAL DE SALUD DE MANABÍ </v>
      </c>
      <c r="CL170" s="352" t="str">
        <f>IF(D170="","",INDEX(CATALOGO!G:G,MATCH(D170,CATALOGO!D:D,0)))</f>
        <v>COORDINACIÓN ZONAL 4</v>
      </c>
      <c r="CM170" s="352" t="str">
        <f>IF(D170="","",INDEX(CATALOGO!H:H,MATCH(D170,CATALOGO!D:D,0)))</f>
        <v>MANABI</v>
      </c>
      <c r="CN170" s="352" t="str">
        <f>IF(D170="","",INDEX(CATALOGO!I:I,MATCH(D170,CATALOGO!D:D,0)))</f>
        <v>CHONE</v>
      </c>
      <c r="CO170" s="411" t="str">
        <f>IF(H170="","",INDEX(CATALOGO!AH:AH,MATCH(H170,CATALOGO!AF:AF,0)))</f>
        <v>MEDICAMENTOS Y DISPOSITIVOS MÉDICOS</v>
      </c>
      <c r="CP170" s="352" t="str">
        <f t="shared" si="59"/>
        <v>NO APLICA</v>
      </c>
      <c r="CQ170" s="352" t="str">
        <f>IF(E170="","",INDEX(CATALOGO!N:N,MATCH(POA_GC_2026!E170,CATALOGO!M:M,0)))</f>
        <v>PPR</v>
      </c>
      <c r="CR170" s="352" t="str">
        <f t="shared" si="60"/>
        <v>CORRIENTE</v>
      </c>
      <c r="CS170" s="352" t="str">
        <f t="shared" si="61"/>
        <v>70000003</v>
      </c>
      <c r="CT170" s="417" t="str">
        <f>IFERROR(VLOOKUP(E170,CATALOGO!$BB$3:$BC$24,2,0)," ")</f>
        <v xml:space="preserve"> </v>
      </c>
      <c r="CU170" s="418" t="str">
        <f>IF(E170="","",INDEX(CATALOGO!AN:AN,MATCH(POA_GC_2026!E170,CATALOGO!AQ:AQ,0)))</f>
        <v>Mejorar las condiciones de vida de la población de forma integral, promoviendo el acceso equitativo a salud, vivienda y bienestar social.</v>
      </c>
      <c r="CV170" s="418" t="str">
        <f>IF(E170="","",INDEX(CATALOGO!AO:AO,MATCH(POA_GC_2026!E170,CATALOGO!AQ:AQ,0)))</f>
        <v>OE3 Incrementar la promoción de la salud en la población a través de los estilos de vida</v>
      </c>
      <c r="CW170" s="407" t="str">
        <f>IF(CV170="","",INDEX(CATALOGO!AP:AP,MATCH(POA_GC_2026!CV170,CATALOGO!AO:AO,0)))</f>
        <v>OE_3</v>
      </c>
      <c r="CX170" s="419"/>
      <c r="CY170" s="420">
        <f>SUMIFS(CERT_ACT_POA!AM:AM,CERT_ACT_POA!C:C,A170)</f>
        <v>850</v>
      </c>
      <c r="CZ170" s="420">
        <f t="shared" ref="CZ170:CZ176" si="96">IF(A170="","",BE170-CY170)</f>
        <v>7.6000000000000227</v>
      </c>
      <c r="DA170" s="421">
        <f>SUMIFS(CERT_ACT_POA!$AD:$AD,CERT_ACT_POA!$C:$C,POA_GC_2026!$A170)</f>
        <v>0</v>
      </c>
      <c r="DB170" s="421">
        <f>SUMIFS(CERT_ACT_POA!$AE:$AE,CERT_ACT_POA!$C:$C,POA_GC_2026!$A170)</f>
        <v>0</v>
      </c>
      <c r="DC170" s="421">
        <f>SUMIFS(CERT_ACT_POA!$AF:$AF,CERT_ACT_POA!$C:$C,POA_GC_2026!$A170)</f>
        <v>0</v>
      </c>
      <c r="DD170" s="407" t="str">
        <f t="shared" ref="DD170:DD176" si="97">MID(H170,1,2)</f>
        <v>53</v>
      </c>
      <c r="DE170" s="364"/>
      <c r="DF170" s="428"/>
      <c r="DG170" s="429">
        <f>SUMIFS(CERT_PRES!$M:$M,CERT_PRES!$A:$A,$A170)</f>
        <v>850</v>
      </c>
      <c r="DH170" s="429">
        <f>SUMIFS(CERT_PRES!$O:$O,CERT_PRES!$A:$A,$A170)</f>
        <v>0</v>
      </c>
      <c r="DI170" s="429">
        <f>SUMIFS(CERT_PRES!$P:$P,CERT_PRES!$A:$A,$A170)</f>
        <v>0</v>
      </c>
      <c r="DJ170" s="442">
        <f t="shared" ref="DJ170:DJ176" si="98">+CG170</f>
        <v>0</v>
      </c>
      <c r="DK170" s="608">
        <f>IFERROR(VLOOKUP($A170,CERT_PRES!$A$6:$L$2552,12,0),0)</f>
        <v>78</v>
      </c>
      <c r="DL170" s="429" t="str">
        <f t="shared" ref="DL170:DL176" si="99">IF(A170="","",IF(ROUND(DG170,2)+ROUND(DH170,2)&lt;=ROUND(CH170,2),"OK","REVISAR"))</f>
        <v>OK</v>
      </c>
      <c r="DM170" s="429" t="str">
        <f t="shared" ref="DM170:DM176" si="100">IF(A170="","",IF(ROUND(DG170,2)+ROUND(DH170,2)&lt;=ROUND(CH170+CG170,2),"OK","REVISAR"))</f>
        <v>OK</v>
      </c>
      <c r="DN170" s="429">
        <f t="shared" si="63"/>
        <v>0</v>
      </c>
      <c r="DO170" s="429" t="str">
        <f t="shared" ref="DO170:DO176" si="101">IF(CF170="SI",IF(DJ170&gt;DO170,"ANTICIPADO",IF(AND(DJ170&gt;0,DJ170&lt;DO170),"ATRASADO",IF(AND(DJ170&gt;0,DJ170=DO170),"CUMPLIDO",IF(AND(DJ170=0,DO170&gt;0),"NO CUMPLIDO","")))),"")</f>
        <v/>
      </c>
      <c r="DP170" s="443">
        <f>IFERROR(VLOOKUP(A170,#REF!,82,0),0)</f>
        <v>0</v>
      </c>
      <c r="DQ170" s="444">
        <f t="shared" ref="DQ170:DQ176" si="102">+DG170+DH170</f>
        <v>850</v>
      </c>
      <c r="DR170" s="445">
        <f t="shared" ref="DR170:DR176" si="103">+CH170-DQ170</f>
        <v>7.6000000000000227</v>
      </c>
      <c r="DS170" s="484" t="s">
        <v>3077</v>
      </c>
      <c r="DT170" s="326" t="s">
        <v>951</v>
      </c>
    </row>
    <row r="171" spans="1:124" s="39" customFormat="1" ht="12.75" customHeight="1">
      <c r="A171" s="484" t="s">
        <v>3078</v>
      </c>
      <c r="B171" s="486" t="str">
        <f>IF(DT171="","",INDEX(CATALOGO!E:E,MATCH(DT171,CATALOGO!D:D,0)))</f>
        <v>HOSPITAL GENERAL DE CHONE</v>
      </c>
      <c r="C171" s="483" t="s">
        <v>2740</v>
      </c>
      <c r="D171" s="326" t="str">
        <f>IF(B171="","",INDEX(CATALOGO!J:J,MATCH(B171,CATALOGO!E:E,0)))</f>
        <v>1333</v>
      </c>
      <c r="E171" s="329" t="s">
        <v>473</v>
      </c>
      <c r="F171" s="326" t="str">
        <f t="shared" ref="F171" si="104">IF(E171="","","000")</f>
        <v>000</v>
      </c>
      <c r="G171" s="327" t="s">
        <v>218</v>
      </c>
      <c r="H171" s="328">
        <v>530417</v>
      </c>
      <c r="I171" s="341" t="s">
        <v>1151</v>
      </c>
      <c r="J171" s="327" t="s">
        <v>193</v>
      </c>
      <c r="K171" s="342" t="str">
        <f>IF(J171="","",INDEX(CATALOGO!AW:AW,MATCH(POA_GC_2026!J171,CATALOGO!AV:AV,0)))</f>
        <v>0000</v>
      </c>
      <c r="L171" s="342" t="str">
        <f>IF(J171="","",INDEX(CATALOGO!AY:AY,MATCH(POA_GC_2026!J171,CATALOGO!AV:AV,0)))</f>
        <v>0000</v>
      </c>
      <c r="M171" s="343" t="str">
        <f>IF(DT171="","",INDEX(CATALOGO!L:L,MATCH(DT171,CATALOGO!D:D,0)))</f>
        <v xml:space="preserve">DIRECCIÓN PROVINCIAL DE SALUD DE MANABÍ </v>
      </c>
      <c r="N171" s="343" t="str">
        <f>IF(DT171="","",INDEX(CATALOGO!K:K,MATCH(DT171,CATALOGO!D:D,0)))</f>
        <v>HOSPITAL GENERAL DE CHONE</v>
      </c>
      <c r="O171" s="344" t="str">
        <f>IF(E171="","",INDEX(CATALOGO!O:O,MATCH(POA_GC_2026!E171,CATALOGO!M:M,0)))</f>
        <v>GARANTIA DE LA CALIDAD DE LOS SERVICIOS DE SALUD</v>
      </c>
      <c r="P171" s="345" t="str">
        <f t="shared" si="89"/>
        <v>SIN PROYECTO</v>
      </c>
      <c r="Q171" s="346" t="str">
        <f>IF(CS171="","",INDEX(CATALOGO!T:T,MATCH(POA_GC_2026!CS171,CATALOGO!S:S,0)))</f>
        <v>GASTO OPERATIVO DE GARANTIA DE LA CALIDAD</v>
      </c>
      <c r="R171" s="351" t="str">
        <f>IF(H171="","",INDEX(CATALOGO!AG:AG,MATCH(POA_GC_2026!H171,CATALOGO!AF:AF,0)))</f>
        <v>INFRAESTRUCTURA</v>
      </c>
      <c r="S171" s="345" t="str">
        <f t="array" ref="S171">IF(J171="","",INDEX(CATALOGO!AU:AU,MATCH(J171,CATALOGO!AV:AV,0)))</f>
        <v>RECURSOS FISCALES</v>
      </c>
      <c r="T171" s="352" t="str">
        <f>IF(K171="","",INDEX(CATALOGO!AX:AX,MATCH(K171,CATALOGO!AW:AW,0)))</f>
        <v>SIN ORGANISMO</v>
      </c>
      <c r="U171" s="352" t="str">
        <f>IF(L171="","",INDEX(CATALOGO!AZ:AZ,MATCH(POA_GC_2026!L171,CATALOGO!AY:AY,0)))</f>
        <v>SIN CORRELATIVO</v>
      </c>
      <c r="V171" s="353" t="s">
        <v>475</v>
      </c>
      <c r="W171" s="354" t="s">
        <v>2488</v>
      </c>
      <c r="X171" s="354" t="s">
        <v>2505</v>
      </c>
      <c r="Y171" s="355" t="str">
        <f t="array" ref="Y171">IF(H171="","",INDEX(CATALOGO!AK:AK,MATCH(H171,CATALOGO!AF:AF,0)))</f>
        <v>06</v>
      </c>
      <c r="Z171" s="362" t="str">
        <f t="array" ref="Z171">IF(H171="","",INDEX(CATALOGO!AI:AI,MATCH(H171,CATALOGO!AF:AF,0)))</f>
        <v>NA</v>
      </c>
      <c r="AA171" s="362" t="str">
        <f t="array" ref="AA171">IF(H171="","",INDEX(CATALOGO!AJ:AJ,MATCH(H171,CATALOGO!AF:AF,0)))</f>
        <v>NA</v>
      </c>
      <c r="AB171" s="363" t="s">
        <v>194</v>
      </c>
      <c r="AC171" s="490"/>
      <c r="AD171" s="365" t="s">
        <v>206</v>
      </c>
      <c r="AE171" s="366" t="s">
        <v>41</v>
      </c>
      <c r="AF171" s="367">
        <v>46193</v>
      </c>
      <c r="AG171" s="367">
        <v>46198</v>
      </c>
      <c r="AH171" s="367">
        <v>46202</v>
      </c>
      <c r="AI171" s="367">
        <v>46205</v>
      </c>
      <c r="AJ171" s="367">
        <v>46183</v>
      </c>
      <c r="AK171" s="374"/>
      <c r="AL171" s="367">
        <v>46218</v>
      </c>
      <c r="AM171" s="367">
        <v>46234</v>
      </c>
      <c r="AN171" s="366" t="s">
        <v>41</v>
      </c>
      <c r="AO171" s="375">
        <v>0</v>
      </c>
      <c r="AP171" s="375">
        <v>0</v>
      </c>
      <c r="AQ171" s="375">
        <v>0</v>
      </c>
      <c r="AR171" s="375">
        <v>0</v>
      </c>
      <c r="AS171" s="375">
        <v>0</v>
      </c>
      <c r="AT171" s="375">
        <v>0</v>
      </c>
      <c r="AU171" s="375">
        <v>0</v>
      </c>
      <c r="AV171" s="375">
        <v>0</v>
      </c>
      <c r="AW171" s="375">
        <v>0</v>
      </c>
      <c r="AX171" s="375">
        <v>0</v>
      </c>
      <c r="AY171" s="375">
        <v>0</v>
      </c>
      <c r="AZ171" s="375">
        <v>0</v>
      </c>
      <c r="BA171" s="388">
        <f t="shared" si="90"/>
        <v>0</v>
      </c>
      <c r="BB171" s="364"/>
      <c r="BC171" s="389">
        <f>SUMIFS(REPROGRAM!X:X,REPROGRAM!B:B,POA_GC_2026!A171)</f>
        <v>0</v>
      </c>
      <c r="BD171" s="389">
        <f>SUMIFS(REPROGRAM!Z:Z,REPROGRAM!B:B,POA_GC_2026!A171)</f>
        <v>0</v>
      </c>
      <c r="BE171" s="389">
        <f t="shared" si="62"/>
        <v>0</v>
      </c>
      <c r="BF171" s="375">
        <v>0</v>
      </c>
      <c r="BG171" s="394">
        <f>SUMIFS(CERT_PRES!$P:$P,CERT_PRES!$A:$A,$A171,CERT_PRES!$Q:$Q,"ENERO")</f>
        <v>0</v>
      </c>
      <c r="BH171" s="375">
        <v>0</v>
      </c>
      <c r="BI171" s="394">
        <f>SUMIFS(CERT_PRES!$P:$P,CERT_PRES!$A:$A,$A171,CERT_PRES!$Q:$Q,"FEBRERO")</f>
        <v>0</v>
      </c>
      <c r="BJ171" s="375">
        <v>0</v>
      </c>
      <c r="BK171" s="394">
        <f>SUMIFS(CERT_PRES!$P:$P,CERT_PRES!$A:$A,$A171,CERT_PRES!$Q:$Q,"MARZO")</f>
        <v>0</v>
      </c>
      <c r="BL171" s="375">
        <v>0</v>
      </c>
      <c r="BM171" s="394">
        <f>SUMIFS(CERT_PRES!$P:$P,CERT_PRES!$A:$A,$A171,CERT_PRES!$Q:$Q,"ABRIL")</f>
        <v>0</v>
      </c>
      <c r="BN171" s="375">
        <v>0</v>
      </c>
      <c r="BO171" s="394">
        <f>SUMIFS(CERT_PRES!$P:$P,CERT_PRES!$A:$A,$A171,CERT_PRES!$Q:$Q,"MAYO")</f>
        <v>0</v>
      </c>
      <c r="BP171" s="375">
        <v>0</v>
      </c>
      <c r="BQ171" s="394">
        <f>SUMIFS(CERT_PRES!$P:$P,CERT_PRES!$A:$A,$A171,CERT_PRES!$Q:$Q,"JUNIO")</f>
        <v>0</v>
      </c>
      <c r="BR171" s="375">
        <v>0</v>
      </c>
      <c r="BS171" s="394">
        <f>SUMIFS(CERT_PRES!$P:$P,CERT_PRES!$A:$A,$A171,CERT_PRES!$Q:$Q,"JULIO")</f>
        <v>0</v>
      </c>
      <c r="BT171" s="375">
        <v>0</v>
      </c>
      <c r="BU171" s="394">
        <f>SUMIFS(CERT_PRES!$P:$P,CERT_PRES!$A:$A,$A171,CERT_PRES!$Q:$Q,"AGOSTO")</f>
        <v>0</v>
      </c>
      <c r="BV171" s="375">
        <v>0</v>
      </c>
      <c r="BW171" s="394">
        <f>SUMIFS(CERT_PRES!$P:$P,CERT_PRES!$A:$A,$A171,CERT_PRES!$Q:$Q,"SEPTIEMBRE")</f>
        <v>0</v>
      </c>
      <c r="BX171" s="375">
        <v>0</v>
      </c>
      <c r="BY171" s="394">
        <f>SUMIFS(CERT_PRES!$P:$P,CERT_PRES!$A:$A,$A171,CERT_PRES!$Q:$Q,"OCTUBRE")</f>
        <v>0</v>
      </c>
      <c r="BZ171" s="375">
        <v>0</v>
      </c>
      <c r="CA171" s="394">
        <f>SUMIFS(CERT_PRES!$P:$P,CERT_PRES!$A:$A,$A171,CERT_PRES!$Q:$Q,"NOVIEMBRE")</f>
        <v>0</v>
      </c>
      <c r="CB171" s="375">
        <v>0</v>
      </c>
      <c r="CC171" s="388">
        <f>SUMIFS(CERT_PRES!$P:$P,CERT_PRES!$A:$A,$A171,CERT_PRES!$Q:$Q,"DICIEMBRE")</f>
        <v>0</v>
      </c>
      <c r="CD171" s="388">
        <f t="shared" si="91"/>
        <v>0</v>
      </c>
      <c r="CE171" s="407" t="str">
        <f t="shared" si="92"/>
        <v>NO</v>
      </c>
      <c r="CF171" s="408" t="str">
        <f t="shared" si="93"/>
        <v>VALIDADO</v>
      </c>
      <c r="CG171" s="409">
        <f>+((SUMIFS(REPROGRAM!$V:$V,REPROGRAM!$B:$B,$A171,REPROGRAM!$AB:$AB,"NO"))-(SUMIFS(REPROGRAM!$W:$W,REPROGRAM!$B:$B,$A171,REPROGRAM!$AB:$AB,"NO")))</f>
        <v>0</v>
      </c>
      <c r="CH171" s="409">
        <f t="shared" si="94"/>
        <v>0</v>
      </c>
      <c r="CI171" s="409">
        <f t="shared" si="95"/>
        <v>0</v>
      </c>
      <c r="CJ171" s="410" t="str">
        <f>IF(DT171="","",INDEX(CATALOGO!L:L,MATCH(DT171,CATALOGO!D:D,0)))</f>
        <v xml:space="preserve">DIRECCIÓN PROVINCIAL DE SALUD DE MANABÍ </v>
      </c>
      <c r="CK171" s="410" t="str">
        <f>IF(DT171="","",INDEX(CATALOGO!L:L,MATCH(DT171,CATALOGO!D:D,0)))</f>
        <v xml:space="preserve">DIRECCIÓN PROVINCIAL DE SALUD DE MANABÍ </v>
      </c>
      <c r="CL171" s="352" t="str">
        <f>IF(D171="","",INDEX(CATALOGO!G:G,MATCH(D171,CATALOGO!D:D,0)))</f>
        <v>COORDINACIÓN ZONAL 4</v>
      </c>
      <c r="CM171" s="352" t="str">
        <f>IF(D171="","",INDEX(CATALOGO!H:H,MATCH(D171,CATALOGO!D:D,0)))</f>
        <v>MANABI</v>
      </c>
      <c r="CN171" s="352" t="str">
        <f>IF(D171="","",INDEX(CATALOGO!I:I,MATCH(D171,CATALOGO!D:D,0)))</f>
        <v>CHONE</v>
      </c>
      <c r="CO171" s="411" t="str">
        <f>IF(H171="","",INDEX(CATALOGO!AH:AH,MATCH(H171,CATALOGO!AF:AF,0)))</f>
        <v>MANTENIMIENTOS</v>
      </c>
      <c r="CP171" s="352" t="str">
        <f t="shared" si="59"/>
        <v>NO APLICA</v>
      </c>
      <c r="CQ171" s="352" t="str">
        <f>IF(E171="","",INDEX(CATALOGO!N:N,MATCH(POA_GC_2026!E171,CATALOGO!M:M,0)))</f>
        <v>CAL</v>
      </c>
      <c r="CR171" s="352" t="str">
        <f t="shared" si="60"/>
        <v>CORRIENTE</v>
      </c>
      <c r="CS171" s="352" t="str">
        <f t="shared" si="61"/>
        <v>57000002</v>
      </c>
      <c r="CT171" s="417" t="str">
        <f>IFERROR(VLOOKUP(E171,CATALOGO!$BB$3:$BC$24,2,0)," ")</f>
        <v>G42</v>
      </c>
      <c r="CU171" s="418" t="str">
        <f>IF(E171="","",INDEX(CATALOGO!AN:AN,MATCH(POA_GC_2026!E171,CATALOGO!AQ:AQ,0)))</f>
        <v>Mejorar las condiciones de vida de la población de forma integral, promoviendo el acceso equitativo a salud, vivienda y bienestar social.</v>
      </c>
      <c r="CV171" s="418" t="str">
        <f>IF(E171="","",INDEX(CATALOGO!AO:AO,MATCH(POA_GC_2026!E171,CATALOGO!AQ:AQ,0)))</f>
        <v>OE4 Incrementar la calidad en la prestación de los servicios de salud</v>
      </c>
      <c r="CW171" s="407" t="str">
        <f>IF(CV171="","",INDEX(CATALOGO!AP:AP,MATCH(POA_GC_2026!CV171,CATALOGO!AO:AO,0)))</f>
        <v>OE_4</v>
      </c>
      <c r="CX171" s="419"/>
      <c r="CY171" s="420">
        <f>SUMIFS(CERT_ACT_POA!AM:AM,CERT_ACT_POA!C:C,A171)</f>
        <v>0</v>
      </c>
      <c r="CZ171" s="420">
        <f t="shared" si="96"/>
        <v>0</v>
      </c>
      <c r="DA171" s="421">
        <f>SUMIFS(CERT_ACT_POA!$AD:$AD,CERT_ACT_POA!$C:$C,POA_GC_2026!$A171)</f>
        <v>0</v>
      </c>
      <c r="DB171" s="421">
        <f>SUMIFS(CERT_ACT_POA!$AE:$AE,CERT_ACT_POA!$C:$C,POA_GC_2026!$A171)</f>
        <v>0</v>
      </c>
      <c r="DC171" s="421">
        <f>SUMIFS(CERT_ACT_POA!$AF:$AF,CERT_ACT_POA!$C:$C,POA_GC_2026!$A171)</f>
        <v>0</v>
      </c>
      <c r="DD171" s="407" t="str">
        <f t="shared" si="97"/>
        <v>53</v>
      </c>
      <c r="DE171" s="364"/>
      <c r="DF171" s="428"/>
      <c r="DG171" s="429">
        <f>SUMIFS(CERT_PRES!$M:$M,CERT_PRES!$A:$A,$A171)</f>
        <v>0</v>
      </c>
      <c r="DH171" s="429">
        <f>SUMIFS(CERT_PRES!$O:$O,CERT_PRES!$A:$A,$A171)</f>
        <v>0</v>
      </c>
      <c r="DI171" s="429">
        <f>SUMIFS(CERT_PRES!$P:$P,CERT_PRES!$A:$A,$A171)</f>
        <v>0</v>
      </c>
      <c r="DJ171" s="442">
        <f t="shared" si="98"/>
        <v>0</v>
      </c>
      <c r="DK171" s="608">
        <f>IFERROR(VLOOKUP($A171,CERT_PRES!$A$6:$L$2552,12,0),0)</f>
        <v>0</v>
      </c>
      <c r="DL171" s="429" t="str">
        <f t="shared" si="99"/>
        <v>OK</v>
      </c>
      <c r="DM171" s="429" t="str">
        <f t="shared" si="100"/>
        <v>OK</v>
      </c>
      <c r="DN171" s="429" t="str">
        <f t="shared" si="63"/>
        <v/>
      </c>
      <c r="DO171" s="429" t="str">
        <f t="shared" si="101"/>
        <v/>
      </c>
      <c r="DP171" s="443">
        <f>IFERROR(VLOOKUP(A171,#REF!,82,0),0)</f>
        <v>0</v>
      </c>
      <c r="DQ171" s="444">
        <f t="shared" si="102"/>
        <v>0</v>
      </c>
      <c r="DR171" s="445">
        <f t="shared" si="103"/>
        <v>0</v>
      </c>
      <c r="DS171" s="484" t="s">
        <v>3078</v>
      </c>
      <c r="DT171" s="326" t="s">
        <v>951</v>
      </c>
    </row>
    <row r="172" spans="1:124" s="39" customFormat="1" ht="12.75" customHeight="1">
      <c r="A172" s="484"/>
      <c r="B172" s="486"/>
      <c r="C172" s="483"/>
      <c r="D172" s="326"/>
      <c r="E172" s="329"/>
      <c r="F172" s="326"/>
      <c r="G172" s="327"/>
      <c r="H172" s="328"/>
      <c r="I172" s="341"/>
      <c r="J172" s="327"/>
      <c r="K172" s="342"/>
      <c r="L172" s="342"/>
      <c r="M172" s="343"/>
      <c r="N172" s="343"/>
      <c r="O172" s="344" t="str">
        <f>IF(E172="","",INDEX(CATALOGO!O:O,MATCH(POA_GC_2026!E172,CATALOGO!M:M,0)))</f>
        <v/>
      </c>
      <c r="P172" s="345"/>
      <c r="Q172" s="346" t="str">
        <f>IF(CS172="","",INDEX(CATALOGO!T:T,MATCH(POA_GC_2026!CS172,CATALOGO!S:S,0)))</f>
        <v/>
      </c>
      <c r="R172" s="351"/>
      <c r="S172" s="345"/>
      <c r="T172" s="352"/>
      <c r="U172" s="352"/>
      <c r="V172" s="353"/>
      <c r="W172" s="354"/>
      <c r="X172" s="354"/>
      <c r="Y172" s="355"/>
      <c r="Z172" s="362"/>
      <c r="AA172" s="362"/>
      <c r="AB172" s="363"/>
      <c r="AC172" s="490"/>
      <c r="AD172" s="365"/>
      <c r="AE172" s="366"/>
      <c r="AF172" s="367"/>
      <c r="AG172" s="367"/>
      <c r="AH172" s="367"/>
      <c r="AI172" s="367"/>
      <c r="AJ172" s="367"/>
      <c r="AK172" s="374"/>
      <c r="AL172" s="367"/>
      <c r="AM172" s="367"/>
      <c r="AN172" s="366"/>
      <c r="AO172" s="375"/>
      <c r="AP172" s="375"/>
      <c r="AQ172" s="375"/>
      <c r="AR172" s="375"/>
      <c r="AS172" s="375"/>
      <c r="AT172" s="375"/>
      <c r="AU172" s="375"/>
      <c r="AV172" s="375"/>
      <c r="AW172" s="375"/>
      <c r="AX172" s="375"/>
      <c r="AY172" s="375"/>
      <c r="AZ172" s="375"/>
      <c r="BA172" s="388"/>
      <c r="BB172" s="364"/>
      <c r="BC172" s="389">
        <f>SUMIFS(REPROGRAM!X:X,REPROGRAM!B:B,POA_GC_2026!A172)</f>
        <v>0</v>
      </c>
      <c r="BD172" s="389">
        <f>SUMIFS(REPROGRAM!Z:Z,REPROGRAM!B:B,POA_GC_2026!A172)</f>
        <v>0</v>
      </c>
      <c r="BE172" s="389">
        <f t="shared" si="62"/>
        <v>0</v>
      </c>
      <c r="BF172" s="375"/>
      <c r="BG172" s="394">
        <f>SUMIFS(CERT_PRES!$P:$P,CERT_PRES!$A:$A,$A172,CERT_PRES!$Q:$Q,"ENERO")</f>
        <v>0</v>
      </c>
      <c r="BH172" s="375"/>
      <c r="BI172" s="394">
        <f>SUMIFS(CERT_PRES!$P:$P,CERT_PRES!$A:$A,$A172,CERT_PRES!$Q:$Q,"FEBRERO")</f>
        <v>0</v>
      </c>
      <c r="BJ172" s="375"/>
      <c r="BK172" s="394">
        <f>SUMIFS(CERT_PRES!$P:$P,CERT_PRES!$A:$A,$A172,CERT_PRES!$Q:$Q,"MARZO")</f>
        <v>0</v>
      </c>
      <c r="BL172" s="375"/>
      <c r="BM172" s="394">
        <f>SUMIFS(CERT_PRES!$P:$P,CERT_PRES!$A:$A,$A172,CERT_PRES!$Q:$Q,"ABRIL")</f>
        <v>0</v>
      </c>
      <c r="BN172" s="375"/>
      <c r="BO172" s="394">
        <f>SUMIFS(CERT_PRES!$P:$P,CERT_PRES!$A:$A,$A172,CERT_PRES!$Q:$Q,"MAYO")</f>
        <v>0</v>
      </c>
      <c r="BP172" s="375"/>
      <c r="BQ172" s="394">
        <f>SUMIFS(CERT_PRES!$P:$P,CERT_PRES!$A:$A,$A172,CERT_PRES!$Q:$Q,"JUNIO")</f>
        <v>0</v>
      </c>
      <c r="BR172" s="375"/>
      <c r="BS172" s="394">
        <f>SUMIFS(CERT_PRES!$P:$P,CERT_PRES!$A:$A,$A172,CERT_PRES!$Q:$Q,"JULIO")</f>
        <v>0</v>
      </c>
      <c r="BT172" s="375"/>
      <c r="BU172" s="394">
        <f>SUMIFS(CERT_PRES!$P:$P,CERT_PRES!$A:$A,$A172,CERT_PRES!$Q:$Q,"AGOSTO")</f>
        <v>0</v>
      </c>
      <c r="BV172" s="375"/>
      <c r="BW172" s="394">
        <f>SUMIFS(CERT_PRES!$P:$P,CERT_PRES!$A:$A,$A172,CERT_PRES!$Q:$Q,"SEPTIEMBRE")</f>
        <v>0</v>
      </c>
      <c r="BX172" s="375"/>
      <c r="BY172" s="394">
        <f>SUMIFS(CERT_PRES!$P:$P,CERT_PRES!$A:$A,$A172,CERT_PRES!$Q:$Q,"OCTUBRE")</f>
        <v>0</v>
      </c>
      <c r="BZ172" s="375"/>
      <c r="CA172" s="394">
        <f>SUMIFS(CERT_PRES!$P:$P,CERT_PRES!$A:$A,$A172,CERT_PRES!$Q:$Q,"NOVIEMBRE")</f>
        <v>0</v>
      </c>
      <c r="CB172" s="375"/>
      <c r="CC172" s="388">
        <f>SUMIFS(CERT_PRES!$P:$P,CERT_PRES!$A:$A,$A172,CERT_PRES!$Q:$Q,"DICIEMBRE")</f>
        <v>0</v>
      </c>
      <c r="CD172" s="388"/>
      <c r="CE172" s="407"/>
      <c r="CF172" s="408"/>
      <c r="CG172" s="409"/>
      <c r="CH172" s="409"/>
      <c r="CI172" s="409"/>
      <c r="CJ172" s="410"/>
      <c r="CK172" s="410"/>
      <c r="CL172" s="352" t="str">
        <f>IF(D172="","",INDEX(CATALOGO!G:G,MATCH(D172,CATALOGO!D:D,0)))</f>
        <v/>
      </c>
      <c r="CM172" s="352" t="str">
        <f>IF(D172="","",INDEX(CATALOGO!H:H,MATCH(D172,CATALOGO!D:D,0)))</f>
        <v/>
      </c>
      <c r="CN172" s="352" t="str">
        <f>IF(D172="","",INDEX(CATALOGO!I:I,MATCH(D172,CATALOGO!D:D,0)))</f>
        <v/>
      </c>
      <c r="CO172" s="411" t="str">
        <f>IF(H172="","",INDEX(CATALOGO!AH:AH,MATCH(H172,CATALOGO!AF:AF,0)))</f>
        <v/>
      </c>
      <c r="CP172" s="352" t="str">
        <f t="shared" si="59"/>
        <v/>
      </c>
      <c r="CQ172" s="352" t="str">
        <f>IF(E172="","",INDEX(CATALOGO!N:N,MATCH(POA_GC_2026!E172,CATALOGO!M:M,0)))</f>
        <v/>
      </c>
      <c r="CR172" s="352" t="str">
        <f t="shared" si="60"/>
        <v/>
      </c>
      <c r="CS172" s="352" t="str">
        <f t="shared" si="61"/>
        <v/>
      </c>
      <c r="CT172" s="417" t="str">
        <f>IFERROR(VLOOKUP(E172,CATALOGO!$BB$3:$BC$24,2,0)," ")</f>
        <v xml:space="preserve"> </v>
      </c>
      <c r="CU172" s="418" t="str">
        <f>IF(E172="","",INDEX(CATALOGO!AN:AN,MATCH(POA_GC_2026!E172,CATALOGO!AQ:AQ,0)))</f>
        <v/>
      </c>
      <c r="CV172" s="418" t="str">
        <f>IF(E172="","",INDEX(CATALOGO!AO:AO,MATCH(POA_GC_2026!E172,CATALOGO!AQ:AQ,0)))</f>
        <v/>
      </c>
      <c r="CW172" s="407" t="str">
        <f>IF(CV172="","",INDEX(CATALOGO!AP:AP,MATCH(POA_GC_2026!CV172,CATALOGO!AO:AO,0)))</f>
        <v/>
      </c>
      <c r="CX172" s="419"/>
      <c r="CY172" s="420"/>
      <c r="CZ172" s="420"/>
      <c r="DA172" s="421"/>
      <c r="DB172" s="421"/>
      <c r="DC172" s="421"/>
      <c r="DD172" s="407"/>
      <c r="DE172" s="364"/>
      <c r="DF172" s="428"/>
      <c r="DG172" s="429"/>
      <c r="DH172" s="429"/>
      <c r="DI172" s="429"/>
      <c r="DJ172" s="442"/>
      <c r="DK172" s="608"/>
      <c r="DL172" s="429"/>
      <c r="DM172" s="429"/>
      <c r="DN172" s="429" t="str">
        <f t="shared" si="63"/>
        <v/>
      </c>
      <c r="DO172" s="429"/>
      <c r="DP172" s="443"/>
      <c r="DQ172" s="444"/>
      <c r="DR172" s="445"/>
      <c r="DS172" s="484"/>
      <c r="DT172" s="326"/>
    </row>
    <row r="173" spans="1:124" s="39" customFormat="1" ht="12.75" customHeight="1">
      <c r="A173" s="484"/>
      <c r="B173" s="486"/>
      <c r="C173" s="483"/>
      <c r="D173" s="326"/>
      <c r="E173" s="329"/>
      <c r="F173" s="326"/>
      <c r="G173" s="327"/>
      <c r="H173" s="328"/>
      <c r="I173" s="341"/>
      <c r="J173" s="327"/>
      <c r="K173" s="342"/>
      <c r="L173" s="342"/>
      <c r="M173" s="343"/>
      <c r="N173" s="343"/>
      <c r="O173" s="344" t="str">
        <f>IF(E173="","",INDEX(CATALOGO!O:O,MATCH(POA_GC_2026!E173,CATALOGO!M:M,0)))</f>
        <v/>
      </c>
      <c r="P173" s="345"/>
      <c r="Q173" s="346" t="str">
        <f>IF(CS173="","",INDEX(CATALOGO!T:T,MATCH(POA_GC_2026!CS173,CATALOGO!S:S,0)))</f>
        <v/>
      </c>
      <c r="R173" s="351"/>
      <c r="S173" s="345"/>
      <c r="T173" s="352"/>
      <c r="U173" s="352"/>
      <c r="V173" s="353"/>
      <c r="W173" s="354"/>
      <c r="X173" s="354"/>
      <c r="Y173" s="355"/>
      <c r="Z173" s="362"/>
      <c r="AA173" s="362"/>
      <c r="AB173" s="363"/>
      <c r="AC173" s="490"/>
      <c r="AD173" s="365"/>
      <c r="AE173" s="366"/>
      <c r="AF173" s="367"/>
      <c r="AG173" s="367"/>
      <c r="AH173" s="367"/>
      <c r="AI173" s="367"/>
      <c r="AJ173" s="367"/>
      <c r="AK173" s="374"/>
      <c r="AL173" s="367"/>
      <c r="AM173" s="367"/>
      <c r="AN173" s="366"/>
      <c r="AO173" s="375"/>
      <c r="AP173" s="375"/>
      <c r="AQ173" s="375"/>
      <c r="AR173" s="375"/>
      <c r="AS173" s="375"/>
      <c r="AT173" s="375"/>
      <c r="AU173" s="375"/>
      <c r="AV173" s="375"/>
      <c r="AW173" s="375"/>
      <c r="AX173" s="375"/>
      <c r="AY173" s="375"/>
      <c r="AZ173" s="375"/>
      <c r="BA173" s="388"/>
      <c r="BB173" s="364"/>
      <c r="BC173" s="389">
        <f>SUMIFS(REPROGRAM!X:X,REPROGRAM!B:B,POA_GC_2026!A173)</f>
        <v>0</v>
      </c>
      <c r="BD173" s="389">
        <f>SUMIFS(REPROGRAM!Z:Z,REPROGRAM!B:B,POA_GC_2026!A173)</f>
        <v>0</v>
      </c>
      <c r="BE173" s="389">
        <f t="shared" si="62"/>
        <v>0</v>
      </c>
      <c r="BF173" s="375"/>
      <c r="BG173" s="394">
        <f>SUMIFS(CERT_PRES!$P:$P,CERT_PRES!$A:$A,$A173,CERT_PRES!$Q:$Q,"ENERO")</f>
        <v>0</v>
      </c>
      <c r="BH173" s="375"/>
      <c r="BI173" s="394">
        <f>SUMIFS(CERT_PRES!$P:$P,CERT_PRES!$A:$A,$A173,CERT_PRES!$Q:$Q,"FEBRERO")</f>
        <v>0</v>
      </c>
      <c r="BJ173" s="375"/>
      <c r="BK173" s="394">
        <f>SUMIFS(CERT_PRES!$P:$P,CERT_PRES!$A:$A,$A173,CERT_PRES!$Q:$Q,"MARZO")</f>
        <v>0</v>
      </c>
      <c r="BL173" s="375"/>
      <c r="BM173" s="394">
        <f>SUMIFS(CERT_PRES!$P:$P,CERT_PRES!$A:$A,$A173,CERT_PRES!$Q:$Q,"ABRIL")</f>
        <v>0</v>
      </c>
      <c r="BN173" s="375"/>
      <c r="BO173" s="394">
        <f>SUMIFS(CERT_PRES!$P:$P,CERT_PRES!$A:$A,$A173,CERT_PRES!$Q:$Q,"MAYO")</f>
        <v>0</v>
      </c>
      <c r="BP173" s="375"/>
      <c r="BQ173" s="394">
        <f>SUMIFS(CERT_PRES!$P:$P,CERT_PRES!$A:$A,$A173,CERT_PRES!$Q:$Q,"JUNIO")</f>
        <v>0</v>
      </c>
      <c r="BR173" s="375"/>
      <c r="BS173" s="394">
        <f>SUMIFS(CERT_PRES!$P:$P,CERT_PRES!$A:$A,$A173,CERT_PRES!$Q:$Q,"JULIO")</f>
        <v>0</v>
      </c>
      <c r="BT173" s="375"/>
      <c r="BU173" s="394">
        <f>SUMIFS(CERT_PRES!$P:$P,CERT_PRES!$A:$A,$A173,CERT_PRES!$Q:$Q,"AGOSTO")</f>
        <v>0</v>
      </c>
      <c r="BV173" s="375"/>
      <c r="BW173" s="394">
        <f>SUMIFS(CERT_PRES!$P:$P,CERT_PRES!$A:$A,$A173,CERT_PRES!$Q:$Q,"SEPTIEMBRE")</f>
        <v>0</v>
      </c>
      <c r="BX173" s="375"/>
      <c r="BY173" s="394">
        <f>SUMIFS(CERT_PRES!$P:$P,CERT_PRES!$A:$A,$A173,CERT_PRES!$Q:$Q,"OCTUBRE")</f>
        <v>0</v>
      </c>
      <c r="BZ173" s="375"/>
      <c r="CA173" s="394">
        <f>SUMIFS(CERT_PRES!$P:$P,CERT_PRES!$A:$A,$A173,CERT_PRES!$Q:$Q,"NOVIEMBRE")</f>
        <v>0</v>
      </c>
      <c r="CB173" s="375"/>
      <c r="CC173" s="388">
        <f>SUMIFS(CERT_PRES!$P:$P,CERT_PRES!$A:$A,$A173,CERT_PRES!$Q:$Q,"DICIEMBRE")</f>
        <v>0</v>
      </c>
      <c r="CD173" s="388"/>
      <c r="CE173" s="407"/>
      <c r="CF173" s="408"/>
      <c r="CG173" s="409"/>
      <c r="CH173" s="409"/>
      <c r="CI173" s="409"/>
      <c r="CJ173" s="410"/>
      <c r="CK173" s="410"/>
      <c r="CL173" s="352" t="str">
        <f>IF(D173="","",INDEX(CATALOGO!G:G,MATCH(D173,CATALOGO!D:D,0)))</f>
        <v/>
      </c>
      <c r="CM173" s="352" t="str">
        <f>IF(D173="","",INDEX(CATALOGO!H:H,MATCH(D173,CATALOGO!D:D,0)))</f>
        <v/>
      </c>
      <c r="CN173" s="352" t="str">
        <f>IF(D173="","",INDEX(CATALOGO!I:I,MATCH(D173,CATALOGO!D:D,0)))</f>
        <v/>
      </c>
      <c r="CO173" s="411" t="str">
        <f>IF(H173="","",INDEX(CATALOGO!AH:AH,MATCH(H173,CATALOGO!AF:AF,0)))</f>
        <v/>
      </c>
      <c r="CP173" s="352" t="str">
        <f t="shared" si="59"/>
        <v/>
      </c>
      <c r="CQ173" s="352" t="str">
        <f>IF(E173="","",INDEX(CATALOGO!N:N,MATCH(POA_GC_2026!E173,CATALOGO!M:M,0)))</f>
        <v/>
      </c>
      <c r="CR173" s="352" t="str">
        <f t="shared" si="60"/>
        <v/>
      </c>
      <c r="CS173" s="352" t="str">
        <f t="shared" si="61"/>
        <v/>
      </c>
      <c r="CT173" s="417" t="str">
        <f>IFERROR(VLOOKUP(E173,CATALOGO!$BB$3:$BC$24,2,0)," ")</f>
        <v xml:space="preserve"> </v>
      </c>
      <c r="CU173" s="418" t="str">
        <f>IF(E173="","",INDEX(CATALOGO!AN:AN,MATCH(POA_GC_2026!E173,CATALOGO!AQ:AQ,0)))</f>
        <v/>
      </c>
      <c r="CV173" s="418" t="str">
        <f>IF(E173="","",INDEX(CATALOGO!AO:AO,MATCH(POA_GC_2026!E173,CATALOGO!AQ:AQ,0)))</f>
        <v/>
      </c>
      <c r="CW173" s="407" t="str">
        <f>IF(CV173="","",INDEX(CATALOGO!AP:AP,MATCH(POA_GC_2026!CV173,CATALOGO!AO:AO,0)))</f>
        <v/>
      </c>
      <c r="CX173" s="419"/>
      <c r="CY173" s="420"/>
      <c r="CZ173" s="420"/>
      <c r="DA173" s="421"/>
      <c r="DB173" s="421"/>
      <c r="DC173" s="421"/>
      <c r="DD173" s="407"/>
      <c r="DE173" s="364"/>
      <c r="DF173" s="428"/>
      <c r="DG173" s="429"/>
      <c r="DH173" s="429"/>
      <c r="DI173" s="429"/>
      <c r="DJ173" s="442"/>
      <c r="DK173" s="608"/>
      <c r="DL173" s="429"/>
      <c r="DM173" s="429"/>
      <c r="DN173" s="429" t="str">
        <f t="shared" si="63"/>
        <v/>
      </c>
      <c r="DO173" s="429"/>
      <c r="DP173" s="443"/>
      <c r="DQ173" s="444"/>
      <c r="DR173" s="445"/>
      <c r="DS173" s="484"/>
      <c r="DT173" s="326"/>
    </row>
    <row r="174" spans="1:124" s="39" customFormat="1" ht="12.75" customHeight="1">
      <c r="A174" s="484"/>
      <c r="B174" s="486"/>
      <c r="C174" s="483"/>
      <c r="D174" s="326"/>
      <c r="E174" s="329"/>
      <c r="F174" s="326"/>
      <c r="G174" s="327"/>
      <c r="H174" s="328"/>
      <c r="I174" s="341"/>
      <c r="J174" s="327"/>
      <c r="K174" s="342"/>
      <c r="L174" s="342"/>
      <c r="M174" s="343"/>
      <c r="N174" s="343"/>
      <c r="O174" s="344" t="str">
        <f>IF(E174="","",INDEX(CATALOGO!O:O,MATCH(POA_GC_2026!E174,CATALOGO!M:M,0)))</f>
        <v/>
      </c>
      <c r="P174" s="345"/>
      <c r="Q174" s="346" t="str">
        <f>IF(CS174="","",INDEX(CATALOGO!T:T,MATCH(POA_GC_2026!CS174,CATALOGO!S:S,0)))</f>
        <v/>
      </c>
      <c r="R174" s="351"/>
      <c r="S174" s="345"/>
      <c r="T174" s="352"/>
      <c r="U174" s="352"/>
      <c r="V174" s="353"/>
      <c r="W174" s="354"/>
      <c r="X174" s="354"/>
      <c r="Y174" s="355"/>
      <c r="Z174" s="362"/>
      <c r="AA174" s="362"/>
      <c r="AB174" s="363"/>
      <c r="AC174" s="490"/>
      <c r="AD174" s="365"/>
      <c r="AE174" s="366"/>
      <c r="AF174" s="367"/>
      <c r="AG174" s="367"/>
      <c r="AH174" s="367"/>
      <c r="AI174" s="367"/>
      <c r="AJ174" s="367"/>
      <c r="AK174" s="374"/>
      <c r="AL174" s="367"/>
      <c r="AM174" s="367"/>
      <c r="AN174" s="366"/>
      <c r="AO174" s="375"/>
      <c r="AP174" s="375"/>
      <c r="AQ174" s="375"/>
      <c r="AR174" s="375"/>
      <c r="AS174" s="375"/>
      <c r="AT174" s="375"/>
      <c r="AU174" s="375"/>
      <c r="AV174" s="375"/>
      <c r="AW174" s="375"/>
      <c r="AX174" s="375"/>
      <c r="AY174" s="375"/>
      <c r="AZ174" s="375"/>
      <c r="BA174" s="388"/>
      <c r="BB174" s="364"/>
      <c r="BC174" s="389">
        <f>SUMIFS(REPROGRAM!X:X,REPROGRAM!B:B,POA_GC_2026!A174)</f>
        <v>0</v>
      </c>
      <c r="BD174" s="389">
        <f>SUMIFS(REPROGRAM!Z:Z,REPROGRAM!B:B,POA_GC_2026!A174)</f>
        <v>0</v>
      </c>
      <c r="BE174" s="389">
        <f t="shared" si="62"/>
        <v>0</v>
      </c>
      <c r="BF174" s="375"/>
      <c r="BG174" s="394">
        <f>SUMIFS(CERT_PRES!$P:$P,CERT_PRES!$A:$A,$A174,CERT_PRES!$Q:$Q,"ENERO")</f>
        <v>0</v>
      </c>
      <c r="BH174" s="375"/>
      <c r="BI174" s="394">
        <f>SUMIFS(CERT_PRES!$P:$P,CERT_PRES!$A:$A,$A174,CERT_PRES!$Q:$Q,"FEBRERO")</f>
        <v>0</v>
      </c>
      <c r="BJ174" s="375"/>
      <c r="BK174" s="394">
        <f>SUMIFS(CERT_PRES!$P:$P,CERT_PRES!$A:$A,$A174,CERT_PRES!$Q:$Q,"MARZO")</f>
        <v>0</v>
      </c>
      <c r="BL174" s="375"/>
      <c r="BM174" s="394">
        <f>SUMIFS(CERT_PRES!$P:$P,CERT_PRES!$A:$A,$A174,CERT_PRES!$Q:$Q,"ABRIL")</f>
        <v>0</v>
      </c>
      <c r="BN174" s="375"/>
      <c r="BO174" s="394">
        <f>SUMIFS(CERT_PRES!$P:$P,CERT_PRES!$A:$A,$A174,CERT_PRES!$Q:$Q,"MAYO")</f>
        <v>0</v>
      </c>
      <c r="BP174" s="375"/>
      <c r="BQ174" s="394">
        <f>SUMIFS(CERT_PRES!$P:$P,CERT_PRES!$A:$A,$A174,CERT_PRES!$Q:$Q,"JUNIO")</f>
        <v>0</v>
      </c>
      <c r="BR174" s="375"/>
      <c r="BS174" s="394">
        <f>SUMIFS(CERT_PRES!$P:$P,CERT_PRES!$A:$A,$A174,CERT_PRES!$Q:$Q,"JULIO")</f>
        <v>0</v>
      </c>
      <c r="BT174" s="375"/>
      <c r="BU174" s="394">
        <f>SUMIFS(CERT_PRES!$P:$P,CERT_PRES!$A:$A,$A174,CERT_PRES!$Q:$Q,"AGOSTO")</f>
        <v>0</v>
      </c>
      <c r="BV174" s="375"/>
      <c r="BW174" s="394">
        <f>SUMIFS(CERT_PRES!$P:$P,CERT_PRES!$A:$A,$A174,CERT_PRES!$Q:$Q,"SEPTIEMBRE")</f>
        <v>0</v>
      </c>
      <c r="BX174" s="375"/>
      <c r="BY174" s="394">
        <f>SUMIFS(CERT_PRES!$P:$P,CERT_PRES!$A:$A,$A174,CERT_PRES!$Q:$Q,"OCTUBRE")</f>
        <v>0</v>
      </c>
      <c r="BZ174" s="375"/>
      <c r="CA174" s="394">
        <f>SUMIFS(CERT_PRES!$P:$P,CERT_PRES!$A:$A,$A174,CERT_PRES!$Q:$Q,"NOVIEMBRE")</f>
        <v>0</v>
      </c>
      <c r="CB174" s="375"/>
      <c r="CC174" s="388">
        <f>SUMIFS(CERT_PRES!$P:$P,CERT_PRES!$A:$A,$A174,CERT_PRES!$Q:$Q,"DICIEMBRE")</f>
        <v>0</v>
      </c>
      <c r="CD174" s="388"/>
      <c r="CE174" s="407"/>
      <c r="CF174" s="408"/>
      <c r="CG174" s="409"/>
      <c r="CH174" s="409"/>
      <c r="CI174" s="409"/>
      <c r="CJ174" s="410"/>
      <c r="CK174" s="410"/>
      <c r="CL174" s="352" t="str">
        <f>IF(D174="","",INDEX(CATALOGO!G:G,MATCH(D174,CATALOGO!D:D,0)))</f>
        <v/>
      </c>
      <c r="CM174" s="352" t="str">
        <f>IF(D174="","",INDEX(CATALOGO!H:H,MATCH(D174,CATALOGO!D:D,0)))</f>
        <v/>
      </c>
      <c r="CN174" s="352" t="str">
        <f>IF(D174="","",INDEX(CATALOGO!I:I,MATCH(D174,CATALOGO!D:D,0)))</f>
        <v/>
      </c>
      <c r="CO174" s="411" t="str">
        <f>IF(H174="","",INDEX(CATALOGO!AH:AH,MATCH(H174,CATALOGO!AF:AF,0)))</f>
        <v/>
      </c>
      <c r="CP174" s="352" t="str">
        <f t="shared" si="59"/>
        <v/>
      </c>
      <c r="CQ174" s="352" t="str">
        <f>IF(E174="","",INDEX(CATALOGO!N:N,MATCH(POA_GC_2026!E174,CATALOGO!M:M,0)))</f>
        <v/>
      </c>
      <c r="CR174" s="352" t="str">
        <f t="shared" si="60"/>
        <v/>
      </c>
      <c r="CS174" s="352" t="str">
        <f t="shared" si="61"/>
        <v/>
      </c>
      <c r="CT174" s="417" t="str">
        <f>IFERROR(VLOOKUP(E174,CATALOGO!$BB$3:$BC$24,2,0)," ")</f>
        <v xml:space="preserve"> </v>
      </c>
      <c r="CU174" s="418" t="str">
        <f>IF(E174="","",INDEX(CATALOGO!AN:AN,MATCH(POA_GC_2026!E174,CATALOGO!AQ:AQ,0)))</f>
        <v/>
      </c>
      <c r="CV174" s="418" t="str">
        <f>IF(E174="","",INDEX(CATALOGO!AO:AO,MATCH(POA_GC_2026!E174,CATALOGO!AQ:AQ,0)))</f>
        <v/>
      </c>
      <c r="CW174" s="407" t="str">
        <f>IF(CV174="","",INDEX(CATALOGO!AP:AP,MATCH(POA_GC_2026!CV174,CATALOGO!AO:AO,0)))</f>
        <v/>
      </c>
      <c r="CX174" s="419"/>
      <c r="CY174" s="420"/>
      <c r="CZ174" s="420"/>
      <c r="DA174" s="421"/>
      <c r="DB174" s="421"/>
      <c r="DC174" s="421"/>
      <c r="DD174" s="407"/>
      <c r="DE174" s="364"/>
      <c r="DF174" s="428"/>
      <c r="DG174" s="429"/>
      <c r="DH174" s="429"/>
      <c r="DI174" s="429"/>
      <c r="DJ174" s="442"/>
      <c r="DK174" s="608"/>
      <c r="DL174" s="429"/>
      <c r="DM174" s="429"/>
      <c r="DN174" s="429" t="str">
        <f t="shared" si="63"/>
        <v/>
      </c>
      <c r="DO174" s="429"/>
      <c r="DP174" s="443"/>
      <c r="DQ174" s="444"/>
      <c r="DR174" s="445"/>
      <c r="DS174" s="484"/>
      <c r="DT174" s="326"/>
    </row>
    <row r="175" spans="1:124" s="39" customFormat="1" ht="12.75" customHeight="1">
      <c r="A175" s="484"/>
      <c r="B175" s="486"/>
      <c r="C175" s="483"/>
      <c r="D175" s="326"/>
      <c r="E175" s="329"/>
      <c r="F175" s="326"/>
      <c r="G175" s="327"/>
      <c r="H175" s="328"/>
      <c r="I175" s="341"/>
      <c r="J175" s="327"/>
      <c r="K175" s="342"/>
      <c r="L175" s="342"/>
      <c r="M175" s="343"/>
      <c r="N175" s="343"/>
      <c r="O175" s="344" t="str">
        <f>IF(E175="","",INDEX(CATALOGO!O:O,MATCH(POA_GC_2026!E175,CATALOGO!M:M,0)))</f>
        <v/>
      </c>
      <c r="P175" s="345"/>
      <c r="Q175" s="346" t="str">
        <f>IF(CS175="","",INDEX(CATALOGO!T:T,MATCH(POA_GC_2026!CS175,CATALOGO!S:S,0)))</f>
        <v/>
      </c>
      <c r="R175" s="351"/>
      <c r="S175" s="345"/>
      <c r="T175" s="352"/>
      <c r="U175" s="352"/>
      <c r="V175" s="353"/>
      <c r="W175" s="354"/>
      <c r="X175" s="354"/>
      <c r="Y175" s="355"/>
      <c r="Z175" s="362"/>
      <c r="AA175" s="362"/>
      <c r="AB175" s="363"/>
      <c r="AC175" s="490"/>
      <c r="AD175" s="365"/>
      <c r="AE175" s="366"/>
      <c r="AF175" s="367"/>
      <c r="AG175" s="367"/>
      <c r="AH175" s="367"/>
      <c r="AI175" s="367"/>
      <c r="AJ175" s="367"/>
      <c r="AK175" s="374"/>
      <c r="AL175" s="367"/>
      <c r="AM175" s="367"/>
      <c r="AN175" s="366"/>
      <c r="AO175" s="375"/>
      <c r="AP175" s="375"/>
      <c r="AQ175" s="375"/>
      <c r="AR175" s="375"/>
      <c r="AS175" s="375"/>
      <c r="AT175" s="375"/>
      <c r="AU175" s="375"/>
      <c r="AV175" s="375"/>
      <c r="AW175" s="375"/>
      <c r="AX175" s="375"/>
      <c r="AY175" s="375"/>
      <c r="AZ175" s="375"/>
      <c r="BA175" s="388"/>
      <c r="BB175" s="364"/>
      <c r="BC175" s="389">
        <f>SUMIFS(REPROGRAM!X:X,REPROGRAM!B:B,POA_GC_2026!A175)</f>
        <v>0</v>
      </c>
      <c r="BD175" s="389">
        <f>SUMIFS(REPROGRAM!Z:Z,REPROGRAM!B:B,POA_GC_2026!A175)</f>
        <v>0</v>
      </c>
      <c r="BE175" s="389">
        <f t="shared" si="62"/>
        <v>0</v>
      </c>
      <c r="BF175" s="375"/>
      <c r="BG175" s="394">
        <f>SUMIFS(CERT_PRES!$P:$P,CERT_PRES!$A:$A,$A175,CERT_PRES!$Q:$Q,"ENERO")</f>
        <v>0</v>
      </c>
      <c r="BH175" s="375"/>
      <c r="BI175" s="394">
        <f>SUMIFS(CERT_PRES!$P:$P,CERT_PRES!$A:$A,$A175,CERT_PRES!$Q:$Q,"FEBRERO")</f>
        <v>0</v>
      </c>
      <c r="BJ175" s="375"/>
      <c r="BK175" s="394">
        <f>SUMIFS(CERT_PRES!$P:$P,CERT_PRES!$A:$A,$A175,CERT_PRES!$Q:$Q,"MARZO")</f>
        <v>0</v>
      </c>
      <c r="BL175" s="375"/>
      <c r="BM175" s="394">
        <f>SUMIFS(CERT_PRES!$P:$P,CERT_PRES!$A:$A,$A175,CERT_PRES!$Q:$Q,"ABRIL")</f>
        <v>0</v>
      </c>
      <c r="BN175" s="375"/>
      <c r="BO175" s="394">
        <f>SUMIFS(CERT_PRES!$P:$P,CERT_PRES!$A:$A,$A175,CERT_PRES!$Q:$Q,"MAYO")</f>
        <v>0</v>
      </c>
      <c r="BP175" s="375"/>
      <c r="BQ175" s="394">
        <f>SUMIFS(CERT_PRES!$P:$P,CERT_PRES!$A:$A,$A175,CERT_PRES!$Q:$Q,"JUNIO")</f>
        <v>0</v>
      </c>
      <c r="BR175" s="375"/>
      <c r="BS175" s="394">
        <f>SUMIFS(CERT_PRES!$P:$P,CERT_PRES!$A:$A,$A175,CERT_PRES!$Q:$Q,"JULIO")</f>
        <v>0</v>
      </c>
      <c r="BT175" s="375"/>
      <c r="BU175" s="394">
        <f>SUMIFS(CERT_PRES!$P:$P,CERT_PRES!$A:$A,$A175,CERT_PRES!$Q:$Q,"AGOSTO")</f>
        <v>0</v>
      </c>
      <c r="BV175" s="375"/>
      <c r="BW175" s="394">
        <f>SUMIFS(CERT_PRES!$P:$P,CERT_PRES!$A:$A,$A175,CERT_PRES!$Q:$Q,"SEPTIEMBRE")</f>
        <v>0</v>
      </c>
      <c r="BX175" s="375"/>
      <c r="BY175" s="394">
        <f>SUMIFS(CERT_PRES!$P:$P,CERT_PRES!$A:$A,$A175,CERT_PRES!$Q:$Q,"OCTUBRE")</f>
        <v>0</v>
      </c>
      <c r="BZ175" s="375"/>
      <c r="CA175" s="394">
        <f>SUMIFS(CERT_PRES!$P:$P,CERT_PRES!$A:$A,$A175,CERT_PRES!$Q:$Q,"NOVIEMBRE")</f>
        <v>0</v>
      </c>
      <c r="CB175" s="375"/>
      <c r="CC175" s="388">
        <f>SUMIFS(CERT_PRES!$P:$P,CERT_PRES!$A:$A,$A175,CERT_PRES!$Q:$Q,"DICIEMBRE")</f>
        <v>0</v>
      </c>
      <c r="CD175" s="388"/>
      <c r="CE175" s="407"/>
      <c r="CF175" s="408"/>
      <c r="CG175" s="409"/>
      <c r="CH175" s="409"/>
      <c r="CI175" s="409"/>
      <c r="CJ175" s="410"/>
      <c r="CK175" s="410"/>
      <c r="CL175" s="352" t="str">
        <f>IF(D175="","",INDEX(CATALOGO!G:G,MATCH(D175,CATALOGO!D:D,0)))</f>
        <v/>
      </c>
      <c r="CM175" s="352" t="str">
        <f>IF(D175="","",INDEX(CATALOGO!H:H,MATCH(D175,CATALOGO!D:D,0)))</f>
        <v/>
      </c>
      <c r="CN175" s="352" t="str">
        <f>IF(D175="","",INDEX(CATALOGO!I:I,MATCH(D175,CATALOGO!D:D,0)))</f>
        <v/>
      </c>
      <c r="CO175" s="411" t="str">
        <f>IF(H175="","",INDEX(CATALOGO!AH:AH,MATCH(H175,CATALOGO!AF:AF,0)))</f>
        <v/>
      </c>
      <c r="CP175" s="352" t="str">
        <f t="shared" si="59"/>
        <v/>
      </c>
      <c r="CQ175" s="352" t="str">
        <f>IF(E175="","",INDEX(CATALOGO!N:N,MATCH(POA_GC_2026!E175,CATALOGO!M:M,0)))</f>
        <v/>
      </c>
      <c r="CR175" s="352" t="str">
        <f t="shared" si="60"/>
        <v/>
      </c>
      <c r="CS175" s="352" t="str">
        <f t="shared" si="61"/>
        <v/>
      </c>
      <c r="CT175" s="417" t="str">
        <f>IFERROR(VLOOKUP(E175,CATALOGO!$BB$3:$BC$24,2,0)," ")</f>
        <v xml:space="preserve"> </v>
      </c>
      <c r="CU175" s="418" t="str">
        <f>IF(E175="","",INDEX(CATALOGO!AN:AN,MATCH(POA_GC_2026!E175,CATALOGO!AQ:AQ,0)))</f>
        <v/>
      </c>
      <c r="CV175" s="418" t="str">
        <f>IF(E175="","",INDEX(CATALOGO!AO:AO,MATCH(POA_GC_2026!E175,CATALOGO!AQ:AQ,0)))</f>
        <v/>
      </c>
      <c r="CW175" s="407" t="str">
        <f>IF(CV175="","",INDEX(CATALOGO!AP:AP,MATCH(POA_GC_2026!CV175,CATALOGO!AO:AO,0)))</f>
        <v/>
      </c>
      <c r="CX175" s="419"/>
      <c r="CY175" s="420"/>
      <c r="CZ175" s="420"/>
      <c r="DA175" s="421"/>
      <c r="DB175" s="421"/>
      <c r="DC175" s="421"/>
      <c r="DD175" s="407"/>
      <c r="DE175" s="364"/>
      <c r="DF175" s="428"/>
      <c r="DG175" s="429"/>
      <c r="DH175" s="429"/>
      <c r="DI175" s="429"/>
      <c r="DJ175" s="442"/>
      <c r="DK175" s="608"/>
      <c r="DL175" s="429"/>
      <c r="DM175" s="429"/>
      <c r="DN175" s="429" t="str">
        <f t="shared" si="63"/>
        <v/>
      </c>
      <c r="DO175" s="429"/>
      <c r="DP175" s="443"/>
      <c r="DQ175" s="444"/>
      <c r="DR175" s="445"/>
      <c r="DS175" s="484"/>
      <c r="DT175" s="326"/>
    </row>
    <row r="176" spans="1:124" s="39" customFormat="1" ht="12.75" customHeight="1">
      <c r="A176" s="484"/>
      <c r="B176" s="486"/>
      <c r="C176" s="483"/>
      <c r="D176" s="326" t="str">
        <f>IF(B176="","",INDEX(CATALOGO!J:J,MATCH(B176,CATALOGO!E:E,0)))</f>
        <v/>
      </c>
      <c r="E176" s="329"/>
      <c r="F176" s="326" t="str">
        <f t="shared" ref="F176" si="105">IF(E176="","","000")</f>
        <v/>
      </c>
      <c r="G176" s="327"/>
      <c r="H176" s="328"/>
      <c r="I176" s="341"/>
      <c r="J176" s="327"/>
      <c r="K176" s="342" t="str">
        <f>IF(J176="","",INDEX(CATALOGO!AW:AW,MATCH(POA_GC_2026!J176,CATALOGO!AV:AV,0)))</f>
        <v/>
      </c>
      <c r="L176" s="342" t="str">
        <f>IF(J176="","",INDEX(CATALOGO!AY:AY,MATCH(POA_GC_2026!J176,CATALOGO!AV:AV,0)))</f>
        <v/>
      </c>
      <c r="M176" s="343" t="str">
        <f>IF(DT176="","",INDEX(CATALOGO!L:L,MATCH(DT176,CATALOGO!D:D,0)))</f>
        <v/>
      </c>
      <c r="N176" s="343" t="str">
        <f>IF(DT176="","",INDEX(CATALOGO!K:K,MATCH(DT176,CATALOGO!D:D,0)))</f>
        <v/>
      </c>
      <c r="O176" s="344" t="str">
        <f>IF(E176="","",INDEX(CATALOGO!O:O,MATCH(POA_GC_2026!E176,CATALOGO!M:M,0)))</f>
        <v/>
      </c>
      <c r="P176" s="345"/>
      <c r="Q176" s="346" t="str">
        <f>IF(CS176="","",INDEX(CATALOGO!T:T,MATCH(POA_GC_2026!CS176,CATALOGO!S:S,0)))</f>
        <v/>
      </c>
      <c r="R176" s="351"/>
      <c r="S176" s="345" t="str">
        <f t="array" ref="S176">IF(J176="","",INDEX(CATALOGO!AU:AU,MATCH(J176,CATALOGO!AV:AV,0)))</f>
        <v/>
      </c>
      <c r="T176" s="352" t="str">
        <f>IF(K176="","",INDEX(CATALOGO!AX:AX,MATCH(K176,CATALOGO!AW:AW,0)))</f>
        <v/>
      </c>
      <c r="U176" s="352" t="str">
        <f>IF(L176="","",INDEX(CATALOGO!AZ:AZ,MATCH(POA_GC_2026!L176,CATALOGO!AY:AY,0)))</f>
        <v/>
      </c>
      <c r="V176" s="353"/>
      <c r="W176" s="354"/>
      <c r="X176" s="354"/>
      <c r="Y176" s="355" t="str">
        <f t="array" ref="Y176">IF(H176="","",INDEX(CATALOGO!AK:AK,MATCH(H176,CATALOGO!AF:AF,0)))</f>
        <v/>
      </c>
      <c r="Z176" s="362" t="str">
        <f t="array" ref="Z176">IF(H176="","",INDEX(CATALOGO!AI:AI,MATCH(H176,CATALOGO!AF:AF,0)))</f>
        <v/>
      </c>
      <c r="AA176" s="362" t="str">
        <f t="array" ref="AA176">IF(H176="","",INDEX(CATALOGO!AJ:AJ,MATCH(H176,CATALOGO!AF:AF,0)))</f>
        <v/>
      </c>
      <c r="AB176" s="363"/>
      <c r="AC176" s="490"/>
      <c r="AD176" s="365"/>
      <c r="AE176" s="366"/>
      <c r="AF176" s="367"/>
      <c r="AG176" s="367"/>
      <c r="AH176" s="367"/>
      <c r="AI176" s="367"/>
      <c r="AJ176" s="367"/>
      <c r="AK176" s="374"/>
      <c r="AL176" s="367"/>
      <c r="AM176" s="367"/>
      <c r="AN176" s="366"/>
      <c r="AO176" s="375">
        <v>0</v>
      </c>
      <c r="AP176" s="375">
        <v>0</v>
      </c>
      <c r="AQ176" s="375">
        <v>0</v>
      </c>
      <c r="AR176" s="375">
        <v>0</v>
      </c>
      <c r="AS176" s="375">
        <v>0</v>
      </c>
      <c r="AT176" s="375">
        <v>0</v>
      </c>
      <c r="AU176" s="375">
        <v>0</v>
      </c>
      <c r="AV176" s="375">
        <v>0</v>
      </c>
      <c r="AW176" s="375">
        <v>0</v>
      </c>
      <c r="AX176" s="375">
        <v>0</v>
      </c>
      <c r="AY176" s="375">
        <v>0</v>
      </c>
      <c r="AZ176" s="375">
        <v>0</v>
      </c>
      <c r="BA176" s="388">
        <f t="shared" si="90"/>
        <v>0</v>
      </c>
      <c r="BB176" s="364"/>
      <c r="BC176" s="389">
        <f>SUMIFS(REPROGRAM!X:X,REPROGRAM!B:B,POA_GC_2026!A176)</f>
        <v>0</v>
      </c>
      <c r="BD176" s="389">
        <f>SUMIFS(REPROGRAM!Z:Z,REPROGRAM!B:B,POA_GC_2026!A176)</f>
        <v>0</v>
      </c>
      <c r="BE176" s="389">
        <f t="shared" si="62"/>
        <v>0</v>
      </c>
      <c r="BF176" s="375">
        <v>0</v>
      </c>
      <c r="BG176" s="394">
        <f>SUMIFS(CERT_PRES!$P:$P,CERT_PRES!$A:$A,$A176,CERT_PRES!$Q:$Q,"ENERO")</f>
        <v>0</v>
      </c>
      <c r="BH176" s="375">
        <v>0</v>
      </c>
      <c r="BI176" s="394">
        <f>SUMIFS(CERT_PRES!$P:$P,CERT_PRES!$A:$A,$A176,CERT_PRES!$Q:$Q,"FEBRERO")</f>
        <v>0</v>
      </c>
      <c r="BJ176" s="375">
        <v>0</v>
      </c>
      <c r="BK176" s="394">
        <f>SUMIFS(CERT_PRES!$P:$P,CERT_PRES!$A:$A,$A176,CERT_PRES!$Q:$Q,"MARZO")</f>
        <v>0</v>
      </c>
      <c r="BL176" s="375">
        <v>0</v>
      </c>
      <c r="BM176" s="394">
        <f>SUMIFS(CERT_PRES!$P:$P,CERT_PRES!$A:$A,$A176,CERT_PRES!$Q:$Q,"ABRIL")</f>
        <v>0</v>
      </c>
      <c r="BN176" s="375">
        <v>0</v>
      </c>
      <c r="BO176" s="394">
        <f>SUMIFS(CERT_PRES!$P:$P,CERT_PRES!$A:$A,$A176,CERT_PRES!$Q:$Q,"MAYO")</f>
        <v>0</v>
      </c>
      <c r="BP176" s="375">
        <v>0</v>
      </c>
      <c r="BQ176" s="394">
        <f>SUMIFS(CERT_PRES!$P:$P,CERT_PRES!$A:$A,$A176,CERT_PRES!$Q:$Q,"JUNIO")</f>
        <v>0</v>
      </c>
      <c r="BR176" s="375">
        <v>0</v>
      </c>
      <c r="BS176" s="394">
        <f>SUMIFS(CERT_PRES!$P:$P,CERT_PRES!$A:$A,$A176,CERT_PRES!$Q:$Q,"JULIO")</f>
        <v>0</v>
      </c>
      <c r="BT176" s="375">
        <v>0</v>
      </c>
      <c r="BU176" s="394">
        <f>SUMIFS(CERT_PRES!$P:$P,CERT_PRES!$A:$A,$A176,CERT_PRES!$Q:$Q,"AGOSTO")</f>
        <v>0</v>
      </c>
      <c r="BV176" s="375">
        <v>0</v>
      </c>
      <c r="BW176" s="394">
        <f>SUMIFS(CERT_PRES!$P:$P,CERT_PRES!$A:$A,$A176,CERT_PRES!$Q:$Q,"SEPTIEMBRE")</f>
        <v>0</v>
      </c>
      <c r="BX176" s="375">
        <v>0</v>
      </c>
      <c r="BY176" s="394">
        <f>SUMIFS(CERT_PRES!$P:$P,CERT_PRES!$A:$A,$A176,CERT_PRES!$Q:$Q,"OCTUBRE")</f>
        <v>0</v>
      </c>
      <c r="BZ176" s="375">
        <v>0</v>
      </c>
      <c r="CA176" s="394">
        <f>SUMIFS(CERT_PRES!$P:$P,CERT_PRES!$A:$A,$A176,CERT_PRES!$Q:$Q,"NOVIEMBRE")</f>
        <v>0</v>
      </c>
      <c r="CB176" s="375">
        <v>0</v>
      </c>
      <c r="CC176" s="388">
        <f>SUMIFS(CERT_PRES!$P:$P,CERT_PRES!$A:$A,$A176,CERT_PRES!$Q:$Q,"DICIEMBRE")</f>
        <v>0</v>
      </c>
      <c r="CD176" s="388">
        <f t="shared" si="91"/>
        <v>0</v>
      </c>
      <c r="CE176" s="407"/>
      <c r="CF176" s="408"/>
      <c r="CG176" s="409">
        <f>+((SUMIFS(REPROGRAM!$V:$V,REPROGRAM!$B:$B,$A176,REPROGRAM!$AB:$AB,"NO"))-(SUMIFS(REPROGRAM!$W:$W,REPROGRAM!$B:$B,$A176,REPROGRAM!$AB:$AB,"NO")))</f>
        <v>0</v>
      </c>
      <c r="CH176" s="409">
        <f t="shared" si="94"/>
        <v>0</v>
      </c>
      <c r="CI176" s="409">
        <f t="shared" si="95"/>
        <v>0</v>
      </c>
      <c r="CJ176" s="410" t="str">
        <f>IF(DT176="","",INDEX(CATALOGO!L:L,MATCH(DT176,CATALOGO!D:D,0)))</f>
        <v/>
      </c>
      <c r="CK176" s="410" t="str">
        <f>IF(DT176="","",INDEX(CATALOGO!L:L,MATCH(DT176,CATALOGO!D:D,0)))</f>
        <v/>
      </c>
      <c r="CL176" s="352" t="str">
        <f>IF(D176="","",INDEX(CATALOGO!G:G,MATCH(D176,CATALOGO!D:D,0)))</f>
        <v/>
      </c>
      <c r="CM176" s="352" t="str">
        <f>IF(D176="","",INDEX(CATALOGO!H:H,MATCH(D176,CATALOGO!D:D,0)))</f>
        <v/>
      </c>
      <c r="CN176" s="352" t="str">
        <f>IF(D176="","",INDEX(CATALOGO!I:I,MATCH(D176,CATALOGO!D:D,0)))</f>
        <v/>
      </c>
      <c r="CO176" s="411" t="str">
        <f>IF(H176="","",INDEX(CATALOGO!AH:AH,MATCH(H176,CATALOGO!AF:AF,0)))</f>
        <v/>
      </c>
      <c r="CP176" s="352" t="str">
        <f t="shared" si="59"/>
        <v/>
      </c>
      <c r="CQ176" s="352" t="str">
        <f>IF(E176="","",INDEX(CATALOGO!N:N,MATCH(POA_GC_2026!E176,CATALOGO!M:M,0)))</f>
        <v/>
      </c>
      <c r="CR176" s="352" t="str">
        <f t="shared" si="60"/>
        <v/>
      </c>
      <c r="CS176" s="352" t="str">
        <f t="shared" si="61"/>
        <v/>
      </c>
      <c r="CT176" s="417" t="str">
        <f>IFERROR(VLOOKUP(E176,CATALOGO!$BB$3:$BC$24,2,0)," ")</f>
        <v xml:space="preserve"> </v>
      </c>
      <c r="CU176" s="418" t="str">
        <f>IF(E176="","",INDEX(CATALOGO!AN:AN,MATCH(POA_GC_2026!E176,CATALOGO!AQ:AQ,0)))</f>
        <v/>
      </c>
      <c r="CV176" s="418" t="str">
        <f>IF(E176="","",INDEX(CATALOGO!AO:AO,MATCH(POA_GC_2026!E176,CATALOGO!AQ:AQ,0)))</f>
        <v/>
      </c>
      <c r="CW176" s="407" t="str">
        <f>IF(CV176="","",INDEX(CATALOGO!AP:AP,MATCH(POA_GC_2026!CV176,CATALOGO!AO:AO,0)))</f>
        <v/>
      </c>
      <c r="CX176" s="419"/>
      <c r="CY176" s="420">
        <f>SUMIFS(CERT_ACT_POA!AM:AM,CERT_ACT_POA!C:C,A176)</f>
        <v>0</v>
      </c>
      <c r="CZ176" s="420" t="str">
        <f t="shared" si="96"/>
        <v/>
      </c>
      <c r="DA176" s="421">
        <f>SUMIFS(CERT_ACT_POA!$AD:$AD,CERT_ACT_POA!$C:$C,POA_GC_2026!$A176)</f>
        <v>0</v>
      </c>
      <c r="DB176" s="421">
        <f>SUMIFS(CERT_ACT_POA!$AE:$AE,CERT_ACT_POA!$C:$C,POA_GC_2026!$A176)</f>
        <v>0</v>
      </c>
      <c r="DC176" s="421">
        <f>SUMIFS(CERT_ACT_POA!$AF:$AF,CERT_ACT_POA!$C:$C,POA_GC_2026!$A176)</f>
        <v>0</v>
      </c>
      <c r="DD176" s="407" t="str">
        <f t="shared" si="97"/>
        <v/>
      </c>
      <c r="DE176" s="364"/>
      <c r="DF176" s="428"/>
      <c r="DG176" s="429">
        <f>SUMIFS(CERT_PRES!$M:$M,CERT_PRES!$A:$A,$A176)</f>
        <v>0</v>
      </c>
      <c r="DH176" s="429">
        <f>SUMIFS(CERT_PRES!$O:$O,CERT_PRES!$A:$A,$A176)</f>
        <v>0</v>
      </c>
      <c r="DI176" s="429">
        <f>SUMIFS(CERT_PRES!$P:$P,CERT_PRES!$A:$A,$A176)</f>
        <v>0</v>
      </c>
      <c r="DJ176" s="442">
        <f t="shared" si="98"/>
        <v>0</v>
      </c>
      <c r="DK176" s="608">
        <f>IFERROR(VLOOKUP($A176,CERT_PRES!$A$6:$L$2552,12,0),0)</f>
        <v>0</v>
      </c>
      <c r="DL176" s="429" t="str">
        <f t="shared" si="99"/>
        <v/>
      </c>
      <c r="DM176" s="429" t="str">
        <f t="shared" si="100"/>
        <v/>
      </c>
      <c r="DN176" s="429" t="str">
        <f t="shared" si="63"/>
        <v/>
      </c>
      <c r="DO176" s="429" t="str">
        <f t="shared" si="101"/>
        <v/>
      </c>
      <c r="DP176" s="443">
        <f>IFERROR(VLOOKUP(A176,#REF!,82,0),0)</f>
        <v>0</v>
      </c>
      <c r="DQ176" s="444">
        <f t="shared" si="102"/>
        <v>0</v>
      </c>
      <c r="DR176" s="445">
        <f t="shared" si="103"/>
        <v>0</v>
      </c>
      <c r="DS176" s="484"/>
      <c r="DT176" s="326"/>
    </row>
    <row r="177" spans="53:122" ht="12" customHeight="1">
      <c r="BA177" s="601">
        <f>SUM(BA9:BA176)</f>
        <v>17386238.390000004</v>
      </c>
      <c r="BC177" s="601">
        <f>SUM(BC9:BC176)</f>
        <v>2300626.6399999997</v>
      </c>
      <c r="BD177" s="601">
        <f>SUM(BD9:BD176)</f>
        <v>5842589.8000000007</v>
      </c>
      <c r="BE177" s="601"/>
    </row>
    <row r="178" spans="53:122" ht="12" customHeight="1">
      <c r="BE178" s="495">
        <f t="shared" ref="BE178:CI178" si="106">SUM(BE9:BE177)</f>
        <v>13844275.230000006</v>
      </c>
      <c r="BF178" s="495">
        <f t="shared" si="106"/>
        <v>836033.58999999985</v>
      </c>
      <c r="BG178" s="495">
        <f t="shared" si="106"/>
        <v>836033.58999999985</v>
      </c>
      <c r="BH178" s="495">
        <f t="shared" si="106"/>
        <v>1648766.0399999998</v>
      </c>
      <c r="BI178" s="495">
        <f t="shared" si="106"/>
        <v>1648766.0399999998</v>
      </c>
      <c r="BJ178" s="495">
        <f t="shared" si="106"/>
        <v>1287069.1299999997</v>
      </c>
      <c r="BK178" s="495">
        <f t="shared" si="106"/>
        <v>1287069.1299999997</v>
      </c>
      <c r="BL178" s="495">
        <f t="shared" si="106"/>
        <v>975956.41999999993</v>
      </c>
      <c r="BM178" s="495">
        <f t="shared" si="106"/>
        <v>975956.41999999993</v>
      </c>
      <c r="BN178" s="495">
        <f t="shared" si="106"/>
        <v>1346299.32</v>
      </c>
      <c r="BO178" s="495">
        <f t="shared" si="106"/>
        <v>1346299.32</v>
      </c>
      <c r="BP178" s="495">
        <f t="shared" si="106"/>
        <v>1039962.96</v>
      </c>
      <c r="BQ178" s="495">
        <f t="shared" si="106"/>
        <v>1039962.96</v>
      </c>
      <c r="BR178" s="495">
        <f t="shared" si="106"/>
        <v>986052.55000000016</v>
      </c>
      <c r="BS178" s="495">
        <f t="shared" si="106"/>
        <v>986052.55000000016</v>
      </c>
      <c r="BT178" s="495">
        <f t="shared" si="106"/>
        <v>1277368.1299999999</v>
      </c>
      <c r="BU178" s="495">
        <f t="shared" si="106"/>
        <v>0</v>
      </c>
      <c r="BV178" s="495">
        <f t="shared" si="106"/>
        <v>939206.14999999991</v>
      </c>
      <c r="BW178" s="495">
        <f t="shared" si="106"/>
        <v>0</v>
      </c>
      <c r="BX178" s="495">
        <f t="shared" si="106"/>
        <v>948448.30999999994</v>
      </c>
      <c r="BY178" s="495">
        <f t="shared" si="106"/>
        <v>0</v>
      </c>
      <c r="BZ178" s="495">
        <f t="shared" si="106"/>
        <v>909414.70999999985</v>
      </c>
      <c r="CA178" s="495">
        <f t="shared" si="106"/>
        <v>0</v>
      </c>
      <c r="CB178" s="495">
        <f t="shared" si="106"/>
        <v>1649697.9200000004</v>
      </c>
      <c r="CC178" s="495">
        <f t="shared" si="106"/>
        <v>0</v>
      </c>
      <c r="CD178" s="495">
        <f t="shared" si="106"/>
        <v>13844275.230000006</v>
      </c>
      <c r="CE178" s="495">
        <f t="shared" si="106"/>
        <v>0</v>
      </c>
      <c r="CF178" s="495">
        <f t="shared" si="106"/>
        <v>0</v>
      </c>
      <c r="CG178" s="495">
        <f t="shared" si="106"/>
        <v>0</v>
      </c>
      <c r="CH178" s="495">
        <f t="shared" si="106"/>
        <v>13844275.230000006</v>
      </c>
      <c r="CI178" s="495">
        <f t="shared" si="106"/>
        <v>0</v>
      </c>
      <c r="CJ178" s="495"/>
      <c r="CK178" s="495"/>
      <c r="CL178" s="495">
        <f t="shared" ref="CL178:CT178" si="107">SUM(CL9:CL177)</f>
        <v>0</v>
      </c>
      <c r="CM178" s="495">
        <f t="shared" si="107"/>
        <v>0</v>
      </c>
      <c r="CN178" s="495">
        <f t="shared" si="107"/>
        <v>0</v>
      </c>
      <c r="CO178" s="495">
        <f t="shared" si="107"/>
        <v>0</v>
      </c>
      <c r="CP178" s="495">
        <f t="shared" si="107"/>
        <v>0</v>
      </c>
      <c r="CQ178" s="495">
        <f t="shared" si="107"/>
        <v>0</v>
      </c>
      <c r="CR178" s="495">
        <f t="shared" si="107"/>
        <v>0</v>
      </c>
      <c r="CS178" s="495">
        <f t="shared" si="107"/>
        <v>0</v>
      </c>
      <c r="CT178" s="495">
        <f t="shared" si="107"/>
        <v>0</v>
      </c>
      <c r="CU178" s="495"/>
      <c r="CV178" s="495"/>
      <c r="CW178" s="495"/>
      <c r="CX178" s="495">
        <f t="shared" ref="CX178:DE178" si="108">SUM(CX9:CX177)</f>
        <v>0</v>
      </c>
      <c r="CY178" s="495">
        <f t="shared" si="108"/>
        <v>13844141.830000006</v>
      </c>
      <c r="CZ178" s="495">
        <f t="shared" si="108"/>
        <v>133.40000000011889</v>
      </c>
      <c r="DA178" s="495">
        <f t="shared" si="108"/>
        <v>0</v>
      </c>
      <c r="DB178" s="495">
        <f t="shared" si="108"/>
        <v>0</v>
      </c>
      <c r="DC178" s="495">
        <f t="shared" si="108"/>
        <v>0</v>
      </c>
      <c r="DD178" s="495">
        <f t="shared" si="108"/>
        <v>0</v>
      </c>
      <c r="DE178" s="495">
        <f t="shared" si="108"/>
        <v>0</v>
      </c>
      <c r="DF178" s="495"/>
      <c r="DG178" s="495">
        <f>SUM(DG9:DG177)</f>
        <v>83857.81</v>
      </c>
      <c r="DH178" s="495">
        <f>SUM(DH9:DH177)</f>
        <v>8468541.5</v>
      </c>
      <c r="DI178" s="495">
        <f>SUM(DI9:DI177)</f>
        <v>8120140.009999997</v>
      </c>
      <c r="DJ178" s="495">
        <f>SUM(DJ9:DJ177)</f>
        <v>0</v>
      </c>
      <c r="DK178" s="495"/>
      <c r="DL178" s="495">
        <f>SUM(DL9:DL177)</f>
        <v>0</v>
      </c>
      <c r="DM178" s="495">
        <f>SUM(DM9:DM177)</f>
        <v>0</v>
      </c>
      <c r="DN178" s="495">
        <f>SUM(DN9:DN177)</f>
        <v>8120140.009999997</v>
      </c>
      <c r="DO178" s="495"/>
      <c r="DP178" s="495"/>
      <c r="DQ178" s="495"/>
      <c r="DR178" s="495">
        <f>SUM(DR9:DR177)</f>
        <v>5291875.92</v>
      </c>
    </row>
    <row r="181" spans="53:122" ht="12" customHeight="1">
      <c r="CY181" s="609"/>
    </row>
  </sheetData>
  <mergeCells count="2">
    <mergeCell ref="A4:C4"/>
    <mergeCell ref="A5:C5"/>
  </mergeCells>
  <phoneticPr fontId="41" type="noConversion"/>
  <conditionalFormatting sqref="BF6:BF7">
    <cfRule type="colorScale" priority="1088">
      <colorScale>
        <cfvo type="min"/>
        <cfvo type="max"/>
        <color rgb="FFF4B183"/>
        <color rgb="FFFFEF9C"/>
      </colorScale>
    </cfRule>
  </conditionalFormatting>
  <conditionalFormatting sqref="BG6:BG7">
    <cfRule type="colorScale" priority="1114">
      <colorScale>
        <cfvo type="min"/>
        <cfvo type="max"/>
        <color rgb="FFF4B183"/>
        <color rgb="FFFFEF9C"/>
      </colorScale>
    </cfRule>
  </conditionalFormatting>
  <conditionalFormatting sqref="BH6:BH7">
    <cfRule type="colorScale" priority="1090">
      <colorScale>
        <cfvo type="min"/>
        <cfvo type="max"/>
        <color rgb="FFF4B183"/>
        <color rgb="FFFFEF9C"/>
      </colorScale>
    </cfRule>
  </conditionalFormatting>
  <conditionalFormatting sqref="BI6:BI7">
    <cfRule type="colorScale" priority="1115">
      <colorScale>
        <cfvo type="min"/>
        <cfvo type="max"/>
        <color rgb="FFF4B183"/>
        <color rgb="FFFFEF9C"/>
      </colorScale>
    </cfRule>
  </conditionalFormatting>
  <conditionalFormatting sqref="BJ6:BJ7">
    <cfRule type="colorScale" priority="1092">
      <colorScale>
        <cfvo type="min"/>
        <cfvo type="max"/>
        <color rgb="FFF4B183"/>
        <color rgb="FFFFEF9C"/>
      </colorScale>
    </cfRule>
  </conditionalFormatting>
  <conditionalFormatting sqref="BK6:BK7">
    <cfRule type="colorScale" priority="1116">
      <colorScale>
        <cfvo type="min"/>
        <cfvo type="max"/>
        <color rgb="FFF4B183"/>
        <color rgb="FFFFEF9C"/>
      </colorScale>
    </cfRule>
  </conditionalFormatting>
  <conditionalFormatting sqref="BL6:BL7">
    <cfRule type="colorScale" priority="1094">
      <colorScale>
        <cfvo type="min"/>
        <cfvo type="max"/>
        <color rgb="FFF4B183"/>
        <color rgb="FFFFEF9C"/>
      </colorScale>
    </cfRule>
  </conditionalFormatting>
  <conditionalFormatting sqref="BM6:BM7">
    <cfRule type="colorScale" priority="1113">
      <colorScale>
        <cfvo type="min"/>
        <cfvo type="max"/>
        <color rgb="FFF4B183"/>
        <color rgb="FFFFEF9C"/>
      </colorScale>
    </cfRule>
  </conditionalFormatting>
  <conditionalFormatting sqref="BN6:BN7">
    <cfRule type="colorScale" priority="1096">
      <colorScale>
        <cfvo type="min"/>
        <cfvo type="max"/>
        <color rgb="FFF4B183"/>
        <color rgb="FFFFEF9C"/>
      </colorScale>
    </cfRule>
  </conditionalFormatting>
  <conditionalFormatting sqref="BO6:BO7">
    <cfRule type="colorScale" priority="1117">
      <colorScale>
        <cfvo type="min"/>
        <cfvo type="max"/>
        <color rgb="FFF4B183"/>
        <color rgb="FFFFEF9C"/>
      </colorScale>
    </cfRule>
  </conditionalFormatting>
  <conditionalFormatting sqref="BP6:BP7">
    <cfRule type="colorScale" priority="1098">
      <colorScale>
        <cfvo type="min"/>
        <cfvo type="max"/>
        <color rgb="FFF4B183"/>
        <color rgb="FFFFEF9C"/>
      </colorScale>
    </cfRule>
  </conditionalFormatting>
  <conditionalFormatting sqref="BQ6:BQ7">
    <cfRule type="colorScale" priority="1099">
      <colorScale>
        <cfvo type="min"/>
        <cfvo type="max"/>
        <color rgb="FFF4B183"/>
        <color rgb="FFFFEF9C"/>
      </colorScale>
    </cfRule>
  </conditionalFormatting>
  <conditionalFormatting sqref="BR6:BR7">
    <cfRule type="colorScale" priority="1100">
      <colorScale>
        <cfvo type="min"/>
        <cfvo type="max"/>
        <color rgb="FFF4B183"/>
        <color rgb="FFFFEF9C"/>
      </colorScale>
    </cfRule>
  </conditionalFormatting>
  <conditionalFormatting sqref="BS6:BS7">
    <cfRule type="colorScale" priority="1101">
      <colorScale>
        <cfvo type="min"/>
        <cfvo type="max"/>
        <color rgb="FFF4B183"/>
        <color rgb="FFFFEF9C"/>
      </colorScale>
    </cfRule>
  </conditionalFormatting>
  <conditionalFormatting sqref="BT6:BT7">
    <cfRule type="colorScale" priority="1102">
      <colorScale>
        <cfvo type="min"/>
        <cfvo type="max"/>
        <color rgb="FFF4B183"/>
        <color rgb="FFFFEF9C"/>
      </colorScale>
    </cfRule>
  </conditionalFormatting>
  <conditionalFormatting sqref="BU6:BU7">
    <cfRule type="colorScale" priority="1103">
      <colorScale>
        <cfvo type="min"/>
        <cfvo type="max"/>
        <color rgb="FFF4B183"/>
        <color rgb="FFFFEF9C"/>
      </colorScale>
    </cfRule>
  </conditionalFormatting>
  <conditionalFormatting sqref="BV6:BV7">
    <cfRule type="colorScale" priority="1104">
      <colorScale>
        <cfvo type="min"/>
        <cfvo type="max"/>
        <color rgb="FFF4B183"/>
        <color rgb="FFFFEF9C"/>
      </colorScale>
    </cfRule>
  </conditionalFormatting>
  <conditionalFormatting sqref="BW6:BW7">
    <cfRule type="colorScale" priority="1105">
      <colorScale>
        <cfvo type="min"/>
        <cfvo type="max"/>
        <color rgb="FFF4B183"/>
        <color rgb="FFFFEF9C"/>
      </colorScale>
    </cfRule>
  </conditionalFormatting>
  <conditionalFormatting sqref="BX6:BX7">
    <cfRule type="colorScale" priority="1106">
      <colorScale>
        <cfvo type="min"/>
        <cfvo type="max"/>
        <color rgb="FFF4B183"/>
        <color rgb="FFFFEF9C"/>
      </colorScale>
    </cfRule>
  </conditionalFormatting>
  <conditionalFormatting sqref="BY6:BY7">
    <cfRule type="colorScale" priority="1107">
      <colorScale>
        <cfvo type="min"/>
        <cfvo type="max"/>
        <color rgb="FFF4B183"/>
        <color rgb="FFFFEF9C"/>
      </colorScale>
    </cfRule>
  </conditionalFormatting>
  <conditionalFormatting sqref="BZ6:BZ7">
    <cfRule type="colorScale" priority="1108">
      <colorScale>
        <cfvo type="min"/>
        <cfvo type="max"/>
        <color rgb="FFF4B183"/>
        <color rgb="FFFFEF9C"/>
      </colorScale>
    </cfRule>
  </conditionalFormatting>
  <conditionalFormatting sqref="CA6:CA7">
    <cfRule type="colorScale" priority="1109">
      <colorScale>
        <cfvo type="min"/>
        <cfvo type="max"/>
        <color rgb="FFF4B183"/>
        <color rgb="FFFFEF9C"/>
      </colorScale>
    </cfRule>
  </conditionalFormatting>
  <conditionalFormatting sqref="CB6:CB7">
    <cfRule type="colorScale" priority="1110">
      <colorScale>
        <cfvo type="min"/>
        <cfvo type="max"/>
        <color rgb="FFF4B183"/>
        <color rgb="FFFFEF9C"/>
      </colorScale>
    </cfRule>
  </conditionalFormatting>
  <conditionalFormatting sqref="CC6:CC7">
    <cfRule type="colorScale" priority="1111">
      <colorScale>
        <cfvo type="min"/>
        <cfvo type="max"/>
        <color rgb="FFF4B183"/>
        <color rgb="FFFFEF9C"/>
      </colorScale>
    </cfRule>
  </conditionalFormatting>
  <conditionalFormatting sqref="CD6:CD7">
    <cfRule type="colorScale" priority="864">
      <colorScale>
        <cfvo type="min"/>
        <cfvo type="max"/>
        <color rgb="FFF4B183"/>
        <color rgb="FFFFEF9C"/>
      </colorScale>
    </cfRule>
  </conditionalFormatting>
  <conditionalFormatting sqref="CE9:CE176">
    <cfRule type="cellIs" dxfId="1" priority="1" operator="equal">
      <formula>"NO"</formula>
    </cfRule>
    <cfRule type="cellIs" dxfId="0" priority="2" operator="equal">
      <formula>"SI"</formula>
    </cfRule>
  </conditionalFormatting>
  <dataValidations xWindow="748" yWindow="647" count="3">
    <dataValidation allowBlank="1" showInputMessage="1" showErrorMessage="1" prompt="En caso de entregas parciales o planillaje se debe colocar la programación de la primera entrega o Planillaje" sqref="AL8" xr:uid="{00000000-0002-0000-0100-000000000000}"/>
    <dataValidation allowBlank="1" showInputMessage="1" showErrorMessage="1" prompt=" - " sqref="B9:B176" xr:uid="{00000000-0002-0000-0100-000009000000}">
      <formula1>0</formula1>
      <formula2>0</formula2>
    </dataValidation>
    <dataValidation type="list" allowBlank="1" showInputMessage="1" showErrorMessage="1" prompt=" - " sqref="CT9:CT176" xr:uid="{2D954BBC-2852-4C68-A2C4-0C91E6CCAE60}">
      <formula1>FUNCION</formula1>
    </dataValidation>
  </dataValidations>
  <pageMargins left="0.31496062992126" right="0.05" top="0.74803149606299202" bottom="0.74803149606299202" header="0" footer="0"/>
  <pageSetup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AP110"/>
  <sheetViews>
    <sheetView topLeftCell="B1" zoomScale="80" zoomScaleNormal="80" workbookViewId="0">
      <selection activeCell="L11" sqref="L11"/>
    </sheetView>
  </sheetViews>
  <sheetFormatPr baseColWidth="10" defaultColWidth="7.85546875" defaultRowHeight="15"/>
  <cols>
    <col min="1" max="1" width="9" style="146" hidden="1" customWidth="1"/>
    <col min="2" max="2" width="16.140625" customWidth="1"/>
    <col min="3" max="3" width="16.85546875" customWidth="1"/>
    <col min="4" max="4" width="32.7109375" customWidth="1"/>
    <col min="5" max="5" width="14.28515625" style="311" customWidth="1"/>
    <col min="6" max="6" width="21.7109375" customWidth="1"/>
    <col min="7" max="7" width="11.140625" customWidth="1"/>
    <col min="8" max="8" width="11" customWidth="1"/>
    <col min="9" max="9" width="23.42578125" customWidth="1"/>
    <col min="10" max="12" width="11" customWidth="1"/>
    <col min="13" max="13" width="50.85546875" customWidth="1"/>
    <col min="14" max="14" width="21.140625" customWidth="1"/>
    <col min="15" max="23" width="13.28515625" customWidth="1"/>
    <col min="24" max="24" width="11" customWidth="1"/>
    <col min="25" max="25" width="14.28515625" customWidth="1"/>
    <col min="26" max="26" width="16.42578125" customWidth="1"/>
    <col min="27" max="27" width="11" customWidth="1"/>
    <col min="28" max="28" width="13.85546875" customWidth="1"/>
    <col min="29" max="29" width="18.5703125" customWidth="1"/>
    <col min="30" max="32" width="11" customWidth="1"/>
    <col min="33" max="33" width="19.140625" customWidth="1"/>
    <col min="34" max="34" width="15.5703125" customWidth="1"/>
    <col min="35" max="35" width="30.140625" customWidth="1"/>
    <col min="36" max="36" width="15.42578125" customWidth="1"/>
    <col min="37" max="37" width="18.85546875" customWidth="1"/>
    <col min="38" max="38" width="21.42578125" customWidth="1"/>
    <col min="39" max="39" width="22.7109375" customWidth="1"/>
    <col min="40" max="40" width="14.140625" customWidth="1"/>
    <col min="41" max="41" width="16.140625" customWidth="1"/>
    <col min="42" max="42" width="18" customWidth="1"/>
  </cols>
  <sheetData>
    <row r="1" spans="1:42">
      <c r="B1" s="163" t="s">
        <v>2202</v>
      </c>
      <c r="C1" s="148"/>
      <c r="D1" s="147"/>
      <c r="E1" s="148"/>
      <c r="F1" s="147"/>
      <c r="G1" s="148"/>
      <c r="H1" s="147"/>
      <c r="I1" s="147"/>
      <c r="J1" s="147"/>
      <c r="K1" s="147"/>
      <c r="L1" s="147"/>
      <c r="M1" s="147"/>
      <c r="N1" s="147"/>
      <c r="O1" s="147"/>
      <c r="P1" s="147"/>
      <c r="Q1" s="147"/>
      <c r="R1" s="147"/>
      <c r="S1" s="147"/>
      <c r="T1" s="147"/>
      <c r="U1" s="147"/>
      <c r="V1" s="147"/>
      <c r="W1" s="147"/>
      <c r="X1" s="163"/>
      <c r="Y1" s="163"/>
      <c r="Z1" s="163"/>
      <c r="AA1" s="163"/>
      <c r="AB1" s="163"/>
      <c r="AC1" s="163"/>
      <c r="AD1" s="163"/>
      <c r="AE1" s="163"/>
      <c r="AF1" s="163"/>
      <c r="AG1" s="163"/>
      <c r="AH1" s="163"/>
      <c r="AI1" s="163"/>
      <c r="AP1" s="148"/>
    </row>
    <row r="2" spans="1:42">
      <c r="B2" s="487" t="s">
        <v>2203</v>
      </c>
      <c r="C2" s="148"/>
      <c r="D2" s="147"/>
      <c r="E2" s="148"/>
      <c r="F2" s="147"/>
      <c r="G2" s="148"/>
      <c r="H2" s="147"/>
      <c r="I2" s="147"/>
      <c r="J2" s="147"/>
      <c r="K2" s="147"/>
      <c r="L2" s="147"/>
      <c r="M2" s="147"/>
      <c r="N2" s="147"/>
      <c r="O2" s="147"/>
      <c r="P2" s="147"/>
      <c r="Q2" s="147"/>
      <c r="R2" s="147"/>
      <c r="S2" s="147"/>
      <c r="T2" s="147"/>
      <c r="U2" s="147"/>
      <c r="V2" s="147"/>
      <c r="W2" s="147"/>
      <c r="X2" s="163"/>
      <c r="Y2" s="163"/>
      <c r="Z2" s="163"/>
      <c r="AA2" s="163"/>
      <c r="AB2" s="163"/>
      <c r="AC2" s="163"/>
      <c r="AD2" s="163"/>
      <c r="AE2" s="163"/>
      <c r="AF2" s="163"/>
      <c r="AG2" s="163"/>
      <c r="AH2" s="163"/>
      <c r="AI2" s="163"/>
      <c r="AP2" s="148"/>
    </row>
    <row r="3" spans="1:42">
      <c r="B3" s="488" t="s">
        <v>174</v>
      </c>
      <c r="C3" s="148"/>
      <c r="D3" s="147"/>
      <c r="E3" s="148"/>
      <c r="F3" s="147"/>
      <c r="G3" s="148"/>
      <c r="H3" s="147"/>
      <c r="I3" s="147"/>
      <c r="J3" s="147"/>
      <c r="K3" s="147"/>
      <c r="L3" s="147"/>
      <c r="M3" s="147"/>
      <c r="N3" s="147"/>
      <c r="O3" s="147"/>
      <c r="P3" s="147"/>
      <c r="Q3" s="147"/>
      <c r="R3" s="147"/>
      <c r="S3" s="147"/>
      <c r="T3" s="147"/>
      <c r="U3" s="147"/>
      <c r="V3" s="147"/>
      <c r="W3" s="147"/>
      <c r="X3" s="163"/>
      <c r="Y3" s="163"/>
      <c r="Z3" s="163"/>
      <c r="AA3" s="166"/>
      <c r="AB3" s="166"/>
      <c r="AC3" s="163"/>
      <c r="AD3" s="163"/>
      <c r="AE3" s="163"/>
      <c r="AF3" s="163"/>
      <c r="AG3" s="163"/>
      <c r="AH3" s="163"/>
      <c r="AI3" s="163"/>
      <c r="AP3" s="148"/>
    </row>
    <row r="4" spans="1:42" s="41" customFormat="1" ht="12" customHeight="1">
      <c r="B4" s="149">
        <v>1</v>
      </c>
      <c r="C4" s="149">
        <v>2</v>
      </c>
      <c r="D4" s="149">
        <v>3</v>
      </c>
      <c r="E4" s="149">
        <v>4</v>
      </c>
      <c r="F4" s="149">
        <v>5</v>
      </c>
      <c r="G4" s="149">
        <v>6</v>
      </c>
      <c r="H4" s="149">
        <v>7</v>
      </c>
      <c r="I4" s="149">
        <v>8</v>
      </c>
      <c r="J4" s="149">
        <v>9</v>
      </c>
      <c r="K4" s="149">
        <v>10</v>
      </c>
      <c r="L4" s="149">
        <v>11</v>
      </c>
      <c r="M4" s="149">
        <v>12</v>
      </c>
      <c r="N4" s="149"/>
      <c r="O4" s="149">
        <v>13</v>
      </c>
      <c r="P4" s="149">
        <v>14</v>
      </c>
      <c r="Q4" s="149">
        <v>15</v>
      </c>
      <c r="R4" s="149">
        <v>16</v>
      </c>
      <c r="S4" s="149">
        <v>18</v>
      </c>
      <c r="T4" s="149">
        <v>19</v>
      </c>
      <c r="U4" s="149">
        <v>20</v>
      </c>
      <c r="V4" s="149">
        <v>21</v>
      </c>
      <c r="W4" s="149">
        <v>22</v>
      </c>
      <c r="X4" s="149">
        <v>23</v>
      </c>
      <c r="Y4" s="149">
        <v>24</v>
      </c>
      <c r="Z4" s="149">
        <v>25</v>
      </c>
      <c r="AA4" s="149">
        <v>26</v>
      </c>
      <c r="AB4" s="149">
        <v>27</v>
      </c>
      <c r="AC4" s="149">
        <v>28</v>
      </c>
      <c r="AD4" s="149">
        <v>29</v>
      </c>
      <c r="AE4" s="149">
        <v>30</v>
      </c>
      <c r="AF4" s="149">
        <v>31</v>
      </c>
      <c r="AG4" s="149">
        <v>32</v>
      </c>
      <c r="AH4" s="149">
        <v>33</v>
      </c>
      <c r="AI4" s="149">
        <v>34</v>
      </c>
      <c r="AJ4" s="149">
        <v>35</v>
      </c>
      <c r="AK4" s="149">
        <v>36</v>
      </c>
      <c r="AL4" s="149">
        <v>37</v>
      </c>
      <c r="AM4" s="149">
        <v>38</v>
      </c>
      <c r="AN4" s="149">
        <v>39</v>
      </c>
      <c r="AO4" s="149">
        <v>40</v>
      </c>
      <c r="AP4" s="149">
        <v>2</v>
      </c>
    </row>
    <row r="5" spans="1:42" ht="56.25">
      <c r="A5" s="150" t="s">
        <v>2204</v>
      </c>
      <c r="B5" s="151" t="s">
        <v>2205</v>
      </c>
      <c r="C5" s="152" t="s">
        <v>2176</v>
      </c>
      <c r="D5" s="153" t="s">
        <v>2177</v>
      </c>
      <c r="E5" s="154" t="s">
        <v>2178</v>
      </c>
      <c r="F5" s="153" t="s">
        <v>2179</v>
      </c>
      <c r="G5" s="153" t="s">
        <v>2180</v>
      </c>
      <c r="H5" s="153" t="s">
        <v>2206</v>
      </c>
      <c r="I5" s="153" t="s">
        <v>13</v>
      </c>
      <c r="J5" s="563" t="s">
        <v>84</v>
      </c>
      <c r="K5" s="563" t="s">
        <v>92</v>
      </c>
      <c r="L5" s="563" t="s">
        <v>93</v>
      </c>
      <c r="M5" s="570" t="s">
        <v>2181</v>
      </c>
      <c r="N5" s="572" t="s">
        <v>2966</v>
      </c>
      <c r="O5" s="570" t="s">
        <v>3076</v>
      </c>
      <c r="P5" s="570" t="s">
        <v>2207</v>
      </c>
      <c r="Q5" s="570" t="s">
        <v>2183</v>
      </c>
      <c r="R5" s="570" t="s">
        <v>2184</v>
      </c>
      <c r="S5" s="570" t="s">
        <v>2185</v>
      </c>
      <c r="T5" s="570" t="s">
        <v>20</v>
      </c>
      <c r="U5" s="570" t="s">
        <v>16</v>
      </c>
      <c r="V5" s="570" t="s">
        <v>2186</v>
      </c>
      <c r="W5" s="570" t="s">
        <v>2187</v>
      </c>
      <c r="X5" s="573" t="s">
        <v>2208</v>
      </c>
      <c r="Y5" s="573" t="s">
        <v>2209</v>
      </c>
      <c r="Z5" s="167" t="s">
        <v>2210</v>
      </c>
      <c r="AA5" s="167" t="s">
        <v>2211</v>
      </c>
      <c r="AB5" s="167" t="s">
        <v>2417</v>
      </c>
      <c r="AC5" s="167" t="s">
        <v>2212</v>
      </c>
      <c r="AD5" s="167" t="s">
        <v>175</v>
      </c>
      <c r="AE5" s="167" t="s">
        <v>176</v>
      </c>
      <c r="AF5" s="167" t="s">
        <v>2213</v>
      </c>
      <c r="AG5" s="164" t="s">
        <v>2214</v>
      </c>
      <c r="AH5" s="164" t="s">
        <v>2215</v>
      </c>
      <c r="AI5" s="164" t="s">
        <v>123</v>
      </c>
      <c r="AJ5" s="170" t="s">
        <v>2216</v>
      </c>
      <c r="AK5" s="170" t="s">
        <v>2217</v>
      </c>
      <c r="AL5" s="171" t="s">
        <v>2218</v>
      </c>
      <c r="AM5" s="171" t="s">
        <v>2219</v>
      </c>
      <c r="AN5" s="171" t="s">
        <v>2220</v>
      </c>
      <c r="AO5" s="171" t="s">
        <v>2221</v>
      </c>
      <c r="AP5" s="152" t="s">
        <v>2176</v>
      </c>
    </row>
    <row r="6" spans="1:42" ht="15.75" customHeight="1">
      <c r="A6" s="150"/>
      <c r="B6" s="155" t="s">
        <v>2453</v>
      </c>
      <c r="C6" s="99"/>
      <c r="D6" s="155"/>
      <c r="E6" s="174"/>
      <c r="F6" s="155"/>
      <c r="G6" s="156"/>
      <c r="H6" s="157" t="s">
        <v>348</v>
      </c>
      <c r="I6" s="155"/>
      <c r="J6" s="159" t="str">
        <f>IF($C6="","",INDEX(POA_GC_2026!$O:$O,MATCH($C6,POA_GC_2026!$A:$A,0)))</f>
        <v/>
      </c>
      <c r="K6" s="160" t="str">
        <f>IF($C6="","",INDEX(POA_GC_2026!$W:$W,MATCH($C6,POA_GC_2026!A:A,0)))</f>
        <v/>
      </c>
      <c r="L6" s="160" t="str">
        <f>IF($C6="","",INDEX(POA_GC_2026!X:X,MATCH($C6,POA_GC_2026!$A:$A,0)))</f>
        <v/>
      </c>
      <c r="M6" s="161" t="str">
        <f>IF($C6="","",INDEX(POA_GC_2026!C:C,MATCH($C6,POA_GC_2026!$A:$A,0)))</f>
        <v/>
      </c>
      <c r="N6" s="571" t="str">
        <f>IF($C6="","",INDEX(POA_GC_2026!N:N,MATCH($C6,POA_GC_2026!$A:$A,0)))</f>
        <v/>
      </c>
      <c r="O6" s="161" t="str">
        <f>IF($C6="","",INDEX(POA_GC_2026!D:D,MATCH($C6,POA_GC_2026!$A:$A,0)))</f>
        <v/>
      </c>
      <c r="P6" s="161" t="str">
        <f>IF($C6="","",INDEX(POA_GC_2026!$E:$E,MATCH($C6,POA_GC_2026!$A:$A,0)))</f>
        <v/>
      </c>
      <c r="Q6" s="161" t="str">
        <f>IF($C6="","",INDEX(POA_GC_2026!$F:$F,MATCH($C6,POA_GC_2026!$A:$A,0)))</f>
        <v/>
      </c>
      <c r="R6" s="161" t="str">
        <f>IF($C6="","",INDEX(POA_GC_2026!$G:$G,MATCH($C6,POA_GC_2026!$A:$A,0)))</f>
        <v/>
      </c>
      <c r="S6" s="161" t="str">
        <f>IF($C6="","",INDEX(POA_GC_2026!$H:$H,MATCH($C6,POA_GC_2026!$A:$A,0)))</f>
        <v/>
      </c>
      <c r="T6" s="161" t="str">
        <f>IF($C6="","",INDEX(POA_GC_2026!$I:$I,MATCH($C6,POA_GC_2026!$A:$A,0)))</f>
        <v/>
      </c>
      <c r="U6" s="161" t="str">
        <f>IF($C6="","",INDEX(POA_GC_2026!$J:$J,MATCH($C6,POA_GC_2026!$A:$A,0)))</f>
        <v/>
      </c>
      <c r="V6" s="161" t="str">
        <f>IF($C6="","",INDEX(POA_GC_2026!$K:$K,MATCH($C6,POA_GC_2026!$A:$A,0)))</f>
        <v/>
      </c>
      <c r="W6" s="161" t="str">
        <f>IF($C6="","",INDEX(POA_GC_2026!$L:$L,MATCH($C6,POA_GC_2026!$A:$A,0)))</f>
        <v/>
      </c>
      <c r="X6" s="165" t="str">
        <f>IF($C6="","",INDEX(POA_GC_2026!$AB:$AB,MATCH($C6,POA_GC_2026!$A:$A,0)))</f>
        <v/>
      </c>
      <c r="Y6" s="165" t="str">
        <f>IF($C6="","",INDEX(POA_GC_2026!$BE:$BE,MATCH($C6,POA_GC_2026!$A:$A,0)))</f>
        <v/>
      </c>
      <c r="Z6" s="168">
        <v>0</v>
      </c>
      <c r="AA6" s="168">
        <v>0</v>
      </c>
      <c r="AB6" s="169">
        <f t="shared" ref="AB6" si="0">+Z6+AA6</f>
        <v>0</v>
      </c>
      <c r="AC6" s="168"/>
      <c r="AD6" s="168"/>
      <c r="AE6" s="168"/>
      <c r="AF6" s="168"/>
      <c r="AG6" s="172" t="str">
        <f>IF($C6="","",INDEX(POA_GC_2026!$CZ:$CZ,MATCH($C6,POA_GC_2026!$A:$A,0)))</f>
        <v/>
      </c>
      <c r="AH6" s="159" t="str">
        <f>IF($C6="","",INDEX(POA_GC_2026!$R:$R,MATCH($C6,POA_GC_2026!$A:$A,0)))</f>
        <v/>
      </c>
      <c r="AI6" s="162" t="s">
        <v>262</v>
      </c>
      <c r="AJ6" s="159" t="str">
        <f>IF($C6="","",INDEX(POA_GC_2026!$B:$B,MATCH($C6,POA_GC_2026!$A:$A,0)))</f>
        <v/>
      </c>
      <c r="AK6" s="158"/>
      <c r="AL6" s="158"/>
      <c r="AM6" s="173">
        <v>0</v>
      </c>
      <c r="AN6" s="158"/>
      <c r="AO6" s="158"/>
      <c r="AP6" s="99"/>
    </row>
    <row r="7" spans="1:42" s="39" customFormat="1" ht="15.75" customHeight="1">
      <c r="A7" s="155">
        <v>368</v>
      </c>
      <c r="B7" s="155" t="s">
        <v>2454</v>
      </c>
      <c r="C7" s="175"/>
      <c r="D7" s="175"/>
      <c r="E7" s="569"/>
      <c r="F7" s="175"/>
      <c r="G7" s="175"/>
      <c r="H7" s="175" t="s">
        <v>348</v>
      </c>
      <c r="I7" s="175"/>
      <c r="J7" s="159" t="str">
        <f>IF($C7="","",INDEX(POA_GC_2026!$O:$O,MATCH($C7,POA_GC_2026!$A:$A,0)))</f>
        <v/>
      </c>
      <c r="K7" s="160" t="str">
        <f>IF($C7="","",INDEX(POA_GC_2026!$W:$W,MATCH($C7,POA_GC_2026!A:A,0)))</f>
        <v/>
      </c>
      <c r="L7" s="160" t="str">
        <f>IF($C7="","",INDEX(POA_GC_2026!X:X,MATCH($C7,POA_GC_2026!$A:$A,0)))</f>
        <v/>
      </c>
      <c r="M7" s="161" t="str">
        <f>IF($C7="","",INDEX(POA_GC_2026!C:C,MATCH($C7,POA_GC_2026!$A:$A,0)))</f>
        <v/>
      </c>
      <c r="N7" s="571" t="str">
        <f>IF($C7="","",INDEX(POA_GC_2026!N:N,MATCH($C7,POA_GC_2026!$A:$A,0)))</f>
        <v/>
      </c>
      <c r="O7" s="161" t="str">
        <f>IF($C7="","",INDEX(POA_GC_2026!D:D,MATCH($C7,POA_GC_2026!$A:$A,0)))</f>
        <v/>
      </c>
      <c r="P7" s="161" t="str">
        <f>IF($C7="","",INDEX(POA_GC_2026!$E:$E,MATCH($C7,POA_GC_2026!$A:$A,0)))</f>
        <v/>
      </c>
      <c r="Q7" s="161" t="str">
        <f>IF($C7="","",INDEX(POA_GC_2026!$F:$F,MATCH($C7,POA_GC_2026!$A:$A,0)))</f>
        <v/>
      </c>
      <c r="R7" s="161" t="str">
        <f>IF($C7="","",INDEX(POA_GC_2026!$G:$G,MATCH($C7,POA_GC_2026!$A:$A,0)))</f>
        <v/>
      </c>
      <c r="S7" s="161" t="str">
        <f>IF($C7="","",INDEX(POA_GC_2026!$H:$H,MATCH($C7,POA_GC_2026!$A:$A,0)))</f>
        <v/>
      </c>
      <c r="T7" s="161" t="str">
        <f>IF($C7="","",INDEX(POA_GC_2026!$I:$I,MATCH($C7,POA_GC_2026!$A:$A,0)))</f>
        <v/>
      </c>
      <c r="U7" s="161" t="str">
        <f>IF($C7="","",INDEX(POA_GC_2026!$J:$J,MATCH($C7,POA_GC_2026!$A:$A,0)))</f>
        <v/>
      </c>
      <c r="V7" s="161" t="str">
        <f>IF($C7="","",INDEX(POA_GC_2026!$K:$K,MATCH($C7,POA_GC_2026!$A:$A,0)))</f>
        <v/>
      </c>
      <c r="W7" s="161" t="str">
        <f>IF($C7="","",INDEX(POA_GC_2026!$L:$L,MATCH($C7,POA_GC_2026!$A:$A,0)))</f>
        <v/>
      </c>
      <c r="X7" s="165" t="str">
        <f>IF($C7="","",INDEX(POA_GC_2026!$AB:$AB,MATCH($C7,POA_GC_2026!$A:$A,0)))</f>
        <v/>
      </c>
      <c r="Y7" s="165" t="str">
        <f>IF($C7="","",INDEX(POA_GC_2026!$BE:$BE,MATCH($C7,POA_GC_2026!$A:$A,0)))</f>
        <v/>
      </c>
      <c r="Z7" s="168">
        <v>0</v>
      </c>
      <c r="AA7" s="168">
        <v>0</v>
      </c>
      <c r="AB7" s="169">
        <f t="shared" ref="AB7:AB15" si="1">+Z7+AA7</f>
        <v>0</v>
      </c>
      <c r="AC7" s="168"/>
      <c r="AD7" s="168"/>
      <c r="AE7" s="168"/>
      <c r="AF7" s="168" t="s">
        <v>2452</v>
      </c>
      <c r="AG7" s="172" t="str">
        <f>IF($C7="","",INDEX(POA_GC_2026!$CZ:$CZ,MATCH($C7,POA_GC_2026!$A:$A,0)))</f>
        <v/>
      </c>
      <c r="AH7" s="159" t="str">
        <f>IF($C7="","",INDEX(POA_GC_2026!$R:$R,MATCH($C7,POA_GC_2026!$A:$A,0)))</f>
        <v/>
      </c>
      <c r="AI7" s="162" t="s">
        <v>2452</v>
      </c>
      <c r="AJ7" s="159" t="str">
        <f>IF($C7="","",INDEX(POA_GC_2026!$B:$B,MATCH($C7,POA_GC_2026!$A:$A,0)))</f>
        <v/>
      </c>
      <c r="AK7" s="175"/>
      <c r="AL7" s="175">
        <v>0</v>
      </c>
      <c r="AM7" s="173"/>
      <c r="AN7" s="175"/>
      <c r="AO7" s="175"/>
      <c r="AP7" s="175"/>
    </row>
    <row r="8" spans="1:42" s="39" customFormat="1" ht="15.75" customHeight="1">
      <c r="A8" s="155">
        <v>369</v>
      </c>
      <c r="B8" s="155" t="s">
        <v>2455</v>
      </c>
      <c r="C8" s="175"/>
      <c r="D8" s="175"/>
      <c r="E8" s="569"/>
      <c r="F8" s="175"/>
      <c r="G8" s="175"/>
      <c r="H8" s="175" t="s">
        <v>348</v>
      </c>
      <c r="I8" s="175"/>
      <c r="J8" s="159" t="str">
        <f>IF($C8="","",INDEX(POA_GC_2026!$O:$O,MATCH($C8,POA_GC_2026!$A:$A,0)))</f>
        <v/>
      </c>
      <c r="K8" s="160" t="str">
        <f>IF($C8="","",INDEX(POA_GC_2026!$W:$W,MATCH($C8,POA_GC_2026!A:A,0)))</f>
        <v/>
      </c>
      <c r="L8" s="160" t="str">
        <f>IF($C8="","",INDEX(POA_GC_2026!X:X,MATCH($C8,POA_GC_2026!$A:$A,0)))</f>
        <v/>
      </c>
      <c r="M8" s="161" t="str">
        <f>IF($C8="","",INDEX(POA_GC_2026!C:C,MATCH($C8,POA_GC_2026!$A:$A,0)))</f>
        <v/>
      </c>
      <c r="N8" s="571" t="str">
        <f>IF($C8="","",INDEX(POA_GC_2026!N:N,MATCH($C8,POA_GC_2026!$A:$A,0)))</f>
        <v/>
      </c>
      <c r="O8" s="161" t="str">
        <f>IF($C8="","",INDEX(POA_GC_2026!D:D,MATCH($C8,POA_GC_2026!$A:$A,0)))</f>
        <v/>
      </c>
      <c r="P8" s="161" t="str">
        <f>IF($C8="","",INDEX(POA_GC_2026!$E:$E,MATCH($C8,POA_GC_2026!$A:$A,0)))</f>
        <v/>
      </c>
      <c r="Q8" s="161" t="str">
        <f>IF($C8="","",INDEX(POA_GC_2026!$F:$F,MATCH($C8,POA_GC_2026!$A:$A,0)))</f>
        <v/>
      </c>
      <c r="R8" s="161" t="str">
        <f>IF($C8="","",INDEX(POA_GC_2026!$G:$G,MATCH($C8,POA_GC_2026!$A:$A,0)))</f>
        <v/>
      </c>
      <c r="S8" s="161" t="str">
        <f>IF($C8="","",INDEX(POA_GC_2026!$H:$H,MATCH($C8,POA_GC_2026!$A:$A,0)))</f>
        <v/>
      </c>
      <c r="T8" s="161" t="str">
        <f>IF($C8="","",INDEX(POA_GC_2026!$I:$I,MATCH($C8,POA_GC_2026!$A:$A,0)))</f>
        <v/>
      </c>
      <c r="U8" s="161" t="str">
        <f>IF($C8="","",INDEX(POA_GC_2026!$J:$J,MATCH($C8,POA_GC_2026!$A:$A,0)))</f>
        <v/>
      </c>
      <c r="V8" s="161" t="str">
        <f>IF($C8="","",INDEX(POA_GC_2026!$K:$K,MATCH($C8,POA_GC_2026!$A:$A,0)))</f>
        <v/>
      </c>
      <c r="W8" s="161" t="str">
        <f>IF($C8="","",INDEX(POA_GC_2026!$L:$L,MATCH($C8,POA_GC_2026!$A:$A,0)))</f>
        <v/>
      </c>
      <c r="X8" s="165" t="str">
        <f>IF($C8="","",INDEX(POA_GC_2026!$AB:$AB,MATCH($C8,POA_GC_2026!$A:$A,0)))</f>
        <v/>
      </c>
      <c r="Y8" s="165" t="str">
        <f>IF($C8="","",INDEX(POA_GC_2026!$BE:$BE,MATCH($C8,POA_GC_2026!$A:$A,0)))</f>
        <v/>
      </c>
      <c r="Z8" s="168">
        <v>0</v>
      </c>
      <c r="AA8" s="168">
        <v>0</v>
      </c>
      <c r="AB8" s="169">
        <f t="shared" si="1"/>
        <v>0</v>
      </c>
      <c r="AC8" s="168"/>
      <c r="AD8" s="168"/>
      <c r="AE8" s="168"/>
      <c r="AF8" s="168" t="s">
        <v>2452</v>
      </c>
      <c r="AG8" s="172" t="str">
        <f>IF($C8="","",INDEX(POA_GC_2026!$CZ:$CZ,MATCH($C8,POA_GC_2026!$A:$A,0)))</f>
        <v/>
      </c>
      <c r="AH8" s="159" t="str">
        <f>IF($C8="","",INDEX(POA_GC_2026!$R:$R,MATCH($C8,POA_GC_2026!$A:$A,0)))</f>
        <v/>
      </c>
      <c r="AI8" s="162" t="s">
        <v>2452</v>
      </c>
      <c r="AJ8" s="159" t="str">
        <f>IF($C8="","",INDEX(POA_GC_2026!$B:$B,MATCH($C8,POA_GC_2026!$A:$A,0)))</f>
        <v/>
      </c>
      <c r="AK8" s="175"/>
      <c r="AL8" s="175">
        <v>0</v>
      </c>
      <c r="AM8" s="173"/>
      <c r="AN8" s="175"/>
      <c r="AO8" s="175"/>
      <c r="AP8" s="175"/>
    </row>
    <row r="9" spans="1:42" s="39" customFormat="1" ht="15.75" customHeight="1">
      <c r="A9" s="155">
        <v>370</v>
      </c>
      <c r="B9" s="155" t="s">
        <v>2456</v>
      </c>
      <c r="C9" s="175"/>
      <c r="D9" s="175"/>
      <c r="E9" s="569"/>
      <c r="F9" s="175"/>
      <c r="G9" s="175"/>
      <c r="H9" s="175" t="s">
        <v>348</v>
      </c>
      <c r="I9" s="175"/>
      <c r="J9" s="159" t="str">
        <f>IF($C9="","",INDEX(POA_GC_2026!$O:$O,MATCH($C9,POA_GC_2026!$A:$A,0)))</f>
        <v/>
      </c>
      <c r="K9" s="160" t="str">
        <f>IF($C9="","",INDEX(POA_GC_2026!$W:$W,MATCH($C9,POA_GC_2026!A:A,0)))</f>
        <v/>
      </c>
      <c r="L9" s="160" t="str">
        <f>IF($C9="","",INDEX(POA_GC_2026!X:X,MATCH($C9,POA_GC_2026!$A:$A,0)))</f>
        <v/>
      </c>
      <c r="M9" s="161" t="str">
        <f>IF($C9="","",INDEX(POA_GC_2026!C:C,MATCH($C9,POA_GC_2026!$A:$A,0)))</f>
        <v/>
      </c>
      <c r="N9" s="571" t="str">
        <f>IF($C9="","",INDEX(POA_GC_2026!N:N,MATCH($C9,POA_GC_2026!$A:$A,0)))</f>
        <v/>
      </c>
      <c r="O9" s="161" t="str">
        <f>IF($C9="","",INDEX(POA_GC_2026!D:D,MATCH($C9,POA_GC_2026!$A:$A,0)))</f>
        <v/>
      </c>
      <c r="P9" s="161" t="str">
        <f>IF($C9="","",INDEX(POA_GC_2026!$E:$E,MATCH($C9,POA_GC_2026!$A:$A,0)))</f>
        <v/>
      </c>
      <c r="Q9" s="161" t="str">
        <f>IF($C9="","",INDEX(POA_GC_2026!$F:$F,MATCH($C9,POA_GC_2026!$A:$A,0)))</f>
        <v/>
      </c>
      <c r="R9" s="161" t="str">
        <f>IF($C9="","",INDEX(POA_GC_2026!$G:$G,MATCH($C9,POA_GC_2026!$A:$A,0)))</f>
        <v/>
      </c>
      <c r="S9" s="161" t="str">
        <f>IF($C9="","",INDEX(POA_GC_2026!$H:$H,MATCH($C9,POA_GC_2026!$A:$A,0)))</f>
        <v/>
      </c>
      <c r="T9" s="161" t="str">
        <f>IF($C9="","",INDEX(POA_GC_2026!$I:$I,MATCH($C9,POA_GC_2026!$A:$A,0)))</f>
        <v/>
      </c>
      <c r="U9" s="161" t="str">
        <f>IF($C9="","",INDEX(POA_GC_2026!$J:$J,MATCH($C9,POA_GC_2026!$A:$A,0)))</f>
        <v/>
      </c>
      <c r="V9" s="161" t="str">
        <f>IF($C9="","",INDEX(POA_GC_2026!$K:$K,MATCH($C9,POA_GC_2026!$A:$A,0)))</f>
        <v/>
      </c>
      <c r="W9" s="161" t="str">
        <f>IF($C9="","",INDEX(POA_GC_2026!$L:$L,MATCH($C9,POA_GC_2026!$A:$A,0)))</f>
        <v/>
      </c>
      <c r="X9" s="165" t="str">
        <f>IF($C9="","",INDEX(POA_GC_2026!$AB:$AB,MATCH($C9,POA_GC_2026!$A:$A,0)))</f>
        <v/>
      </c>
      <c r="Y9" s="165" t="str">
        <f>IF($C9="","",INDEX(POA_GC_2026!$BE:$BE,MATCH($C9,POA_GC_2026!$A:$A,0)))</f>
        <v/>
      </c>
      <c r="Z9" s="168">
        <v>0</v>
      </c>
      <c r="AA9" s="168">
        <v>0</v>
      </c>
      <c r="AB9" s="169">
        <f t="shared" si="1"/>
        <v>0</v>
      </c>
      <c r="AC9" s="168"/>
      <c r="AD9" s="168"/>
      <c r="AE9" s="168"/>
      <c r="AF9" s="168" t="s">
        <v>2452</v>
      </c>
      <c r="AG9" s="172" t="str">
        <f>IF($C9="","",INDEX(POA_GC_2026!$CZ:$CZ,MATCH($C9,POA_GC_2026!$A:$A,0)))</f>
        <v/>
      </c>
      <c r="AH9" s="159" t="str">
        <f>IF($C9="","",INDEX(POA_GC_2026!$R:$R,MATCH($C9,POA_GC_2026!$A:$A,0)))</f>
        <v/>
      </c>
      <c r="AI9" s="162" t="s">
        <v>2452</v>
      </c>
      <c r="AJ9" s="159" t="str">
        <f>IF($C9="","",INDEX(POA_GC_2026!$B:$B,MATCH($C9,POA_GC_2026!$A:$A,0)))</f>
        <v/>
      </c>
      <c r="AK9" s="175"/>
      <c r="AL9" s="175">
        <v>0</v>
      </c>
      <c r="AM9" s="173"/>
      <c r="AN9" s="175"/>
      <c r="AO9" s="175"/>
      <c r="AP9" s="175"/>
    </row>
    <row r="10" spans="1:42" s="39" customFormat="1" ht="15.75" customHeight="1">
      <c r="A10" s="155">
        <v>371</v>
      </c>
      <c r="B10" s="155" t="s">
        <v>2457</v>
      </c>
      <c r="C10" s="175"/>
      <c r="D10" s="175"/>
      <c r="E10" s="569"/>
      <c r="F10" s="175"/>
      <c r="G10" s="175"/>
      <c r="H10" s="175" t="s">
        <v>348</v>
      </c>
      <c r="I10" s="175"/>
      <c r="J10" s="159" t="str">
        <f>IF($C10="","",INDEX(POA_GC_2026!$O:$O,MATCH($C10,POA_GC_2026!$A:$A,0)))</f>
        <v/>
      </c>
      <c r="K10" s="160" t="str">
        <f>IF($C10="","",INDEX(POA_GC_2026!$W:$W,MATCH($C10,POA_GC_2026!A:A,0)))</f>
        <v/>
      </c>
      <c r="L10" s="160" t="str">
        <f>IF($C10="","",INDEX(POA_GC_2026!X:X,MATCH($C10,POA_GC_2026!$A:$A,0)))</f>
        <v/>
      </c>
      <c r="M10" s="161" t="str">
        <f>IF($C10="","",INDEX(POA_GC_2026!C:C,MATCH($C10,POA_GC_2026!$A:$A,0)))</f>
        <v/>
      </c>
      <c r="N10" s="571" t="str">
        <f>IF($C10="","",INDEX(POA_GC_2026!N:N,MATCH($C10,POA_GC_2026!$A:$A,0)))</f>
        <v/>
      </c>
      <c r="O10" s="161" t="str">
        <f>IF($C10="","",INDEX(POA_GC_2026!D:D,MATCH($C10,POA_GC_2026!$A:$A,0)))</f>
        <v/>
      </c>
      <c r="P10" s="161" t="str">
        <f>IF($C10="","",INDEX(POA_GC_2026!$E:$E,MATCH($C10,POA_GC_2026!$A:$A,0)))</f>
        <v/>
      </c>
      <c r="Q10" s="161" t="str">
        <f>IF($C10="","",INDEX(POA_GC_2026!$F:$F,MATCH($C10,POA_GC_2026!$A:$A,0)))</f>
        <v/>
      </c>
      <c r="R10" s="161" t="str">
        <f>IF($C10="","",INDEX(POA_GC_2026!$G:$G,MATCH($C10,POA_GC_2026!$A:$A,0)))</f>
        <v/>
      </c>
      <c r="S10" s="161" t="str">
        <f>IF($C10="","",INDEX(POA_GC_2026!$H:$H,MATCH($C10,POA_GC_2026!$A:$A,0)))</f>
        <v/>
      </c>
      <c r="T10" s="161" t="str">
        <f>IF($C10="","",INDEX(POA_GC_2026!$I:$I,MATCH($C10,POA_GC_2026!$A:$A,0)))</f>
        <v/>
      </c>
      <c r="U10" s="161" t="str">
        <f>IF($C10="","",INDEX(POA_GC_2026!$J:$J,MATCH($C10,POA_GC_2026!$A:$A,0)))</f>
        <v/>
      </c>
      <c r="V10" s="161" t="str">
        <f>IF($C10="","",INDEX(POA_GC_2026!$K:$K,MATCH($C10,POA_GC_2026!$A:$A,0)))</f>
        <v/>
      </c>
      <c r="W10" s="161" t="str">
        <f>IF($C10="","",INDEX(POA_GC_2026!$L:$L,MATCH($C10,POA_GC_2026!$A:$A,0)))</f>
        <v/>
      </c>
      <c r="X10" s="165" t="str">
        <f>IF($C10="","",INDEX(POA_GC_2026!$AB:$AB,MATCH($C10,POA_GC_2026!$A:$A,0)))</f>
        <v/>
      </c>
      <c r="Y10" s="165" t="str">
        <f>IF($C10="","",INDEX(POA_GC_2026!$BE:$BE,MATCH($C10,POA_GC_2026!$A:$A,0)))</f>
        <v/>
      </c>
      <c r="Z10" s="168">
        <v>0</v>
      </c>
      <c r="AA10" s="168">
        <v>0</v>
      </c>
      <c r="AB10" s="169">
        <f t="shared" si="1"/>
        <v>0</v>
      </c>
      <c r="AC10" s="168"/>
      <c r="AD10" s="168"/>
      <c r="AE10" s="168"/>
      <c r="AF10" s="168" t="s">
        <v>2452</v>
      </c>
      <c r="AG10" s="172" t="str">
        <f>IF($C10="","",INDEX(POA_GC_2026!$CZ:$CZ,MATCH($C10,POA_GC_2026!$A:$A,0)))</f>
        <v/>
      </c>
      <c r="AH10" s="159" t="str">
        <f>IF($C10="","",INDEX(POA_GC_2026!$R:$R,MATCH($C10,POA_GC_2026!$A:$A,0)))</f>
        <v/>
      </c>
      <c r="AI10" s="162" t="s">
        <v>2452</v>
      </c>
      <c r="AJ10" s="159" t="str">
        <f>IF($C10="","",INDEX(POA_GC_2026!$B:$B,MATCH($C10,POA_GC_2026!$A:$A,0)))</f>
        <v/>
      </c>
      <c r="AK10" s="175"/>
      <c r="AL10" s="175">
        <v>0</v>
      </c>
      <c r="AM10" s="173"/>
      <c r="AN10" s="175"/>
      <c r="AO10" s="175"/>
      <c r="AP10" s="175"/>
    </row>
    <row r="11" spans="1:42" s="39" customFormat="1" ht="15.75" customHeight="1">
      <c r="A11" s="155">
        <v>372</v>
      </c>
      <c r="B11" s="155" t="s">
        <v>2458</v>
      </c>
      <c r="C11" s="175"/>
      <c r="D11" s="175"/>
      <c r="E11" s="569"/>
      <c r="F11" s="175"/>
      <c r="G11" s="175"/>
      <c r="H11" s="175" t="s">
        <v>348</v>
      </c>
      <c r="I11" s="175"/>
      <c r="J11" s="159" t="str">
        <f>IF($C11="","",INDEX(POA_GC_2026!$O:$O,MATCH($C11,POA_GC_2026!$A:$A,0)))</f>
        <v/>
      </c>
      <c r="K11" s="160" t="str">
        <f>IF($C11="","",INDEX(POA_GC_2026!$W:$W,MATCH($C11,POA_GC_2026!A:A,0)))</f>
        <v/>
      </c>
      <c r="L11" s="160" t="str">
        <f>IF($C11="","",INDEX(POA_GC_2026!X:X,MATCH($C11,POA_GC_2026!$A:$A,0)))</f>
        <v/>
      </c>
      <c r="M11" s="161" t="str">
        <f>IF($C11="","",INDEX(POA_GC_2026!C:C,MATCH($C11,POA_GC_2026!$A:$A,0)))</f>
        <v/>
      </c>
      <c r="N11" s="571" t="str">
        <f>IF($C11="","",INDEX(POA_GC_2026!N:N,MATCH($C11,POA_GC_2026!$A:$A,0)))</f>
        <v/>
      </c>
      <c r="O11" s="161" t="str">
        <f>IF($C11="","",INDEX(POA_GC_2026!D:D,MATCH($C11,POA_GC_2026!$A:$A,0)))</f>
        <v/>
      </c>
      <c r="P11" s="161" t="str">
        <f>IF($C11="","",INDEX(POA_GC_2026!$E:$E,MATCH($C11,POA_GC_2026!$A:$A,0)))</f>
        <v/>
      </c>
      <c r="Q11" s="161" t="str">
        <f>IF($C11="","",INDEX(POA_GC_2026!$F:$F,MATCH($C11,POA_GC_2026!$A:$A,0)))</f>
        <v/>
      </c>
      <c r="R11" s="161" t="str">
        <f>IF($C11="","",INDEX(POA_GC_2026!$G:$G,MATCH($C11,POA_GC_2026!$A:$A,0)))</f>
        <v/>
      </c>
      <c r="S11" s="161" t="str">
        <f>IF($C11="","",INDEX(POA_GC_2026!$H:$H,MATCH($C11,POA_GC_2026!$A:$A,0)))</f>
        <v/>
      </c>
      <c r="T11" s="161" t="str">
        <f>IF($C11="","",INDEX(POA_GC_2026!$I:$I,MATCH($C11,POA_GC_2026!$A:$A,0)))</f>
        <v/>
      </c>
      <c r="U11" s="161" t="str">
        <f>IF($C11="","",INDEX(POA_GC_2026!$J:$J,MATCH($C11,POA_GC_2026!$A:$A,0)))</f>
        <v/>
      </c>
      <c r="V11" s="161" t="str">
        <f>IF($C11="","",INDEX(POA_GC_2026!$K:$K,MATCH($C11,POA_GC_2026!$A:$A,0)))</f>
        <v/>
      </c>
      <c r="W11" s="161" t="str">
        <f>IF($C11="","",INDEX(POA_GC_2026!$L:$L,MATCH($C11,POA_GC_2026!$A:$A,0)))</f>
        <v/>
      </c>
      <c r="X11" s="165" t="str">
        <f>IF($C11="","",INDEX(POA_GC_2026!$AB:$AB,MATCH($C11,POA_GC_2026!$A:$A,0)))</f>
        <v/>
      </c>
      <c r="Y11" s="165" t="str">
        <f>IF($C11="","",INDEX(POA_GC_2026!$BE:$BE,MATCH($C11,POA_GC_2026!$A:$A,0)))</f>
        <v/>
      </c>
      <c r="Z11" s="168">
        <v>0</v>
      </c>
      <c r="AA11" s="168">
        <v>0</v>
      </c>
      <c r="AB11" s="169">
        <f t="shared" si="1"/>
        <v>0</v>
      </c>
      <c r="AC11" s="168"/>
      <c r="AD11" s="168"/>
      <c r="AE11" s="168"/>
      <c r="AF11" s="168" t="s">
        <v>2452</v>
      </c>
      <c r="AG11" s="172" t="str">
        <f>IF($C11="","",INDEX(POA_GC_2026!$CZ:$CZ,MATCH($C11,POA_GC_2026!$A:$A,0)))</f>
        <v/>
      </c>
      <c r="AH11" s="159" t="str">
        <f>IF($C11="","",INDEX(POA_GC_2026!$R:$R,MATCH($C11,POA_GC_2026!$A:$A,0)))</f>
        <v/>
      </c>
      <c r="AI11" s="162" t="s">
        <v>2452</v>
      </c>
      <c r="AJ11" s="159" t="str">
        <f>IF($C11="","",INDEX(POA_GC_2026!$B:$B,MATCH($C11,POA_GC_2026!$A:$A,0)))</f>
        <v/>
      </c>
      <c r="AK11" s="175"/>
      <c r="AL11" s="175">
        <v>0</v>
      </c>
      <c r="AM11" s="173"/>
      <c r="AN11" s="175"/>
      <c r="AO11" s="175"/>
      <c r="AP11" s="175"/>
    </row>
    <row r="12" spans="1:42" s="39" customFormat="1" ht="15.75" customHeight="1">
      <c r="A12" s="155">
        <v>373</v>
      </c>
      <c r="B12" s="155" t="s">
        <v>2459</v>
      </c>
      <c r="C12" s="175"/>
      <c r="D12" s="175"/>
      <c r="E12" s="569"/>
      <c r="F12" s="175"/>
      <c r="G12" s="175"/>
      <c r="H12" s="175" t="s">
        <v>348</v>
      </c>
      <c r="I12" s="175"/>
      <c r="J12" s="159" t="str">
        <f>IF($C12="","",INDEX(POA_GC_2026!$O:$O,MATCH($C12,POA_GC_2026!$A:$A,0)))</f>
        <v/>
      </c>
      <c r="K12" s="160" t="str">
        <f>IF($C12="","",INDEX(POA_GC_2026!$W:$W,MATCH($C12,POA_GC_2026!A:A,0)))</f>
        <v/>
      </c>
      <c r="L12" s="160" t="str">
        <f>IF($C12="","",INDEX(POA_GC_2026!X:X,MATCH($C12,POA_GC_2026!$A:$A,0)))</f>
        <v/>
      </c>
      <c r="M12" s="161" t="str">
        <f>IF($C12="","",INDEX(POA_GC_2026!C:C,MATCH($C12,POA_GC_2026!$A:$A,0)))</f>
        <v/>
      </c>
      <c r="N12" s="571" t="str">
        <f>IF($C12="","",INDEX(POA_GC_2026!N:N,MATCH($C12,POA_GC_2026!$A:$A,0)))</f>
        <v/>
      </c>
      <c r="O12" s="161" t="str">
        <f>IF($C12="","",INDEX(POA_GC_2026!D:D,MATCH($C12,POA_GC_2026!$A:$A,0)))</f>
        <v/>
      </c>
      <c r="P12" s="161" t="str">
        <f>IF($C12="","",INDEX(POA_GC_2026!$E:$E,MATCH($C12,POA_GC_2026!$A:$A,0)))</f>
        <v/>
      </c>
      <c r="Q12" s="161" t="str">
        <f>IF($C12="","",INDEX(POA_GC_2026!$F:$F,MATCH($C12,POA_GC_2026!$A:$A,0)))</f>
        <v/>
      </c>
      <c r="R12" s="161" t="str">
        <f>IF($C12="","",INDEX(POA_GC_2026!$G:$G,MATCH($C12,POA_GC_2026!$A:$A,0)))</f>
        <v/>
      </c>
      <c r="S12" s="161" t="str">
        <f>IF($C12="","",INDEX(POA_GC_2026!$H:$H,MATCH($C12,POA_GC_2026!$A:$A,0)))</f>
        <v/>
      </c>
      <c r="T12" s="161" t="str">
        <f>IF($C12="","",INDEX(POA_GC_2026!$I:$I,MATCH($C12,POA_GC_2026!$A:$A,0)))</f>
        <v/>
      </c>
      <c r="U12" s="161" t="str">
        <f>IF($C12="","",INDEX(POA_GC_2026!$J:$J,MATCH($C12,POA_GC_2026!$A:$A,0)))</f>
        <v/>
      </c>
      <c r="V12" s="161" t="str">
        <f>IF($C12="","",INDEX(POA_GC_2026!$K:$K,MATCH($C12,POA_GC_2026!$A:$A,0)))</f>
        <v/>
      </c>
      <c r="W12" s="161" t="str">
        <f>IF($C12="","",INDEX(POA_GC_2026!$L:$L,MATCH($C12,POA_GC_2026!$A:$A,0)))</f>
        <v/>
      </c>
      <c r="X12" s="165" t="str">
        <f>IF($C12="","",INDEX(POA_GC_2026!$AB:$AB,MATCH($C12,POA_GC_2026!$A:$A,0)))</f>
        <v/>
      </c>
      <c r="Y12" s="165" t="str">
        <f>IF($C12="","",INDEX(POA_GC_2026!$BE:$BE,MATCH($C12,POA_GC_2026!$A:$A,0)))</f>
        <v/>
      </c>
      <c r="Z12" s="168">
        <v>0</v>
      </c>
      <c r="AA12" s="168">
        <v>0</v>
      </c>
      <c r="AB12" s="169">
        <f t="shared" si="1"/>
        <v>0</v>
      </c>
      <c r="AC12" s="168"/>
      <c r="AD12" s="168"/>
      <c r="AE12" s="168"/>
      <c r="AF12" s="168" t="s">
        <v>2452</v>
      </c>
      <c r="AG12" s="172" t="str">
        <f>IF($C12="","",INDEX(POA_GC_2026!$CZ:$CZ,MATCH($C12,POA_GC_2026!$A:$A,0)))</f>
        <v/>
      </c>
      <c r="AH12" s="159" t="str">
        <f>IF($C12="","",INDEX(POA_GC_2026!$R:$R,MATCH($C12,POA_GC_2026!$A:$A,0)))</f>
        <v/>
      </c>
      <c r="AI12" s="162" t="s">
        <v>2452</v>
      </c>
      <c r="AJ12" s="159" t="str">
        <f>IF($C12="","",INDEX(POA_GC_2026!$B:$B,MATCH($C12,POA_GC_2026!$A:$A,0)))</f>
        <v/>
      </c>
      <c r="AK12" s="175"/>
      <c r="AL12" s="175">
        <v>0</v>
      </c>
      <c r="AM12" s="173"/>
      <c r="AN12" s="175"/>
      <c r="AO12" s="175"/>
      <c r="AP12" s="175"/>
    </row>
    <row r="13" spans="1:42" s="39" customFormat="1" ht="15.75" customHeight="1">
      <c r="A13" s="155">
        <v>374</v>
      </c>
      <c r="B13" s="155" t="s">
        <v>2531</v>
      </c>
      <c r="C13" s="175"/>
      <c r="D13" s="175"/>
      <c r="E13" s="569"/>
      <c r="F13" s="175"/>
      <c r="G13" s="175"/>
      <c r="H13" s="175" t="s">
        <v>348</v>
      </c>
      <c r="I13" s="175"/>
      <c r="J13" s="159" t="str">
        <f>IF($C13="","",INDEX(POA_GC_2026!$O:$O,MATCH($C13,POA_GC_2026!$A:$A,0)))</f>
        <v/>
      </c>
      <c r="K13" s="160" t="str">
        <f>IF($C13="","",INDEX(POA_GC_2026!$W:$W,MATCH($C13,POA_GC_2026!A:A,0)))</f>
        <v/>
      </c>
      <c r="L13" s="160" t="str">
        <f>IF($C13="","",INDEX(POA_GC_2026!X:X,MATCH($C13,POA_GC_2026!$A:$A,0)))</f>
        <v/>
      </c>
      <c r="M13" s="161" t="str">
        <f>IF($C13="","",INDEX(POA_GC_2026!C:C,MATCH($C13,POA_GC_2026!$A:$A,0)))</f>
        <v/>
      </c>
      <c r="N13" s="571" t="str">
        <f>IF($C13="","",INDEX(POA_GC_2026!N:N,MATCH($C13,POA_GC_2026!$A:$A,0)))</f>
        <v/>
      </c>
      <c r="O13" s="161" t="str">
        <f>IF($C13="","",INDEX(POA_GC_2026!D:D,MATCH($C13,POA_GC_2026!$A:$A,0)))</f>
        <v/>
      </c>
      <c r="P13" s="161" t="str">
        <f>IF($C13="","",INDEX(POA_GC_2026!$E:$E,MATCH($C13,POA_GC_2026!$A:$A,0)))</f>
        <v/>
      </c>
      <c r="Q13" s="161" t="str">
        <f>IF($C13="","",INDEX(POA_GC_2026!$F:$F,MATCH($C13,POA_GC_2026!$A:$A,0)))</f>
        <v/>
      </c>
      <c r="R13" s="161" t="str">
        <f>IF($C13="","",INDEX(POA_GC_2026!$G:$G,MATCH($C13,POA_GC_2026!$A:$A,0)))</f>
        <v/>
      </c>
      <c r="S13" s="161" t="str">
        <f>IF($C13="","",INDEX(POA_GC_2026!$H:$H,MATCH($C13,POA_GC_2026!$A:$A,0)))</f>
        <v/>
      </c>
      <c r="T13" s="161" t="str">
        <f>IF($C13="","",INDEX(POA_GC_2026!$I:$I,MATCH($C13,POA_GC_2026!$A:$A,0)))</f>
        <v/>
      </c>
      <c r="U13" s="161" t="str">
        <f>IF($C13="","",INDEX(POA_GC_2026!$J:$J,MATCH($C13,POA_GC_2026!$A:$A,0)))</f>
        <v/>
      </c>
      <c r="V13" s="161" t="str">
        <f>IF($C13="","",INDEX(POA_GC_2026!$K:$K,MATCH($C13,POA_GC_2026!$A:$A,0)))</f>
        <v/>
      </c>
      <c r="W13" s="161" t="str">
        <f>IF($C13="","",INDEX(POA_GC_2026!$L:$L,MATCH($C13,POA_GC_2026!$A:$A,0)))</f>
        <v/>
      </c>
      <c r="X13" s="165" t="str">
        <f>IF($C13="","",INDEX(POA_GC_2026!$AB:$AB,MATCH($C13,POA_GC_2026!$A:$A,0)))</f>
        <v/>
      </c>
      <c r="Y13" s="165" t="str">
        <f>IF($C13="","",INDEX(POA_GC_2026!$BE:$BE,MATCH($C13,POA_GC_2026!$A:$A,0)))</f>
        <v/>
      </c>
      <c r="Z13" s="168">
        <v>0</v>
      </c>
      <c r="AA13" s="168">
        <v>0</v>
      </c>
      <c r="AB13" s="169">
        <f t="shared" si="1"/>
        <v>0</v>
      </c>
      <c r="AC13" s="168"/>
      <c r="AD13" s="168"/>
      <c r="AE13" s="168"/>
      <c r="AF13" s="168" t="s">
        <v>2452</v>
      </c>
      <c r="AG13" s="172" t="str">
        <f>IF($C13="","",INDEX(POA_GC_2026!$CZ:$CZ,MATCH($C13,POA_GC_2026!$A:$A,0)))</f>
        <v/>
      </c>
      <c r="AH13" s="159" t="str">
        <f>IF($C13="","",INDEX(POA_GC_2026!$R:$R,MATCH($C13,POA_GC_2026!$A:$A,0)))</f>
        <v/>
      </c>
      <c r="AI13" s="162" t="s">
        <v>2452</v>
      </c>
      <c r="AJ13" s="159" t="str">
        <f>IF($C13="","",INDEX(POA_GC_2026!$B:$B,MATCH($C13,POA_GC_2026!$A:$A,0)))</f>
        <v/>
      </c>
      <c r="AK13" s="175"/>
      <c r="AL13" s="175">
        <v>0</v>
      </c>
      <c r="AM13" s="173"/>
      <c r="AN13" s="175"/>
      <c r="AO13" s="175"/>
      <c r="AP13" s="175"/>
    </row>
    <row r="14" spans="1:42" s="39" customFormat="1" ht="15.75" customHeight="1">
      <c r="A14" s="155">
        <v>375</v>
      </c>
      <c r="B14" s="155" t="s">
        <v>2532</v>
      </c>
      <c r="C14" s="175"/>
      <c r="D14" s="175"/>
      <c r="E14" s="569"/>
      <c r="F14" s="175"/>
      <c r="G14" s="175"/>
      <c r="H14" s="175" t="s">
        <v>348</v>
      </c>
      <c r="I14" s="175"/>
      <c r="J14" s="159" t="str">
        <f>IF($C14="","",INDEX(POA_GC_2026!$O:$O,MATCH($C14,POA_GC_2026!$A:$A,0)))</f>
        <v/>
      </c>
      <c r="K14" s="160" t="str">
        <f>IF($C14="","",INDEX(POA_GC_2026!$W:$W,MATCH($C14,POA_GC_2026!A:A,0)))</f>
        <v/>
      </c>
      <c r="L14" s="160" t="str">
        <f>IF($C14="","",INDEX(POA_GC_2026!X:X,MATCH($C14,POA_GC_2026!$A:$A,0)))</f>
        <v/>
      </c>
      <c r="M14" s="161" t="str">
        <f>IF($C14="","",INDEX(POA_GC_2026!C:C,MATCH($C14,POA_GC_2026!$A:$A,0)))</f>
        <v/>
      </c>
      <c r="N14" s="571" t="str">
        <f>IF($C14="","",INDEX(POA_GC_2026!N:N,MATCH($C14,POA_GC_2026!$A:$A,0)))</f>
        <v/>
      </c>
      <c r="O14" s="161" t="str">
        <f>IF($C14="","",INDEX(POA_GC_2026!D:D,MATCH($C14,POA_GC_2026!$A:$A,0)))</f>
        <v/>
      </c>
      <c r="P14" s="161" t="str">
        <f>IF($C14="","",INDEX(POA_GC_2026!$E:$E,MATCH($C14,POA_GC_2026!$A:$A,0)))</f>
        <v/>
      </c>
      <c r="Q14" s="161" t="str">
        <f>IF($C14="","",INDEX(POA_GC_2026!$F:$F,MATCH($C14,POA_GC_2026!$A:$A,0)))</f>
        <v/>
      </c>
      <c r="R14" s="161" t="str">
        <f>IF($C14="","",INDEX(POA_GC_2026!$G:$G,MATCH($C14,POA_GC_2026!$A:$A,0)))</f>
        <v/>
      </c>
      <c r="S14" s="161" t="str">
        <f>IF($C14="","",INDEX(POA_GC_2026!$H:$H,MATCH($C14,POA_GC_2026!$A:$A,0)))</f>
        <v/>
      </c>
      <c r="T14" s="161" t="str">
        <f>IF($C14="","",INDEX(POA_GC_2026!$I:$I,MATCH($C14,POA_GC_2026!$A:$A,0)))</f>
        <v/>
      </c>
      <c r="U14" s="161" t="str">
        <f>IF($C14="","",INDEX(POA_GC_2026!$J:$J,MATCH($C14,POA_GC_2026!$A:$A,0)))</f>
        <v/>
      </c>
      <c r="V14" s="161" t="str">
        <f>IF($C14="","",INDEX(POA_GC_2026!$K:$K,MATCH($C14,POA_GC_2026!$A:$A,0)))</f>
        <v/>
      </c>
      <c r="W14" s="161" t="str">
        <f>IF($C14="","",INDEX(POA_GC_2026!$L:$L,MATCH($C14,POA_GC_2026!$A:$A,0)))</f>
        <v/>
      </c>
      <c r="X14" s="165" t="str">
        <f>IF($C14="","",INDEX(POA_GC_2026!$AB:$AB,MATCH($C14,POA_GC_2026!$A:$A,0)))</f>
        <v/>
      </c>
      <c r="Y14" s="165" t="str">
        <f>IF($C14="","",INDEX(POA_GC_2026!$BE:$BE,MATCH($C14,POA_GC_2026!$A:$A,0)))</f>
        <v/>
      </c>
      <c r="Z14" s="168">
        <v>0</v>
      </c>
      <c r="AA14" s="168">
        <v>0</v>
      </c>
      <c r="AB14" s="169">
        <f t="shared" si="1"/>
        <v>0</v>
      </c>
      <c r="AC14" s="168"/>
      <c r="AD14" s="168"/>
      <c r="AE14" s="168"/>
      <c r="AF14" s="168" t="s">
        <v>2452</v>
      </c>
      <c r="AG14" s="172" t="str">
        <f>IF($C14="","",INDEX(POA_GC_2026!$CZ:$CZ,MATCH($C14,POA_GC_2026!$A:$A,0)))</f>
        <v/>
      </c>
      <c r="AH14" s="159" t="str">
        <f>IF($C14="","",INDEX(POA_GC_2026!$R:$R,MATCH($C14,POA_GC_2026!$A:$A,0)))</f>
        <v/>
      </c>
      <c r="AI14" s="162" t="s">
        <v>2452</v>
      </c>
      <c r="AJ14" s="159" t="str">
        <f>IF($C14="","",INDEX(POA_GC_2026!$B:$B,MATCH($C14,POA_GC_2026!$A:$A,0)))</f>
        <v/>
      </c>
      <c r="AK14" s="175"/>
      <c r="AL14" s="175">
        <v>0</v>
      </c>
      <c r="AM14" s="173"/>
      <c r="AN14" s="175"/>
      <c r="AO14" s="175"/>
      <c r="AP14" s="175"/>
    </row>
    <row r="15" spans="1:42" s="39" customFormat="1" ht="15.75" customHeight="1">
      <c r="A15" s="155">
        <v>376</v>
      </c>
      <c r="B15" s="155" t="s">
        <v>2533</v>
      </c>
      <c r="C15" s="175"/>
      <c r="D15" s="175"/>
      <c r="E15" s="569"/>
      <c r="F15" s="175"/>
      <c r="G15" s="175"/>
      <c r="H15" s="175" t="s">
        <v>348</v>
      </c>
      <c r="I15" s="175"/>
      <c r="J15" s="159" t="str">
        <f>IF($C15="","",INDEX(POA_GC_2026!$O:$O,MATCH($C15,POA_GC_2026!$A:$A,0)))</f>
        <v/>
      </c>
      <c r="K15" s="160" t="str">
        <f>IF($C15="","",INDEX(POA_GC_2026!$W:$W,MATCH($C15,POA_GC_2026!A:A,0)))</f>
        <v/>
      </c>
      <c r="L15" s="160" t="str">
        <f>IF($C15="","",INDEX(POA_GC_2026!X:X,MATCH($C15,POA_GC_2026!$A:$A,0)))</f>
        <v/>
      </c>
      <c r="M15" s="161" t="str">
        <f>IF($C15="","",INDEX(POA_GC_2026!C:C,MATCH($C15,POA_GC_2026!$A:$A,0)))</f>
        <v/>
      </c>
      <c r="N15" s="571" t="str">
        <f>IF($C15="","",INDEX(POA_GC_2026!N:N,MATCH($C15,POA_GC_2026!$A:$A,0)))</f>
        <v/>
      </c>
      <c r="O15" s="161" t="str">
        <f>IF($C15="","",INDEX(POA_GC_2026!D:D,MATCH($C15,POA_GC_2026!$A:$A,0)))</f>
        <v/>
      </c>
      <c r="P15" s="161" t="str">
        <f>IF($C15="","",INDEX(POA_GC_2026!$E:$E,MATCH($C15,POA_GC_2026!$A:$A,0)))</f>
        <v/>
      </c>
      <c r="Q15" s="161" t="str">
        <f>IF($C15="","",INDEX(POA_GC_2026!$F:$F,MATCH($C15,POA_GC_2026!$A:$A,0)))</f>
        <v/>
      </c>
      <c r="R15" s="161" t="str">
        <f>IF($C15="","",INDEX(POA_GC_2026!$G:$G,MATCH($C15,POA_GC_2026!$A:$A,0)))</f>
        <v/>
      </c>
      <c r="S15" s="161" t="str">
        <f>IF($C15="","",INDEX(POA_GC_2026!$H:$H,MATCH($C15,POA_GC_2026!$A:$A,0)))</f>
        <v/>
      </c>
      <c r="T15" s="161" t="str">
        <f>IF($C15="","",INDEX(POA_GC_2026!$I:$I,MATCH($C15,POA_GC_2026!$A:$A,0)))</f>
        <v/>
      </c>
      <c r="U15" s="161" t="str">
        <f>IF($C15="","",INDEX(POA_GC_2026!$J:$J,MATCH($C15,POA_GC_2026!$A:$A,0)))</f>
        <v/>
      </c>
      <c r="V15" s="161" t="str">
        <f>IF($C15="","",INDEX(POA_GC_2026!$K:$K,MATCH($C15,POA_GC_2026!$A:$A,0)))</f>
        <v/>
      </c>
      <c r="W15" s="161" t="str">
        <f>IF($C15="","",INDEX(POA_GC_2026!$L:$L,MATCH($C15,POA_GC_2026!$A:$A,0)))</f>
        <v/>
      </c>
      <c r="X15" s="165" t="str">
        <f>IF($C15="","",INDEX(POA_GC_2026!$AB:$AB,MATCH($C15,POA_GC_2026!$A:$A,0)))</f>
        <v/>
      </c>
      <c r="Y15" s="165" t="str">
        <f>IF($C15="","",INDEX(POA_GC_2026!$BE:$BE,MATCH($C15,POA_GC_2026!$A:$A,0)))</f>
        <v/>
      </c>
      <c r="Z15" s="168">
        <v>0</v>
      </c>
      <c r="AA15" s="168">
        <v>0</v>
      </c>
      <c r="AB15" s="169">
        <f t="shared" si="1"/>
        <v>0</v>
      </c>
      <c r="AC15" s="168"/>
      <c r="AD15" s="168"/>
      <c r="AE15" s="168"/>
      <c r="AF15" s="168" t="s">
        <v>2452</v>
      </c>
      <c r="AG15" s="172" t="str">
        <f>IF($C15="","",INDEX(POA_GC_2026!$CZ:$CZ,MATCH($C15,POA_GC_2026!$A:$A,0)))</f>
        <v/>
      </c>
      <c r="AH15" s="159" t="str">
        <f>IF($C15="","",INDEX(POA_GC_2026!$R:$R,MATCH($C15,POA_GC_2026!$A:$A,0)))</f>
        <v/>
      </c>
      <c r="AI15" s="162" t="s">
        <v>2452</v>
      </c>
      <c r="AJ15" s="159" t="str">
        <f>IF($C15="","",INDEX(POA_GC_2026!$B:$B,MATCH($C15,POA_GC_2026!$A:$A,0)))</f>
        <v/>
      </c>
      <c r="AK15" s="175"/>
      <c r="AL15" s="175">
        <v>0</v>
      </c>
      <c r="AM15" s="173"/>
      <c r="AN15" s="175"/>
      <c r="AO15" s="175"/>
      <c r="AP15" s="175"/>
    </row>
    <row r="16" spans="1:42" s="39" customFormat="1" ht="15.75" customHeight="1">
      <c r="A16" s="155"/>
      <c r="B16" s="155" t="s">
        <v>193</v>
      </c>
      <c r="C16" s="175" t="s">
        <v>2544</v>
      </c>
      <c r="D16" s="175" t="s">
        <v>3082</v>
      </c>
      <c r="E16" s="492">
        <v>46048</v>
      </c>
      <c r="F16" s="175" t="s">
        <v>3083</v>
      </c>
      <c r="G16" s="492">
        <v>46049</v>
      </c>
      <c r="H16" s="175" t="s">
        <v>2222</v>
      </c>
      <c r="I16" s="175" t="s">
        <v>2843</v>
      </c>
      <c r="J16" s="159" t="str">
        <f>IF($C16="","",INDEX(POA_GC_2026!$O:$O,MATCH($C16,POA_GC_2026!$A:$A,0)))</f>
        <v>PROVISION Y PRESTACION DE SERVICIOS DE SALUD</v>
      </c>
      <c r="K16" s="160" t="str">
        <f>IF($C16="","",INDEX(POA_GC_2026!$W:$W,MATCH($C16,POA_GC_2026!A:A,0)))</f>
        <v>COORDINAR LA ELABORACION DEL PRESUPUESTO INSTITUCIONAL, SU TRAMITE, EJECUCION Y REVISION Y CORRECTIVOS, GESTIONAR FONDOS, PREPARAR PROYECTOS ESPECIALES Y ADMINISTRAR LA POLITICA SALARIAL Y DE CONTRATACION INSTITUCIONAL DE ACUERDO A LA NORMATIVA VIGENTE</v>
      </c>
      <c r="L16" s="160" t="str">
        <f>IF($C16="","",INDEX(POA_GC_2026!X:X,MATCH($C16,POA_GC_2026!$A:$A,0)))</f>
        <v>DISTRIBUTIVOS DE SUELDOS Y SALARIOS DEL PERSONAL</v>
      </c>
      <c r="M16" s="161" t="str">
        <f>IF($C16="","",INDEX(POA_GC_2026!C:C,MATCH($C16,POA_GC_2026!$A:$A,0)))</f>
        <v>PAGO DE DECIMO TERCER SUELDO</v>
      </c>
      <c r="N16" s="571" t="str">
        <f>IF($C16="","",INDEX(POA_GC_2026!N:N,MATCH($C16,POA_GC_2026!$A:$A,0)))</f>
        <v>HOSPITAL GENERAL DE CHONE</v>
      </c>
      <c r="O16" s="161" t="str">
        <f>IF($C16="","",INDEX(POA_GC_2026!D:D,MATCH($C16,POA_GC_2026!$A:$A,0)))</f>
        <v>1333</v>
      </c>
      <c r="P16" s="161" t="str">
        <f>IF($C16="","",INDEX(POA_GC_2026!$E:$E,MATCH($C16,POA_GC_2026!$A:$A,0)))</f>
        <v>90</v>
      </c>
      <c r="Q16" s="161" t="str">
        <f>IF($C16="","",INDEX(POA_GC_2026!$F:$F,MATCH($C16,POA_GC_2026!$A:$A,0)))</f>
        <v>000</v>
      </c>
      <c r="R16" s="161" t="str">
        <f>IF($C16="","",INDEX(POA_GC_2026!$G:$G,MATCH($C16,POA_GC_2026!$A:$A,0)))</f>
        <v>001</v>
      </c>
      <c r="S16" s="161">
        <f>IF($C16="","",INDEX(POA_GC_2026!$H:$H,MATCH($C16,POA_GC_2026!$A:$A,0)))</f>
        <v>510203</v>
      </c>
      <c r="T16" s="161" t="str">
        <f>IF($C16="","",INDEX(POA_GC_2026!$I:$I,MATCH($C16,POA_GC_2026!$A:$A,0)))</f>
        <v>1300</v>
      </c>
      <c r="U16" s="161" t="str">
        <f>IF($C16="","",INDEX(POA_GC_2026!$J:$J,MATCH($C16,POA_GC_2026!$A:$A,0)))</f>
        <v>001</v>
      </c>
      <c r="V16" s="161" t="str">
        <f>IF($C16="","",INDEX(POA_GC_2026!$K:$K,MATCH($C16,POA_GC_2026!$A:$A,0)))</f>
        <v>0000</v>
      </c>
      <c r="W16" s="161" t="str">
        <f>IF($C16="","",INDEX(POA_GC_2026!$L:$L,MATCH($C16,POA_GC_2026!$A:$A,0)))</f>
        <v>0000</v>
      </c>
      <c r="X16" s="165" t="str">
        <f>IF($C16="","",INDEX(POA_GC_2026!$AB:$AB,MATCH($C16,POA_GC_2026!$A:$A,0)))</f>
        <v>NUEVA</v>
      </c>
      <c r="Y16" s="165">
        <f>IF($C16="","",INDEX(POA_GC_2026!$BE:$BE,MATCH($C16,POA_GC_2026!$A:$A,0)))</f>
        <v>0</v>
      </c>
      <c r="Z16" s="168">
        <v>0</v>
      </c>
      <c r="AA16" s="168">
        <v>0</v>
      </c>
      <c r="AB16" s="169">
        <f t="shared" ref="AB16:AB69" si="2">+Z16+AA16</f>
        <v>0</v>
      </c>
      <c r="AC16" s="168"/>
      <c r="AD16" s="168"/>
      <c r="AE16" s="168"/>
      <c r="AF16" s="168">
        <v>0</v>
      </c>
      <c r="AG16" s="172">
        <f>IF($C16="","",INDEX(POA_GC_2026!$CZ:$CZ,MATCH($C16,POA_GC_2026!$A:$A,0)))</f>
        <v>0</v>
      </c>
      <c r="AH16" s="159" t="str">
        <f>IF($C16="","",INDEX(POA_GC_2026!$R:$R,MATCH($C16,POA_GC_2026!$A:$A,0)))</f>
        <v>DECIMO TERCER SUELDO</v>
      </c>
      <c r="AI16" s="162" t="s">
        <v>952</v>
      </c>
      <c r="AJ16" s="159" t="str">
        <f>IF($C16="","",INDEX(POA_GC_2026!$B:$B,MATCH($C16,POA_GC_2026!$A:$A,0)))</f>
        <v>HOSPITAL GENERAL DE CHONE</v>
      </c>
      <c r="AK16" s="175"/>
      <c r="AL16" s="175">
        <v>0</v>
      </c>
      <c r="AM16" s="173"/>
      <c r="AN16" s="175"/>
      <c r="AO16" s="175"/>
      <c r="AP16" s="175" t="s">
        <v>2544</v>
      </c>
    </row>
    <row r="17" spans="1:42" s="39" customFormat="1" ht="15.75" customHeight="1">
      <c r="A17" s="155"/>
      <c r="B17" s="155" t="s">
        <v>193</v>
      </c>
      <c r="C17" s="175" t="s">
        <v>2545</v>
      </c>
      <c r="D17" s="175" t="s">
        <v>3082</v>
      </c>
      <c r="E17" s="492">
        <v>46048</v>
      </c>
      <c r="F17" s="175" t="s">
        <v>3083</v>
      </c>
      <c r="G17" s="492">
        <v>46049</v>
      </c>
      <c r="H17" s="175" t="s">
        <v>2222</v>
      </c>
      <c r="I17" s="175" t="s">
        <v>2843</v>
      </c>
      <c r="J17" s="159" t="str">
        <f>IF($C17="","",INDEX(POA_GC_2026!$O:$O,MATCH($C17,POA_GC_2026!$A:$A,0)))</f>
        <v>PROVISION Y PRESTACION DE SERVICIOS DE SALUD</v>
      </c>
      <c r="K17" s="160" t="str">
        <f>IF($C17="","",INDEX(POA_GC_2026!$W:$W,MATCH($C17,POA_GC_2026!A:A,0)))</f>
        <v>COORDINAR LA ELABORACION DEL PRESUPUESTO INSTITUCIONAL, SU TRAMITE, EJECUCION Y REVISION Y CORRECTIVOS, GESTIONAR FONDOS, PREPARAR PROYECTOS ESPECIALES Y ADMINISTRAR LA POLITICA SALARIAL Y DE CONTRATACION INSTITUCIONAL DE ACUERDO A LA NORMATIVA VIGENTE</v>
      </c>
      <c r="L17" s="160" t="str">
        <f>IF($C17="","",INDEX(POA_GC_2026!X:X,MATCH($C17,POA_GC_2026!$A:$A,0)))</f>
        <v>DISTRIBUTIVOS DE SUELDOS Y SALARIOS DEL PERSONAL</v>
      </c>
      <c r="M17" s="161" t="str">
        <f>IF($C17="","",INDEX(POA_GC_2026!C:C,MATCH($C17,POA_GC_2026!$A:$A,0)))</f>
        <v xml:space="preserve"> PAGO DE DECIMO CUARTO SUELDO</v>
      </c>
      <c r="N17" s="571" t="str">
        <f>IF($C17="","",INDEX(POA_GC_2026!N:N,MATCH($C17,POA_GC_2026!$A:$A,0)))</f>
        <v>HOSPITAL GENERAL DE CHONE</v>
      </c>
      <c r="O17" s="161" t="str">
        <f>IF($C17="","",INDEX(POA_GC_2026!D:D,MATCH($C17,POA_GC_2026!$A:$A,0)))</f>
        <v>1333</v>
      </c>
      <c r="P17" s="161" t="str">
        <f>IF($C17="","",INDEX(POA_GC_2026!$E:$E,MATCH($C17,POA_GC_2026!$A:$A,0)))</f>
        <v>90</v>
      </c>
      <c r="Q17" s="161" t="str">
        <f>IF($C17="","",INDEX(POA_GC_2026!$F:$F,MATCH($C17,POA_GC_2026!$A:$A,0)))</f>
        <v>000</v>
      </c>
      <c r="R17" s="161" t="str">
        <f>IF($C17="","",INDEX(POA_GC_2026!$G:$G,MATCH($C17,POA_GC_2026!$A:$A,0)))</f>
        <v>001</v>
      </c>
      <c r="S17" s="161">
        <f>IF($C17="","",INDEX(POA_GC_2026!$H:$H,MATCH($C17,POA_GC_2026!$A:$A,0)))</f>
        <v>510204</v>
      </c>
      <c r="T17" s="161" t="str">
        <f>IF($C17="","",INDEX(POA_GC_2026!$I:$I,MATCH($C17,POA_GC_2026!$A:$A,0)))</f>
        <v>1300</v>
      </c>
      <c r="U17" s="161" t="str">
        <f>IF($C17="","",INDEX(POA_GC_2026!$J:$J,MATCH($C17,POA_GC_2026!$A:$A,0)))</f>
        <v>001</v>
      </c>
      <c r="V17" s="161" t="str">
        <f>IF($C17="","",INDEX(POA_GC_2026!$K:$K,MATCH($C17,POA_GC_2026!$A:$A,0)))</f>
        <v>0000</v>
      </c>
      <c r="W17" s="161" t="str">
        <f>IF($C17="","",INDEX(POA_GC_2026!$L:$L,MATCH($C17,POA_GC_2026!$A:$A,0)))</f>
        <v>0000</v>
      </c>
      <c r="X17" s="165" t="str">
        <f>IF($C17="","",INDEX(POA_GC_2026!$AB:$AB,MATCH($C17,POA_GC_2026!$A:$A,0)))</f>
        <v>NUEVA</v>
      </c>
      <c r="Y17" s="165">
        <f>IF($C17="","",INDEX(POA_GC_2026!$BE:$BE,MATCH($C17,POA_GC_2026!$A:$A,0)))</f>
        <v>0</v>
      </c>
      <c r="Z17" s="168">
        <v>0</v>
      </c>
      <c r="AA17" s="168">
        <v>0</v>
      </c>
      <c r="AB17" s="169">
        <f t="shared" si="2"/>
        <v>0</v>
      </c>
      <c r="AC17" s="168"/>
      <c r="AD17" s="168"/>
      <c r="AE17" s="168"/>
      <c r="AF17" s="168">
        <v>0</v>
      </c>
      <c r="AG17" s="172">
        <f>IF($C17="","",INDEX(POA_GC_2026!$CZ:$CZ,MATCH($C17,POA_GC_2026!$A:$A,0)))</f>
        <v>0</v>
      </c>
      <c r="AH17" s="159" t="str">
        <f>IF($C17="","",INDEX(POA_GC_2026!$R:$R,MATCH($C17,POA_GC_2026!$A:$A,0)))</f>
        <v>DECIMO CUARTO SUELDO</v>
      </c>
      <c r="AI17" s="162" t="s">
        <v>952</v>
      </c>
      <c r="AJ17" s="159" t="str">
        <f>IF($C17="","",INDEX(POA_GC_2026!$B:$B,MATCH($C17,POA_GC_2026!$A:$A,0)))</f>
        <v>HOSPITAL GENERAL DE CHONE</v>
      </c>
      <c r="AK17" s="175"/>
      <c r="AL17" s="175">
        <v>0</v>
      </c>
      <c r="AM17" s="173"/>
      <c r="AN17" s="175"/>
      <c r="AO17" s="175"/>
      <c r="AP17" s="175" t="s">
        <v>2545</v>
      </c>
    </row>
    <row r="18" spans="1:42" s="39" customFormat="1" ht="15.75" customHeight="1">
      <c r="A18" s="155"/>
      <c r="B18" s="155" t="s">
        <v>193</v>
      </c>
      <c r="C18" s="175" t="s">
        <v>2547</v>
      </c>
      <c r="D18" s="175" t="s">
        <v>3082</v>
      </c>
      <c r="E18" s="492">
        <v>46048</v>
      </c>
      <c r="F18" s="175" t="s">
        <v>3083</v>
      </c>
      <c r="G18" s="492">
        <v>46049</v>
      </c>
      <c r="H18" s="175" t="s">
        <v>2222</v>
      </c>
      <c r="I18" s="175" t="s">
        <v>2843</v>
      </c>
      <c r="J18" s="159" t="str">
        <f>IF($C18="","",INDEX(POA_GC_2026!$O:$O,MATCH($C18,POA_GC_2026!$A:$A,0)))</f>
        <v>PROVISION Y PRESTACION DE SERVICIOS DE SALUD</v>
      </c>
      <c r="K18" s="160" t="str">
        <f>IF($C18="","",INDEX(POA_GC_2026!$W:$W,MATCH($C18,POA_GC_2026!A:A,0)))</f>
        <v>COORDINAR LA ELABORACION DEL PRESUPUESTO INSTITUCIONAL, SU TRAMITE, EJECUCION Y REVISION Y CORRECTIVOS, GESTIONAR FONDOS, PREPARAR PROYECTOS ESPECIALES Y ADMINISTRAR LA POLITICA SALARIAL Y DE CONTRATACION INSTITUCIONAL DE ACUERDO A LA NORMATIVA VIGENTE</v>
      </c>
      <c r="L18" s="160" t="str">
        <f>IF($C18="","",INDEX(POA_GC_2026!X:X,MATCH($C18,POA_GC_2026!$A:$A,0)))</f>
        <v>DISTRIBUTIVOS DE SUELDOS Y SALARIOS DEL PERSONAL</v>
      </c>
      <c r="M18" s="161" t="str">
        <f>IF($C18="","",INDEX(POA_GC_2026!C:C,MATCH($C18,POA_GC_2026!$A:$A,0)))</f>
        <v>PAGO DECONTRATOS OCASIONALES PARA EL CUMPLIMIENTO DEL SERVICIO RURAL</v>
      </c>
      <c r="N18" s="571" t="str">
        <f>IF($C18="","",INDEX(POA_GC_2026!N:N,MATCH($C18,POA_GC_2026!$A:$A,0)))</f>
        <v>HOSPITAL GENERAL DE CHONE</v>
      </c>
      <c r="O18" s="161" t="str">
        <f>IF($C18="","",INDEX(POA_GC_2026!D:D,MATCH($C18,POA_GC_2026!$A:$A,0)))</f>
        <v>1333</v>
      </c>
      <c r="P18" s="161" t="str">
        <f>IF($C18="","",INDEX(POA_GC_2026!$E:$E,MATCH($C18,POA_GC_2026!$A:$A,0)))</f>
        <v>90</v>
      </c>
      <c r="Q18" s="161" t="str">
        <f>IF($C18="","",INDEX(POA_GC_2026!$F:$F,MATCH($C18,POA_GC_2026!$A:$A,0)))</f>
        <v>000</v>
      </c>
      <c r="R18" s="161" t="str">
        <f>IF($C18="","",INDEX(POA_GC_2026!$G:$G,MATCH($C18,POA_GC_2026!$A:$A,0)))</f>
        <v>001</v>
      </c>
      <c r="S18" s="161">
        <f>IF($C18="","",INDEX(POA_GC_2026!$H:$H,MATCH($C18,POA_GC_2026!$A:$A,0)))</f>
        <v>510515</v>
      </c>
      <c r="T18" s="161" t="str">
        <f>IF($C18="","",INDEX(POA_GC_2026!$I:$I,MATCH($C18,POA_GC_2026!$A:$A,0)))</f>
        <v>1300</v>
      </c>
      <c r="U18" s="161" t="str">
        <f>IF($C18="","",INDEX(POA_GC_2026!$J:$J,MATCH($C18,POA_GC_2026!$A:$A,0)))</f>
        <v>001</v>
      </c>
      <c r="V18" s="161" t="str">
        <f>IF($C18="","",INDEX(POA_GC_2026!$K:$K,MATCH($C18,POA_GC_2026!$A:$A,0)))</f>
        <v>0000</v>
      </c>
      <c r="W18" s="161" t="str">
        <f>IF($C18="","",INDEX(POA_GC_2026!$L:$L,MATCH($C18,POA_GC_2026!$A:$A,0)))</f>
        <v>0000</v>
      </c>
      <c r="X18" s="165" t="str">
        <f>IF($C18="","",INDEX(POA_GC_2026!$AB:$AB,MATCH($C18,POA_GC_2026!$A:$A,0)))</f>
        <v>NUEVA</v>
      </c>
      <c r="Y18" s="165">
        <f>IF($C18="","",INDEX(POA_GC_2026!$BE:$BE,MATCH($C18,POA_GC_2026!$A:$A,0)))</f>
        <v>0</v>
      </c>
      <c r="Z18" s="168">
        <v>0</v>
      </c>
      <c r="AA18" s="168">
        <v>0</v>
      </c>
      <c r="AB18" s="169">
        <f t="shared" si="2"/>
        <v>0</v>
      </c>
      <c r="AC18" s="168"/>
      <c r="AD18" s="168"/>
      <c r="AE18" s="168"/>
      <c r="AF18" s="168">
        <v>0</v>
      </c>
      <c r="AG18" s="172">
        <f>IF($C18="","",INDEX(POA_GC_2026!$CZ:$CZ,MATCH($C18,POA_GC_2026!$A:$A,0)))</f>
        <v>0</v>
      </c>
      <c r="AH18" s="159" t="str">
        <f>IF($C18="","",INDEX(POA_GC_2026!$R:$R,MATCH($C18,POA_GC_2026!$A:$A,0)))</f>
        <v>CONTRATOS OCASIONALES PARA EL CUMPLIMIENTO DEL SER</v>
      </c>
      <c r="AI18" s="162" t="s">
        <v>952</v>
      </c>
      <c r="AJ18" s="159" t="str">
        <f>IF($C18="","",INDEX(POA_GC_2026!$B:$B,MATCH($C18,POA_GC_2026!$A:$A,0)))</f>
        <v>HOSPITAL GENERAL DE CHONE</v>
      </c>
      <c r="AK18" s="175"/>
      <c r="AL18" s="175">
        <v>0</v>
      </c>
      <c r="AM18" s="173"/>
      <c r="AN18" s="175"/>
      <c r="AO18" s="175"/>
      <c r="AP18" s="175" t="s">
        <v>2547</v>
      </c>
    </row>
    <row r="19" spans="1:42" s="39" customFormat="1" ht="15.75" customHeight="1">
      <c r="A19" s="155"/>
      <c r="B19" s="155" t="s">
        <v>193</v>
      </c>
      <c r="C19" s="175" t="s">
        <v>2549</v>
      </c>
      <c r="D19" s="175" t="s">
        <v>3082</v>
      </c>
      <c r="E19" s="492">
        <v>46048</v>
      </c>
      <c r="F19" s="175" t="s">
        <v>3083</v>
      </c>
      <c r="G19" s="492">
        <v>46049</v>
      </c>
      <c r="H19" s="175" t="s">
        <v>2222</v>
      </c>
      <c r="I19" s="175" t="s">
        <v>2843</v>
      </c>
      <c r="J19" s="159" t="str">
        <f>IF($C19="","",INDEX(POA_GC_2026!$O:$O,MATCH($C19,POA_GC_2026!$A:$A,0)))</f>
        <v>PROVISION Y PRESTACION DE SERVICIOS DE SALUD</v>
      </c>
      <c r="K19" s="160" t="str">
        <f>IF($C19="","",INDEX(POA_GC_2026!$W:$W,MATCH($C19,POA_GC_2026!A:A,0)))</f>
        <v>COORDINAR LA ELABORACION DEL PRESUPUESTO INSTITUCIONAL, SU TRAMITE, EJECUCION Y REVISION Y CORRECTIVOS, GESTIONAR FONDOS, PREPARAR PROYECTOS ESPECIALES Y ADMINISTRAR LA POLITICA SALARIAL Y DE CONTRATACION INSTITUCIONAL DE ACUERDO A LA NORMATIVA VIGENTE</v>
      </c>
      <c r="L19" s="160" t="str">
        <f>IF($C19="","",INDEX(POA_GC_2026!X:X,MATCH($C19,POA_GC_2026!$A:$A,0)))</f>
        <v>DISTRIBUTIVOS DE SUELDOS Y SALARIOS DEL PERSONAL</v>
      </c>
      <c r="M19" s="161" t="str">
        <f>IF($C19="","",INDEX(POA_GC_2026!C:C,MATCH($C19,POA_GC_2026!$A:$A,0)))</f>
        <v xml:space="preserve"> PAGO DE SERVICIOS PERSONALES POR DEVENGAMIENTO DE BECAS PROFESIONALES DE LA SALUD</v>
      </c>
      <c r="N19" s="571" t="str">
        <f>IF($C19="","",INDEX(POA_GC_2026!N:N,MATCH($C19,POA_GC_2026!$A:$A,0)))</f>
        <v>HOSPITAL GENERAL DE CHONE</v>
      </c>
      <c r="O19" s="161" t="str">
        <f>IF($C19="","",INDEX(POA_GC_2026!D:D,MATCH($C19,POA_GC_2026!$A:$A,0)))</f>
        <v>1333</v>
      </c>
      <c r="P19" s="161" t="str">
        <f>IF($C19="","",INDEX(POA_GC_2026!$E:$E,MATCH($C19,POA_GC_2026!$A:$A,0)))</f>
        <v>90</v>
      </c>
      <c r="Q19" s="161" t="str">
        <f>IF($C19="","",INDEX(POA_GC_2026!$F:$F,MATCH($C19,POA_GC_2026!$A:$A,0)))</f>
        <v>000</v>
      </c>
      <c r="R19" s="161" t="str">
        <f>IF($C19="","",INDEX(POA_GC_2026!$G:$G,MATCH($C19,POA_GC_2026!$A:$A,0)))</f>
        <v>001</v>
      </c>
      <c r="S19" s="161">
        <f>IF($C19="","",INDEX(POA_GC_2026!$H:$H,MATCH($C19,POA_GC_2026!$A:$A,0)))</f>
        <v>510516</v>
      </c>
      <c r="T19" s="161" t="str">
        <f>IF($C19="","",INDEX(POA_GC_2026!$I:$I,MATCH($C19,POA_GC_2026!$A:$A,0)))</f>
        <v>1300</v>
      </c>
      <c r="U19" s="161" t="str">
        <f>IF($C19="","",INDEX(POA_GC_2026!$J:$J,MATCH($C19,POA_GC_2026!$A:$A,0)))</f>
        <v>001</v>
      </c>
      <c r="V19" s="161" t="str">
        <f>IF($C19="","",INDEX(POA_GC_2026!$K:$K,MATCH($C19,POA_GC_2026!$A:$A,0)))</f>
        <v>0000</v>
      </c>
      <c r="W19" s="161" t="str">
        <f>IF($C19="","",INDEX(POA_GC_2026!$L:$L,MATCH($C19,POA_GC_2026!$A:$A,0)))</f>
        <v>0000</v>
      </c>
      <c r="X19" s="165" t="str">
        <f>IF($C19="","",INDEX(POA_GC_2026!$AB:$AB,MATCH($C19,POA_GC_2026!$A:$A,0)))</f>
        <v>NUEVA</v>
      </c>
      <c r="Y19" s="165">
        <f>IF($C19="","",INDEX(POA_GC_2026!$BE:$BE,MATCH($C19,POA_GC_2026!$A:$A,0)))</f>
        <v>0</v>
      </c>
      <c r="Z19" s="168">
        <v>0</v>
      </c>
      <c r="AA19" s="168">
        <v>0</v>
      </c>
      <c r="AB19" s="169">
        <f t="shared" si="2"/>
        <v>0</v>
      </c>
      <c r="AC19" s="168"/>
      <c r="AD19" s="168"/>
      <c r="AE19" s="168"/>
      <c r="AF19" s="168">
        <v>0</v>
      </c>
      <c r="AG19" s="172">
        <f>IF($C19="","",INDEX(POA_GC_2026!$CZ:$CZ,MATCH($C19,POA_GC_2026!$A:$A,0)))</f>
        <v>0</v>
      </c>
      <c r="AH19" s="159" t="str">
        <f>IF($C19="","",INDEX(POA_GC_2026!$R:$R,MATCH($C19,POA_GC_2026!$A:$A,0)))</f>
        <v>CONTRATOS OCASIONALES PARA EL CUMPLIMIENTO DE LA DEVENGACIÓN DE BECAS</v>
      </c>
      <c r="AI19" s="162" t="s">
        <v>952</v>
      </c>
      <c r="AJ19" s="159" t="str">
        <f>IF($C19="","",INDEX(POA_GC_2026!$B:$B,MATCH($C19,POA_GC_2026!$A:$A,0)))</f>
        <v>HOSPITAL GENERAL DE CHONE</v>
      </c>
      <c r="AK19" s="175"/>
      <c r="AL19" s="175">
        <v>0</v>
      </c>
      <c r="AM19" s="173"/>
      <c r="AN19" s="175"/>
      <c r="AO19" s="175"/>
      <c r="AP19" s="175" t="s">
        <v>2549</v>
      </c>
    </row>
    <row r="20" spans="1:42" s="39" customFormat="1" ht="15.75" customHeight="1">
      <c r="A20" s="155"/>
      <c r="B20" s="155" t="s">
        <v>193</v>
      </c>
      <c r="C20" s="175" t="s">
        <v>2551</v>
      </c>
      <c r="D20" s="175" t="s">
        <v>3082</v>
      </c>
      <c r="E20" s="492">
        <v>46048</v>
      </c>
      <c r="F20" s="175" t="s">
        <v>3083</v>
      </c>
      <c r="G20" s="492">
        <v>46049</v>
      </c>
      <c r="H20" s="175" t="s">
        <v>2222</v>
      </c>
      <c r="I20" s="175" t="s">
        <v>2843</v>
      </c>
      <c r="J20" s="159" t="str">
        <f>IF($C20="","",INDEX(POA_GC_2026!$O:$O,MATCH($C20,POA_GC_2026!$A:$A,0)))</f>
        <v>PROVISION Y PRESTACION DE SERVICIOS DE SALUD</v>
      </c>
      <c r="K20" s="160" t="str">
        <f>IF($C20="","",INDEX(POA_GC_2026!$W:$W,MATCH($C20,POA_GC_2026!A:A,0)))</f>
        <v>COORDINAR LA ELABORACION DEL PRESUPUESTO INSTITUCIONAL, SU TRAMITE, EJECUCION Y REVISION Y CORRECTIVOS, GESTIONAR FONDOS, PREPARAR PROYECTOS ESPECIALES Y ADMINISTRAR LA POLITICA SALARIAL Y DE CONTRATACION INSTITUCIONAL DE ACUERDO A LA NORMATIVA VIGENTE</v>
      </c>
      <c r="L20" s="160" t="str">
        <f>IF($C20="","",INDEX(POA_GC_2026!X:X,MATCH($C20,POA_GC_2026!$A:$A,0)))</f>
        <v>INFORMES DE CONTRATOS DE SERVICIOS OCASIONALES Y PROFESIONALES</v>
      </c>
      <c r="M20" s="161" t="str">
        <f>IF($C20="","",INDEX(POA_GC_2026!C:C,MATCH($C20,POA_GC_2026!$A:$A,0)))</f>
        <v>PAGO DESERVICIOS PERSONALES POR CONTRATO A PROFESIONALES DE LA SALUD</v>
      </c>
      <c r="N20" s="571" t="str">
        <f>IF($C20="","",INDEX(POA_GC_2026!N:N,MATCH($C20,POA_GC_2026!$A:$A,0)))</f>
        <v>HOSPITAL GENERAL DE CHONE</v>
      </c>
      <c r="O20" s="161" t="str">
        <f>IF($C20="","",INDEX(POA_GC_2026!D:D,MATCH($C20,POA_GC_2026!$A:$A,0)))</f>
        <v>1333</v>
      </c>
      <c r="P20" s="161" t="str">
        <f>IF($C20="","",INDEX(POA_GC_2026!$E:$E,MATCH($C20,POA_GC_2026!$A:$A,0)))</f>
        <v>90</v>
      </c>
      <c r="Q20" s="161" t="str">
        <f>IF($C20="","",INDEX(POA_GC_2026!$F:$F,MATCH($C20,POA_GC_2026!$A:$A,0)))</f>
        <v>000</v>
      </c>
      <c r="R20" s="161" t="str">
        <f>IF($C20="","",INDEX(POA_GC_2026!$G:$G,MATCH($C20,POA_GC_2026!$A:$A,0)))</f>
        <v>001</v>
      </c>
      <c r="S20" s="161">
        <f>IF($C20="","",INDEX(POA_GC_2026!$H:$H,MATCH($C20,POA_GC_2026!$A:$A,0)))</f>
        <v>510517</v>
      </c>
      <c r="T20" s="161" t="str">
        <f>IF($C20="","",INDEX(POA_GC_2026!$I:$I,MATCH($C20,POA_GC_2026!$A:$A,0)))</f>
        <v>1300</v>
      </c>
      <c r="U20" s="161" t="str">
        <f>IF($C20="","",INDEX(POA_GC_2026!$J:$J,MATCH($C20,POA_GC_2026!$A:$A,0)))</f>
        <v>001</v>
      </c>
      <c r="V20" s="161" t="str">
        <f>IF($C20="","",INDEX(POA_GC_2026!$K:$K,MATCH($C20,POA_GC_2026!$A:$A,0)))</f>
        <v>0000</v>
      </c>
      <c r="W20" s="161" t="str">
        <f>IF($C20="","",INDEX(POA_GC_2026!$L:$L,MATCH($C20,POA_GC_2026!$A:$A,0)))</f>
        <v>0000</v>
      </c>
      <c r="X20" s="165" t="str">
        <f>IF($C20="","",INDEX(POA_GC_2026!$AB:$AB,MATCH($C20,POA_GC_2026!$A:$A,0)))</f>
        <v>NUEVA</v>
      </c>
      <c r="Y20" s="165">
        <f>IF($C20="","",INDEX(POA_GC_2026!$BE:$BE,MATCH($C20,POA_GC_2026!$A:$A,0)))</f>
        <v>0</v>
      </c>
      <c r="Z20" s="168">
        <v>0</v>
      </c>
      <c r="AA20" s="168">
        <v>0</v>
      </c>
      <c r="AB20" s="169">
        <f t="shared" si="2"/>
        <v>0</v>
      </c>
      <c r="AC20" s="168"/>
      <c r="AD20" s="168"/>
      <c r="AE20" s="168"/>
      <c r="AF20" s="168">
        <v>0</v>
      </c>
      <c r="AG20" s="172">
        <f>IF($C20="","",INDEX(POA_GC_2026!$CZ:$CZ,MATCH($C20,POA_GC_2026!$A:$A,0)))</f>
        <v>0</v>
      </c>
      <c r="AH20" s="159" t="str">
        <f>IF($C20="","",INDEX(POA_GC_2026!$R:$R,MATCH($C20,POA_GC_2026!$A:$A,0)))</f>
        <v>SERVICIOS PERSONALES POR CONTRATO DE PROFESIONALES DE LA SALUD</v>
      </c>
      <c r="AI20" s="162" t="s">
        <v>952</v>
      </c>
      <c r="AJ20" s="159" t="str">
        <f>IF($C20="","",INDEX(POA_GC_2026!$B:$B,MATCH($C20,POA_GC_2026!$A:$A,0)))</f>
        <v>HOSPITAL GENERAL DE CHONE</v>
      </c>
      <c r="AK20" s="175"/>
      <c r="AL20" s="175">
        <v>0</v>
      </c>
      <c r="AM20" s="173"/>
      <c r="AN20" s="175"/>
      <c r="AO20" s="175"/>
      <c r="AP20" s="175" t="s">
        <v>2551</v>
      </c>
    </row>
    <row r="21" spans="1:42" s="39" customFormat="1" ht="15.75" customHeight="1">
      <c r="A21" s="155"/>
      <c r="B21" s="155" t="s">
        <v>193</v>
      </c>
      <c r="C21" s="175" t="s">
        <v>2554</v>
      </c>
      <c r="D21" s="175" t="s">
        <v>3082</v>
      </c>
      <c r="E21" s="492">
        <v>46048</v>
      </c>
      <c r="F21" s="175" t="s">
        <v>3083</v>
      </c>
      <c r="G21" s="492">
        <v>46049</v>
      </c>
      <c r="H21" s="175" t="s">
        <v>2222</v>
      </c>
      <c r="I21" s="175" t="s">
        <v>2843</v>
      </c>
      <c r="J21" s="159" t="str">
        <f>IF($C21="","",INDEX(POA_GC_2026!$O:$O,MATCH($C21,POA_GC_2026!$A:$A,0)))</f>
        <v>PROVISION Y PRESTACION DE SERVICIOS DE SALUD</v>
      </c>
      <c r="K21" s="160" t="str">
        <f>IF($C21="","",INDEX(POA_GC_2026!$W:$W,MATCH($C21,POA_GC_2026!A:A,0)))</f>
        <v>PROGRAMAR, DIRIGIR, CONTROLAR LA GESTIÒN DE LOS RECURSOS ASIGNADOS A SU CARGO Y EVALUAR SU ADECUADA UTILIZACIÒN PARA PROVEER SU CARTERA DE SERVICIOS, MEDIANTE EL PLAN OPERATIVO ANUAL Y EL COMPROMISO DE GESTION EN FUNCIÒN DE RESULTADOS DE IMPACTO SOCIAL</v>
      </c>
      <c r="L21" s="160" t="str">
        <f>IF($C21="","",INDEX(POA_GC_2026!X:X,MATCH($C21,POA_GC_2026!$A:$A,0)))</f>
        <v>DISTRIBUTIVOS DE SUELDOS Y SALARIOS DEL PERSONAL</v>
      </c>
      <c r="M21" s="161" t="str">
        <f>IF($C21="","",INDEX(POA_GC_2026!C:C,MATCH($C21,POA_GC_2026!$A:$A,0)))</f>
        <v>PAGO DE APORTE PATRONAL</v>
      </c>
      <c r="N21" s="571" t="str">
        <f>IF($C21="","",INDEX(POA_GC_2026!N:N,MATCH($C21,POA_GC_2026!$A:$A,0)))</f>
        <v>HOSPITAL GENERAL DE CHONE</v>
      </c>
      <c r="O21" s="161" t="str">
        <f>IF($C21="","",INDEX(POA_GC_2026!D:D,MATCH($C21,POA_GC_2026!$A:$A,0)))</f>
        <v>1333</v>
      </c>
      <c r="P21" s="161" t="str">
        <f>IF($C21="","",INDEX(POA_GC_2026!$E:$E,MATCH($C21,POA_GC_2026!$A:$A,0)))</f>
        <v>90</v>
      </c>
      <c r="Q21" s="161" t="str">
        <f>IF($C21="","",INDEX(POA_GC_2026!$F:$F,MATCH($C21,POA_GC_2026!$A:$A,0)))</f>
        <v>000</v>
      </c>
      <c r="R21" s="161" t="str">
        <f>IF($C21="","",INDEX(POA_GC_2026!$G:$G,MATCH($C21,POA_GC_2026!$A:$A,0)))</f>
        <v>001</v>
      </c>
      <c r="S21" s="161">
        <f>IF($C21="","",INDEX(POA_GC_2026!$H:$H,MATCH($C21,POA_GC_2026!$A:$A,0)))</f>
        <v>510601</v>
      </c>
      <c r="T21" s="161" t="str">
        <f>IF($C21="","",INDEX(POA_GC_2026!$I:$I,MATCH($C21,POA_GC_2026!$A:$A,0)))</f>
        <v>1300</v>
      </c>
      <c r="U21" s="161" t="str">
        <f>IF($C21="","",INDEX(POA_GC_2026!$J:$J,MATCH($C21,POA_GC_2026!$A:$A,0)))</f>
        <v>001</v>
      </c>
      <c r="V21" s="161" t="str">
        <f>IF($C21="","",INDEX(POA_GC_2026!$K:$K,MATCH($C21,POA_GC_2026!$A:$A,0)))</f>
        <v>0000</v>
      </c>
      <c r="W21" s="161" t="str">
        <f>IF($C21="","",INDEX(POA_GC_2026!$L:$L,MATCH($C21,POA_GC_2026!$A:$A,0)))</f>
        <v>0000</v>
      </c>
      <c r="X21" s="165" t="str">
        <f>IF($C21="","",INDEX(POA_GC_2026!$AB:$AB,MATCH($C21,POA_GC_2026!$A:$A,0)))</f>
        <v>NUEVA</v>
      </c>
      <c r="Y21" s="165">
        <f>IF($C21="","",INDEX(POA_GC_2026!$BE:$BE,MATCH($C21,POA_GC_2026!$A:$A,0)))</f>
        <v>0</v>
      </c>
      <c r="Z21" s="168">
        <v>0</v>
      </c>
      <c r="AA21" s="168">
        <v>0</v>
      </c>
      <c r="AB21" s="169">
        <f t="shared" si="2"/>
        <v>0</v>
      </c>
      <c r="AC21" s="168"/>
      <c r="AD21" s="168"/>
      <c r="AE21" s="168"/>
      <c r="AF21" s="168">
        <v>0</v>
      </c>
      <c r="AG21" s="172">
        <f>IF($C21="","",INDEX(POA_GC_2026!$CZ:$CZ,MATCH($C21,POA_GC_2026!$A:$A,0)))</f>
        <v>0</v>
      </c>
      <c r="AH21" s="159" t="str">
        <f>IF($C21="","",INDEX(POA_GC_2026!$R:$R,MATCH($C21,POA_GC_2026!$A:$A,0)))</f>
        <v>APORTE PATRONAL</v>
      </c>
      <c r="AI21" s="162" t="s">
        <v>952</v>
      </c>
      <c r="AJ21" s="159" t="str">
        <f>IF($C21="","",INDEX(POA_GC_2026!$B:$B,MATCH($C21,POA_GC_2026!$A:$A,0)))</f>
        <v>HOSPITAL GENERAL DE CHONE</v>
      </c>
      <c r="AK21" s="175"/>
      <c r="AL21" s="175">
        <v>0</v>
      </c>
      <c r="AM21" s="173"/>
      <c r="AN21" s="175"/>
      <c r="AO21" s="175"/>
      <c r="AP21" s="175" t="s">
        <v>2554</v>
      </c>
    </row>
    <row r="22" spans="1:42" s="39" customFormat="1" ht="15.75" customHeight="1">
      <c r="A22" s="155"/>
      <c r="B22" s="155" t="s">
        <v>193</v>
      </c>
      <c r="C22" s="175" t="s">
        <v>2555</v>
      </c>
      <c r="D22" s="175" t="s">
        <v>3082</v>
      </c>
      <c r="E22" s="492">
        <v>46048</v>
      </c>
      <c r="F22" s="175" t="s">
        <v>3083</v>
      </c>
      <c r="G22" s="492">
        <v>46049</v>
      </c>
      <c r="H22" s="175" t="s">
        <v>2222</v>
      </c>
      <c r="I22" s="175" t="s">
        <v>2843</v>
      </c>
      <c r="J22" s="159" t="str">
        <f>IF($C22="","",INDEX(POA_GC_2026!$O:$O,MATCH($C22,POA_GC_2026!$A:$A,0)))</f>
        <v>PROVISION Y PRESTACION DE SERVICIOS DE SALUD</v>
      </c>
      <c r="K22" s="160" t="str">
        <f>IF($C22="","",INDEX(POA_GC_2026!$W:$W,MATCH($C22,POA_GC_2026!A:A,0)))</f>
        <v>PROGRAMAR, DIRIGIR, CONTROLAR LA GESTIÒN DE LOS RECURSOS ASIGNADOS A SU CARGO Y EVALUAR SU ADECUADA UTILIZACIÒN PARA PROVEER SU CARTERA DE SERVICIOS, MEDIANTE EL PLAN OPERATIVO ANUAL Y EL COMPROMISO DE GESTION EN FUNCIÒN DE RESULTADOS DE IMPACTO SOCIAL</v>
      </c>
      <c r="L22" s="160" t="str">
        <f>IF($C22="","",INDEX(POA_GC_2026!X:X,MATCH($C22,POA_GC_2026!$A:$A,0)))</f>
        <v>DISTRIBUTIVOS DE SUELDOS Y SALARIOS DEL PERSONAL</v>
      </c>
      <c r="M22" s="161" t="str">
        <f>IF($C22="","",INDEX(POA_GC_2026!C:C,MATCH($C22,POA_GC_2026!$A:$A,0)))</f>
        <v>PAGO DE FONDOS DE RESERVA</v>
      </c>
      <c r="N22" s="571" t="str">
        <f>IF($C22="","",INDEX(POA_GC_2026!N:N,MATCH($C22,POA_GC_2026!$A:$A,0)))</f>
        <v>HOSPITAL GENERAL DE CHONE</v>
      </c>
      <c r="O22" s="161" t="str">
        <f>IF($C22="","",INDEX(POA_GC_2026!D:D,MATCH($C22,POA_GC_2026!$A:$A,0)))</f>
        <v>1333</v>
      </c>
      <c r="P22" s="161" t="str">
        <f>IF($C22="","",INDEX(POA_GC_2026!$E:$E,MATCH($C22,POA_GC_2026!$A:$A,0)))</f>
        <v>90</v>
      </c>
      <c r="Q22" s="161" t="str">
        <f>IF($C22="","",INDEX(POA_GC_2026!$F:$F,MATCH($C22,POA_GC_2026!$A:$A,0)))</f>
        <v>000</v>
      </c>
      <c r="R22" s="161" t="str">
        <f>IF($C22="","",INDEX(POA_GC_2026!$G:$G,MATCH($C22,POA_GC_2026!$A:$A,0)))</f>
        <v>001</v>
      </c>
      <c r="S22" s="161">
        <f>IF($C22="","",INDEX(POA_GC_2026!$H:$H,MATCH($C22,POA_GC_2026!$A:$A,0)))</f>
        <v>510602</v>
      </c>
      <c r="T22" s="161" t="str">
        <f>IF($C22="","",INDEX(POA_GC_2026!$I:$I,MATCH($C22,POA_GC_2026!$A:$A,0)))</f>
        <v>1300</v>
      </c>
      <c r="U22" s="161" t="str">
        <f>IF($C22="","",INDEX(POA_GC_2026!$J:$J,MATCH($C22,POA_GC_2026!$A:$A,0)))</f>
        <v>001</v>
      </c>
      <c r="V22" s="161" t="str">
        <f>IF($C22="","",INDEX(POA_GC_2026!$K:$K,MATCH($C22,POA_GC_2026!$A:$A,0)))</f>
        <v>0000</v>
      </c>
      <c r="W22" s="161" t="str">
        <f>IF($C22="","",INDEX(POA_GC_2026!$L:$L,MATCH($C22,POA_GC_2026!$A:$A,0)))</f>
        <v>0000</v>
      </c>
      <c r="X22" s="165" t="str">
        <f>IF($C22="","",INDEX(POA_GC_2026!$AB:$AB,MATCH($C22,POA_GC_2026!$A:$A,0)))</f>
        <v>NUEVA</v>
      </c>
      <c r="Y22" s="165">
        <f>IF($C22="","",INDEX(POA_GC_2026!$BE:$BE,MATCH($C22,POA_GC_2026!$A:$A,0)))</f>
        <v>0</v>
      </c>
      <c r="Z22" s="168">
        <v>0</v>
      </c>
      <c r="AA22" s="168">
        <v>0</v>
      </c>
      <c r="AB22" s="169">
        <f t="shared" si="2"/>
        <v>0</v>
      </c>
      <c r="AC22" s="168"/>
      <c r="AD22" s="168"/>
      <c r="AE22" s="168"/>
      <c r="AF22" s="168">
        <v>0</v>
      </c>
      <c r="AG22" s="172">
        <f>IF($C22="","",INDEX(POA_GC_2026!$CZ:$CZ,MATCH($C22,POA_GC_2026!$A:$A,0)))</f>
        <v>0</v>
      </c>
      <c r="AH22" s="159" t="str">
        <f>IF($C22="","",INDEX(POA_GC_2026!$R:$R,MATCH($C22,POA_GC_2026!$A:$A,0)))</f>
        <v>FONDO DE RESERVA</v>
      </c>
      <c r="AI22" s="162" t="s">
        <v>952</v>
      </c>
      <c r="AJ22" s="159" t="str">
        <f>IF($C22="","",INDEX(POA_GC_2026!$B:$B,MATCH($C22,POA_GC_2026!$A:$A,0)))</f>
        <v>HOSPITAL GENERAL DE CHONE</v>
      </c>
      <c r="AK22" s="175"/>
      <c r="AL22" s="175">
        <v>0</v>
      </c>
      <c r="AM22" s="173"/>
      <c r="AN22" s="175"/>
      <c r="AO22" s="175"/>
      <c r="AP22" s="175" t="s">
        <v>2555</v>
      </c>
    </row>
    <row r="23" spans="1:42" s="39" customFormat="1" ht="15.75" customHeight="1">
      <c r="A23" s="155"/>
      <c r="B23" s="155" t="s">
        <v>193</v>
      </c>
      <c r="C23" s="175" t="s">
        <v>2566</v>
      </c>
      <c r="D23" s="175" t="s">
        <v>3082</v>
      </c>
      <c r="E23" s="492">
        <v>46048</v>
      </c>
      <c r="F23" s="175" t="s">
        <v>3083</v>
      </c>
      <c r="G23" s="492">
        <v>46049</v>
      </c>
      <c r="H23" s="175" t="s">
        <v>2222</v>
      </c>
      <c r="I23" s="175" t="s">
        <v>2843</v>
      </c>
      <c r="J23" s="159" t="str">
        <f>IF($C23="","",INDEX(POA_GC_2026!$O:$O,MATCH($C23,POA_GC_2026!$A:$A,0)))</f>
        <v>PROVISION Y PRESTACION DE SERVICIOS DE SALUD</v>
      </c>
      <c r="K23" s="160" t="str">
        <f>IF($C23="","",INDEX(POA_GC_2026!$W:$W,MATCH($C23,POA_GC_2026!A:A,0)))</f>
        <v>COORDINAR LA ELABORACION DEL PRESUPUESTO INSTITUCIONAL, SU TRAMITE, EJECUCION Y REVISION Y CORRECTIVOS, GESTIONAR FONDOS, PREPARAR PROYECTOS ESPECIALES Y ADMINISTRAR LA POLITICA SALARIAL Y DE CONTRATACION INSTITUCIONAL DE ACUERDO A LA NORMATIVA VIGENTE</v>
      </c>
      <c r="L23" s="160" t="str">
        <f>IF($C23="","",INDEX(POA_GC_2026!X:X,MATCH($C23,POA_GC_2026!$A:$A,0)))</f>
        <v>DISTRIBUTIVOS DE SUELDOS Y SALARIOS DEL PERSONAL</v>
      </c>
      <c r="M23" s="161" t="str">
        <f>IF($C23="","",INDEX(POA_GC_2026!C:C,MATCH($C23,POA_GC_2026!$A:$A,0)))</f>
        <v>PAGO DE REMUNERACIONES UNIFICADAS</v>
      </c>
      <c r="N23" s="571" t="str">
        <f>IF($C23="","",INDEX(POA_GC_2026!N:N,MATCH($C23,POA_GC_2026!$A:$A,0)))</f>
        <v>HOSPITAL GENERAL DE CHONE</v>
      </c>
      <c r="O23" s="161" t="str">
        <f>IF($C23="","",INDEX(POA_GC_2026!D:D,MATCH($C23,POA_GC_2026!$A:$A,0)))</f>
        <v>1333</v>
      </c>
      <c r="P23" s="161" t="str">
        <f>IF($C23="","",INDEX(POA_GC_2026!$E:$E,MATCH($C23,POA_GC_2026!$A:$A,0)))</f>
        <v>90</v>
      </c>
      <c r="Q23" s="161" t="str">
        <f>IF($C23="","",INDEX(POA_GC_2026!$F:$F,MATCH($C23,POA_GC_2026!$A:$A,0)))</f>
        <v>000</v>
      </c>
      <c r="R23" s="161" t="str">
        <f>IF($C23="","",INDEX(POA_GC_2026!$G:$G,MATCH($C23,POA_GC_2026!$A:$A,0)))</f>
        <v>004</v>
      </c>
      <c r="S23" s="161">
        <f>IF($C23="","",INDEX(POA_GC_2026!$H:$H,MATCH($C23,POA_GC_2026!$A:$A,0)))</f>
        <v>510105</v>
      </c>
      <c r="T23" s="161" t="str">
        <f>IF($C23="","",INDEX(POA_GC_2026!$I:$I,MATCH($C23,POA_GC_2026!$A:$A,0)))</f>
        <v>1300</v>
      </c>
      <c r="U23" s="161" t="str">
        <f>IF($C23="","",INDEX(POA_GC_2026!$J:$J,MATCH($C23,POA_GC_2026!$A:$A,0)))</f>
        <v>001</v>
      </c>
      <c r="V23" s="161" t="str">
        <f>IF($C23="","",INDEX(POA_GC_2026!$K:$K,MATCH($C23,POA_GC_2026!$A:$A,0)))</f>
        <v>0000</v>
      </c>
      <c r="W23" s="161" t="str">
        <f>IF($C23="","",INDEX(POA_GC_2026!$L:$L,MATCH($C23,POA_GC_2026!$A:$A,0)))</f>
        <v>0000</v>
      </c>
      <c r="X23" s="165" t="str">
        <f>IF($C23="","",INDEX(POA_GC_2026!$AB:$AB,MATCH($C23,POA_GC_2026!$A:$A,0)))</f>
        <v>NUEVA</v>
      </c>
      <c r="Y23" s="165">
        <f>IF($C23="","",INDEX(POA_GC_2026!$BE:$BE,MATCH($C23,POA_GC_2026!$A:$A,0)))</f>
        <v>525876</v>
      </c>
      <c r="Z23" s="168">
        <v>525876</v>
      </c>
      <c r="AA23" s="168">
        <v>0</v>
      </c>
      <c r="AB23" s="169">
        <f t="shared" si="2"/>
        <v>525876</v>
      </c>
      <c r="AC23" s="493" t="s">
        <v>2807</v>
      </c>
      <c r="AD23" s="168"/>
      <c r="AE23" s="168"/>
      <c r="AF23" s="168">
        <v>0</v>
      </c>
      <c r="AG23" s="172">
        <f>IF($C23="","",INDEX(POA_GC_2026!$CZ:$CZ,MATCH($C23,POA_GC_2026!$A:$A,0)))</f>
        <v>0</v>
      </c>
      <c r="AH23" s="159" t="str">
        <f>IF($C23="","",INDEX(POA_GC_2026!$R:$R,MATCH($C23,POA_GC_2026!$A:$A,0)))</f>
        <v>REMUNERACIONES UNIFICADAS</v>
      </c>
      <c r="AI23" s="162" t="s">
        <v>952</v>
      </c>
      <c r="AJ23" s="159" t="str">
        <f>IF($C23="","",INDEX(POA_GC_2026!$B:$B,MATCH($C23,POA_GC_2026!$A:$A,0)))</f>
        <v>HOSPITAL GENERAL DE CHONE</v>
      </c>
      <c r="AK23" s="175"/>
      <c r="AL23" s="175">
        <v>0</v>
      </c>
      <c r="AM23" s="173">
        <f>+AB23-AL23</f>
        <v>525876</v>
      </c>
      <c r="AN23" s="175"/>
      <c r="AO23" s="175"/>
      <c r="AP23" s="175" t="s">
        <v>2566</v>
      </c>
    </row>
    <row r="24" spans="1:42" s="39" customFormat="1" ht="15.75" customHeight="1">
      <c r="A24" s="155"/>
      <c r="B24" s="155" t="s">
        <v>193</v>
      </c>
      <c r="C24" s="175" t="s">
        <v>2567</v>
      </c>
      <c r="D24" s="175" t="s">
        <v>3082</v>
      </c>
      <c r="E24" s="492">
        <v>46048</v>
      </c>
      <c r="F24" s="175" t="s">
        <v>3083</v>
      </c>
      <c r="G24" s="492">
        <v>46049</v>
      </c>
      <c r="H24" s="175" t="s">
        <v>2222</v>
      </c>
      <c r="I24" s="175" t="s">
        <v>2843</v>
      </c>
      <c r="J24" s="159" t="str">
        <f>IF($C24="","",INDEX(POA_GC_2026!$O:$O,MATCH($C24,POA_GC_2026!$A:$A,0)))</f>
        <v>PROVISION Y PRESTACION DE SERVICIOS DE SALUD</v>
      </c>
      <c r="K24" s="160" t="str">
        <f>IF($C24="","",INDEX(POA_GC_2026!$W:$W,MATCH($C24,POA_GC_2026!A:A,0)))</f>
        <v>COORDINAR LA ELABORACION DEL PRESUPUESTO INSTITUCIONAL, SU TRAMITE, EJECUCION Y REVISION Y CORRECTIVOS, GESTIONAR FONDOS, PREPARAR PROYECTOS ESPECIALES Y ADMINISTRAR LA POLITICA SALARIAL Y DE CONTRATACION INSTITUCIONAL DE ACUERDO A LA NORMATIVA VIGENTE</v>
      </c>
      <c r="L24" s="160" t="str">
        <f>IF($C24="","",INDEX(POA_GC_2026!X:X,MATCH($C24,POA_GC_2026!$A:$A,0)))</f>
        <v>DISTRIBUTIVOS DE SUELDOS Y SALARIOS DEL PERSONAL</v>
      </c>
      <c r="M24" s="161" t="str">
        <f>IF($C24="","",INDEX(POA_GC_2026!C:C,MATCH($C24,POA_GC_2026!$A:$A,0)))</f>
        <v>PAGO DE SALARIOS UNIFICADOS</v>
      </c>
      <c r="N24" s="571" t="str">
        <f>IF($C24="","",INDEX(POA_GC_2026!N:N,MATCH($C24,POA_GC_2026!$A:$A,0)))</f>
        <v>HOSPITAL GENERAL DE CHONE</v>
      </c>
      <c r="O24" s="161" t="str">
        <f>IF($C24="","",INDEX(POA_GC_2026!D:D,MATCH($C24,POA_GC_2026!$A:$A,0)))</f>
        <v>1333</v>
      </c>
      <c r="P24" s="161" t="str">
        <f>IF($C24="","",INDEX(POA_GC_2026!$E:$E,MATCH($C24,POA_GC_2026!$A:$A,0)))</f>
        <v>90</v>
      </c>
      <c r="Q24" s="161" t="str">
        <f>IF($C24="","",INDEX(POA_GC_2026!$F:$F,MATCH($C24,POA_GC_2026!$A:$A,0)))</f>
        <v>000</v>
      </c>
      <c r="R24" s="161" t="str">
        <f>IF($C24="","",INDEX(POA_GC_2026!$G:$G,MATCH($C24,POA_GC_2026!$A:$A,0)))</f>
        <v>004</v>
      </c>
      <c r="S24" s="161">
        <f>IF($C24="","",INDEX(POA_GC_2026!$H:$H,MATCH($C24,POA_GC_2026!$A:$A,0)))</f>
        <v>510106</v>
      </c>
      <c r="T24" s="161" t="str">
        <f>IF($C24="","",INDEX(POA_GC_2026!$I:$I,MATCH($C24,POA_GC_2026!$A:$A,0)))</f>
        <v>1300</v>
      </c>
      <c r="U24" s="161" t="str">
        <f>IF($C24="","",INDEX(POA_GC_2026!$J:$J,MATCH($C24,POA_GC_2026!$A:$A,0)))</f>
        <v>001</v>
      </c>
      <c r="V24" s="161" t="str">
        <f>IF($C24="","",INDEX(POA_GC_2026!$K:$K,MATCH($C24,POA_GC_2026!$A:$A,0)))</f>
        <v>0000</v>
      </c>
      <c r="W24" s="161" t="str">
        <f>IF($C24="","",INDEX(POA_GC_2026!$L:$L,MATCH($C24,POA_GC_2026!$A:$A,0)))</f>
        <v>0000</v>
      </c>
      <c r="X24" s="165" t="str">
        <f>IF($C24="","",INDEX(POA_GC_2026!$AB:$AB,MATCH($C24,POA_GC_2026!$A:$A,0)))</f>
        <v>NUEVA</v>
      </c>
      <c r="Y24" s="165">
        <f>IF($C24="","",INDEX(POA_GC_2026!$BE:$BE,MATCH($C24,POA_GC_2026!$A:$A,0)))</f>
        <v>1138770.4800000002</v>
      </c>
      <c r="Z24" s="168">
        <v>1138770.48</v>
      </c>
      <c r="AA24" s="168">
        <v>0</v>
      </c>
      <c r="AB24" s="169">
        <f t="shared" si="2"/>
        <v>1138770.48</v>
      </c>
      <c r="AC24" s="493" t="s">
        <v>2807</v>
      </c>
      <c r="AD24" s="168"/>
      <c r="AE24" s="168"/>
      <c r="AF24" s="168">
        <v>0</v>
      </c>
      <c r="AG24" s="172">
        <f>IF($C24="","",INDEX(POA_GC_2026!$CZ:$CZ,MATCH($C24,POA_GC_2026!$A:$A,0)))</f>
        <v>2.3283064365386963E-10</v>
      </c>
      <c r="AH24" s="159" t="str">
        <f>IF($C24="","",INDEX(POA_GC_2026!$R:$R,MATCH($C24,POA_GC_2026!$A:$A,0)))</f>
        <v>SALARIOS UNIFICADOS</v>
      </c>
      <c r="AI24" s="162" t="s">
        <v>952</v>
      </c>
      <c r="AJ24" s="159" t="str">
        <f>IF($C24="","",INDEX(POA_GC_2026!$B:$B,MATCH($C24,POA_GC_2026!$A:$A,0)))</f>
        <v>HOSPITAL GENERAL DE CHONE</v>
      </c>
      <c r="AK24" s="175"/>
      <c r="AL24" s="175">
        <v>0</v>
      </c>
      <c r="AM24" s="173">
        <f t="shared" ref="AM24:AM87" si="3">+AB24-AL24</f>
        <v>1138770.48</v>
      </c>
      <c r="AN24" s="175"/>
      <c r="AO24" s="175"/>
      <c r="AP24" s="175" t="s">
        <v>2567</v>
      </c>
    </row>
    <row r="25" spans="1:42" s="39" customFormat="1" ht="15.75" customHeight="1">
      <c r="A25" s="155"/>
      <c r="B25" s="155" t="s">
        <v>193</v>
      </c>
      <c r="C25" s="175" t="s">
        <v>2568</v>
      </c>
      <c r="D25" s="175" t="s">
        <v>3082</v>
      </c>
      <c r="E25" s="492">
        <v>46048</v>
      </c>
      <c r="F25" s="175" t="s">
        <v>3083</v>
      </c>
      <c r="G25" s="492">
        <v>46049</v>
      </c>
      <c r="H25" s="175" t="s">
        <v>2222</v>
      </c>
      <c r="I25" s="175" t="s">
        <v>2843</v>
      </c>
      <c r="J25" s="159" t="str">
        <f>IF($C25="","",INDEX(POA_GC_2026!$O:$O,MATCH($C25,POA_GC_2026!$A:$A,0)))</f>
        <v>PROVISION Y PRESTACION DE SERVICIOS DE SALUD</v>
      </c>
      <c r="K25" s="160" t="str">
        <f>IF($C25="","",INDEX(POA_GC_2026!$W:$W,MATCH($C25,POA_GC_2026!A:A,0)))</f>
        <v>COORDINAR LA ELABORACION DEL PRESUPUESTO INSTITUCIONAL, SU TRAMITE, EJECUCION Y REVISION Y CORRECTIVOS, GESTIONAR FONDOS, PREPARAR PROYECTOS ESPECIALES Y ADMINISTRAR LA POLITICA SALARIAL Y DE CONTRATACION INSTITUCIONAL DE ACUERDO A LA NORMATIVA VIGENTE</v>
      </c>
      <c r="L25" s="160" t="str">
        <f>IF($C25="","",INDEX(POA_GC_2026!X:X,MATCH($C25,POA_GC_2026!$A:$A,0)))</f>
        <v>DISTRIBUTIVOS DE SUELDOS Y SALARIOS DEL PERSONAL</v>
      </c>
      <c r="M25" s="161" t="str">
        <f>IF($C25="","",INDEX(POA_GC_2026!C:C,MATCH($C25,POA_GC_2026!$A:$A,0)))</f>
        <v xml:space="preserve"> PAGO DE REMUNERACIONES UNIFICADAS A PROFESIONALES DE LA SALUD</v>
      </c>
      <c r="N25" s="571" t="str">
        <f>IF($C25="","",INDEX(POA_GC_2026!N:N,MATCH($C25,POA_GC_2026!$A:$A,0)))</f>
        <v>HOSPITAL GENERAL DE CHONE</v>
      </c>
      <c r="O25" s="161" t="str">
        <f>IF($C25="","",INDEX(POA_GC_2026!D:D,MATCH($C25,POA_GC_2026!$A:$A,0)))</f>
        <v>1333</v>
      </c>
      <c r="P25" s="161" t="str">
        <f>IF($C25="","",INDEX(POA_GC_2026!$E:$E,MATCH($C25,POA_GC_2026!$A:$A,0)))</f>
        <v>90</v>
      </c>
      <c r="Q25" s="161" t="str">
        <f>IF($C25="","",INDEX(POA_GC_2026!$F:$F,MATCH($C25,POA_GC_2026!$A:$A,0)))</f>
        <v>000</v>
      </c>
      <c r="R25" s="161" t="str">
        <f>IF($C25="","",INDEX(POA_GC_2026!$G:$G,MATCH($C25,POA_GC_2026!$A:$A,0)))</f>
        <v>004</v>
      </c>
      <c r="S25" s="161">
        <f>IF($C25="","",INDEX(POA_GC_2026!$H:$H,MATCH($C25,POA_GC_2026!$A:$A,0)))</f>
        <v>510111</v>
      </c>
      <c r="T25" s="161" t="str">
        <f>IF($C25="","",INDEX(POA_GC_2026!$I:$I,MATCH($C25,POA_GC_2026!$A:$A,0)))</f>
        <v>1300</v>
      </c>
      <c r="U25" s="161" t="str">
        <f>IF($C25="","",INDEX(POA_GC_2026!$J:$J,MATCH($C25,POA_GC_2026!$A:$A,0)))</f>
        <v>001</v>
      </c>
      <c r="V25" s="161" t="str">
        <f>IF($C25="","",INDEX(POA_GC_2026!$K:$K,MATCH($C25,POA_GC_2026!$A:$A,0)))</f>
        <v>0000</v>
      </c>
      <c r="W25" s="161" t="str">
        <f>IF($C25="","",INDEX(POA_GC_2026!$L:$L,MATCH($C25,POA_GC_2026!$A:$A,0)))</f>
        <v>0000</v>
      </c>
      <c r="X25" s="165" t="str">
        <f>IF($C25="","",INDEX(POA_GC_2026!$AB:$AB,MATCH($C25,POA_GC_2026!$A:$A,0)))</f>
        <v>NUEVA</v>
      </c>
      <c r="Y25" s="165">
        <f>IF($C25="","",INDEX(POA_GC_2026!$BE:$BE,MATCH($C25,POA_GC_2026!$A:$A,0)))</f>
        <v>3251964</v>
      </c>
      <c r="Z25" s="168">
        <v>3251964</v>
      </c>
      <c r="AA25" s="168">
        <v>0</v>
      </c>
      <c r="AB25" s="169">
        <f t="shared" si="2"/>
        <v>3251964</v>
      </c>
      <c r="AC25" s="493" t="s">
        <v>2807</v>
      </c>
      <c r="AD25" s="168"/>
      <c r="AE25" s="168"/>
      <c r="AF25" s="168">
        <v>0</v>
      </c>
      <c r="AG25" s="172">
        <f>IF($C25="","",INDEX(POA_GC_2026!$CZ:$CZ,MATCH($C25,POA_GC_2026!$A:$A,0)))</f>
        <v>0</v>
      </c>
      <c r="AH25" s="159" t="str">
        <f>IF($C25="","",INDEX(POA_GC_2026!$R:$R,MATCH($C25,POA_GC_2026!$A:$A,0)))</f>
        <v xml:space="preserve">REMUNERACIONES UNIFICADAS DE PROFESIONALES DE LA SALUD </v>
      </c>
      <c r="AI25" s="162" t="s">
        <v>952</v>
      </c>
      <c r="AJ25" s="159" t="str">
        <f>IF($C25="","",INDEX(POA_GC_2026!$B:$B,MATCH($C25,POA_GC_2026!$A:$A,0)))</f>
        <v>HOSPITAL GENERAL DE CHONE</v>
      </c>
      <c r="AK25" s="175"/>
      <c r="AL25" s="175">
        <v>0</v>
      </c>
      <c r="AM25" s="173">
        <f t="shared" si="3"/>
        <v>3251964</v>
      </c>
      <c r="AN25" s="175"/>
      <c r="AO25" s="175"/>
      <c r="AP25" s="175" t="s">
        <v>2568</v>
      </c>
    </row>
    <row r="26" spans="1:42" s="39" customFormat="1" ht="15.75" customHeight="1">
      <c r="A26" s="155"/>
      <c r="B26" s="155" t="s">
        <v>193</v>
      </c>
      <c r="C26" s="175" t="s">
        <v>2570</v>
      </c>
      <c r="D26" s="175" t="s">
        <v>3082</v>
      </c>
      <c r="E26" s="492">
        <v>46048</v>
      </c>
      <c r="F26" s="175" t="s">
        <v>3083</v>
      </c>
      <c r="G26" s="492">
        <v>46049</v>
      </c>
      <c r="H26" s="175" t="s">
        <v>2222</v>
      </c>
      <c r="I26" s="175" t="s">
        <v>2843</v>
      </c>
      <c r="J26" s="159" t="str">
        <f>IF($C26="","",INDEX(POA_GC_2026!$O:$O,MATCH($C26,POA_GC_2026!$A:$A,0)))</f>
        <v>PROVISION Y PRESTACION DE SERVICIOS DE SALUD</v>
      </c>
      <c r="K26" s="160" t="str">
        <f>IF($C26="","",INDEX(POA_GC_2026!$W:$W,MATCH($C26,POA_GC_2026!A:A,0)))</f>
        <v>COORDINAR LA ELABORACION DEL PRESUPUESTO INSTITUCIONAL, SU TRAMITE, EJECUCION Y REVISION Y CORRECTIVOS, GESTIONAR FONDOS, PREPARAR PROYECTOS ESPECIALES Y ADMINISTRAR LA POLITICA SALARIAL Y DE CONTRATACION INSTITUCIONAL DE ACUERDO A LA NORMATIVA VIGENTE</v>
      </c>
      <c r="L26" s="160" t="str">
        <f>IF($C26="","",INDEX(POA_GC_2026!X:X,MATCH($C26,POA_GC_2026!$A:$A,0)))</f>
        <v>DISTRIBUTIVOS DE SUELDOS Y SALARIOS DEL PERSONAL</v>
      </c>
      <c r="M26" s="161" t="str">
        <f>IF($C26="","",INDEX(POA_GC_2026!C:C,MATCH($C26,POA_GC_2026!$A:$A,0)))</f>
        <v>PAGO DE DECIMO TERCER SUELDO</v>
      </c>
      <c r="N26" s="571" t="str">
        <f>IF($C26="","",INDEX(POA_GC_2026!N:N,MATCH($C26,POA_GC_2026!$A:$A,0)))</f>
        <v>HOSPITAL GENERAL DE CHONE</v>
      </c>
      <c r="O26" s="161" t="str">
        <f>IF($C26="","",INDEX(POA_GC_2026!D:D,MATCH($C26,POA_GC_2026!$A:$A,0)))</f>
        <v>1333</v>
      </c>
      <c r="P26" s="161" t="str">
        <f>IF($C26="","",INDEX(POA_GC_2026!$E:$E,MATCH($C26,POA_GC_2026!$A:$A,0)))</f>
        <v>90</v>
      </c>
      <c r="Q26" s="161" t="str">
        <f>IF($C26="","",INDEX(POA_GC_2026!$F:$F,MATCH($C26,POA_GC_2026!$A:$A,0)))</f>
        <v>000</v>
      </c>
      <c r="R26" s="161" t="str">
        <f>IF($C26="","",INDEX(POA_GC_2026!$G:$G,MATCH($C26,POA_GC_2026!$A:$A,0)))</f>
        <v>004</v>
      </c>
      <c r="S26" s="161">
        <f>IF($C26="","",INDEX(POA_GC_2026!$H:$H,MATCH($C26,POA_GC_2026!$A:$A,0)))</f>
        <v>510203</v>
      </c>
      <c r="T26" s="161" t="str">
        <f>IF($C26="","",INDEX(POA_GC_2026!$I:$I,MATCH($C26,POA_GC_2026!$A:$A,0)))</f>
        <v>1300</v>
      </c>
      <c r="U26" s="161" t="str">
        <f>IF($C26="","",INDEX(POA_GC_2026!$J:$J,MATCH($C26,POA_GC_2026!$A:$A,0)))</f>
        <v>001</v>
      </c>
      <c r="V26" s="161" t="str">
        <f>IF($C26="","",INDEX(POA_GC_2026!$K:$K,MATCH($C26,POA_GC_2026!$A:$A,0)))</f>
        <v>0000</v>
      </c>
      <c r="W26" s="161" t="str">
        <f>IF($C26="","",INDEX(POA_GC_2026!$L:$L,MATCH($C26,POA_GC_2026!$A:$A,0)))</f>
        <v>0000</v>
      </c>
      <c r="X26" s="165" t="str">
        <f>IF($C26="","",INDEX(POA_GC_2026!$AB:$AB,MATCH($C26,POA_GC_2026!$A:$A,0)))</f>
        <v>NUEVA</v>
      </c>
      <c r="Y26" s="165">
        <f>IF($C26="","",INDEX(POA_GC_2026!$BE:$BE,MATCH($C26,POA_GC_2026!$A:$A,0)))</f>
        <v>721004.71000000008</v>
      </c>
      <c r="Z26" s="168">
        <v>721004.71</v>
      </c>
      <c r="AA26" s="168">
        <v>0</v>
      </c>
      <c r="AB26" s="169">
        <f t="shared" si="2"/>
        <v>721004.71</v>
      </c>
      <c r="AC26" s="493" t="s">
        <v>2807</v>
      </c>
      <c r="AD26" s="168"/>
      <c r="AE26" s="168"/>
      <c r="AF26" s="168">
        <v>0</v>
      </c>
      <c r="AG26" s="172">
        <f>IF($C26="","",INDEX(POA_GC_2026!$CZ:$CZ,MATCH($C26,POA_GC_2026!$A:$A,0)))</f>
        <v>1.1641532182693481E-10</v>
      </c>
      <c r="AH26" s="159" t="str">
        <f>IF($C26="","",INDEX(POA_GC_2026!$R:$R,MATCH($C26,POA_GC_2026!$A:$A,0)))</f>
        <v>DECIMO TERCER SUELDO</v>
      </c>
      <c r="AI26" s="162" t="s">
        <v>952</v>
      </c>
      <c r="AJ26" s="159" t="str">
        <f>IF($C26="","",INDEX(POA_GC_2026!$B:$B,MATCH($C26,POA_GC_2026!$A:$A,0)))</f>
        <v>HOSPITAL GENERAL DE CHONE</v>
      </c>
      <c r="AK26" s="175"/>
      <c r="AL26" s="175">
        <v>0</v>
      </c>
      <c r="AM26" s="173">
        <f t="shared" si="3"/>
        <v>721004.71</v>
      </c>
      <c r="AN26" s="175"/>
      <c r="AO26" s="175"/>
      <c r="AP26" s="175" t="s">
        <v>2570</v>
      </c>
    </row>
    <row r="27" spans="1:42" s="39" customFormat="1" ht="15.75" customHeight="1">
      <c r="A27" s="155"/>
      <c r="B27" s="155" t="s">
        <v>193</v>
      </c>
      <c r="C27" s="175" t="s">
        <v>2571</v>
      </c>
      <c r="D27" s="175" t="s">
        <v>3082</v>
      </c>
      <c r="E27" s="492">
        <v>46048</v>
      </c>
      <c r="F27" s="175" t="s">
        <v>3083</v>
      </c>
      <c r="G27" s="492">
        <v>46049</v>
      </c>
      <c r="H27" s="175" t="s">
        <v>2222</v>
      </c>
      <c r="I27" s="175" t="s">
        <v>2843</v>
      </c>
      <c r="J27" s="159" t="str">
        <f>IF($C27="","",INDEX(POA_GC_2026!$O:$O,MATCH($C27,POA_GC_2026!$A:$A,0)))</f>
        <v>PROVISION Y PRESTACION DE SERVICIOS DE SALUD</v>
      </c>
      <c r="K27" s="160" t="str">
        <f>IF($C27="","",INDEX(POA_GC_2026!$W:$W,MATCH($C27,POA_GC_2026!A:A,0)))</f>
        <v>COORDINAR LA ELABORACION DEL PRESUPUESTO INSTITUCIONAL, SU TRAMITE, EJECUCION Y REVISION Y CORRECTIVOS, GESTIONAR FONDOS, PREPARAR PROYECTOS ESPECIALES Y ADMINISTRAR LA POLITICA SALARIAL Y DE CONTRATACION INSTITUCIONAL DE ACUERDO A LA NORMATIVA VIGENTE</v>
      </c>
      <c r="L27" s="160" t="str">
        <f>IF($C27="","",INDEX(POA_GC_2026!X:X,MATCH($C27,POA_GC_2026!$A:$A,0)))</f>
        <v>DISTRIBUTIVOS DE SUELDOS Y SALARIOS DEL PERSONAL</v>
      </c>
      <c r="M27" s="161" t="str">
        <f>IF($C27="","",INDEX(POA_GC_2026!C:C,MATCH($C27,POA_GC_2026!$A:$A,0)))</f>
        <v>PAGO DE DECIMO CUARTO SUELDO</v>
      </c>
      <c r="N27" s="571" t="str">
        <f>IF($C27="","",INDEX(POA_GC_2026!N:N,MATCH($C27,POA_GC_2026!$A:$A,0)))</f>
        <v>HOSPITAL GENERAL DE CHONE</v>
      </c>
      <c r="O27" s="161" t="str">
        <f>IF($C27="","",INDEX(POA_GC_2026!D:D,MATCH($C27,POA_GC_2026!$A:$A,0)))</f>
        <v>1333</v>
      </c>
      <c r="P27" s="161" t="str">
        <f>IF($C27="","",INDEX(POA_GC_2026!$E:$E,MATCH($C27,POA_GC_2026!$A:$A,0)))</f>
        <v>90</v>
      </c>
      <c r="Q27" s="161" t="str">
        <f>IF($C27="","",INDEX(POA_GC_2026!$F:$F,MATCH($C27,POA_GC_2026!$A:$A,0)))</f>
        <v>000</v>
      </c>
      <c r="R27" s="161" t="str">
        <f>IF($C27="","",INDEX(POA_GC_2026!$G:$G,MATCH($C27,POA_GC_2026!$A:$A,0)))</f>
        <v>004</v>
      </c>
      <c r="S27" s="161">
        <f>IF($C27="","",INDEX(POA_GC_2026!$H:$H,MATCH($C27,POA_GC_2026!$A:$A,0)))</f>
        <v>510204</v>
      </c>
      <c r="T27" s="161" t="str">
        <f>IF($C27="","",INDEX(POA_GC_2026!$I:$I,MATCH($C27,POA_GC_2026!$A:$A,0)))</f>
        <v>1300</v>
      </c>
      <c r="U27" s="161" t="str">
        <f>IF($C27="","",INDEX(POA_GC_2026!$J:$J,MATCH($C27,POA_GC_2026!$A:$A,0)))</f>
        <v>001</v>
      </c>
      <c r="V27" s="161" t="str">
        <f>IF($C27="","",INDEX(POA_GC_2026!$K:$K,MATCH($C27,POA_GC_2026!$A:$A,0)))</f>
        <v>0000</v>
      </c>
      <c r="W27" s="161" t="str">
        <f>IF($C27="","",INDEX(POA_GC_2026!$L:$L,MATCH($C27,POA_GC_2026!$A:$A,0)))</f>
        <v>0000</v>
      </c>
      <c r="X27" s="165" t="str">
        <f>IF($C27="","",INDEX(POA_GC_2026!$AB:$AB,MATCH($C27,POA_GC_2026!$A:$A,0)))</f>
        <v>NUEVA</v>
      </c>
      <c r="Y27" s="165">
        <f>IF($C27="","",INDEX(POA_GC_2026!$BE:$BE,MATCH($C27,POA_GC_2026!$A:$A,0)))</f>
        <v>268875.67</v>
      </c>
      <c r="Z27" s="168">
        <v>268875.67</v>
      </c>
      <c r="AA27" s="168">
        <v>0</v>
      </c>
      <c r="AB27" s="169">
        <f t="shared" si="2"/>
        <v>268875.67</v>
      </c>
      <c r="AC27" s="493" t="s">
        <v>2807</v>
      </c>
      <c r="AD27" s="168"/>
      <c r="AE27" s="168"/>
      <c r="AF27" s="168">
        <v>0</v>
      </c>
      <c r="AG27" s="172">
        <f>IF($C27="","",INDEX(POA_GC_2026!$CZ:$CZ,MATCH($C27,POA_GC_2026!$A:$A,0)))</f>
        <v>0</v>
      </c>
      <c r="AH27" s="159" t="str">
        <f>IF($C27="","",INDEX(POA_GC_2026!$R:$R,MATCH($C27,POA_GC_2026!$A:$A,0)))</f>
        <v>DECIMO CUARTO SUELDO</v>
      </c>
      <c r="AI27" s="162" t="s">
        <v>952</v>
      </c>
      <c r="AJ27" s="159" t="str">
        <f>IF($C27="","",INDEX(POA_GC_2026!$B:$B,MATCH($C27,POA_GC_2026!$A:$A,0)))</f>
        <v>HOSPITAL GENERAL DE CHONE</v>
      </c>
      <c r="AK27" s="175"/>
      <c r="AL27" s="175">
        <v>0</v>
      </c>
      <c r="AM27" s="173">
        <f t="shared" si="3"/>
        <v>268875.67</v>
      </c>
      <c r="AN27" s="175"/>
      <c r="AO27" s="175"/>
      <c r="AP27" s="175" t="s">
        <v>2571</v>
      </c>
    </row>
    <row r="28" spans="1:42" s="39" customFormat="1" ht="15.75" customHeight="1">
      <c r="A28" s="155"/>
      <c r="B28" s="155" t="s">
        <v>193</v>
      </c>
      <c r="C28" s="175" t="s">
        <v>2572</v>
      </c>
      <c r="D28" s="175" t="s">
        <v>3082</v>
      </c>
      <c r="E28" s="492">
        <v>46048</v>
      </c>
      <c r="F28" s="175" t="s">
        <v>3083</v>
      </c>
      <c r="G28" s="492">
        <v>46049</v>
      </c>
      <c r="H28" s="175" t="s">
        <v>2222</v>
      </c>
      <c r="I28" s="175" t="s">
        <v>2843</v>
      </c>
      <c r="J28" s="159" t="str">
        <f>IF($C28="","",INDEX(POA_GC_2026!$O:$O,MATCH($C28,POA_GC_2026!$A:$A,0)))</f>
        <v>PROVISION Y PRESTACION DE SERVICIOS DE SALUD</v>
      </c>
      <c r="K28" s="160" t="str">
        <f>IF($C28="","",INDEX(POA_GC_2026!$W:$W,MATCH($C28,POA_GC_2026!A:A,0)))</f>
        <v>COORDINAR LA ELABORACION DEL PRESUPUESTO INSTITUCIONAL, SU TRAMITE, EJECUCION Y REVISION Y CORRECTIVOS, GESTIONAR FONDOS, PREPARAR PROYECTOS ESPECIALES Y ADMINISTRAR LA POLITICA SALARIAL Y DE CONTRATACION INSTITUCIONAL DE ACUERDO A LA NORMATIVA VIGENTE</v>
      </c>
      <c r="L28" s="160" t="str">
        <f>IF($C28="","",INDEX(POA_GC_2026!X:X,MATCH($C28,POA_GC_2026!$A:$A,0)))</f>
        <v>DISTRIBUTIVOS DE SUELDOS Y SALARIOS DEL PERSONAL</v>
      </c>
      <c r="M28" s="161" t="str">
        <f>IF($C28="","",INDEX(POA_GC_2026!C:C,MATCH($C28,POA_GC_2026!$A:$A,0)))</f>
        <v>PAGO DE COMPENSACION POR TRANSPORTE</v>
      </c>
      <c r="N28" s="571" t="str">
        <f>IF($C28="","",INDEX(POA_GC_2026!N:N,MATCH($C28,POA_GC_2026!$A:$A,0)))</f>
        <v>HOSPITAL GENERAL DE CHONE</v>
      </c>
      <c r="O28" s="161" t="str">
        <f>IF($C28="","",INDEX(POA_GC_2026!D:D,MATCH($C28,POA_GC_2026!$A:$A,0)))</f>
        <v>1333</v>
      </c>
      <c r="P28" s="161" t="str">
        <f>IF($C28="","",INDEX(POA_GC_2026!$E:$E,MATCH($C28,POA_GC_2026!$A:$A,0)))</f>
        <v>90</v>
      </c>
      <c r="Q28" s="161" t="str">
        <f>IF($C28="","",INDEX(POA_GC_2026!$F:$F,MATCH($C28,POA_GC_2026!$A:$A,0)))</f>
        <v>000</v>
      </c>
      <c r="R28" s="161" t="str">
        <f>IF($C28="","",INDEX(POA_GC_2026!$G:$G,MATCH($C28,POA_GC_2026!$A:$A,0)))</f>
        <v>004</v>
      </c>
      <c r="S28" s="161">
        <f>IF($C28="","",INDEX(POA_GC_2026!$H:$H,MATCH($C28,POA_GC_2026!$A:$A,0)))</f>
        <v>510304</v>
      </c>
      <c r="T28" s="161" t="str">
        <f>IF($C28="","",INDEX(POA_GC_2026!$I:$I,MATCH($C28,POA_GC_2026!$A:$A,0)))</f>
        <v>1300</v>
      </c>
      <c r="U28" s="161" t="str">
        <f>IF($C28="","",INDEX(POA_GC_2026!$J:$J,MATCH($C28,POA_GC_2026!$A:$A,0)))</f>
        <v>001</v>
      </c>
      <c r="V28" s="161" t="str">
        <f>IF($C28="","",INDEX(POA_GC_2026!$K:$K,MATCH($C28,POA_GC_2026!$A:$A,0)))</f>
        <v>0000</v>
      </c>
      <c r="W28" s="161" t="str">
        <f>IF($C28="","",INDEX(POA_GC_2026!$L:$L,MATCH($C28,POA_GC_2026!$A:$A,0)))</f>
        <v>0000</v>
      </c>
      <c r="X28" s="165" t="str">
        <f>IF($C28="","",INDEX(POA_GC_2026!$AB:$AB,MATCH($C28,POA_GC_2026!$A:$A,0)))</f>
        <v>NUEVA</v>
      </c>
      <c r="Y28" s="165">
        <f>IF($C28="","",INDEX(POA_GC_2026!$BE:$BE,MATCH($C28,POA_GC_2026!$A:$A,0)))</f>
        <v>11365.33</v>
      </c>
      <c r="Z28" s="168">
        <v>11365.33</v>
      </c>
      <c r="AA28" s="168">
        <v>0</v>
      </c>
      <c r="AB28" s="169">
        <f t="shared" si="2"/>
        <v>11365.33</v>
      </c>
      <c r="AC28" s="493" t="s">
        <v>2807</v>
      </c>
      <c r="AD28" s="168"/>
      <c r="AE28" s="168"/>
      <c r="AF28" s="168">
        <v>0</v>
      </c>
      <c r="AG28" s="172">
        <f>IF($C28="","",INDEX(POA_GC_2026!$CZ:$CZ,MATCH($C28,POA_GC_2026!$A:$A,0)))</f>
        <v>0</v>
      </c>
      <c r="AH28" s="159" t="str">
        <f>IF($C28="","",INDEX(POA_GC_2026!$R:$R,MATCH($C28,POA_GC_2026!$A:$A,0)))</f>
        <v>COMPENSACION POR TRANSPORTE</v>
      </c>
      <c r="AI28" s="162" t="s">
        <v>952</v>
      </c>
      <c r="AJ28" s="159" t="str">
        <f>IF($C28="","",INDEX(POA_GC_2026!$B:$B,MATCH($C28,POA_GC_2026!$A:$A,0)))</f>
        <v>HOSPITAL GENERAL DE CHONE</v>
      </c>
      <c r="AK28" s="175"/>
      <c r="AL28" s="175">
        <v>0</v>
      </c>
      <c r="AM28" s="173">
        <f t="shared" si="3"/>
        <v>11365.33</v>
      </c>
      <c r="AN28" s="175"/>
      <c r="AO28" s="175"/>
      <c r="AP28" s="175" t="s">
        <v>2572</v>
      </c>
    </row>
    <row r="29" spans="1:42" s="39" customFormat="1" ht="15.75" customHeight="1">
      <c r="A29" s="155"/>
      <c r="B29" s="155" t="s">
        <v>193</v>
      </c>
      <c r="C29" s="175" t="s">
        <v>2573</v>
      </c>
      <c r="D29" s="175" t="s">
        <v>3082</v>
      </c>
      <c r="E29" s="492">
        <v>46048</v>
      </c>
      <c r="F29" s="175" t="s">
        <v>3083</v>
      </c>
      <c r="G29" s="492">
        <v>46049</v>
      </c>
      <c r="H29" s="175" t="s">
        <v>2222</v>
      </c>
      <c r="I29" s="175" t="s">
        <v>2843</v>
      </c>
      <c r="J29" s="159" t="str">
        <f>IF($C29="","",INDEX(POA_GC_2026!$O:$O,MATCH($C29,POA_GC_2026!$A:$A,0)))</f>
        <v>PROVISION Y PRESTACION DE SERVICIOS DE SALUD</v>
      </c>
      <c r="K29" s="160" t="str">
        <f>IF($C29="","",INDEX(POA_GC_2026!$W:$W,MATCH($C29,POA_GC_2026!A:A,0)))</f>
        <v>COORDINAR LA ELABORACION DEL PRESUPUESTO INSTITUCIONAL, SU TRAMITE, EJECUCION Y REVISION Y CORRECTIVOS, GESTIONAR FONDOS, PREPARAR PROYECTOS ESPECIALES Y ADMINISTRAR LA POLITICA SALARIAL Y DE CONTRATACION INSTITUCIONAL DE ACUERDO A LA NORMATIVA VIGENTE</v>
      </c>
      <c r="L29" s="160" t="str">
        <f>IF($C29="","",INDEX(POA_GC_2026!X:X,MATCH($C29,POA_GC_2026!$A:$A,0)))</f>
        <v>DISTRIBUTIVOS DE SUELDOS Y SALARIOS DEL PERSONAL</v>
      </c>
      <c r="M29" s="161" t="str">
        <f>IF($C29="","",INDEX(POA_GC_2026!C:C,MATCH($C29,POA_GC_2026!$A:$A,0)))</f>
        <v>PAGO DE ALIMENTACION A LOS TRABAJADORES AMPARADOS EN EL CODIGO DE TRABAJO</v>
      </c>
      <c r="N29" s="571" t="str">
        <f>IF($C29="","",INDEX(POA_GC_2026!N:N,MATCH($C29,POA_GC_2026!$A:$A,0)))</f>
        <v>HOSPITAL GENERAL DE CHONE</v>
      </c>
      <c r="O29" s="161" t="str">
        <f>IF($C29="","",INDEX(POA_GC_2026!D:D,MATCH($C29,POA_GC_2026!$A:$A,0)))</f>
        <v>1333</v>
      </c>
      <c r="P29" s="161" t="str">
        <f>IF($C29="","",INDEX(POA_GC_2026!$E:$E,MATCH($C29,POA_GC_2026!$A:$A,0)))</f>
        <v>90</v>
      </c>
      <c r="Q29" s="161" t="str">
        <f>IF($C29="","",INDEX(POA_GC_2026!$F:$F,MATCH($C29,POA_GC_2026!$A:$A,0)))</f>
        <v>000</v>
      </c>
      <c r="R29" s="161" t="str">
        <f>IF($C29="","",INDEX(POA_GC_2026!$G:$G,MATCH($C29,POA_GC_2026!$A:$A,0)))</f>
        <v>004</v>
      </c>
      <c r="S29" s="161">
        <f>IF($C29="","",INDEX(POA_GC_2026!$H:$H,MATCH($C29,POA_GC_2026!$A:$A,0)))</f>
        <v>510306</v>
      </c>
      <c r="T29" s="161" t="str">
        <f>IF($C29="","",INDEX(POA_GC_2026!$I:$I,MATCH($C29,POA_GC_2026!$A:$A,0)))</f>
        <v>1300</v>
      </c>
      <c r="U29" s="161" t="str">
        <f>IF($C29="","",INDEX(POA_GC_2026!$J:$J,MATCH($C29,POA_GC_2026!$A:$A,0)))</f>
        <v>001</v>
      </c>
      <c r="V29" s="161" t="str">
        <f>IF($C29="","",INDEX(POA_GC_2026!$K:$K,MATCH($C29,POA_GC_2026!$A:$A,0)))</f>
        <v>0000</v>
      </c>
      <c r="W29" s="161" t="str">
        <f>IF($C29="","",INDEX(POA_GC_2026!$L:$L,MATCH($C29,POA_GC_2026!$A:$A,0)))</f>
        <v>0000</v>
      </c>
      <c r="X29" s="165" t="str">
        <f>IF($C29="","",INDEX(POA_GC_2026!$AB:$AB,MATCH($C29,POA_GC_2026!$A:$A,0)))</f>
        <v>NUEVA</v>
      </c>
      <c r="Y29" s="165">
        <f>IF($C29="","",INDEX(POA_GC_2026!$BE:$BE,MATCH($C29,POA_GC_2026!$A:$A,0)))</f>
        <v>90848</v>
      </c>
      <c r="Z29" s="168">
        <v>90848</v>
      </c>
      <c r="AA29" s="168">
        <v>0</v>
      </c>
      <c r="AB29" s="169">
        <f t="shared" si="2"/>
        <v>90848</v>
      </c>
      <c r="AC29" s="493" t="s">
        <v>2807</v>
      </c>
      <c r="AD29" s="168"/>
      <c r="AE29" s="168"/>
      <c r="AF29" s="168">
        <v>0</v>
      </c>
      <c r="AG29" s="172">
        <f>IF($C29="","",INDEX(POA_GC_2026!$CZ:$CZ,MATCH($C29,POA_GC_2026!$A:$A,0)))</f>
        <v>0</v>
      </c>
      <c r="AH29" s="159" t="str">
        <f>IF($C29="","",INDEX(POA_GC_2026!$R:$R,MATCH($C29,POA_GC_2026!$A:$A,0)))</f>
        <v>ALIMENTACION</v>
      </c>
      <c r="AI29" s="162" t="s">
        <v>952</v>
      </c>
      <c r="AJ29" s="159" t="str">
        <f>IF($C29="","",INDEX(POA_GC_2026!$B:$B,MATCH($C29,POA_GC_2026!$A:$A,0)))</f>
        <v>HOSPITAL GENERAL DE CHONE</v>
      </c>
      <c r="AK29" s="175"/>
      <c r="AL29" s="175">
        <v>0</v>
      </c>
      <c r="AM29" s="173">
        <f t="shared" si="3"/>
        <v>90848</v>
      </c>
      <c r="AN29" s="175"/>
      <c r="AO29" s="175"/>
      <c r="AP29" s="175" t="s">
        <v>2573</v>
      </c>
    </row>
    <row r="30" spans="1:42" s="39" customFormat="1" ht="15.75" customHeight="1">
      <c r="A30" s="155"/>
      <c r="B30" s="155" t="s">
        <v>193</v>
      </c>
      <c r="C30" s="175" t="s">
        <v>2575</v>
      </c>
      <c r="D30" s="175" t="s">
        <v>3082</v>
      </c>
      <c r="E30" s="492">
        <v>46048</v>
      </c>
      <c r="F30" s="175" t="s">
        <v>3083</v>
      </c>
      <c r="G30" s="492">
        <v>46049</v>
      </c>
      <c r="H30" s="175" t="s">
        <v>2222</v>
      </c>
      <c r="I30" s="175" t="s">
        <v>2843</v>
      </c>
      <c r="J30" s="159" t="str">
        <f>IF($C30="","",INDEX(POA_GC_2026!$O:$O,MATCH($C30,POA_GC_2026!$A:$A,0)))</f>
        <v>PROVISION Y PRESTACION DE SERVICIOS DE SALUD</v>
      </c>
      <c r="K30" s="160" t="str">
        <f>IF($C30="","",INDEX(POA_GC_2026!$W:$W,MATCH($C30,POA_GC_2026!A:A,0)))</f>
        <v>COORDINAR LA ELABORACION DEL PRESUPUESTO INSTITUCIONAL, SU TRAMITE, EJECUCION Y REVISION Y CORRECTIVOS, GESTIONAR FONDOS, PREPARAR PROYECTOS ESPECIALES Y ADMINISTRAR LA POLITICA SALARIAL Y DE CONTRATACION INSTITUCIONAL DE ACUERDO A LA NORMATIVA VIGENTE</v>
      </c>
      <c r="L30" s="160" t="str">
        <f>IF($C30="","",INDEX(POA_GC_2026!X:X,MATCH($C30,POA_GC_2026!$A:$A,0)))</f>
        <v>DISTRIBUTIVOS DE SUELDOS Y SALARIOS DEL PERSONAL</v>
      </c>
      <c r="M30" s="161" t="str">
        <f>IF($C30="","",INDEX(POA_GC_2026!C:C,MATCH($C30,POA_GC_2026!$A:$A,0)))</f>
        <v>PAGO DE POR CARGAS FAMILIARES A LOS TRABAJADORES AMPARADOS EN EL CODIGO DE TRABAJO</v>
      </c>
      <c r="N30" s="571" t="str">
        <f>IF($C30="","",INDEX(POA_GC_2026!N:N,MATCH($C30,POA_GC_2026!$A:$A,0)))</f>
        <v>HOSPITAL GENERAL DE CHONE</v>
      </c>
      <c r="O30" s="161" t="str">
        <f>IF($C30="","",INDEX(POA_GC_2026!D:D,MATCH($C30,POA_GC_2026!$A:$A,0)))</f>
        <v>1333</v>
      </c>
      <c r="P30" s="161" t="str">
        <f>IF($C30="","",INDEX(POA_GC_2026!$E:$E,MATCH($C30,POA_GC_2026!$A:$A,0)))</f>
        <v>90</v>
      </c>
      <c r="Q30" s="161" t="str">
        <f>IF($C30="","",INDEX(POA_GC_2026!$F:$F,MATCH($C30,POA_GC_2026!$A:$A,0)))</f>
        <v>000</v>
      </c>
      <c r="R30" s="161" t="str">
        <f>IF($C30="","",INDEX(POA_GC_2026!$G:$G,MATCH($C30,POA_GC_2026!$A:$A,0)))</f>
        <v>004</v>
      </c>
      <c r="S30" s="161">
        <f>IF($C30="","",INDEX(POA_GC_2026!$H:$H,MATCH($C30,POA_GC_2026!$A:$A,0)))</f>
        <v>510401</v>
      </c>
      <c r="T30" s="161" t="str">
        <f>IF($C30="","",INDEX(POA_GC_2026!$I:$I,MATCH($C30,POA_GC_2026!$A:$A,0)))</f>
        <v>1300</v>
      </c>
      <c r="U30" s="161" t="str">
        <f>IF($C30="","",INDEX(POA_GC_2026!$J:$J,MATCH($C30,POA_GC_2026!$A:$A,0)))</f>
        <v>001</v>
      </c>
      <c r="V30" s="161" t="str">
        <f>IF($C30="","",INDEX(POA_GC_2026!$K:$K,MATCH($C30,POA_GC_2026!$A:$A,0)))</f>
        <v>0000</v>
      </c>
      <c r="W30" s="161" t="str">
        <f>IF($C30="","",INDEX(POA_GC_2026!$L:$L,MATCH($C30,POA_GC_2026!$A:$A,0)))</f>
        <v>0000</v>
      </c>
      <c r="X30" s="165" t="str">
        <f>IF($C30="","",INDEX(POA_GC_2026!$AB:$AB,MATCH($C30,POA_GC_2026!$A:$A,0)))</f>
        <v>NUEVA</v>
      </c>
      <c r="Y30" s="165">
        <f>IF($C30="","",INDEX(POA_GC_2026!$BE:$BE,MATCH($C30,POA_GC_2026!$A:$A,0)))</f>
        <v>5146.67</v>
      </c>
      <c r="Z30" s="168">
        <v>5146.67</v>
      </c>
      <c r="AA30" s="168">
        <v>0</v>
      </c>
      <c r="AB30" s="169">
        <f t="shared" si="2"/>
        <v>5146.67</v>
      </c>
      <c r="AC30" s="493" t="s">
        <v>2807</v>
      </c>
      <c r="AD30" s="168"/>
      <c r="AE30" s="168"/>
      <c r="AF30" s="168">
        <v>0</v>
      </c>
      <c r="AG30" s="172">
        <f>IF($C30="","",INDEX(POA_GC_2026!$CZ:$CZ,MATCH($C30,POA_GC_2026!$A:$A,0)))</f>
        <v>0</v>
      </c>
      <c r="AH30" s="159" t="str">
        <f>IF($C30="","",INDEX(POA_GC_2026!$R:$R,MATCH($C30,POA_GC_2026!$A:$A,0)))</f>
        <v>POR CARGAS FAMILIARES</v>
      </c>
      <c r="AI30" s="162" t="s">
        <v>952</v>
      </c>
      <c r="AJ30" s="159" t="str">
        <f>IF($C30="","",INDEX(POA_GC_2026!$B:$B,MATCH($C30,POA_GC_2026!$A:$A,0)))</f>
        <v>HOSPITAL GENERAL DE CHONE</v>
      </c>
      <c r="AK30" s="175"/>
      <c r="AL30" s="175">
        <v>0</v>
      </c>
      <c r="AM30" s="173">
        <f t="shared" si="3"/>
        <v>5146.67</v>
      </c>
      <c r="AN30" s="175"/>
      <c r="AO30" s="175"/>
      <c r="AP30" s="175" t="s">
        <v>2575</v>
      </c>
    </row>
    <row r="31" spans="1:42" s="39" customFormat="1" ht="15.75" customHeight="1">
      <c r="A31" s="155"/>
      <c r="B31" s="155" t="s">
        <v>193</v>
      </c>
      <c r="C31" s="175" t="s">
        <v>2577</v>
      </c>
      <c r="D31" s="175" t="s">
        <v>3082</v>
      </c>
      <c r="E31" s="492">
        <v>46048</v>
      </c>
      <c r="F31" s="175" t="s">
        <v>3083</v>
      </c>
      <c r="G31" s="492">
        <v>46049</v>
      </c>
      <c r="H31" s="175" t="s">
        <v>2222</v>
      </c>
      <c r="I31" s="175" t="s">
        <v>2843</v>
      </c>
      <c r="J31" s="159" t="str">
        <f>IF($C31="","",INDEX(POA_GC_2026!$O:$O,MATCH($C31,POA_GC_2026!$A:$A,0)))</f>
        <v>PROVISION Y PRESTACION DE SERVICIOS DE SALUD</v>
      </c>
      <c r="K31" s="160" t="str">
        <f>IF($C31="","",INDEX(POA_GC_2026!$W:$W,MATCH($C31,POA_GC_2026!A:A,0)))</f>
        <v>COORDINAR LA ELABORACION DEL PRESUPUESTO INSTITUCIONAL, SU TRAMITE, EJECUCION Y REVISION Y CORRECTIVOS, GESTIONAR FONDOS, PREPARAR PROYECTOS ESPECIALES Y ADMINISTRAR LA POLITICA SALARIAL Y DE CONTRATACION INSTITUCIONAL DE ACUERDO A LA NORMATIVA VIGENTE</v>
      </c>
      <c r="L31" s="160" t="str">
        <f>IF($C31="","",INDEX(POA_GC_2026!X:X,MATCH($C31,POA_GC_2026!$A:$A,0)))</f>
        <v>DISTRIBUTIVOS DE SUELDOS Y SALARIOS DEL PERSONAL</v>
      </c>
      <c r="M31" s="161" t="str">
        <f>IF($C31="","",INDEX(POA_GC_2026!C:C,MATCH($C31,POA_GC_2026!$A:$A,0)))</f>
        <v>PAGO DE ANTIGÜEDAD A LOS TRABAJADORES AMPARADOS EN EL CODIGO DE TRABAJO</v>
      </c>
      <c r="N31" s="571" t="str">
        <f>IF($C31="","",INDEX(POA_GC_2026!N:N,MATCH($C31,POA_GC_2026!$A:$A,0)))</f>
        <v>HOSPITAL GENERAL DE CHONE</v>
      </c>
      <c r="O31" s="161" t="str">
        <f>IF($C31="","",INDEX(POA_GC_2026!D:D,MATCH($C31,POA_GC_2026!$A:$A,0)))</f>
        <v>1333</v>
      </c>
      <c r="P31" s="161" t="str">
        <f>IF($C31="","",INDEX(POA_GC_2026!$E:$E,MATCH($C31,POA_GC_2026!$A:$A,0)))</f>
        <v>90</v>
      </c>
      <c r="Q31" s="161" t="str">
        <f>IF($C31="","",INDEX(POA_GC_2026!$F:$F,MATCH($C31,POA_GC_2026!$A:$A,0)))</f>
        <v>000</v>
      </c>
      <c r="R31" s="161" t="str">
        <f>IF($C31="","",INDEX(POA_GC_2026!$G:$G,MATCH($C31,POA_GC_2026!$A:$A,0)))</f>
        <v>004</v>
      </c>
      <c r="S31" s="161">
        <f>IF($C31="","",INDEX(POA_GC_2026!$H:$H,MATCH($C31,POA_GC_2026!$A:$A,0)))</f>
        <v>510408</v>
      </c>
      <c r="T31" s="161" t="str">
        <f>IF($C31="","",INDEX(POA_GC_2026!$I:$I,MATCH($C31,POA_GC_2026!$A:$A,0)))</f>
        <v>1300</v>
      </c>
      <c r="U31" s="161" t="str">
        <f>IF($C31="","",INDEX(POA_GC_2026!$J:$J,MATCH($C31,POA_GC_2026!$A:$A,0)))</f>
        <v>001</v>
      </c>
      <c r="V31" s="161" t="str">
        <f>IF($C31="","",INDEX(POA_GC_2026!$K:$K,MATCH($C31,POA_GC_2026!$A:$A,0)))</f>
        <v>0000</v>
      </c>
      <c r="W31" s="161" t="str">
        <f>IF($C31="","",INDEX(POA_GC_2026!$L:$L,MATCH($C31,POA_GC_2026!$A:$A,0)))</f>
        <v>0000</v>
      </c>
      <c r="X31" s="165" t="str">
        <f>IF($C31="","",INDEX(POA_GC_2026!$AB:$AB,MATCH($C31,POA_GC_2026!$A:$A,0)))</f>
        <v>NUEVA</v>
      </c>
      <c r="Y31" s="165">
        <f>IF($C31="","",INDEX(POA_GC_2026!$BE:$BE,MATCH($C31,POA_GC_2026!$A:$A,0)))</f>
        <v>25157.200000000004</v>
      </c>
      <c r="Z31" s="168">
        <v>25157.200000000001</v>
      </c>
      <c r="AA31" s="168">
        <v>0</v>
      </c>
      <c r="AB31" s="169">
        <f t="shared" si="2"/>
        <v>25157.200000000001</v>
      </c>
      <c r="AC31" s="493" t="s">
        <v>2807</v>
      </c>
      <c r="AD31" s="168"/>
      <c r="AE31" s="168"/>
      <c r="AF31" s="168">
        <v>0</v>
      </c>
      <c r="AG31" s="172">
        <f>IF($C31="","",INDEX(POA_GC_2026!$CZ:$CZ,MATCH($C31,POA_GC_2026!$A:$A,0)))</f>
        <v>3.637978807091713E-12</v>
      </c>
      <c r="AH31" s="159" t="str">
        <f>IF($C31="","",INDEX(POA_GC_2026!$R:$R,MATCH($C31,POA_GC_2026!$A:$A,0)))</f>
        <v>SUBSIDIO DE ANTIGÜEDAD</v>
      </c>
      <c r="AI31" s="162" t="s">
        <v>952</v>
      </c>
      <c r="AJ31" s="159" t="str">
        <f>IF($C31="","",INDEX(POA_GC_2026!$B:$B,MATCH($C31,POA_GC_2026!$A:$A,0)))</f>
        <v>HOSPITAL GENERAL DE CHONE</v>
      </c>
      <c r="AK31" s="175"/>
      <c r="AL31" s="175">
        <v>0</v>
      </c>
      <c r="AM31" s="173">
        <f t="shared" si="3"/>
        <v>25157.200000000001</v>
      </c>
      <c r="AN31" s="175"/>
      <c r="AO31" s="175"/>
      <c r="AP31" s="175" t="s">
        <v>2577</v>
      </c>
    </row>
    <row r="32" spans="1:42" s="39" customFormat="1" ht="15.75" customHeight="1">
      <c r="A32" s="155"/>
      <c r="B32" s="155" t="s">
        <v>193</v>
      </c>
      <c r="C32" s="175" t="s">
        <v>2579</v>
      </c>
      <c r="D32" s="175" t="s">
        <v>3082</v>
      </c>
      <c r="E32" s="492">
        <v>46048</v>
      </c>
      <c r="F32" s="175" t="s">
        <v>3083</v>
      </c>
      <c r="G32" s="492">
        <v>46049</v>
      </c>
      <c r="H32" s="175" t="s">
        <v>2222</v>
      </c>
      <c r="I32" s="175" t="s">
        <v>2843</v>
      </c>
      <c r="J32" s="159" t="str">
        <f>IF($C32="","",INDEX(POA_GC_2026!$O:$O,MATCH($C32,POA_GC_2026!$A:$A,0)))</f>
        <v>PROVISION Y PRESTACION DE SERVICIOS DE SALUD</v>
      </c>
      <c r="K32" s="160" t="str">
        <f>IF($C32="","",INDEX(POA_GC_2026!$W:$W,MATCH($C32,POA_GC_2026!A:A,0)))</f>
        <v>COORDINAR LA ELABORACION DEL PRESUPUESTO INSTITUCIONAL, SU TRAMITE, EJECUCION Y REVISION Y CORRECTIVOS, GESTIONAR FONDOS, PREPARAR PROYECTOS ESPECIALES Y ADMINISTRAR LA POLITICA SALARIAL Y DE CONTRATACION INSTITUCIONAL DE ACUERDO A LA NORMATIVA VIGENTE</v>
      </c>
      <c r="L32" s="160" t="str">
        <f>IF($C32="","",INDEX(POA_GC_2026!X:X,MATCH($C32,POA_GC_2026!$A:$A,0)))</f>
        <v>DISTRIBUTIVOS DE SUELDOS Y SALARIOS DEL PERSONAL</v>
      </c>
      <c r="M32" s="161" t="str">
        <f>IF($C32="","",INDEX(POA_GC_2026!C:C,MATCH($C32,POA_GC_2026!$A:$A,0)))</f>
        <v>PAGO DE BENEFICIOS SOCIALES  A LOS TRABAJADORES AMPARADOS EN EL CODIGO DE TRABAJO</v>
      </c>
      <c r="N32" s="571" t="str">
        <f>IF($C32="","",INDEX(POA_GC_2026!N:N,MATCH($C32,POA_GC_2026!$A:$A,0)))</f>
        <v>HOSPITAL GENERAL DE CHONE</v>
      </c>
      <c r="O32" s="161" t="str">
        <f>IF($C32="","",INDEX(POA_GC_2026!D:D,MATCH($C32,POA_GC_2026!$A:$A,0)))</f>
        <v>1333</v>
      </c>
      <c r="P32" s="161" t="str">
        <f>IF($C32="","",INDEX(POA_GC_2026!$E:$E,MATCH($C32,POA_GC_2026!$A:$A,0)))</f>
        <v>90</v>
      </c>
      <c r="Q32" s="161" t="str">
        <f>IF($C32="","",INDEX(POA_GC_2026!$F:$F,MATCH($C32,POA_GC_2026!$A:$A,0)))</f>
        <v>000</v>
      </c>
      <c r="R32" s="161" t="str">
        <f>IF($C32="","",INDEX(POA_GC_2026!$G:$G,MATCH($C32,POA_GC_2026!$A:$A,0)))</f>
        <v>004</v>
      </c>
      <c r="S32" s="161">
        <f>IF($C32="","",INDEX(POA_GC_2026!$H:$H,MATCH($C32,POA_GC_2026!$A:$A,0)))</f>
        <v>510409</v>
      </c>
      <c r="T32" s="161" t="str">
        <f>IF($C32="","",INDEX(POA_GC_2026!$I:$I,MATCH($C32,POA_GC_2026!$A:$A,0)))</f>
        <v>1300</v>
      </c>
      <c r="U32" s="161" t="str">
        <f>IF($C32="","",INDEX(POA_GC_2026!$J:$J,MATCH($C32,POA_GC_2026!$A:$A,0)))</f>
        <v>001</v>
      </c>
      <c r="V32" s="161" t="str">
        <f>IF($C32="","",INDEX(POA_GC_2026!$K:$K,MATCH($C32,POA_GC_2026!$A:$A,0)))</f>
        <v>0000</v>
      </c>
      <c r="W32" s="161" t="str">
        <f>IF($C32="","",INDEX(POA_GC_2026!$L:$L,MATCH($C32,POA_GC_2026!$A:$A,0)))</f>
        <v>0000</v>
      </c>
      <c r="X32" s="165" t="str">
        <f>IF($C32="","",INDEX(POA_GC_2026!$AB:$AB,MATCH($C32,POA_GC_2026!$A:$A,0)))</f>
        <v>NUEVA</v>
      </c>
      <c r="Y32" s="165">
        <f>IF($C32="","",INDEX(POA_GC_2026!$BE:$BE,MATCH($C32,POA_GC_2026!$A:$A,0)))</f>
        <v>20280</v>
      </c>
      <c r="Z32" s="168">
        <v>20280</v>
      </c>
      <c r="AA32" s="168">
        <v>0</v>
      </c>
      <c r="AB32" s="169">
        <f t="shared" si="2"/>
        <v>20280</v>
      </c>
      <c r="AC32" s="493" t="s">
        <v>2807</v>
      </c>
      <c r="AD32" s="168"/>
      <c r="AE32" s="168"/>
      <c r="AF32" s="168">
        <v>0</v>
      </c>
      <c r="AG32" s="172">
        <f>IF($C32="","",INDEX(POA_GC_2026!$CZ:$CZ,MATCH($C32,POA_GC_2026!$A:$A,0)))</f>
        <v>0</v>
      </c>
      <c r="AH32" s="159" t="str">
        <f>IF($C32="","",INDEX(POA_GC_2026!$R:$R,MATCH($C32,POA_GC_2026!$A:$A,0)))</f>
        <v>BENEFICIOS SOCIALES</v>
      </c>
      <c r="AI32" s="162" t="s">
        <v>952</v>
      </c>
      <c r="AJ32" s="159" t="str">
        <f>IF($C32="","",INDEX(POA_GC_2026!$B:$B,MATCH($C32,POA_GC_2026!$A:$A,0)))</f>
        <v>HOSPITAL GENERAL DE CHONE</v>
      </c>
      <c r="AK32" s="175"/>
      <c r="AL32" s="175">
        <v>0</v>
      </c>
      <c r="AM32" s="173">
        <f t="shared" si="3"/>
        <v>20280</v>
      </c>
      <c r="AN32" s="175"/>
      <c r="AO32" s="175"/>
      <c r="AP32" s="175" t="s">
        <v>2579</v>
      </c>
    </row>
    <row r="33" spans="1:42" s="39" customFormat="1" ht="15.75" customHeight="1">
      <c r="A33" s="155"/>
      <c r="B33" s="155" t="s">
        <v>193</v>
      </c>
      <c r="C33" s="175" t="s">
        <v>2581</v>
      </c>
      <c r="D33" s="175" t="s">
        <v>3082</v>
      </c>
      <c r="E33" s="492">
        <v>46048</v>
      </c>
      <c r="F33" s="175" t="s">
        <v>3083</v>
      </c>
      <c r="G33" s="492">
        <v>46049</v>
      </c>
      <c r="H33" s="175" t="s">
        <v>2222</v>
      </c>
      <c r="I33" s="175" t="s">
        <v>2843</v>
      </c>
      <c r="J33" s="159" t="str">
        <f>IF($C33="","",INDEX(POA_GC_2026!$O:$O,MATCH($C33,POA_GC_2026!$A:$A,0)))</f>
        <v>PROVISION Y PRESTACION DE SERVICIOS DE SALUD</v>
      </c>
      <c r="K33" s="160" t="str">
        <f>IF($C33="","",INDEX(POA_GC_2026!$W:$W,MATCH($C33,POA_GC_2026!A:A,0)))</f>
        <v>COORDINAR LA ELABORACION DEL PRESUPUESTO INSTITUCIONAL, SU TRAMITE, EJECUCION Y REVISION Y CORRECTIVOS, GESTIONAR FONDOS, PREPARAR PROYECTOS ESPECIALES Y ADMINISTRAR LA POLITICA SALARIAL Y DE CONTRATACION INSTITUCIONAL DE ACUERDO A LA NORMATIVA VIGENTE</v>
      </c>
      <c r="L33" s="160" t="str">
        <f>IF($C33="","",INDEX(POA_GC_2026!X:X,MATCH($C33,POA_GC_2026!$A:$A,0)))</f>
        <v>DISTRIBUTIVOS DE SUELDOS Y SALARIOS DEL PERSONAL</v>
      </c>
      <c r="M33" s="161" t="str">
        <f>IF($C33="","",INDEX(POA_GC_2026!C:C,MATCH($C33,POA_GC_2026!$A:$A,0)))</f>
        <v>PAGO DE HORAS EXTRAORDINARIAS Y SUPLEMENTARIAS</v>
      </c>
      <c r="N33" s="571" t="str">
        <f>IF($C33="","",INDEX(POA_GC_2026!N:N,MATCH($C33,POA_GC_2026!$A:$A,0)))</f>
        <v>HOSPITAL GENERAL DE CHONE</v>
      </c>
      <c r="O33" s="161" t="str">
        <f>IF($C33="","",INDEX(POA_GC_2026!D:D,MATCH($C33,POA_GC_2026!$A:$A,0)))</f>
        <v>1333</v>
      </c>
      <c r="P33" s="161" t="str">
        <f>IF($C33="","",INDEX(POA_GC_2026!$E:$E,MATCH($C33,POA_GC_2026!$A:$A,0)))</f>
        <v>90</v>
      </c>
      <c r="Q33" s="161" t="str">
        <f>IF($C33="","",INDEX(POA_GC_2026!$F:$F,MATCH($C33,POA_GC_2026!$A:$A,0)))</f>
        <v>000</v>
      </c>
      <c r="R33" s="161" t="str">
        <f>IF($C33="","",INDEX(POA_GC_2026!$G:$G,MATCH($C33,POA_GC_2026!$A:$A,0)))</f>
        <v>004</v>
      </c>
      <c r="S33" s="161">
        <f>IF($C33="","",INDEX(POA_GC_2026!$H:$H,MATCH($C33,POA_GC_2026!$A:$A,0)))</f>
        <v>510509</v>
      </c>
      <c r="T33" s="161" t="str">
        <f>IF($C33="","",INDEX(POA_GC_2026!$I:$I,MATCH($C33,POA_GC_2026!$A:$A,0)))</f>
        <v>1300</v>
      </c>
      <c r="U33" s="161" t="str">
        <f>IF($C33="","",INDEX(POA_GC_2026!$J:$J,MATCH($C33,POA_GC_2026!$A:$A,0)))</f>
        <v>001</v>
      </c>
      <c r="V33" s="161" t="str">
        <f>IF($C33="","",INDEX(POA_GC_2026!$K:$K,MATCH($C33,POA_GC_2026!$A:$A,0)))</f>
        <v>0000</v>
      </c>
      <c r="W33" s="161" t="str">
        <f>IF($C33="","",INDEX(POA_GC_2026!$L:$L,MATCH($C33,POA_GC_2026!$A:$A,0)))</f>
        <v>0000</v>
      </c>
      <c r="X33" s="165" t="str">
        <f>IF($C33="","",INDEX(POA_GC_2026!$AB:$AB,MATCH($C33,POA_GC_2026!$A:$A,0)))</f>
        <v>NUEVA</v>
      </c>
      <c r="Y33" s="165">
        <f>IF($C33="","",INDEX(POA_GC_2026!$BE:$BE,MATCH($C33,POA_GC_2026!$A:$A,0)))</f>
        <v>175213.44</v>
      </c>
      <c r="Z33" s="168">
        <v>175213.44</v>
      </c>
      <c r="AA33" s="168">
        <v>0</v>
      </c>
      <c r="AB33" s="169">
        <f t="shared" si="2"/>
        <v>175213.44</v>
      </c>
      <c r="AC33" s="493" t="s">
        <v>2807</v>
      </c>
      <c r="AD33" s="168"/>
      <c r="AE33" s="168"/>
      <c r="AF33" s="168">
        <v>0</v>
      </c>
      <c r="AG33" s="172">
        <f>IF($C33="","",INDEX(POA_GC_2026!$CZ:$CZ,MATCH($C33,POA_GC_2026!$A:$A,0)))</f>
        <v>0</v>
      </c>
      <c r="AH33" s="159" t="str">
        <f>IF($C33="","",INDEX(POA_GC_2026!$R:$R,MATCH($C33,POA_GC_2026!$A:$A,0)))</f>
        <v>HORAS EXTRAORDINARIAS Y SUPLEMENTARIAS</v>
      </c>
      <c r="AI33" s="162" t="s">
        <v>952</v>
      </c>
      <c r="AJ33" s="159" t="str">
        <f>IF($C33="","",INDEX(POA_GC_2026!$B:$B,MATCH($C33,POA_GC_2026!$A:$A,0)))</f>
        <v>HOSPITAL GENERAL DE CHONE</v>
      </c>
      <c r="AK33" s="175"/>
      <c r="AL33" s="175">
        <v>0</v>
      </c>
      <c r="AM33" s="173">
        <f t="shared" si="3"/>
        <v>175213.44</v>
      </c>
      <c r="AN33" s="175"/>
      <c r="AO33" s="175"/>
      <c r="AP33" s="175" t="s">
        <v>2581</v>
      </c>
    </row>
    <row r="34" spans="1:42" s="39" customFormat="1" ht="15.75" customHeight="1">
      <c r="A34" s="155"/>
      <c r="B34" s="155" t="s">
        <v>193</v>
      </c>
      <c r="C34" s="175" t="s">
        <v>2582</v>
      </c>
      <c r="D34" s="175" t="s">
        <v>3082</v>
      </c>
      <c r="E34" s="492">
        <v>46048</v>
      </c>
      <c r="F34" s="175" t="s">
        <v>3083</v>
      </c>
      <c r="G34" s="492">
        <v>46049</v>
      </c>
      <c r="H34" s="175" t="s">
        <v>2222</v>
      </c>
      <c r="I34" s="175" t="s">
        <v>2843</v>
      </c>
      <c r="J34" s="159" t="str">
        <f>IF($C34="","",INDEX(POA_GC_2026!$O:$O,MATCH($C34,POA_GC_2026!$A:$A,0)))</f>
        <v>PROVISION Y PRESTACION DE SERVICIOS DE SALUD</v>
      </c>
      <c r="K34" s="160" t="str">
        <f>IF($C34="","",INDEX(POA_GC_2026!$W:$W,MATCH($C34,POA_GC_2026!A:A,0)))</f>
        <v>COORDINAR LA ELABORACION DEL PRESUPUESTO INSTITUCIONAL, SU TRAMITE, EJECUCION Y REVISION Y CORRECTIVOS, GESTIONAR FONDOS, PREPARAR PROYECTOS ESPECIALES Y ADMINISTRAR LA POLITICA SALARIAL Y DE CONTRATACION INSTITUCIONAL DE ACUERDO A LA NORMATIVA VIGENTE</v>
      </c>
      <c r="L34" s="160" t="str">
        <f>IF($C34="","",INDEX(POA_GC_2026!X:X,MATCH($C34,POA_GC_2026!$A:$A,0)))</f>
        <v>INFORMES DE CONTRATOS DE SERVICIOS OCASIONALES Y PROFESIONALES</v>
      </c>
      <c r="M34" s="161" t="str">
        <f>IF($C34="","",INDEX(POA_GC_2026!C:C,MATCH($C34,POA_GC_2026!$A:$A,0)))</f>
        <v>PAGO DE SERVICIOS PERSONALES POR CONTRATO</v>
      </c>
      <c r="N34" s="571" t="str">
        <f>IF($C34="","",INDEX(POA_GC_2026!N:N,MATCH($C34,POA_GC_2026!$A:$A,0)))</f>
        <v>HOSPITAL GENERAL DE CHONE</v>
      </c>
      <c r="O34" s="161" t="str">
        <f>IF($C34="","",INDEX(POA_GC_2026!D:D,MATCH($C34,POA_GC_2026!$A:$A,0)))</f>
        <v>1333</v>
      </c>
      <c r="P34" s="161" t="str">
        <f>IF($C34="","",INDEX(POA_GC_2026!$E:$E,MATCH($C34,POA_GC_2026!$A:$A,0)))</f>
        <v>90</v>
      </c>
      <c r="Q34" s="161" t="str">
        <f>IF($C34="","",INDEX(POA_GC_2026!$F:$F,MATCH($C34,POA_GC_2026!$A:$A,0)))</f>
        <v>000</v>
      </c>
      <c r="R34" s="161" t="str">
        <f>IF($C34="","",INDEX(POA_GC_2026!$G:$G,MATCH($C34,POA_GC_2026!$A:$A,0)))</f>
        <v>004</v>
      </c>
      <c r="S34" s="161">
        <f>IF($C34="","",INDEX(POA_GC_2026!$H:$H,MATCH($C34,POA_GC_2026!$A:$A,0)))</f>
        <v>510510</v>
      </c>
      <c r="T34" s="161" t="str">
        <f>IF($C34="","",INDEX(POA_GC_2026!$I:$I,MATCH($C34,POA_GC_2026!$A:$A,0)))</f>
        <v>1300</v>
      </c>
      <c r="U34" s="161" t="str">
        <f>IF($C34="","",INDEX(POA_GC_2026!$J:$J,MATCH($C34,POA_GC_2026!$A:$A,0)))</f>
        <v>001</v>
      </c>
      <c r="V34" s="161" t="str">
        <f>IF($C34="","",INDEX(POA_GC_2026!$K:$K,MATCH($C34,POA_GC_2026!$A:$A,0)))</f>
        <v>0000</v>
      </c>
      <c r="W34" s="161" t="str">
        <f>IF($C34="","",INDEX(POA_GC_2026!$L:$L,MATCH($C34,POA_GC_2026!$A:$A,0)))</f>
        <v>0000</v>
      </c>
      <c r="X34" s="165" t="str">
        <f>IF($C34="","",INDEX(POA_GC_2026!$AB:$AB,MATCH($C34,POA_GC_2026!$A:$A,0)))</f>
        <v>NUEVA</v>
      </c>
      <c r="Y34" s="165">
        <f>IF($C34="","",INDEX(POA_GC_2026!$BE:$BE,MATCH($C34,POA_GC_2026!$A:$A,0)))</f>
        <v>141312</v>
      </c>
      <c r="Z34" s="168">
        <v>141312</v>
      </c>
      <c r="AA34" s="168">
        <v>0</v>
      </c>
      <c r="AB34" s="169">
        <f t="shared" si="2"/>
        <v>141312</v>
      </c>
      <c r="AC34" s="493" t="s">
        <v>2807</v>
      </c>
      <c r="AD34" s="168"/>
      <c r="AE34" s="168"/>
      <c r="AF34" s="168">
        <v>0</v>
      </c>
      <c r="AG34" s="172">
        <f>IF($C34="","",INDEX(POA_GC_2026!$CZ:$CZ,MATCH($C34,POA_GC_2026!$A:$A,0)))</f>
        <v>0</v>
      </c>
      <c r="AH34" s="159" t="str">
        <f>IF($C34="","",INDEX(POA_GC_2026!$R:$R,MATCH($C34,POA_GC_2026!$A:$A,0)))</f>
        <v>SERVICIOS PERSONALES POR CONTRATO</v>
      </c>
      <c r="AI34" s="162" t="s">
        <v>952</v>
      </c>
      <c r="AJ34" s="159" t="str">
        <f>IF($C34="","",INDEX(POA_GC_2026!$B:$B,MATCH($C34,POA_GC_2026!$A:$A,0)))</f>
        <v>HOSPITAL GENERAL DE CHONE</v>
      </c>
      <c r="AK34" s="175"/>
      <c r="AL34" s="175">
        <v>0</v>
      </c>
      <c r="AM34" s="173">
        <f t="shared" si="3"/>
        <v>141312</v>
      </c>
      <c r="AN34" s="175"/>
      <c r="AO34" s="175"/>
      <c r="AP34" s="175" t="s">
        <v>2582</v>
      </c>
    </row>
    <row r="35" spans="1:42" s="39" customFormat="1" ht="15.75" customHeight="1">
      <c r="A35" s="155"/>
      <c r="B35" s="155" t="s">
        <v>193</v>
      </c>
      <c r="C35" s="175" t="s">
        <v>2583</v>
      </c>
      <c r="D35" s="175" t="s">
        <v>3082</v>
      </c>
      <c r="E35" s="492">
        <v>46048</v>
      </c>
      <c r="F35" s="175" t="s">
        <v>3083</v>
      </c>
      <c r="G35" s="492">
        <v>46049</v>
      </c>
      <c r="H35" s="175" t="s">
        <v>2222</v>
      </c>
      <c r="I35" s="175" t="s">
        <v>2843</v>
      </c>
      <c r="J35" s="159" t="str">
        <f>IF($C35="","",INDEX(POA_GC_2026!$O:$O,MATCH($C35,POA_GC_2026!$A:$A,0)))</f>
        <v>PROVISION Y PRESTACION DE SERVICIOS DE SALUD</v>
      </c>
      <c r="K35" s="160" t="str">
        <f>IF($C35="","",INDEX(POA_GC_2026!$W:$W,MATCH($C35,POA_GC_2026!A:A,0)))</f>
        <v>SUSCRIBIR LOS ACTOS ADMINISTRATIVOS EN EL AMBITO DE SU JURISDICCION, CON ESTRICTO APEGO A LAS DISPOSICIONES LEGALES Y REGLAMENTARIAS VIGENTES</v>
      </c>
      <c r="L35" s="160" t="str">
        <f>IF($C35="","",INDEX(POA_GC_2026!X:X,MATCH($C35,POA_GC_2026!$A:$A,0)))</f>
        <v>PAGO DE OBLIGACIONES ECONOMICAS DE LA INSTITUCION PREVIA AUTORIZACION EXPRESA DE LA AUTORIDAD COMPETENTE</v>
      </c>
      <c r="M35" s="161" t="str">
        <f>IF($C35="","",INDEX(POA_GC_2026!C:C,MATCH($C35,POA_GC_2026!$A:$A,0)))</f>
        <v>PAGO DE SUBROGACION</v>
      </c>
      <c r="N35" s="571" t="str">
        <f>IF($C35="","",INDEX(POA_GC_2026!N:N,MATCH($C35,POA_GC_2026!$A:$A,0)))</f>
        <v>HOSPITAL GENERAL DE CHONE</v>
      </c>
      <c r="O35" s="161" t="str">
        <f>IF($C35="","",INDEX(POA_GC_2026!D:D,MATCH($C35,POA_GC_2026!$A:$A,0)))</f>
        <v>1333</v>
      </c>
      <c r="P35" s="161" t="str">
        <f>IF($C35="","",INDEX(POA_GC_2026!$E:$E,MATCH($C35,POA_GC_2026!$A:$A,0)))</f>
        <v>90</v>
      </c>
      <c r="Q35" s="161" t="str">
        <f>IF($C35="","",INDEX(POA_GC_2026!$F:$F,MATCH($C35,POA_GC_2026!$A:$A,0)))</f>
        <v>000</v>
      </c>
      <c r="R35" s="161" t="str">
        <f>IF($C35="","",INDEX(POA_GC_2026!$G:$G,MATCH($C35,POA_GC_2026!$A:$A,0)))</f>
        <v>004</v>
      </c>
      <c r="S35" s="161">
        <f>IF($C35="","",INDEX(POA_GC_2026!$H:$H,MATCH($C35,POA_GC_2026!$A:$A,0)))</f>
        <v>510512</v>
      </c>
      <c r="T35" s="161" t="str">
        <f>IF($C35="","",INDEX(POA_GC_2026!$I:$I,MATCH($C35,POA_GC_2026!$A:$A,0)))</f>
        <v>1300</v>
      </c>
      <c r="U35" s="161" t="str">
        <f>IF($C35="","",INDEX(POA_GC_2026!$J:$J,MATCH($C35,POA_GC_2026!$A:$A,0)))</f>
        <v>001</v>
      </c>
      <c r="V35" s="161" t="str">
        <f>IF($C35="","",INDEX(POA_GC_2026!$K:$K,MATCH($C35,POA_GC_2026!$A:$A,0)))</f>
        <v>0000</v>
      </c>
      <c r="W35" s="161" t="str">
        <f>IF($C35="","",INDEX(POA_GC_2026!$L:$L,MATCH($C35,POA_GC_2026!$A:$A,0)))</f>
        <v>0000</v>
      </c>
      <c r="X35" s="165" t="str">
        <f>IF($C35="","",INDEX(POA_GC_2026!$AB:$AB,MATCH($C35,POA_GC_2026!$A:$A,0)))</f>
        <v>NUEVA</v>
      </c>
      <c r="Y35" s="165">
        <f>IF($C35="","",INDEX(POA_GC_2026!$BE:$BE,MATCH($C35,POA_GC_2026!$A:$A,0)))</f>
        <v>158.1</v>
      </c>
      <c r="Z35" s="168">
        <v>158.1</v>
      </c>
      <c r="AA35" s="168">
        <v>0</v>
      </c>
      <c r="AB35" s="169">
        <f t="shared" si="2"/>
        <v>158.1</v>
      </c>
      <c r="AC35" s="493" t="s">
        <v>2807</v>
      </c>
      <c r="AD35" s="168"/>
      <c r="AE35" s="168"/>
      <c r="AF35" s="168">
        <v>0</v>
      </c>
      <c r="AG35" s="172">
        <f>IF($C35="","",INDEX(POA_GC_2026!$CZ:$CZ,MATCH($C35,POA_GC_2026!$A:$A,0)))</f>
        <v>0</v>
      </c>
      <c r="AH35" s="159" t="str">
        <f>IF($C35="","",INDEX(POA_GC_2026!$R:$R,MATCH($C35,POA_GC_2026!$A:$A,0)))</f>
        <v>SUBROGACION</v>
      </c>
      <c r="AI35" s="162" t="s">
        <v>952</v>
      </c>
      <c r="AJ35" s="159" t="str">
        <f>IF($C35="","",INDEX(POA_GC_2026!$B:$B,MATCH($C35,POA_GC_2026!$A:$A,0)))</f>
        <v>HOSPITAL GENERAL DE CHONE</v>
      </c>
      <c r="AK35" s="175"/>
      <c r="AL35" s="175">
        <v>0</v>
      </c>
      <c r="AM35" s="173">
        <f t="shared" si="3"/>
        <v>158.1</v>
      </c>
      <c r="AN35" s="175"/>
      <c r="AO35" s="175"/>
      <c r="AP35" s="175" t="s">
        <v>2583</v>
      </c>
    </row>
    <row r="36" spans="1:42" s="39" customFormat="1" ht="15.75" customHeight="1">
      <c r="A36" s="155"/>
      <c r="B36" s="155" t="s">
        <v>193</v>
      </c>
      <c r="C36" s="175" t="s">
        <v>2586</v>
      </c>
      <c r="D36" s="175" t="s">
        <v>3082</v>
      </c>
      <c r="E36" s="492">
        <v>46048</v>
      </c>
      <c r="F36" s="175" t="s">
        <v>3083</v>
      </c>
      <c r="G36" s="492">
        <v>46049</v>
      </c>
      <c r="H36" s="175" t="s">
        <v>2222</v>
      </c>
      <c r="I36" s="175" t="s">
        <v>2843</v>
      </c>
      <c r="J36" s="159" t="str">
        <f>IF($C36="","",INDEX(POA_GC_2026!$O:$O,MATCH($C36,POA_GC_2026!$A:$A,0)))</f>
        <v>PROVISION Y PRESTACION DE SERVICIOS DE SALUD</v>
      </c>
      <c r="K36" s="160" t="str">
        <f>IF($C36="","",INDEX(POA_GC_2026!$W:$W,MATCH($C36,POA_GC_2026!A:A,0)))</f>
        <v>COORDINAR LA ELABORACION DEL PRESUPUESTO INSTITUCIONAL, SU TRAMITE, EJECUCION Y REVISION Y CORRECTIVOS, GESTIONAR FONDOS, PREPARAR PROYECTOS ESPECIALES Y ADMINISTRAR LA POLITICA SALARIAL Y DE CONTRATACION INSTITUCIONAL DE ACUERDO A LA NORMATIVA VIGENTE</v>
      </c>
      <c r="L36" s="160" t="str">
        <f>IF($C36="","",INDEX(POA_GC_2026!X:X,MATCH($C36,POA_GC_2026!$A:$A,0)))</f>
        <v>INFORMES DE CONTRATOS DE SERVICIOS OCASIONALES Y PROFESIONALES</v>
      </c>
      <c r="M36" s="161" t="str">
        <f>IF($C36="","",INDEX(POA_GC_2026!C:C,MATCH($C36,POA_GC_2026!$A:$A,0)))</f>
        <v>PAGO DESERVICIOS PERSONALES POR CONTRATO A PROFESIONALES DE LA SALUD</v>
      </c>
      <c r="N36" s="571" t="str">
        <f>IF($C36="","",INDEX(POA_GC_2026!N:N,MATCH($C36,POA_GC_2026!$A:$A,0)))</f>
        <v>HOSPITAL GENERAL DE CHONE</v>
      </c>
      <c r="O36" s="161" t="str">
        <f>IF($C36="","",INDEX(POA_GC_2026!D:D,MATCH($C36,POA_GC_2026!$A:$A,0)))</f>
        <v>1333</v>
      </c>
      <c r="P36" s="161" t="str">
        <f>IF($C36="","",INDEX(POA_GC_2026!$E:$E,MATCH($C36,POA_GC_2026!$A:$A,0)))</f>
        <v>90</v>
      </c>
      <c r="Q36" s="161" t="str">
        <f>IF($C36="","",INDEX(POA_GC_2026!$F:$F,MATCH($C36,POA_GC_2026!$A:$A,0)))</f>
        <v>000</v>
      </c>
      <c r="R36" s="161" t="str">
        <f>IF($C36="","",INDEX(POA_GC_2026!$G:$G,MATCH($C36,POA_GC_2026!$A:$A,0)))</f>
        <v>004</v>
      </c>
      <c r="S36" s="161">
        <f>IF($C36="","",INDEX(POA_GC_2026!$H:$H,MATCH($C36,POA_GC_2026!$A:$A,0)))</f>
        <v>510517</v>
      </c>
      <c r="T36" s="161" t="str">
        <f>IF($C36="","",INDEX(POA_GC_2026!$I:$I,MATCH($C36,POA_GC_2026!$A:$A,0)))</f>
        <v>1300</v>
      </c>
      <c r="U36" s="161" t="str">
        <f>IF($C36="","",INDEX(POA_GC_2026!$J:$J,MATCH($C36,POA_GC_2026!$A:$A,0)))</f>
        <v>001</v>
      </c>
      <c r="V36" s="161" t="str">
        <f>IF($C36="","",INDEX(POA_GC_2026!$K:$K,MATCH($C36,POA_GC_2026!$A:$A,0)))</f>
        <v>0000</v>
      </c>
      <c r="W36" s="161" t="str">
        <f>IF($C36="","",INDEX(POA_GC_2026!$L:$L,MATCH($C36,POA_GC_2026!$A:$A,0)))</f>
        <v>0000</v>
      </c>
      <c r="X36" s="165" t="str">
        <f>IF($C36="","",INDEX(POA_GC_2026!$AB:$AB,MATCH($C36,POA_GC_2026!$A:$A,0)))</f>
        <v>NUEVA</v>
      </c>
      <c r="Y36" s="165">
        <f>IF($C36="","",INDEX(POA_GC_2026!$BE:$BE,MATCH($C36,POA_GC_2026!$A:$A,0)))</f>
        <v>3568206</v>
      </c>
      <c r="Z36" s="168">
        <v>3568206</v>
      </c>
      <c r="AA36" s="168">
        <v>0</v>
      </c>
      <c r="AB36" s="169">
        <f t="shared" si="2"/>
        <v>3568206</v>
      </c>
      <c r="AC36" s="493" t="s">
        <v>2807</v>
      </c>
      <c r="AD36" s="168"/>
      <c r="AE36" s="168"/>
      <c r="AF36" s="168">
        <v>0</v>
      </c>
      <c r="AG36" s="172">
        <f>IF($C36="","",INDEX(POA_GC_2026!$CZ:$CZ,MATCH($C36,POA_GC_2026!$A:$A,0)))</f>
        <v>0</v>
      </c>
      <c r="AH36" s="159" t="str">
        <f>IF($C36="","",INDEX(POA_GC_2026!$R:$R,MATCH($C36,POA_GC_2026!$A:$A,0)))</f>
        <v>SERVICIOS PERSONALES POR CONTRATO DE PROFESIONALES DE LA SALUD</v>
      </c>
      <c r="AI36" s="162" t="s">
        <v>952</v>
      </c>
      <c r="AJ36" s="159" t="str">
        <f>IF($C36="","",INDEX(POA_GC_2026!$B:$B,MATCH($C36,POA_GC_2026!$A:$A,0)))</f>
        <v>HOSPITAL GENERAL DE CHONE</v>
      </c>
      <c r="AK36" s="175"/>
      <c r="AL36" s="175">
        <v>0</v>
      </c>
      <c r="AM36" s="173">
        <f t="shared" si="3"/>
        <v>3568206</v>
      </c>
      <c r="AN36" s="175"/>
      <c r="AO36" s="175"/>
      <c r="AP36" s="175" t="s">
        <v>2586</v>
      </c>
    </row>
    <row r="37" spans="1:42" s="39" customFormat="1" ht="15.75" customHeight="1">
      <c r="A37" s="155"/>
      <c r="B37" s="155" t="s">
        <v>193</v>
      </c>
      <c r="C37" s="175" t="s">
        <v>2587</v>
      </c>
      <c r="D37" s="175" t="s">
        <v>3082</v>
      </c>
      <c r="E37" s="492">
        <v>46048</v>
      </c>
      <c r="F37" s="175" t="s">
        <v>3083</v>
      </c>
      <c r="G37" s="492">
        <v>46049</v>
      </c>
      <c r="H37" s="175" t="s">
        <v>2222</v>
      </c>
      <c r="I37" s="175" t="s">
        <v>2843</v>
      </c>
      <c r="J37" s="159" t="str">
        <f>IF($C37="","",INDEX(POA_GC_2026!$O:$O,MATCH($C37,POA_GC_2026!$A:$A,0)))</f>
        <v>PROVISION Y PRESTACION DE SERVICIOS DE SALUD</v>
      </c>
      <c r="K37" s="160" t="str">
        <f>IF($C37="","",INDEX(POA_GC_2026!$W:$W,MATCH($C37,POA_GC_2026!A:A,0)))</f>
        <v>PROGRAMAR, DIRIGIR, CONTROLAR LA GESTIÒN DE LOS RECURSOS ASIGNADOS A SU CARGO Y EVALUAR SU ADECUADA UTILIZACIÒN PARA PROVEER SU CARTERA DE SERVICIOS, MEDIANTE EL PLAN OPERATIVO ANUAL Y EL COMPROMISO DE GESTION EN FUNCIÒN DE RESULTADOS DE IMPACTO SOCIAL</v>
      </c>
      <c r="L37" s="160" t="str">
        <f>IF($C37="","",INDEX(POA_GC_2026!X:X,MATCH($C37,POA_GC_2026!$A:$A,0)))</f>
        <v>DISTRIBUTIVOS DE SUELDOS Y SALARIOS DEL PERSONAL</v>
      </c>
      <c r="M37" s="161" t="str">
        <f>IF($C37="","",INDEX(POA_GC_2026!C:C,MATCH($C37,POA_GC_2026!$A:$A,0)))</f>
        <v>PAGO DE APORTE PATRONAL</v>
      </c>
      <c r="N37" s="571" t="str">
        <f>IF($C37="","",INDEX(POA_GC_2026!N:N,MATCH($C37,POA_GC_2026!$A:$A,0)))</f>
        <v>HOSPITAL GENERAL DE CHONE</v>
      </c>
      <c r="O37" s="161" t="str">
        <f>IF($C37="","",INDEX(POA_GC_2026!D:D,MATCH($C37,POA_GC_2026!$A:$A,0)))</f>
        <v>1333</v>
      </c>
      <c r="P37" s="161" t="str">
        <f>IF($C37="","",INDEX(POA_GC_2026!$E:$E,MATCH($C37,POA_GC_2026!$A:$A,0)))</f>
        <v>90</v>
      </c>
      <c r="Q37" s="161" t="str">
        <f>IF($C37="","",INDEX(POA_GC_2026!$F:$F,MATCH($C37,POA_GC_2026!$A:$A,0)))</f>
        <v>000</v>
      </c>
      <c r="R37" s="161" t="str">
        <f>IF($C37="","",INDEX(POA_GC_2026!$G:$G,MATCH($C37,POA_GC_2026!$A:$A,0)))</f>
        <v>004</v>
      </c>
      <c r="S37" s="161">
        <f>IF($C37="","",INDEX(POA_GC_2026!$H:$H,MATCH($C37,POA_GC_2026!$A:$A,0)))</f>
        <v>510601</v>
      </c>
      <c r="T37" s="161" t="str">
        <f>IF($C37="","",INDEX(POA_GC_2026!$I:$I,MATCH($C37,POA_GC_2026!$A:$A,0)))</f>
        <v>1300</v>
      </c>
      <c r="U37" s="161" t="str">
        <f>IF($C37="","",INDEX(POA_GC_2026!$J:$J,MATCH($C37,POA_GC_2026!$A:$A,0)))</f>
        <v>001</v>
      </c>
      <c r="V37" s="161" t="str">
        <f>IF($C37="","",INDEX(POA_GC_2026!$K:$K,MATCH($C37,POA_GC_2026!$A:$A,0)))</f>
        <v>0000</v>
      </c>
      <c r="W37" s="161" t="str">
        <f>IF($C37="","",INDEX(POA_GC_2026!$L:$L,MATCH($C37,POA_GC_2026!$A:$A,0)))</f>
        <v>0000</v>
      </c>
      <c r="X37" s="165" t="str">
        <f>IF($C37="","",INDEX(POA_GC_2026!$AB:$AB,MATCH($C37,POA_GC_2026!$A:$A,0)))</f>
        <v>NUEVA</v>
      </c>
      <c r="Y37" s="165">
        <f>IF($C37="","",INDEX(POA_GC_2026!$BE:$BE,MATCH($C37,POA_GC_2026!$A:$A,0)))</f>
        <v>869708.43999999983</v>
      </c>
      <c r="Z37" s="168">
        <v>869708.44</v>
      </c>
      <c r="AA37" s="168">
        <v>0</v>
      </c>
      <c r="AB37" s="169">
        <f t="shared" si="2"/>
        <v>869708.44</v>
      </c>
      <c r="AC37" s="493" t="s">
        <v>2807</v>
      </c>
      <c r="AD37" s="168"/>
      <c r="AE37" s="168"/>
      <c r="AF37" s="168">
        <v>0</v>
      </c>
      <c r="AG37" s="172">
        <f>IF($C37="","",INDEX(POA_GC_2026!$CZ:$CZ,MATCH($C37,POA_GC_2026!$A:$A,0)))</f>
        <v>-1.1641532182693481E-10</v>
      </c>
      <c r="AH37" s="159" t="str">
        <f>IF($C37="","",INDEX(POA_GC_2026!$R:$R,MATCH($C37,POA_GC_2026!$A:$A,0)))</f>
        <v>APORTE PATRONAL</v>
      </c>
      <c r="AI37" s="162" t="s">
        <v>952</v>
      </c>
      <c r="AJ37" s="159" t="str">
        <f>IF($C37="","",INDEX(POA_GC_2026!$B:$B,MATCH($C37,POA_GC_2026!$A:$A,0)))</f>
        <v>HOSPITAL GENERAL DE CHONE</v>
      </c>
      <c r="AK37" s="175"/>
      <c r="AL37" s="175">
        <v>0</v>
      </c>
      <c r="AM37" s="173">
        <f t="shared" si="3"/>
        <v>869708.44</v>
      </c>
      <c r="AN37" s="175"/>
      <c r="AO37" s="175"/>
      <c r="AP37" s="175" t="s">
        <v>2587</v>
      </c>
    </row>
    <row r="38" spans="1:42" s="39" customFormat="1" ht="15.75" customHeight="1">
      <c r="A38" s="155"/>
      <c r="B38" s="155" t="s">
        <v>193</v>
      </c>
      <c r="C38" s="175" t="s">
        <v>2588</v>
      </c>
      <c r="D38" s="175" t="s">
        <v>3082</v>
      </c>
      <c r="E38" s="492">
        <v>46048</v>
      </c>
      <c r="F38" s="175" t="s">
        <v>3083</v>
      </c>
      <c r="G38" s="492">
        <v>46049</v>
      </c>
      <c r="H38" s="175" t="s">
        <v>2222</v>
      </c>
      <c r="I38" s="175" t="s">
        <v>2843</v>
      </c>
      <c r="J38" s="159" t="str">
        <f>IF($C38="","",INDEX(POA_GC_2026!$O:$O,MATCH($C38,POA_GC_2026!$A:$A,0)))</f>
        <v>PROVISION Y PRESTACION DE SERVICIOS DE SALUD</v>
      </c>
      <c r="K38" s="160" t="str">
        <f>IF($C38="","",INDEX(POA_GC_2026!$W:$W,MATCH($C38,POA_GC_2026!A:A,0)))</f>
        <v>PROGRAMAR, DIRIGIR, CONTROLAR LA GESTIÒN DE LOS RECURSOS ASIGNADOS A SU CARGO Y EVALUAR SU ADECUADA UTILIZACIÒN PARA PROVEER SU CARTERA DE SERVICIOS, MEDIANTE EL PLAN OPERATIVO ANUAL Y EL COMPROMISO DE GESTION EN FUNCIÒN DE RESULTADOS DE IMPACTO SOCIAL</v>
      </c>
      <c r="L38" s="160" t="str">
        <f>IF($C38="","",INDEX(POA_GC_2026!X:X,MATCH($C38,POA_GC_2026!$A:$A,0)))</f>
        <v>DISTRIBUTIVOS DE SUELDOS Y SALARIOS DEL PERSONAL</v>
      </c>
      <c r="M38" s="161" t="str">
        <f>IF($C38="","",INDEX(POA_GC_2026!C:C,MATCH($C38,POA_GC_2026!$A:$A,0)))</f>
        <v>PAGO DE FONDOS DE RESERVA</v>
      </c>
      <c r="N38" s="571" t="str">
        <f>IF($C38="","",INDEX(POA_GC_2026!N:N,MATCH($C38,POA_GC_2026!$A:$A,0)))</f>
        <v>HOSPITAL GENERAL DE CHONE</v>
      </c>
      <c r="O38" s="161" t="str">
        <f>IF($C38="","",INDEX(POA_GC_2026!D:D,MATCH($C38,POA_GC_2026!$A:$A,0)))</f>
        <v>1333</v>
      </c>
      <c r="P38" s="161" t="str">
        <f>IF($C38="","",INDEX(POA_GC_2026!$E:$E,MATCH($C38,POA_GC_2026!$A:$A,0)))</f>
        <v>90</v>
      </c>
      <c r="Q38" s="161" t="str">
        <f>IF($C38="","",INDEX(POA_GC_2026!$F:$F,MATCH($C38,POA_GC_2026!$A:$A,0)))</f>
        <v>000</v>
      </c>
      <c r="R38" s="161" t="str">
        <f>IF($C38="","",INDEX(POA_GC_2026!$G:$G,MATCH($C38,POA_GC_2026!$A:$A,0)))</f>
        <v>004</v>
      </c>
      <c r="S38" s="161">
        <f>IF($C38="","",INDEX(POA_GC_2026!$H:$H,MATCH($C38,POA_GC_2026!$A:$A,0)))</f>
        <v>510602</v>
      </c>
      <c r="T38" s="161" t="str">
        <f>IF($C38="","",INDEX(POA_GC_2026!$I:$I,MATCH($C38,POA_GC_2026!$A:$A,0)))</f>
        <v>1300</v>
      </c>
      <c r="U38" s="161" t="str">
        <f>IF($C38="","",INDEX(POA_GC_2026!$J:$J,MATCH($C38,POA_GC_2026!$A:$A,0)))</f>
        <v>001</v>
      </c>
      <c r="V38" s="161" t="str">
        <f>IF($C38="","",INDEX(POA_GC_2026!$K:$K,MATCH($C38,POA_GC_2026!$A:$A,0)))</f>
        <v>0000</v>
      </c>
      <c r="W38" s="161" t="str">
        <f>IF($C38="","",INDEX(POA_GC_2026!$L:$L,MATCH($C38,POA_GC_2026!$A:$A,0)))</f>
        <v>0000</v>
      </c>
      <c r="X38" s="165" t="str">
        <f>IF($C38="","",INDEX(POA_GC_2026!$AB:$AB,MATCH($C38,POA_GC_2026!$A:$A,0)))</f>
        <v>NUEVA</v>
      </c>
      <c r="Y38" s="165">
        <f>IF($C38="","",INDEX(POA_GC_2026!$BE:$BE,MATCH($C38,POA_GC_2026!$A:$A,0)))</f>
        <v>724481.85999999987</v>
      </c>
      <c r="Z38" s="168">
        <v>724481.86</v>
      </c>
      <c r="AA38" s="168">
        <v>0</v>
      </c>
      <c r="AB38" s="169">
        <f t="shared" si="2"/>
        <v>724481.86</v>
      </c>
      <c r="AC38" s="493" t="s">
        <v>2807</v>
      </c>
      <c r="AD38" s="168"/>
      <c r="AE38" s="168"/>
      <c r="AF38" s="168">
        <v>0</v>
      </c>
      <c r="AG38" s="172">
        <f>IF($C38="","",INDEX(POA_GC_2026!$CZ:$CZ,MATCH($C38,POA_GC_2026!$A:$A,0)))</f>
        <v>-1.1641532182693481E-10</v>
      </c>
      <c r="AH38" s="159" t="str">
        <f>IF($C38="","",INDEX(POA_GC_2026!$R:$R,MATCH($C38,POA_GC_2026!$A:$A,0)))</f>
        <v>FONDO DE RESERVA</v>
      </c>
      <c r="AI38" s="162" t="s">
        <v>952</v>
      </c>
      <c r="AJ38" s="159" t="str">
        <f>IF($C38="","",INDEX(POA_GC_2026!$B:$B,MATCH($C38,POA_GC_2026!$A:$A,0)))</f>
        <v>HOSPITAL GENERAL DE CHONE</v>
      </c>
      <c r="AK38" s="175"/>
      <c r="AL38" s="175">
        <v>0</v>
      </c>
      <c r="AM38" s="173">
        <f t="shared" si="3"/>
        <v>724481.86</v>
      </c>
      <c r="AN38" s="175"/>
      <c r="AO38" s="175"/>
      <c r="AP38" s="175" t="s">
        <v>2588</v>
      </c>
    </row>
    <row r="39" spans="1:42" s="39" customFormat="1" ht="15.75" customHeight="1">
      <c r="A39" s="155"/>
      <c r="B39" s="155" t="s">
        <v>193</v>
      </c>
      <c r="C39" s="175" t="s">
        <v>2735</v>
      </c>
      <c r="D39" s="175" t="s">
        <v>3082</v>
      </c>
      <c r="E39" s="492">
        <v>46048</v>
      </c>
      <c r="F39" s="175" t="s">
        <v>3083</v>
      </c>
      <c r="G39" s="492">
        <v>46049</v>
      </c>
      <c r="H39" s="175" t="s">
        <v>2222</v>
      </c>
      <c r="I39" s="175" t="s">
        <v>2843</v>
      </c>
      <c r="J39" s="159" t="str">
        <f>IF($C39="","",INDEX(POA_GC_2026!$O:$O,MATCH($C39,POA_GC_2026!$A:$A,0)))</f>
        <v>PROVISION Y PRESTACION DE SERVICIOS DE SALUD</v>
      </c>
      <c r="K39" s="160" t="str">
        <f>IF($C39="","",INDEX(POA_GC_2026!$W:$W,MATCH($C39,POA_GC_2026!A:A,0)))</f>
        <v>COORDINAR LA ELABORACION DEL PRESUPUESTO INSTITUCIONAL, SU TRAMITE, EJECUCION Y REVISION Y CORRECTIVOS, GESTIONAR FONDOS, PREPARAR PROYECTOS ESPECIALES Y ADMINISTRAR LA POLITICA SALARIAL Y DE CONTRATACION INSTITUCIONAL DE ACUERDO A LA NORMATIVA VIGENTE</v>
      </c>
      <c r="L39" s="160" t="str">
        <f>IF($C39="","",INDEX(POA_GC_2026!X:X,MATCH($C39,POA_GC_2026!$A:$A,0)))</f>
        <v>DISTRIBUTIVOS DE SUELDOS Y SALARIOS DEL PERSONAL</v>
      </c>
      <c r="M39" s="161" t="str">
        <f>IF($C39="","",INDEX(POA_GC_2026!C:C,MATCH($C39,POA_GC_2026!$A:$A,0)))</f>
        <v>PAGO DECONTRATOS OCASIONALES PARA EL CUMPLIMIENTO DEL SERVICIO RURAL</v>
      </c>
      <c r="N39" s="571" t="str">
        <f>IF($C39="","",INDEX(POA_GC_2026!N:N,MATCH($C39,POA_GC_2026!$A:$A,0)))</f>
        <v>HOSPITAL GENERAL DE CHONE</v>
      </c>
      <c r="O39" s="161" t="str">
        <f>IF($C39="","",INDEX(POA_GC_2026!D:D,MATCH($C39,POA_GC_2026!$A:$A,0)))</f>
        <v>1333</v>
      </c>
      <c r="P39" s="161" t="str">
        <f>IF($C39="","",INDEX(POA_GC_2026!$E:$E,MATCH($C39,POA_GC_2026!$A:$A,0)))</f>
        <v>90</v>
      </c>
      <c r="Q39" s="161" t="str">
        <f>IF($C39="","",INDEX(POA_GC_2026!$F:$F,MATCH($C39,POA_GC_2026!$A:$A,0)))</f>
        <v>000</v>
      </c>
      <c r="R39" s="161" t="str">
        <f>IF($C39="","",INDEX(POA_GC_2026!$G:$G,MATCH($C39,POA_GC_2026!$A:$A,0)))</f>
        <v>004</v>
      </c>
      <c r="S39" s="161">
        <f>IF($C39="","",INDEX(POA_GC_2026!$H:$H,MATCH($C39,POA_GC_2026!$A:$A,0)))</f>
        <v>510515</v>
      </c>
      <c r="T39" s="161" t="str">
        <f>IF($C39="","",INDEX(POA_GC_2026!$I:$I,MATCH($C39,POA_GC_2026!$A:$A,0)))</f>
        <v>1300</v>
      </c>
      <c r="U39" s="161" t="str">
        <f>IF($C39="","",INDEX(POA_GC_2026!$J:$J,MATCH($C39,POA_GC_2026!$A:$A,0)))</f>
        <v>001</v>
      </c>
      <c r="V39" s="161" t="str">
        <f>IF($C39="","",INDEX(POA_GC_2026!$K:$K,MATCH($C39,POA_GC_2026!$A:$A,0)))</f>
        <v>0000</v>
      </c>
      <c r="W39" s="161" t="str">
        <f>IF($C39="","",INDEX(POA_GC_2026!$L:$L,MATCH($C39,POA_GC_2026!$A:$A,0)))</f>
        <v>0000</v>
      </c>
      <c r="X39" s="165" t="str">
        <f>IF($C39="","",INDEX(POA_GC_2026!$AB:$AB,MATCH($C39,POA_GC_2026!$A:$A,0)))</f>
        <v>NUEVA</v>
      </c>
      <c r="Y39" s="165">
        <f>IF($C39="","",INDEX(POA_GC_2026!$BE:$BE,MATCH($C39,POA_GC_2026!$A:$A,0)))</f>
        <v>49292</v>
      </c>
      <c r="Z39" s="168">
        <v>49292</v>
      </c>
      <c r="AA39" s="168">
        <v>0</v>
      </c>
      <c r="AB39" s="169">
        <f t="shared" si="2"/>
        <v>49292</v>
      </c>
      <c r="AC39" s="493" t="s">
        <v>2807</v>
      </c>
      <c r="AD39" s="168"/>
      <c r="AE39" s="168"/>
      <c r="AF39" s="168">
        <v>0</v>
      </c>
      <c r="AG39" s="172">
        <f>IF($C39="","",INDEX(POA_GC_2026!$CZ:$CZ,MATCH($C39,POA_GC_2026!$A:$A,0)))</f>
        <v>0</v>
      </c>
      <c r="AH39" s="159" t="str">
        <f>IF($C39="","",INDEX(POA_GC_2026!$R:$R,MATCH($C39,POA_GC_2026!$A:$A,0)))</f>
        <v>CONTRATOS OCASIONALES PARA EL CUMPLIMIENTO DEL SER</v>
      </c>
      <c r="AI39" s="162" t="s">
        <v>952</v>
      </c>
      <c r="AJ39" s="159" t="str">
        <f>IF($C39="","",INDEX(POA_GC_2026!$B:$B,MATCH($C39,POA_GC_2026!$A:$A,0)))</f>
        <v>HOSPITAL GENERAL DE CHONE</v>
      </c>
      <c r="AK39" s="175"/>
      <c r="AL39" s="175">
        <v>0</v>
      </c>
      <c r="AM39" s="173">
        <f t="shared" si="3"/>
        <v>49292</v>
      </c>
      <c r="AN39" s="175"/>
      <c r="AO39" s="175"/>
      <c r="AP39" s="175" t="s">
        <v>2735</v>
      </c>
    </row>
    <row r="40" spans="1:42" s="39" customFormat="1" ht="15.75" customHeight="1">
      <c r="A40" s="155"/>
      <c r="B40" s="155" t="s">
        <v>193</v>
      </c>
      <c r="C40" s="175" t="s">
        <v>2736</v>
      </c>
      <c r="D40" s="175" t="s">
        <v>3082</v>
      </c>
      <c r="E40" s="492">
        <v>46048</v>
      </c>
      <c r="F40" s="175" t="s">
        <v>3083</v>
      </c>
      <c r="G40" s="492">
        <v>46049</v>
      </c>
      <c r="H40" s="175" t="s">
        <v>2222</v>
      </c>
      <c r="I40" s="175" t="s">
        <v>2843</v>
      </c>
      <c r="J40" s="159" t="str">
        <f>IF($C40="","",INDEX(POA_GC_2026!$O:$O,MATCH($C40,POA_GC_2026!$A:$A,0)))</f>
        <v>PROVISION Y PRESTACION DE SERVICIOS DE SALUD</v>
      </c>
      <c r="K40" s="160" t="str">
        <f>IF($C40="","",INDEX(POA_GC_2026!$W:$W,MATCH($C40,POA_GC_2026!A:A,0)))</f>
        <v>COORDINAR LA ELABORACION DEL PRESUPUESTO INSTITUCIONAL, SU TRAMITE, EJECUCION Y REVISION Y CORRECTIVOS, GESTIONAR FONDOS, PREPARAR PROYECTOS ESPECIALES Y ADMINISTRAR LA POLITICA SALARIAL Y DE CONTRATACION INSTITUCIONAL DE ACUERDO A LA NORMATIVA VIGENTE</v>
      </c>
      <c r="L40" s="160" t="str">
        <f>IF($C40="","",INDEX(POA_GC_2026!X:X,MATCH($C40,POA_GC_2026!$A:$A,0)))</f>
        <v>DISTRIBUTIVOS DE SUELDOS Y SALARIOS DEL PERSONAL</v>
      </c>
      <c r="M40" s="161" t="str">
        <f>IF($C40="","",INDEX(POA_GC_2026!C:C,MATCH($C40,POA_GC_2026!$A:$A,0)))</f>
        <v xml:space="preserve"> PAGO DE SERVICIOS PERSONALES POR DEVENGAMIENTO DE BECAS PROFESIONALES DE LA SALUD</v>
      </c>
      <c r="N40" s="571" t="str">
        <f>IF($C40="","",INDEX(POA_GC_2026!N:N,MATCH($C40,POA_GC_2026!$A:$A,0)))</f>
        <v>HOSPITAL GENERAL DE CHONE</v>
      </c>
      <c r="O40" s="161" t="str">
        <f>IF($C40="","",INDEX(POA_GC_2026!D:D,MATCH($C40,POA_GC_2026!$A:$A,0)))</f>
        <v>1333</v>
      </c>
      <c r="P40" s="161" t="str">
        <f>IF($C40="","",INDEX(POA_GC_2026!$E:$E,MATCH($C40,POA_GC_2026!$A:$A,0)))</f>
        <v>90</v>
      </c>
      <c r="Q40" s="161" t="str">
        <f>IF($C40="","",INDEX(POA_GC_2026!$F:$F,MATCH($C40,POA_GC_2026!$A:$A,0)))</f>
        <v>000</v>
      </c>
      <c r="R40" s="161" t="str">
        <f>IF($C40="","",INDEX(POA_GC_2026!$G:$G,MATCH($C40,POA_GC_2026!$A:$A,0)))</f>
        <v>004</v>
      </c>
      <c r="S40" s="161">
        <f>IF($C40="","",INDEX(POA_GC_2026!$H:$H,MATCH($C40,POA_GC_2026!$A:$A,0)))</f>
        <v>510516</v>
      </c>
      <c r="T40" s="161" t="str">
        <f>IF($C40="","",INDEX(POA_GC_2026!$I:$I,MATCH($C40,POA_GC_2026!$A:$A,0)))</f>
        <v>1300</v>
      </c>
      <c r="U40" s="161" t="str">
        <f>IF($C40="","",INDEX(POA_GC_2026!$J:$J,MATCH($C40,POA_GC_2026!$A:$A,0)))</f>
        <v>001</v>
      </c>
      <c r="V40" s="161" t="str">
        <f>IF($C40="","",INDEX(POA_GC_2026!$K:$K,MATCH($C40,POA_GC_2026!$A:$A,0)))</f>
        <v>0000</v>
      </c>
      <c r="W40" s="161" t="str">
        <f>IF($C40="","",INDEX(POA_GC_2026!$L:$L,MATCH($C40,POA_GC_2026!$A:$A,0)))</f>
        <v>0000</v>
      </c>
      <c r="X40" s="165" t="str">
        <f>IF($C40="","",INDEX(POA_GC_2026!$AB:$AB,MATCH($C40,POA_GC_2026!$A:$A,0)))</f>
        <v>NUEVA</v>
      </c>
      <c r="Y40" s="165">
        <f>IF($C40="","",INDEX(POA_GC_2026!$BE:$BE,MATCH($C40,POA_GC_2026!$A:$A,0)))</f>
        <v>47538</v>
      </c>
      <c r="Z40" s="168">
        <v>47538</v>
      </c>
      <c r="AA40" s="168">
        <v>0</v>
      </c>
      <c r="AB40" s="169">
        <f t="shared" si="2"/>
        <v>47538</v>
      </c>
      <c r="AC40" s="493" t="s">
        <v>2807</v>
      </c>
      <c r="AD40" s="168"/>
      <c r="AE40" s="168"/>
      <c r="AF40" s="168">
        <v>0</v>
      </c>
      <c r="AG40" s="172">
        <f>IF($C40="","",INDEX(POA_GC_2026!$CZ:$CZ,MATCH($C40,POA_GC_2026!$A:$A,0)))</f>
        <v>0</v>
      </c>
      <c r="AH40" s="159" t="str">
        <f>IF($C40="","",INDEX(POA_GC_2026!$R:$R,MATCH($C40,POA_GC_2026!$A:$A,0)))</f>
        <v>CONTRATOS OCASIONALES PARA EL CUMPLIMIENTO DE LA DEVENGACIÓN DE BECAS</v>
      </c>
      <c r="AI40" s="162" t="s">
        <v>952</v>
      </c>
      <c r="AJ40" s="159" t="str">
        <f>IF($C40="","",INDEX(POA_GC_2026!$B:$B,MATCH($C40,POA_GC_2026!$A:$A,0)))</f>
        <v>HOSPITAL GENERAL DE CHONE</v>
      </c>
      <c r="AK40" s="175"/>
      <c r="AL40" s="175">
        <v>0</v>
      </c>
      <c r="AM40" s="173">
        <f t="shared" si="3"/>
        <v>47538</v>
      </c>
      <c r="AN40" s="175"/>
      <c r="AO40" s="175"/>
      <c r="AP40" s="175" t="s">
        <v>2736</v>
      </c>
    </row>
    <row r="41" spans="1:42" s="39" customFormat="1" ht="15.75" customHeight="1">
      <c r="A41" s="155"/>
      <c r="B41" s="155" t="s">
        <v>218</v>
      </c>
      <c r="C41" s="175" t="s">
        <v>2732</v>
      </c>
      <c r="D41" s="175" t="s">
        <v>3082</v>
      </c>
      <c r="E41" s="492">
        <v>46048</v>
      </c>
      <c r="F41" s="175" t="s">
        <v>3084</v>
      </c>
      <c r="G41" s="492">
        <v>46049</v>
      </c>
      <c r="H41" s="175" t="s">
        <v>2222</v>
      </c>
      <c r="I41" s="175" t="s">
        <v>2844</v>
      </c>
      <c r="J41" s="159" t="str">
        <f>IF($C41="","",INDEX(POA_GC_2026!$O:$O,MATCH($C41,POA_GC_2026!$A:$A,0)))</f>
        <v>PROVISION Y PRESTACION DE SERVICIOS DE SALUD</v>
      </c>
      <c r="K41" s="160" t="str">
        <f>IF($C41="","",INDEX(POA_GC_2026!$W:$W,MATCH($C41,POA_GC_2026!A:A,0)))</f>
        <v>COORDINAR LA ELABORACION DEL PRESUPUESTO INSTITUCIONAL, SU TRAMITE, EJECUCION Y REVISION Y CORRECTIVOS, GESTIONAR FONDOS, PREPARAR PROYECTOS ESPECIALES Y ADMINISTRAR LA POLITICA SALARIAL Y DE CONTRATACION INSTITUCIONAL DE ACUERDO A LA NORMATIVA VIGENTE</v>
      </c>
      <c r="L41" s="160" t="str">
        <f>IF($C41="","",INDEX(POA_GC_2026!X:X,MATCH($C41,POA_GC_2026!$A:$A,0)))</f>
        <v>PAGO DE OBLIGACIONES ECONOMICAS DE LA INSTITUCION PREVIA AUTORIZACION EXPRESA DE LA AUTORIDAD COMPETENTE</v>
      </c>
      <c r="M41" s="161" t="str">
        <f>IF($C41="","",INDEX(POA_GC_2026!C:C,MATCH($C41,POA_GC_2026!$A:$A,0)))</f>
        <v>PAGO A JUBILADOS PATRONALES</v>
      </c>
      <c r="N41" s="571" t="str">
        <f>IF($C41="","",INDEX(POA_GC_2026!N:N,MATCH($C41,POA_GC_2026!$A:$A,0)))</f>
        <v>HOSPITAL GENERAL DE CHONE</v>
      </c>
      <c r="O41" s="161" t="str">
        <f>IF($C41="","",INDEX(POA_GC_2026!D:D,MATCH($C41,POA_GC_2026!$A:$A,0)))</f>
        <v>1333</v>
      </c>
      <c r="P41" s="161" t="str">
        <f>IF($C41="","",INDEX(POA_GC_2026!$E:$E,MATCH($C41,POA_GC_2026!$A:$A,0)))</f>
        <v>90</v>
      </c>
      <c r="Q41" s="161" t="str">
        <f>IF($C41="","",INDEX(POA_GC_2026!$F:$F,MATCH($C41,POA_GC_2026!$A:$A,0)))</f>
        <v>000</v>
      </c>
      <c r="R41" s="161" t="str">
        <f>IF($C41="","",INDEX(POA_GC_2026!$G:$G,MATCH($C41,POA_GC_2026!$A:$A,0)))</f>
        <v>004</v>
      </c>
      <c r="S41" s="161">
        <f>IF($C41="","",INDEX(POA_GC_2026!$H:$H,MATCH($C41,POA_GC_2026!$A:$A,0)))</f>
        <v>580209</v>
      </c>
      <c r="T41" s="161" t="str">
        <f>IF($C41="","",INDEX(POA_GC_2026!$I:$I,MATCH($C41,POA_GC_2026!$A:$A,0)))</f>
        <v>1300</v>
      </c>
      <c r="U41" s="161" t="str">
        <f>IF($C41="","",INDEX(POA_GC_2026!$J:$J,MATCH($C41,POA_GC_2026!$A:$A,0)))</f>
        <v>001</v>
      </c>
      <c r="V41" s="161" t="str">
        <f>IF($C41="","",INDEX(POA_GC_2026!$K:$K,MATCH($C41,POA_GC_2026!$A:$A,0)))</f>
        <v>0000</v>
      </c>
      <c r="W41" s="161" t="str">
        <f>IF($C41="","",INDEX(POA_GC_2026!$L:$L,MATCH($C41,POA_GC_2026!$A:$A,0)))</f>
        <v>0000</v>
      </c>
      <c r="X41" s="165" t="str">
        <f>IF($C41="","",INDEX(POA_GC_2026!$AB:$AB,MATCH($C41,POA_GC_2026!$A:$A,0)))</f>
        <v>NUEVA</v>
      </c>
      <c r="Y41" s="165">
        <f>IF($C41="","",INDEX(POA_GC_2026!$BE:$BE,MATCH($C41,POA_GC_2026!$A:$A,0)))</f>
        <v>283990.65999999997</v>
      </c>
      <c r="Z41" s="168">
        <v>283990.65999999997</v>
      </c>
      <c r="AA41" s="168">
        <v>0</v>
      </c>
      <c r="AB41" s="169">
        <f t="shared" si="2"/>
        <v>283990.65999999997</v>
      </c>
      <c r="AC41" s="493" t="s">
        <v>2807</v>
      </c>
      <c r="AD41" s="168"/>
      <c r="AE41" s="168"/>
      <c r="AF41" s="168">
        <v>0</v>
      </c>
      <c r="AG41" s="172">
        <f>IF($C41="","",INDEX(POA_GC_2026!$CZ:$CZ,MATCH($C41,POA_GC_2026!$A:$A,0)))</f>
        <v>0</v>
      </c>
      <c r="AH41" s="159" t="str">
        <f>IF($C41="","",INDEX(POA_GC_2026!$R:$R,MATCH($C41,POA_GC_2026!$A:$A,0)))</f>
        <v>A JUBILADOS PATRONALES</v>
      </c>
      <c r="AI41" s="162" t="s">
        <v>952</v>
      </c>
      <c r="AJ41" s="159" t="str">
        <f>IF($C41="","",INDEX(POA_GC_2026!$B:$B,MATCH($C41,POA_GC_2026!$A:$A,0)))</f>
        <v>HOSPITAL GENERAL DE CHONE</v>
      </c>
      <c r="AK41" s="175"/>
      <c r="AL41" s="175">
        <v>0</v>
      </c>
      <c r="AM41" s="173">
        <f t="shared" si="3"/>
        <v>283990.65999999997</v>
      </c>
      <c r="AN41" s="175"/>
      <c r="AO41" s="175"/>
      <c r="AP41" s="175" t="s">
        <v>2732</v>
      </c>
    </row>
    <row r="42" spans="1:42" s="39" customFormat="1" ht="15.75" customHeight="1">
      <c r="A42" s="155"/>
      <c r="B42" s="155" t="s">
        <v>272</v>
      </c>
      <c r="C42" s="175" t="s">
        <v>2595</v>
      </c>
      <c r="D42" s="175" t="s">
        <v>3085</v>
      </c>
      <c r="E42" s="492">
        <v>46043</v>
      </c>
      <c r="F42" s="175" t="s">
        <v>3086</v>
      </c>
      <c r="G42" s="492">
        <v>46043</v>
      </c>
      <c r="H42" s="175" t="s">
        <v>2222</v>
      </c>
      <c r="I42" s="175" t="s">
        <v>2845</v>
      </c>
      <c r="J42" s="159" t="str">
        <f>IF($C42="","",INDEX(POA_GC_2026!$O:$O,MATCH($C42,POA_GC_2026!$A:$A,0)))</f>
        <v>PROVISION Y PRESTACION DE SERVICIOS DE SALUD</v>
      </c>
      <c r="K42" s="160" t="str">
        <f>IF($C42="","",INDEX(POA_GC_2026!$W:$W,MATCH($C42,POA_GC_2026!A:A,0)))</f>
        <v>PROGRAMAR, DIRIGIR, CONTROLAR LA GESTIÒN DE LOS RECURSOS ASIGNADOS A SU CARGO Y EVALUAR SU ADECUADA UTILIZACIÒN PARA PROVEER SU CARTERA DE SERVICIOS, MEDIANTE EL PLAN OPERATIVO ANUAL Y EL COMPROMISO DE GESTION EN FUNCIÒN DE RESULTADOS DE IMPACTO SOCIAL</v>
      </c>
      <c r="L42" s="160" t="str">
        <f>IF($C42="","",INDEX(POA_GC_2026!X:X,MATCH($C42,POA_GC_2026!$A:$A,0)))</f>
        <v>INFORME CONSOLIDADO DE PAGOS DE SERVICIOS BASICOS</v>
      </c>
      <c r="M42" s="161" t="str">
        <f>IF($C42="","",INDEX(POA_GC_2026!C:C,MATCH($C42,POA_GC_2026!$A:$A,0)))</f>
        <v>PAGO DE TELECOMUNICACIONES</v>
      </c>
      <c r="N42" s="571" t="str">
        <f>IF($C42="","",INDEX(POA_GC_2026!N:N,MATCH($C42,POA_GC_2026!$A:$A,0)))</f>
        <v>HOSPITAL GENERAL DE CHONE</v>
      </c>
      <c r="O42" s="161" t="str">
        <f>IF($C42="","",INDEX(POA_GC_2026!D:D,MATCH($C42,POA_GC_2026!$A:$A,0)))</f>
        <v>1333</v>
      </c>
      <c r="P42" s="161" t="str">
        <f>IF($C42="","",INDEX(POA_GC_2026!$E:$E,MATCH($C42,POA_GC_2026!$A:$A,0)))</f>
        <v>90</v>
      </c>
      <c r="Q42" s="161" t="str">
        <f>IF($C42="","",INDEX(POA_GC_2026!$F:$F,MATCH($C42,POA_GC_2026!$A:$A,0)))</f>
        <v>000</v>
      </c>
      <c r="R42" s="161" t="str">
        <f>IF($C42="","",INDEX(POA_GC_2026!$G:$G,MATCH($C42,POA_GC_2026!$A:$A,0)))</f>
        <v>004</v>
      </c>
      <c r="S42" s="161">
        <f>IF($C42="","",INDEX(POA_GC_2026!$H:$H,MATCH($C42,POA_GC_2026!$A:$A,0)))</f>
        <v>530105</v>
      </c>
      <c r="T42" s="161" t="str">
        <f>IF($C42="","",INDEX(POA_GC_2026!$I:$I,MATCH($C42,POA_GC_2026!$A:$A,0)))</f>
        <v>1303</v>
      </c>
      <c r="U42" s="161" t="str">
        <f>IF($C42="","",INDEX(POA_GC_2026!$J:$J,MATCH($C42,POA_GC_2026!$A:$A,0)))</f>
        <v>001</v>
      </c>
      <c r="V42" s="161" t="str">
        <f>IF($C42="","",INDEX(POA_GC_2026!$K:$K,MATCH($C42,POA_GC_2026!$A:$A,0)))</f>
        <v>0000</v>
      </c>
      <c r="W42" s="161" t="str">
        <f>IF($C42="","",INDEX(POA_GC_2026!$L:$L,MATCH($C42,POA_GC_2026!$A:$A,0)))</f>
        <v>0000</v>
      </c>
      <c r="X42" s="165" t="str">
        <f>IF($C42="","",INDEX(POA_GC_2026!$AB:$AB,MATCH($C42,POA_GC_2026!$A:$A,0)))</f>
        <v>NUEVA</v>
      </c>
      <c r="Y42" s="165">
        <f>IF($C42="","",INDEX(POA_GC_2026!$BE:$BE,MATCH($C42,POA_GC_2026!$A:$A,0)))</f>
        <v>8400</v>
      </c>
      <c r="Z42" s="168">
        <v>8400</v>
      </c>
      <c r="AA42" s="168">
        <v>0</v>
      </c>
      <c r="AB42" s="169">
        <f t="shared" si="2"/>
        <v>8400</v>
      </c>
      <c r="AC42" s="493" t="s">
        <v>2807</v>
      </c>
      <c r="AD42" s="168"/>
      <c r="AE42" s="168"/>
      <c r="AF42" s="168">
        <v>0</v>
      </c>
      <c r="AG42" s="172">
        <f>IF($C42="","",INDEX(POA_GC_2026!$CZ:$CZ,MATCH($C42,POA_GC_2026!$A:$A,0)))</f>
        <v>0</v>
      </c>
      <c r="AH42" s="159" t="str">
        <f>IF($C42="","",INDEX(POA_GC_2026!$R:$R,MATCH($C42,POA_GC_2026!$A:$A,0)))</f>
        <v>TELECOMUNICACIONES</v>
      </c>
      <c r="AI42" s="162" t="s">
        <v>952</v>
      </c>
      <c r="AJ42" s="159" t="str">
        <f>IF($C42="","",INDEX(POA_GC_2026!$B:$B,MATCH($C42,POA_GC_2026!$A:$A,0)))</f>
        <v>HOSPITAL GENERAL DE CHONE</v>
      </c>
      <c r="AK42" s="175"/>
      <c r="AL42" s="175">
        <v>0</v>
      </c>
      <c r="AM42" s="173">
        <f t="shared" si="3"/>
        <v>8400</v>
      </c>
      <c r="AN42" s="175"/>
      <c r="AO42" s="175"/>
      <c r="AP42" s="175" t="s">
        <v>2595</v>
      </c>
    </row>
    <row r="43" spans="1:42" s="39" customFormat="1" ht="15.75" customHeight="1">
      <c r="A43" s="155"/>
      <c r="B43" s="155" t="s">
        <v>196</v>
      </c>
      <c r="C43" s="175" t="s">
        <v>2624</v>
      </c>
      <c r="D43" s="175" t="s">
        <v>2806</v>
      </c>
      <c r="E43" s="492">
        <v>46052</v>
      </c>
      <c r="F43" s="175" t="s">
        <v>3087</v>
      </c>
      <c r="G43" s="492">
        <v>46052</v>
      </c>
      <c r="H43" s="175" t="s">
        <v>2222</v>
      </c>
      <c r="I43" s="175" t="s">
        <v>2846</v>
      </c>
      <c r="J43" s="159" t="str">
        <f>IF($C43="","",INDEX(POA_GC_2026!$O:$O,MATCH($C43,POA_GC_2026!$A:$A,0)))</f>
        <v>PROVISION Y PRESTACION DE SERVICIOS DE SALUD</v>
      </c>
      <c r="K43" s="160" t="str">
        <f>IF($C43="","",INDEX(POA_GC_2026!$W:$W,MATCH($C43,POA_GC_2026!A:A,0)))</f>
        <v>APROBAR Y GARANTIZAR LA EJECUCION DEL PLAN ANUAL DE COMPRAS DE INSUMOS MEDICOS, MEDICAMENTOS, EQUIPAMIENTO DEL HOSPITAL, ACTIVOS FIJOS EN GENERAL, CONSTRUCCIONES, INVERSIONES Y DEMAS SUMINISTROS ASEGURANDO EL CUMPLIMIENTO DE LA LEY ORGANICA DEL SISTEMA NACIONAL DE CONTRATACION PUBLICA</v>
      </c>
      <c r="L43" s="160" t="str">
        <f>IF($C43="","",INDEX(POA_GC_2026!X:X,MATCH($C43,POA_GC_2026!$A:$A,0)))</f>
        <v>SISTEMA DE INFORMACION DE SERVICIOS HOTELEROS Y GENERALES, LIMPIEZA, CARPINTERIA, ELECTRICIDAD, CONSEJERIA, ENTRE OTRAS</v>
      </c>
      <c r="M43" s="161" t="str">
        <f>IF($C43="","",INDEX(POA_GC_2026!C:C,MATCH($C43,POA_GC_2026!$A:$A,0)))</f>
        <v>ADQUISICIÓN DEL SERVICIO DE LAVADO DE LENCERIA Y VESTIMENTA DE TRABAJO</v>
      </c>
      <c r="N43" s="571" t="str">
        <f>IF($C43="","",INDEX(POA_GC_2026!N:N,MATCH($C43,POA_GC_2026!$A:$A,0)))</f>
        <v>HOSPITAL GENERAL DE CHONE</v>
      </c>
      <c r="O43" s="161" t="str">
        <f>IF($C43="","",INDEX(POA_GC_2026!D:D,MATCH($C43,POA_GC_2026!$A:$A,0)))</f>
        <v>1333</v>
      </c>
      <c r="P43" s="161" t="str">
        <f>IF($C43="","",INDEX(POA_GC_2026!$E:$E,MATCH($C43,POA_GC_2026!$A:$A,0)))</f>
        <v>90</v>
      </c>
      <c r="Q43" s="161" t="str">
        <f>IF($C43="","",INDEX(POA_GC_2026!$F:$F,MATCH($C43,POA_GC_2026!$A:$A,0)))</f>
        <v>000</v>
      </c>
      <c r="R43" s="161" t="str">
        <f>IF($C43="","",INDEX(POA_GC_2026!$G:$G,MATCH($C43,POA_GC_2026!$A:$A,0)))</f>
        <v>004</v>
      </c>
      <c r="S43" s="161">
        <f>IF($C43="","",INDEX(POA_GC_2026!$H:$H,MATCH($C43,POA_GC_2026!$A:$A,0)))</f>
        <v>530209</v>
      </c>
      <c r="T43" s="161" t="str">
        <f>IF($C43="","",INDEX(POA_GC_2026!$I:$I,MATCH($C43,POA_GC_2026!$A:$A,0)))</f>
        <v>1303</v>
      </c>
      <c r="U43" s="161" t="str">
        <f>IF($C43="","",INDEX(POA_GC_2026!$J:$J,MATCH($C43,POA_GC_2026!$A:$A,0)))</f>
        <v>001</v>
      </c>
      <c r="V43" s="161" t="str">
        <f>IF($C43="","",INDEX(POA_GC_2026!$K:$K,MATCH($C43,POA_GC_2026!$A:$A,0)))</f>
        <v>0000</v>
      </c>
      <c r="W43" s="161" t="str">
        <f>IF($C43="","",INDEX(POA_GC_2026!$L:$L,MATCH($C43,POA_GC_2026!$A:$A,0)))</f>
        <v>0000</v>
      </c>
      <c r="X43" s="165" t="str">
        <f>IF($C43="","",INDEX(POA_GC_2026!$AB:$AB,MATCH($C43,POA_GC_2026!$A:$A,0)))</f>
        <v>NUEVA</v>
      </c>
      <c r="Y43" s="165">
        <f>IF($C43="","",INDEX(POA_GC_2026!$BE:$BE,MATCH($C43,POA_GC_2026!$A:$A,0)))</f>
        <v>125500</v>
      </c>
      <c r="Z43" s="168">
        <v>125500</v>
      </c>
      <c r="AA43" s="168">
        <v>0</v>
      </c>
      <c r="AB43" s="169">
        <f t="shared" si="2"/>
        <v>125500</v>
      </c>
      <c r="AC43" s="493" t="s">
        <v>2807</v>
      </c>
      <c r="AD43" s="168"/>
      <c r="AE43" s="168"/>
      <c r="AF43" s="168">
        <v>0</v>
      </c>
      <c r="AG43" s="172">
        <f>IF($C43="","",INDEX(POA_GC_2026!$CZ:$CZ,MATCH($C43,POA_GC_2026!$A:$A,0)))</f>
        <v>0</v>
      </c>
      <c r="AH43" s="159" t="str">
        <f>IF($C43="","",INDEX(POA_GC_2026!$R:$R,MATCH($C43,POA_GC_2026!$A:$A,0)))</f>
        <v>SERVICIOS DE ASEO LAVADO DE VESTIMENTA DE TRABAJO</v>
      </c>
      <c r="AI43" s="162" t="s">
        <v>952</v>
      </c>
      <c r="AJ43" s="159" t="str">
        <f>IF($C43="","",INDEX(POA_GC_2026!$B:$B,MATCH($C43,POA_GC_2026!$A:$A,0)))</f>
        <v>HOSPITAL GENERAL DE CHONE</v>
      </c>
      <c r="AK43" s="175"/>
      <c r="AL43" s="175">
        <v>0</v>
      </c>
      <c r="AM43" s="173">
        <f t="shared" si="3"/>
        <v>125500</v>
      </c>
      <c r="AN43" s="175"/>
      <c r="AO43" s="175"/>
      <c r="AP43" s="175" t="s">
        <v>2624</v>
      </c>
    </row>
    <row r="44" spans="1:42" s="39" customFormat="1" ht="15.75" customHeight="1">
      <c r="A44" s="155"/>
      <c r="B44" s="155" t="s">
        <v>265</v>
      </c>
      <c r="C44" s="175" t="s">
        <v>2618</v>
      </c>
      <c r="D44" s="175" t="s">
        <v>2806</v>
      </c>
      <c r="E44" s="492">
        <v>46052</v>
      </c>
      <c r="F44" s="175" t="s">
        <v>3087</v>
      </c>
      <c r="G44" s="492">
        <v>46052</v>
      </c>
      <c r="H44" s="175" t="s">
        <v>2222</v>
      </c>
      <c r="I44" s="175" t="s">
        <v>2847</v>
      </c>
      <c r="J44" s="159" t="str">
        <f>IF($C44="","",INDEX(POA_GC_2026!$O:$O,MATCH($C44,POA_GC_2026!$A:$A,0)))</f>
        <v>PROVISION Y PRESTACION DE SERVICIOS DE SALUD</v>
      </c>
      <c r="K44" s="160" t="str">
        <f>IF($C44="","",INDEX(POA_GC_2026!$W:$W,MATCH($C44,POA_GC_2026!A:A,0)))</f>
        <v>APROBAR Y GARANTIZAR LA EJECUCION DEL PLAN ANUAL DE COMPRAS DE INSUMOS MEDICOS, MEDICAMENTOS, EQUIPAMIENTO DEL HOSPITAL, ACTIVOS FIJOS EN GENERAL, CONSTRUCCIONES, INVERSIONES Y DEMAS SUMINISTROS ASEGURANDO EL CUMPLIMIENTO DE LA LEY ORGANICA DEL SISTEMA NACIONAL DE CONTRATACION PUBLICA</v>
      </c>
      <c r="L44" s="160" t="str">
        <f>IF($C44="","",INDEX(POA_GC_2026!X:X,MATCH($C44,POA_GC_2026!$A:$A,0)))</f>
        <v>SISTEMA DE INFORMACION DE SERVICIOS HOTELEROS Y GENERALES, LIMPIEZA, CARPINTERIA, ELECTRICIDAD, CONSEJERIA, ENTRE OTRAS</v>
      </c>
      <c r="M44" s="161" t="str">
        <f>IF($C44="","",INDEX(POA_GC_2026!C:C,MATCH($C44,POA_GC_2026!$A:$A,0)))</f>
        <v>ADQUISICIÓN DEL SERVICIO DE LIMPIEZA DE LAS INSTALACIONES HOSPITALARIAS</v>
      </c>
      <c r="N44" s="571" t="str">
        <f>IF($C44="","",INDEX(POA_GC_2026!N:N,MATCH($C44,POA_GC_2026!$A:$A,0)))</f>
        <v>HOSPITAL GENERAL DE CHONE</v>
      </c>
      <c r="O44" s="161" t="str">
        <f>IF($C44="","",INDEX(POA_GC_2026!D:D,MATCH($C44,POA_GC_2026!$A:$A,0)))</f>
        <v>1333</v>
      </c>
      <c r="P44" s="161" t="str">
        <f>IF($C44="","",INDEX(POA_GC_2026!$E:$E,MATCH($C44,POA_GC_2026!$A:$A,0)))</f>
        <v>90</v>
      </c>
      <c r="Q44" s="161" t="str">
        <f>IF($C44="","",INDEX(POA_GC_2026!$F:$F,MATCH($C44,POA_GC_2026!$A:$A,0)))</f>
        <v>000</v>
      </c>
      <c r="R44" s="161" t="str">
        <f>IF($C44="","",INDEX(POA_GC_2026!$G:$G,MATCH($C44,POA_GC_2026!$A:$A,0)))</f>
        <v>004</v>
      </c>
      <c r="S44" s="161">
        <f>IF($C44="","",INDEX(POA_GC_2026!$H:$H,MATCH($C44,POA_GC_2026!$A:$A,0)))</f>
        <v>530209</v>
      </c>
      <c r="T44" s="161" t="str">
        <f>IF($C44="","",INDEX(POA_GC_2026!$I:$I,MATCH($C44,POA_GC_2026!$A:$A,0)))</f>
        <v>1303</v>
      </c>
      <c r="U44" s="161" t="str">
        <f>IF($C44="","",INDEX(POA_GC_2026!$J:$J,MATCH($C44,POA_GC_2026!$A:$A,0)))</f>
        <v>001</v>
      </c>
      <c r="V44" s="161" t="str">
        <f>IF($C44="","",INDEX(POA_GC_2026!$K:$K,MATCH($C44,POA_GC_2026!$A:$A,0)))</f>
        <v>0000</v>
      </c>
      <c r="W44" s="161" t="str">
        <f>IF($C44="","",INDEX(POA_GC_2026!$L:$L,MATCH($C44,POA_GC_2026!$A:$A,0)))</f>
        <v>0000</v>
      </c>
      <c r="X44" s="165" t="str">
        <f>IF($C44="","",INDEX(POA_GC_2026!$AB:$AB,MATCH($C44,POA_GC_2026!$A:$A,0)))</f>
        <v>NUEVA</v>
      </c>
      <c r="Y44" s="165">
        <f>IF($C44="","",INDEX(POA_GC_2026!$BE:$BE,MATCH($C44,POA_GC_2026!$A:$A,0)))</f>
        <v>27438.30000000001</v>
      </c>
      <c r="Z44" s="168">
        <v>5487.66</v>
      </c>
      <c r="AA44" s="168">
        <v>0</v>
      </c>
      <c r="AB44" s="169">
        <f t="shared" si="2"/>
        <v>5487.66</v>
      </c>
      <c r="AC44" s="493" t="s">
        <v>2807</v>
      </c>
      <c r="AD44" s="168"/>
      <c r="AE44" s="168"/>
      <c r="AF44" s="168">
        <v>0</v>
      </c>
      <c r="AG44" s="172">
        <f>IF($C44="","",INDEX(POA_GC_2026!$CZ:$CZ,MATCH($C44,POA_GC_2026!$A:$A,0)))</f>
        <v>1.0913936421275139E-11</v>
      </c>
      <c r="AH44" s="159" t="str">
        <f>IF($C44="","",INDEX(POA_GC_2026!$R:$R,MATCH($C44,POA_GC_2026!$A:$A,0)))</f>
        <v>SERVICIOS DE ASEO LAVADO DE VESTIMENTA DE TRABAJO</v>
      </c>
      <c r="AI44" s="162" t="s">
        <v>952</v>
      </c>
      <c r="AJ44" s="159" t="str">
        <f>IF($C44="","",INDEX(POA_GC_2026!$B:$B,MATCH($C44,POA_GC_2026!$A:$A,0)))</f>
        <v>HOSPITAL GENERAL DE CHONE</v>
      </c>
      <c r="AK44" s="175"/>
      <c r="AL44" s="175">
        <v>0</v>
      </c>
      <c r="AM44" s="173">
        <f t="shared" si="3"/>
        <v>5487.66</v>
      </c>
      <c r="AN44" s="175"/>
      <c r="AO44" s="175"/>
      <c r="AP44" s="175" t="s">
        <v>2618</v>
      </c>
    </row>
    <row r="45" spans="1:42" s="39" customFormat="1" ht="15.75" customHeight="1">
      <c r="A45" s="155"/>
      <c r="B45" s="155" t="s">
        <v>503</v>
      </c>
      <c r="C45" s="175" t="s">
        <v>2629</v>
      </c>
      <c r="D45" s="175" t="s">
        <v>2806</v>
      </c>
      <c r="E45" s="492">
        <v>46052</v>
      </c>
      <c r="F45" s="175" t="s">
        <v>3087</v>
      </c>
      <c r="G45" s="492">
        <v>46052</v>
      </c>
      <c r="H45" s="175" t="s">
        <v>2222</v>
      </c>
      <c r="I45" s="175" t="s">
        <v>2848</v>
      </c>
      <c r="J45" s="159" t="str">
        <f>IF($C45="","",INDEX(POA_GC_2026!$O:$O,MATCH($C45,POA_GC_2026!$A:$A,0)))</f>
        <v>PROVISION Y PRESTACION DE SERVICIOS DE SALUD</v>
      </c>
      <c r="K45" s="160" t="str">
        <f>IF($C45="","",INDEX(POA_GC_2026!$W:$W,MATCH($C45,POA_GC_2026!A:A,0)))</f>
        <v>APROBAR Y GARANTIZAR LA EJECUCION DEL PLAN ANUAL DE COMPRAS DE INSUMOS MEDICOS, MEDICAMENTOS, EQUIPAMIENTO DEL HOSPITAL, ACTIVOS FIJOS EN GENERAL, CONSTRUCCIONES, INVERSIONES Y DEMAS SUMINISTROS ASEGURANDO EL CUMPLIMIENTO DE LA LEY ORGANICA DEL SISTEMA NACIONAL DE CONTRATACION PUBLICA</v>
      </c>
      <c r="L45" s="160" t="str">
        <f>IF($C45="","",INDEX(POA_GC_2026!X:X,MATCH($C45,POA_GC_2026!$A:$A,0)))</f>
        <v>SISTEMA DE INFORMACION DE SERVICIOS HOTELEROS Y GENERALES, LIMPIEZA, CARPINTERIA, ELECTRICIDAD, CONSEJERIA, ENTRE OTRAS</v>
      </c>
      <c r="M45" s="161" t="str">
        <f>IF($C45="","",INDEX(POA_GC_2026!C:C,MATCH($C45,POA_GC_2026!$A:$A,0)))</f>
        <v>ADQUISICION DE SERVICIO EXTERNALIZADO DE ALIMENTACION</v>
      </c>
      <c r="N45" s="571" t="str">
        <f>IF($C45="","",INDEX(POA_GC_2026!N:N,MATCH($C45,POA_GC_2026!$A:$A,0)))</f>
        <v>HOSPITAL GENERAL DE CHONE</v>
      </c>
      <c r="O45" s="161" t="str">
        <f>IF($C45="","",INDEX(POA_GC_2026!D:D,MATCH($C45,POA_GC_2026!$A:$A,0)))</f>
        <v>1333</v>
      </c>
      <c r="P45" s="161" t="str">
        <f>IF($C45="","",INDEX(POA_GC_2026!$E:$E,MATCH($C45,POA_GC_2026!$A:$A,0)))</f>
        <v>90</v>
      </c>
      <c r="Q45" s="161" t="str">
        <f>IF($C45="","",INDEX(POA_GC_2026!$F:$F,MATCH($C45,POA_GC_2026!$A:$A,0)))</f>
        <v>000</v>
      </c>
      <c r="R45" s="161" t="str">
        <f>IF($C45="","",INDEX(POA_GC_2026!$G:$G,MATCH($C45,POA_GC_2026!$A:$A,0)))</f>
        <v>004</v>
      </c>
      <c r="S45" s="161">
        <f>IF($C45="","",INDEX(POA_GC_2026!$H:$H,MATCH($C45,POA_GC_2026!$A:$A,0)))</f>
        <v>530235</v>
      </c>
      <c r="T45" s="161" t="str">
        <f>IF($C45="","",INDEX(POA_GC_2026!$I:$I,MATCH($C45,POA_GC_2026!$A:$A,0)))</f>
        <v>1303</v>
      </c>
      <c r="U45" s="161" t="str">
        <f>IF($C45="","",INDEX(POA_GC_2026!$J:$J,MATCH($C45,POA_GC_2026!$A:$A,0)))</f>
        <v>001</v>
      </c>
      <c r="V45" s="161" t="str">
        <f>IF($C45="","",INDEX(POA_GC_2026!$K:$K,MATCH($C45,POA_GC_2026!$A:$A,0)))</f>
        <v>0000</v>
      </c>
      <c r="W45" s="161" t="str">
        <f>IF($C45="","",INDEX(POA_GC_2026!$L:$L,MATCH($C45,POA_GC_2026!$A:$A,0)))</f>
        <v>0000</v>
      </c>
      <c r="X45" s="165" t="str">
        <f>IF($C45="","",INDEX(POA_GC_2026!$AB:$AB,MATCH($C45,POA_GC_2026!$A:$A,0)))</f>
        <v>NUEVA</v>
      </c>
      <c r="Y45" s="165">
        <f>IF($C45="","",INDEX(POA_GC_2026!$BE:$BE,MATCH($C45,POA_GC_2026!$A:$A,0)))</f>
        <v>87177.449999999983</v>
      </c>
      <c r="Z45" s="168">
        <v>59456.86</v>
      </c>
      <c r="AA45" s="168">
        <v>0</v>
      </c>
      <c r="AB45" s="169">
        <f t="shared" si="2"/>
        <v>59456.86</v>
      </c>
      <c r="AC45" s="493" t="s">
        <v>2807</v>
      </c>
      <c r="AD45" s="168"/>
      <c r="AE45" s="168"/>
      <c r="AF45" s="168">
        <v>0</v>
      </c>
      <c r="AG45" s="172">
        <f>IF($C45="","",INDEX(POA_GC_2026!$CZ:$CZ,MATCH($C45,POA_GC_2026!$A:$A,0)))</f>
        <v>-1.4551915228366852E-11</v>
      </c>
      <c r="AH45" s="159" t="str">
        <f>IF($C45="","",INDEX(POA_GC_2026!$R:$R,MATCH($C45,POA_GC_2026!$A:$A,0)))</f>
        <v>SERVICIO DE ALIMENTACION</v>
      </c>
      <c r="AI45" s="162" t="s">
        <v>952</v>
      </c>
      <c r="AJ45" s="159" t="str">
        <f>IF($C45="","",INDEX(POA_GC_2026!$B:$B,MATCH($C45,POA_GC_2026!$A:$A,0)))</f>
        <v>HOSPITAL GENERAL DE CHONE</v>
      </c>
      <c r="AK45" s="175"/>
      <c r="AL45" s="175">
        <v>0</v>
      </c>
      <c r="AM45" s="173">
        <f t="shared" si="3"/>
        <v>59456.86</v>
      </c>
      <c r="AN45" s="175"/>
      <c r="AO45" s="175"/>
      <c r="AP45" s="175" t="s">
        <v>2629</v>
      </c>
    </row>
    <row r="46" spans="1:42" s="39" customFormat="1" ht="15.75" customHeight="1">
      <c r="A46" s="155"/>
      <c r="B46" s="155" t="s">
        <v>521</v>
      </c>
      <c r="C46" s="175" t="s">
        <v>2611</v>
      </c>
      <c r="D46" s="175" t="s">
        <v>2806</v>
      </c>
      <c r="E46" s="492">
        <v>46052</v>
      </c>
      <c r="F46" s="175" t="s">
        <v>3088</v>
      </c>
      <c r="G46" s="492">
        <v>46052</v>
      </c>
      <c r="H46" s="175" t="s">
        <v>2222</v>
      </c>
      <c r="I46" s="175" t="s">
        <v>2849</v>
      </c>
      <c r="J46" s="159" t="str">
        <f>IF($C46="","",INDEX(POA_GC_2026!$O:$O,MATCH($C46,POA_GC_2026!$A:$A,0)))</f>
        <v>PROVISION Y PRESTACION DE SERVICIOS DE SALUD</v>
      </c>
      <c r="K46" s="160" t="str">
        <f>IF($C46="","",INDEX(POA_GC_2026!$W:$W,MATCH($C46,POA_GC_2026!A:A,0)))</f>
        <v>APROBAR Y GARANTIZAR LA EJECUCION DEL PLAN ANUAL DE COMPRAS DE INSUMOS MEDICOS, MEDICAMENTOS, EQUIPAMIENTO DEL HOSPITAL, ACTIVOS FIJOS EN GENERAL, CONSTRUCCIONES, INVERSIONES Y DEMAS SUMINISTROS ASEGURANDO EL CUMPLIMIENTO DE LA LEY ORGANICA DEL SISTEMA NACIONAL DE CONTRATACION PUBLICA</v>
      </c>
      <c r="L46" s="160" t="str">
        <f>IF($C46="","",INDEX(POA_GC_2026!X:X,MATCH($C46,POA_GC_2026!$A:$A,0)))</f>
        <v>SISTEMA DE INFORMACION DE SERVICIOS HOTELEROS Y GENERALES, LIMPIEZA, CARPINTERIA, ELECTRICIDAD, CONSEJERIA, ENTRE OTRAS</v>
      </c>
      <c r="M46" s="161" t="str">
        <f>IF($C46="","",INDEX(POA_GC_2026!C:C,MATCH($C46,POA_GC_2026!$A:$A,0)))</f>
        <v>ADQUISICION DEL SERVICIO DE  SEGURIDAD Y VIGILANCIA</v>
      </c>
      <c r="N46" s="571" t="str">
        <f>IF($C46="","",INDEX(POA_GC_2026!N:N,MATCH($C46,POA_GC_2026!$A:$A,0)))</f>
        <v>HOSPITAL GENERAL DE CHONE</v>
      </c>
      <c r="O46" s="161" t="str">
        <f>IF($C46="","",INDEX(POA_GC_2026!D:D,MATCH($C46,POA_GC_2026!$A:$A,0)))</f>
        <v>1333</v>
      </c>
      <c r="P46" s="161" t="str">
        <f>IF($C46="","",INDEX(POA_GC_2026!$E:$E,MATCH($C46,POA_GC_2026!$A:$A,0)))</f>
        <v>90</v>
      </c>
      <c r="Q46" s="161" t="str">
        <f>IF($C46="","",INDEX(POA_GC_2026!$F:$F,MATCH($C46,POA_GC_2026!$A:$A,0)))</f>
        <v>000</v>
      </c>
      <c r="R46" s="161" t="str">
        <f>IF($C46="","",INDEX(POA_GC_2026!$G:$G,MATCH($C46,POA_GC_2026!$A:$A,0)))</f>
        <v>004</v>
      </c>
      <c r="S46" s="161">
        <f>IF($C46="","",INDEX(POA_GC_2026!$H:$H,MATCH($C46,POA_GC_2026!$A:$A,0)))</f>
        <v>530208</v>
      </c>
      <c r="T46" s="161" t="str">
        <f>IF($C46="","",INDEX(POA_GC_2026!$I:$I,MATCH($C46,POA_GC_2026!$A:$A,0)))</f>
        <v>1303</v>
      </c>
      <c r="U46" s="161" t="str">
        <f>IF($C46="","",INDEX(POA_GC_2026!$J:$J,MATCH($C46,POA_GC_2026!$A:$A,0)))</f>
        <v>001</v>
      </c>
      <c r="V46" s="161" t="str">
        <f>IF($C46="","",INDEX(POA_GC_2026!$K:$K,MATCH($C46,POA_GC_2026!$A:$A,0)))</f>
        <v>0000</v>
      </c>
      <c r="W46" s="161" t="str">
        <f>IF($C46="","",INDEX(POA_GC_2026!$L:$L,MATCH($C46,POA_GC_2026!$A:$A,0)))</f>
        <v>0000</v>
      </c>
      <c r="X46" s="165" t="str">
        <f>IF($C46="","",INDEX(POA_GC_2026!$AB:$AB,MATCH($C46,POA_GC_2026!$A:$A,0)))</f>
        <v>ARRASTRE</v>
      </c>
      <c r="Y46" s="165">
        <f>IF($C46="","",INDEX(POA_GC_2026!$BE:$BE,MATCH($C46,POA_GC_2026!$A:$A,0)))</f>
        <v>163181.40000000002</v>
      </c>
      <c r="Z46" s="168">
        <v>47866.54</v>
      </c>
      <c r="AA46" s="168">
        <v>0</v>
      </c>
      <c r="AB46" s="169">
        <f t="shared" si="2"/>
        <v>47866.54</v>
      </c>
      <c r="AC46" s="493" t="s">
        <v>2807</v>
      </c>
      <c r="AD46" s="168"/>
      <c r="AE46" s="168"/>
      <c r="AF46" s="168">
        <v>0</v>
      </c>
      <c r="AG46" s="172">
        <f>IF($C46="","",INDEX(POA_GC_2026!$CZ:$CZ,MATCH($C46,POA_GC_2026!$A:$A,0)))</f>
        <v>2.9103830456733704E-11</v>
      </c>
      <c r="AH46" s="159" t="str">
        <f>IF($C46="","",INDEX(POA_GC_2026!$R:$R,MATCH($C46,POA_GC_2026!$A:$A,0)))</f>
        <v>SERVICIO DE SEGURIDAD Y VIGILANCIA</v>
      </c>
      <c r="AI46" s="162" t="s">
        <v>952</v>
      </c>
      <c r="AJ46" s="159" t="str">
        <f>IF($C46="","",INDEX(POA_GC_2026!$B:$B,MATCH($C46,POA_GC_2026!$A:$A,0)))</f>
        <v>HOSPITAL GENERAL DE CHONE</v>
      </c>
      <c r="AK46" s="175"/>
      <c r="AL46" s="175">
        <v>0</v>
      </c>
      <c r="AM46" s="173">
        <f t="shared" si="3"/>
        <v>47866.54</v>
      </c>
      <c r="AN46" s="175"/>
      <c r="AO46" s="175"/>
      <c r="AP46" s="175" t="s">
        <v>2611</v>
      </c>
    </row>
    <row r="47" spans="1:42" s="39" customFormat="1" ht="15.75" customHeight="1">
      <c r="A47" s="155"/>
      <c r="B47" s="155" t="s">
        <v>537</v>
      </c>
      <c r="C47" s="175" t="s">
        <v>2633</v>
      </c>
      <c r="D47" s="175" t="s">
        <v>2806</v>
      </c>
      <c r="E47" s="492">
        <v>46052</v>
      </c>
      <c r="F47" s="175" t="s">
        <v>3088</v>
      </c>
      <c r="G47" s="492">
        <v>46052</v>
      </c>
      <c r="H47" s="175" t="s">
        <v>2222</v>
      </c>
      <c r="I47" s="175" t="s">
        <v>2850</v>
      </c>
      <c r="J47" s="159" t="str">
        <f>IF($C47="","",INDEX(POA_GC_2026!$O:$O,MATCH($C47,POA_GC_2026!$A:$A,0)))</f>
        <v>PROVISION Y PRESTACION DE SERVICIOS DE SALUD</v>
      </c>
      <c r="K47" s="160" t="str">
        <f>IF($C47="","",INDEX(POA_GC_2026!$W:$W,MATCH($C47,POA_GC_2026!A:A,0)))</f>
        <v>APROBAR Y GARANTIZAR LA EJECUCION DEL PLAN ANUAL DE COMPRAS DE INSUMOS MEDICOS, MEDICAMENTOS, EQUIPAMIENTO DEL HOSPITAL, ACTIVOS FIJOS EN GENERAL, CONSTRUCCIONES, INVERSIONES Y DEMAS SUMINISTROS ASEGURANDO EL CUMPLIMIENTO DE LA LEY ORGANICA DEL SISTEMA NACIONAL DE CONTRATACION PUBLICA</v>
      </c>
      <c r="L47" s="160" t="str">
        <f>IF($C47="","",INDEX(POA_GC_2026!X:X,MATCH($C47,POA_GC_2026!$A:$A,0)))</f>
        <v>SISTEMA DE INFORMACION DE SERVICIOS HOTELEROS Y GENERALES, LIMPIEZA, CARPINTERIA, ELECTRICIDAD, CONSEJERIA, ENTRE OTRAS</v>
      </c>
      <c r="M47" s="161" t="str">
        <f>IF($C47="","",INDEX(POA_GC_2026!C:C,MATCH($C47,POA_GC_2026!$A:$A,0)))</f>
        <v>ADQUISICION DE SERVICIO EXTERNALIZADO DE ALIMENTACION</v>
      </c>
      <c r="N47" s="571" t="str">
        <f>IF($C47="","",INDEX(POA_GC_2026!N:N,MATCH($C47,POA_GC_2026!$A:$A,0)))</f>
        <v>HOSPITAL GENERAL DE CHONE</v>
      </c>
      <c r="O47" s="161" t="str">
        <f>IF($C47="","",INDEX(POA_GC_2026!D:D,MATCH($C47,POA_GC_2026!$A:$A,0)))</f>
        <v>1333</v>
      </c>
      <c r="P47" s="161" t="str">
        <f>IF($C47="","",INDEX(POA_GC_2026!$E:$E,MATCH($C47,POA_GC_2026!$A:$A,0)))</f>
        <v>90</v>
      </c>
      <c r="Q47" s="161" t="str">
        <f>IF($C47="","",INDEX(POA_GC_2026!$F:$F,MATCH($C47,POA_GC_2026!$A:$A,0)))</f>
        <v>000</v>
      </c>
      <c r="R47" s="161" t="str">
        <f>IF($C47="","",INDEX(POA_GC_2026!$G:$G,MATCH($C47,POA_GC_2026!$A:$A,0)))</f>
        <v>004</v>
      </c>
      <c r="S47" s="161">
        <f>IF($C47="","",INDEX(POA_GC_2026!$H:$H,MATCH($C47,POA_GC_2026!$A:$A,0)))</f>
        <v>530235</v>
      </c>
      <c r="T47" s="161" t="str">
        <f>IF($C47="","",INDEX(POA_GC_2026!$I:$I,MATCH($C47,POA_GC_2026!$A:$A,0)))</f>
        <v>1303</v>
      </c>
      <c r="U47" s="161" t="str">
        <f>IF($C47="","",INDEX(POA_GC_2026!$J:$J,MATCH($C47,POA_GC_2026!$A:$A,0)))</f>
        <v>001</v>
      </c>
      <c r="V47" s="161" t="str">
        <f>IF($C47="","",INDEX(POA_GC_2026!$K:$K,MATCH($C47,POA_GC_2026!$A:$A,0)))</f>
        <v>0000</v>
      </c>
      <c r="W47" s="161" t="str">
        <f>IF($C47="","",INDEX(POA_GC_2026!$L:$L,MATCH($C47,POA_GC_2026!$A:$A,0)))</f>
        <v>0000</v>
      </c>
      <c r="X47" s="165" t="str">
        <f>IF($C47="","",INDEX(POA_GC_2026!$AB:$AB,MATCH($C47,POA_GC_2026!$A:$A,0)))</f>
        <v>ARRASTRE</v>
      </c>
      <c r="Y47" s="165">
        <f>IF($C47="","",INDEX(POA_GC_2026!$BE:$BE,MATCH($C47,POA_GC_2026!$A:$A,0)))</f>
        <v>32778.239999999991</v>
      </c>
      <c r="Z47" s="168">
        <v>32778.239999999998</v>
      </c>
      <c r="AA47" s="168">
        <v>0</v>
      </c>
      <c r="AB47" s="169">
        <f t="shared" si="2"/>
        <v>32778.239999999998</v>
      </c>
      <c r="AC47" s="493" t="s">
        <v>2807</v>
      </c>
      <c r="AD47" s="168"/>
      <c r="AE47" s="168"/>
      <c r="AF47" s="168">
        <v>0</v>
      </c>
      <c r="AG47" s="172">
        <f>IF($C47="","",INDEX(POA_GC_2026!$CZ:$CZ,MATCH($C47,POA_GC_2026!$A:$A,0)))</f>
        <v>-7.2759576141834259E-12</v>
      </c>
      <c r="AH47" s="159" t="str">
        <f>IF($C47="","",INDEX(POA_GC_2026!$R:$R,MATCH($C47,POA_GC_2026!$A:$A,0)))</f>
        <v>SERVICIO DE ALIMENTACION</v>
      </c>
      <c r="AI47" s="162" t="s">
        <v>952</v>
      </c>
      <c r="AJ47" s="159" t="str">
        <f>IF($C47="","",INDEX(POA_GC_2026!$B:$B,MATCH($C47,POA_GC_2026!$A:$A,0)))</f>
        <v>HOSPITAL GENERAL DE CHONE</v>
      </c>
      <c r="AK47" s="175"/>
      <c r="AL47" s="175">
        <v>0</v>
      </c>
      <c r="AM47" s="173">
        <f t="shared" si="3"/>
        <v>32778.239999999998</v>
      </c>
      <c r="AN47" s="175"/>
      <c r="AO47" s="175"/>
      <c r="AP47" s="175" t="s">
        <v>2633</v>
      </c>
    </row>
    <row r="48" spans="1:42" s="39" customFormat="1" ht="15.75" customHeight="1">
      <c r="A48" s="155"/>
      <c r="B48" s="155" t="s">
        <v>2436</v>
      </c>
      <c r="C48" s="175" t="s">
        <v>2635</v>
      </c>
      <c r="D48" s="175" t="s">
        <v>2806</v>
      </c>
      <c r="E48" s="492">
        <v>46052</v>
      </c>
      <c r="F48" s="175" t="s">
        <v>3088</v>
      </c>
      <c r="G48" s="492">
        <v>46052</v>
      </c>
      <c r="H48" s="175" t="s">
        <v>2222</v>
      </c>
      <c r="I48" s="175" t="s">
        <v>2851</v>
      </c>
      <c r="J48" s="159" t="str">
        <f>IF($C48="","",INDEX(POA_GC_2026!$O:$O,MATCH($C48,POA_GC_2026!$A:$A,0)))</f>
        <v>PROVISION Y PRESTACION DE SERVICIOS DE SALUD</v>
      </c>
      <c r="K48" s="160" t="str">
        <f>IF($C48="","",INDEX(POA_GC_2026!$W:$W,MATCH($C48,POA_GC_2026!A:A,0)))</f>
        <v>APROBAR Y GARANTIZAR LA EJECUCION DEL PLAN ANUAL DE COMPRAS DE INSUMOS MEDICOS, MEDICAMENTOS, EQUIPAMIENTO DEL HOSPITAL, ACTIVOS FIJOS EN GENERAL, CONSTRUCCIONES, INVERSIONES Y DEMAS SUMINISTROS ASEGURANDO EL CUMPLIMIENTO DE LA LEY ORGANICA DEL SISTEMA NACIONAL DE CONTRATACION PUBLICA</v>
      </c>
      <c r="L48" s="160" t="str">
        <f>IF($C48="","",INDEX(POA_GC_2026!X:X,MATCH($C48,POA_GC_2026!$A:$A,0)))</f>
        <v>SISTEMA DE INFORMACION DE SERVICIOS HOTELEROS Y GENERALES, LIMPIEZA, CARPINTERIA, ELECTRICIDAD, CONSEJERIA, ENTRE OTRAS</v>
      </c>
      <c r="M48" s="161" t="str">
        <f>IF($C48="","",INDEX(POA_GC_2026!C:C,MATCH($C48,POA_GC_2026!$A:$A,0)))</f>
        <v>ADQUISICION DE SERVICIO EXTERNALIZADO DE ALIMENTACION</v>
      </c>
      <c r="N48" s="571" t="str">
        <f>IF($C48="","",INDEX(POA_GC_2026!N:N,MATCH($C48,POA_GC_2026!$A:$A,0)))</f>
        <v>HOSPITAL GENERAL DE CHONE</v>
      </c>
      <c r="O48" s="161" t="str">
        <f>IF($C48="","",INDEX(POA_GC_2026!D:D,MATCH($C48,POA_GC_2026!$A:$A,0)))</f>
        <v>1333</v>
      </c>
      <c r="P48" s="161" t="str">
        <f>IF($C48="","",INDEX(POA_GC_2026!$E:$E,MATCH($C48,POA_GC_2026!$A:$A,0)))</f>
        <v>90</v>
      </c>
      <c r="Q48" s="161" t="str">
        <f>IF($C48="","",INDEX(POA_GC_2026!$F:$F,MATCH($C48,POA_GC_2026!$A:$A,0)))</f>
        <v>000</v>
      </c>
      <c r="R48" s="161" t="str">
        <f>IF($C48="","",INDEX(POA_GC_2026!$G:$G,MATCH($C48,POA_GC_2026!$A:$A,0)))</f>
        <v>004</v>
      </c>
      <c r="S48" s="161">
        <f>IF($C48="","",INDEX(POA_GC_2026!$H:$H,MATCH($C48,POA_GC_2026!$A:$A,0)))</f>
        <v>530235</v>
      </c>
      <c r="T48" s="161" t="str">
        <f>IF($C48="","",INDEX(POA_GC_2026!$I:$I,MATCH($C48,POA_GC_2026!$A:$A,0)))</f>
        <v>1303</v>
      </c>
      <c r="U48" s="161" t="str">
        <f>IF($C48="","",INDEX(POA_GC_2026!$J:$J,MATCH($C48,POA_GC_2026!$A:$A,0)))</f>
        <v>001</v>
      </c>
      <c r="V48" s="161" t="str">
        <f>IF($C48="","",INDEX(POA_GC_2026!$K:$K,MATCH($C48,POA_GC_2026!$A:$A,0)))</f>
        <v>0000</v>
      </c>
      <c r="W48" s="161" t="str">
        <f>IF($C48="","",INDEX(POA_GC_2026!$L:$L,MATCH($C48,POA_GC_2026!$A:$A,0)))</f>
        <v>0000</v>
      </c>
      <c r="X48" s="165" t="str">
        <f>IF($C48="","",INDEX(POA_GC_2026!$AB:$AB,MATCH($C48,POA_GC_2026!$A:$A,0)))</f>
        <v>ARRASTRE</v>
      </c>
      <c r="Y48" s="165">
        <f>IF($C48="","",INDEX(POA_GC_2026!$BE:$BE,MATCH($C48,POA_GC_2026!$A:$A,0)))</f>
        <v>27682.39</v>
      </c>
      <c r="Z48" s="168">
        <v>27682.39</v>
      </c>
      <c r="AA48" s="168">
        <v>0</v>
      </c>
      <c r="AB48" s="169">
        <f t="shared" si="2"/>
        <v>27682.39</v>
      </c>
      <c r="AC48" s="493" t="s">
        <v>2807</v>
      </c>
      <c r="AD48" s="168"/>
      <c r="AE48" s="168"/>
      <c r="AF48" s="168">
        <v>0</v>
      </c>
      <c r="AG48" s="172">
        <f>IF($C48="","",INDEX(POA_GC_2026!$CZ:$CZ,MATCH($C48,POA_GC_2026!$A:$A,0)))</f>
        <v>0</v>
      </c>
      <c r="AH48" s="159" t="str">
        <f>IF($C48="","",INDEX(POA_GC_2026!$R:$R,MATCH($C48,POA_GC_2026!$A:$A,0)))</f>
        <v>SERVICIO DE ALIMENTACION</v>
      </c>
      <c r="AI48" s="162" t="s">
        <v>952</v>
      </c>
      <c r="AJ48" s="159" t="str">
        <f>IF($C48="","",INDEX(POA_GC_2026!$B:$B,MATCH($C48,POA_GC_2026!$A:$A,0)))</f>
        <v>HOSPITAL GENERAL DE CHONE</v>
      </c>
      <c r="AK48" s="175"/>
      <c r="AL48" s="175">
        <v>0</v>
      </c>
      <c r="AM48" s="173">
        <f t="shared" si="3"/>
        <v>27682.39</v>
      </c>
      <c r="AN48" s="175"/>
      <c r="AO48" s="175"/>
      <c r="AP48" s="175" t="s">
        <v>2635</v>
      </c>
    </row>
    <row r="49" spans="1:42" s="39" customFormat="1" ht="15.75" customHeight="1">
      <c r="A49" s="155"/>
      <c r="B49" s="155" t="s">
        <v>735</v>
      </c>
      <c r="C49" s="175" t="s">
        <v>2622</v>
      </c>
      <c r="D49" s="175" t="s">
        <v>2806</v>
      </c>
      <c r="E49" s="492">
        <v>46052</v>
      </c>
      <c r="F49" s="175" t="s">
        <v>3088</v>
      </c>
      <c r="G49" s="492">
        <v>46052</v>
      </c>
      <c r="H49" s="175" t="s">
        <v>2222</v>
      </c>
      <c r="I49" s="175" t="s">
        <v>2852</v>
      </c>
      <c r="J49" s="159" t="str">
        <f>IF($C49="","",INDEX(POA_GC_2026!$O:$O,MATCH($C49,POA_GC_2026!$A:$A,0)))</f>
        <v>PROVISION Y PRESTACION DE SERVICIOS DE SALUD</v>
      </c>
      <c r="K49" s="160" t="str">
        <f>IF($C49="","",INDEX(POA_GC_2026!$W:$W,MATCH($C49,POA_GC_2026!A:A,0)))</f>
        <v>APROBAR Y GARANTIZAR LA EJECUCION DEL PLAN ANUAL DE COMPRAS DE INSUMOS MEDICOS, MEDICAMENTOS, EQUIPAMIENTO DEL HOSPITAL, ACTIVOS FIJOS EN GENERAL, CONSTRUCCIONES, INVERSIONES Y DEMAS SUMINISTROS ASEGURANDO EL CUMPLIMIENTO DE LA LEY ORGANICA DEL SISTEMA NACIONAL DE CONTRATACION PUBLCA</v>
      </c>
      <c r="L49" s="160" t="str">
        <f>IF($C49="","",INDEX(POA_GC_2026!X:X,MATCH($C49,POA_GC_2026!$A:$A,0)))</f>
        <v>SISTEMA DE INFORMACION DE SERVICIOS HOTELEROS Y GENERALES, LIMPIEZA, CARPINTERIA, ELECTRICIDAD, CONSEJERIA, ENTRE OTRAS</v>
      </c>
      <c r="M49" s="161" t="str">
        <f>IF($C49="","",INDEX(POA_GC_2026!C:C,MATCH($C49,POA_GC_2026!$A:$A,0)))</f>
        <v>ADQUISICIÓN DEL SERVICIO DE LIMPIEZA DE LAS INSTALACIONES HOSPITALARIAS</v>
      </c>
      <c r="N49" s="571" t="str">
        <f>IF($C49="","",INDEX(POA_GC_2026!N:N,MATCH($C49,POA_GC_2026!$A:$A,0)))</f>
        <v>HOSPITAL GENERAL DE CHONE</v>
      </c>
      <c r="O49" s="161" t="str">
        <f>IF($C49="","",INDEX(POA_GC_2026!D:D,MATCH($C49,POA_GC_2026!$A:$A,0)))</f>
        <v>1333</v>
      </c>
      <c r="P49" s="161" t="str">
        <f>IF($C49="","",INDEX(POA_GC_2026!$E:$E,MATCH($C49,POA_GC_2026!$A:$A,0)))</f>
        <v>90</v>
      </c>
      <c r="Q49" s="161" t="str">
        <f>IF($C49="","",INDEX(POA_GC_2026!$F:$F,MATCH($C49,POA_GC_2026!$A:$A,0)))</f>
        <v>000</v>
      </c>
      <c r="R49" s="161" t="str">
        <f>IF($C49="","",INDEX(POA_GC_2026!$G:$G,MATCH($C49,POA_GC_2026!$A:$A,0)))</f>
        <v>004</v>
      </c>
      <c r="S49" s="161">
        <f>IF($C49="","",INDEX(POA_GC_2026!$H:$H,MATCH($C49,POA_GC_2026!$A:$A,0)))</f>
        <v>530209</v>
      </c>
      <c r="T49" s="161" t="str">
        <f>IF($C49="","",INDEX(POA_GC_2026!$I:$I,MATCH($C49,POA_GC_2026!$A:$A,0)))</f>
        <v>1303</v>
      </c>
      <c r="U49" s="161" t="str">
        <f>IF($C49="","",INDEX(POA_GC_2026!$J:$J,MATCH($C49,POA_GC_2026!$A:$A,0)))</f>
        <v>001</v>
      </c>
      <c r="V49" s="161" t="str">
        <f>IF($C49="","",INDEX(POA_GC_2026!$K:$K,MATCH($C49,POA_GC_2026!$A:$A,0)))</f>
        <v>0000</v>
      </c>
      <c r="W49" s="161" t="str">
        <f>IF($C49="","",INDEX(POA_GC_2026!$L:$L,MATCH($C49,POA_GC_2026!$A:$A,0)))</f>
        <v>0000</v>
      </c>
      <c r="X49" s="165" t="str">
        <f>IF($C49="","",INDEX(POA_GC_2026!$AB:$AB,MATCH($C49,POA_GC_2026!$A:$A,0)))</f>
        <v>ARRASTRE</v>
      </c>
      <c r="Y49" s="165">
        <f>IF($C49="","",INDEX(POA_GC_2026!$BE:$BE,MATCH($C49,POA_GC_2026!$A:$A,0)))</f>
        <v>33480.660000000003</v>
      </c>
      <c r="Z49" s="168">
        <v>33480.660000000003</v>
      </c>
      <c r="AA49" s="168">
        <v>0</v>
      </c>
      <c r="AB49" s="169">
        <f t="shared" si="2"/>
        <v>33480.660000000003</v>
      </c>
      <c r="AC49" s="493" t="s">
        <v>2807</v>
      </c>
      <c r="AD49" s="168"/>
      <c r="AE49" s="168"/>
      <c r="AF49" s="168">
        <v>0</v>
      </c>
      <c r="AG49" s="172">
        <f>IF($C49="","",INDEX(POA_GC_2026!$CZ:$CZ,MATCH($C49,POA_GC_2026!$A:$A,0)))</f>
        <v>0</v>
      </c>
      <c r="AH49" s="159" t="str">
        <f>IF($C49="","",INDEX(POA_GC_2026!$R:$R,MATCH($C49,POA_GC_2026!$A:$A,0)))</f>
        <v>SERVICIOS DE ASEO LAVADO DE VESTIMENTA DE TRABAJO</v>
      </c>
      <c r="AI49" s="162" t="s">
        <v>952</v>
      </c>
      <c r="AJ49" s="159" t="str">
        <f>IF($C49="","",INDEX(POA_GC_2026!$B:$B,MATCH($C49,POA_GC_2026!$A:$A,0)))</f>
        <v>HOSPITAL GENERAL DE CHONE</v>
      </c>
      <c r="AK49" s="175"/>
      <c r="AL49" s="175">
        <v>0</v>
      </c>
      <c r="AM49" s="173">
        <f t="shared" si="3"/>
        <v>33480.660000000003</v>
      </c>
      <c r="AN49" s="175"/>
      <c r="AO49" s="175"/>
      <c r="AP49" s="175" t="s">
        <v>2622</v>
      </c>
    </row>
    <row r="50" spans="1:42" s="39" customFormat="1" ht="15.75" customHeight="1">
      <c r="A50" s="155"/>
      <c r="B50" s="155" t="s">
        <v>742</v>
      </c>
      <c r="C50" s="175" t="s">
        <v>2627</v>
      </c>
      <c r="D50" s="175" t="s">
        <v>2806</v>
      </c>
      <c r="E50" s="492">
        <v>46052</v>
      </c>
      <c r="F50" s="175" t="s">
        <v>3088</v>
      </c>
      <c r="G50" s="492">
        <v>46052</v>
      </c>
      <c r="H50" s="175" t="s">
        <v>2222</v>
      </c>
      <c r="I50" s="175" t="s">
        <v>2853</v>
      </c>
      <c r="J50" s="159" t="str">
        <f>IF($C50="","",INDEX(POA_GC_2026!$O:$O,MATCH($C50,POA_GC_2026!$A:$A,0)))</f>
        <v>PROVISION Y PRESTACION DE SERVICIOS DE SALUD</v>
      </c>
      <c r="K50" s="160" t="str">
        <f>IF($C50="","",INDEX(POA_GC_2026!$W:$W,MATCH($C50,POA_GC_2026!A:A,0)))</f>
        <v>APROBAR Y GARANTIZAR LA EJECUCION DEL PLAN ANUAL DE COMPRAS DE INSUMOS MEDICOS, MEDICAMENTOS, EQUIPAMIENTO DEL HOSPITAL, ACTIVOS FIJOS EN GENERAL, CONSTRUCCIONES, INVERSIONES Y DEMAS SUMINISTROS ASEGURANDO EL CUMPLIMIENTO DE LA LEY ORGANICA DEL SISTEMA NACIONAL DE CONTRATACION PUBLICA</v>
      </c>
      <c r="L50" s="160" t="str">
        <f>IF($C50="","",INDEX(POA_GC_2026!X:X,MATCH($C50,POA_GC_2026!$A:$A,0)))</f>
        <v>SISTEMA DE INFORMACION DE SERVICIOS HOTELEROS Y GENERALES, LIMPIEZA, CARPINTERIA, ELECTRICIDAD, CONSEJERIA, ENTRE OTRAS</v>
      </c>
      <c r="M50" s="161" t="str">
        <f>IF($C50="","",INDEX(POA_GC_2026!C:C,MATCH($C50,POA_GC_2026!$A:$A,0)))</f>
        <v>ADQUISICIÓN DEL SERVICIO DE LAVADO DE LENCERIA Y VESTIMENTA DE TRABAJO</v>
      </c>
      <c r="N50" s="571" t="str">
        <f>IF($C50="","",INDEX(POA_GC_2026!N:N,MATCH($C50,POA_GC_2026!$A:$A,0)))</f>
        <v>HOSPITAL GENERAL DE CHONE</v>
      </c>
      <c r="O50" s="161" t="str">
        <f>IF($C50="","",INDEX(POA_GC_2026!D:D,MATCH($C50,POA_GC_2026!$A:$A,0)))</f>
        <v>1333</v>
      </c>
      <c r="P50" s="161" t="str">
        <f>IF($C50="","",INDEX(POA_GC_2026!$E:$E,MATCH($C50,POA_GC_2026!$A:$A,0)))</f>
        <v>90</v>
      </c>
      <c r="Q50" s="161" t="str">
        <f>IF($C50="","",INDEX(POA_GC_2026!$F:$F,MATCH($C50,POA_GC_2026!$A:$A,0)))</f>
        <v>000</v>
      </c>
      <c r="R50" s="161" t="str">
        <f>IF($C50="","",INDEX(POA_GC_2026!$G:$G,MATCH($C50,POA_GC_2026!$A:$A,0)))</f>
        <v>004</v>
      </c>
      <c r="S50" s="161">
        <f>IF($C50="","",INDEX(POA_GC_2026!$H:$H,MATCH($C50,POA_GC_2026!$A:$A,0)))</f>
        <v>530209</v>
      </c>
      <c r="T50" s="161" t="str">
        <f>IF($C50="","",INDEX(POA_GC_2026!$I:$I,MATCH($C50,POA_GC_2026!$A:$A,0)))</f>
        <v>1303</v>
      </c>
      <c r="U50" s="161" t="str">
        <f>IF($C50="","",INDEX(POA_GC_2026!$J:$J,MATCH($C50,POA_GC_2026!$A:$A,0)))</f>
        <v>001</v>
      </c>
      <c r="V50" s="161" t="str">
        <f>IF($C50="","",INDEX(POA_GC_2026!$K:$K,MATCH($C50,POA_GC_2026!$A:$A,0)))</f>
        <v>0000</v>
      </c>
      <c r="W50" s="161" t="str">
        <f>IF($C50="","",INDEX(POA_GC_2026!$L:$L,MATCH($C50,POA_GC_2026!$A:$A,0)))</f>
        <v>0000</v>
      </c>
      <c r="X50" s="165" t="str">
        <f>IF($C50="","",INDEX(POA_GC_2026!$AB:$AB,MATCH($C50,POA_GC_2026!$A:$A,0)))</f>
        <v>ARRASTRE</v>
      </c>
      <c r="Y50" s="165">
        <f>IF($C50="","",INDEX(POA_GC_2026!$BE:$BE,MATCH($C50,POA_GC_2026!$A:$A,0)))</f>
        <v>9721.6</v>
      </c>
      <c r="Z50" s="168">
        <v>9721.6</v>
      </c>
      <c r="AA50" s="168">
        <v>0</v>
      </c>
      <c r="AB50" s="169">
        <f t="shared" si="2"/>
        <v>9721.6</v>
      </c>
      <c r="AC50" s="493" t="s">
        <v>2807</v>
      </c>
      <c r="AD50" s="168"/>
      <c r="AE50" s="168"/>
      <c r="AF50" s="168">
        <v>0</v>
      </c>
      <c r="AG50" s="172">
        <f>IF($C50="","",INDEX(POA_GC_2026!$CZ:$CZ,MATCH($C50,POA_GC_2026!$A:$A,0)))</f>
        <v>0</v>
      </c>
      <c r="AH50" s="159" t="str">
        <f>IF($C50="","",INDEX(POA_GC_2026!$R:$R,MATCH($C50,POA_GC_2026!$A:$A,0)))</f>
        <v>SERVICIOS DE ASEO LAVADO DE VESTIMENTA DE TRABAJO</v>
      </c>
      <c r="AI50" s="162" t="s">
        <v>952</v>
      </c>
      <c r="AJ50" s="159" t="str">
        <f>IF($C50="","",INDEX(POA_GC_2026!$B:$B,MATCH($C50,POA_GC_2026!$A:$A,0)))</f>
        <v>HOSPITAL GENERAL DE CHONE</v>
      </c>
      <c r="AK50" s="175"/>
      <c r="AL50" s="175">
        <v>0</v>
      </c>
      <c r="AM50" s="173">
        <f t="shared" si="3"/>
        <v>9721.6</v>
      </c>
      <c r="AN50" s="175"/>
      <c r="AO50" s="175"/>
      <c r="AP50" s="175" t="s">
        <v>2627</v>
      </c>
    </row>
    <row r="51" spans="1:42" s="39" customFormat="1" ht="15.75" customHeight="1">
      <c r="A51" s="155"/>
      <c r="B51" s="155" t="s">
        <v>2415</v>
      </c>
      <c r="C51" s="175" t="s">
        <v>2613</v>
      </c>
      <c r="D51" s="175" t="s">
        <v>2806</v>
      </c>
      <c r="E51" s="492">
        <v>46052</v>
      </c>
      <c r="F51" s="175" t="s">
        <v>3088</v>
      </c>
      <c r="G51" s="492">
        <v>46052</v>
      </c>
      <c r="H51" s="175" t="s">
        <v>2222</v>
      </c>
      <c r="I51" s="175" t="s">
        <v>2854</v>
      </c>
      <c r="J51" s="159" t="str">
        <f>IF($C51="","",INDEX(POA_GC_2026!$O:$O,MATCH($C51,POA_GC_2026!$A:$A,0)))</f>
        <v>PROVISION Y PRESTACION DE SERVICIOS DE SALUD</v>
      </c>
      <c r="K51" s="160" t="str">
        <f>IF($C51="","",INDEX(POA_GC_2026!$W:$W,MATCH($C51,POA_GC_2026!A:A,0)))</f>
        <v>APROBAR Y GARANTIZAR LA EJECUCION DEL PLAN ANUAL DE COMPRAS DE INSUMOS MEDICOS, MEDICAMENTOS, EQUIPAMIENTO DEL HOSPITAL, ACTIVOS FIJOS EN GENERAL, CONSTRUCCIONES, INVERSIONES Y DEMAS SUMINISTROS ASEGURANDO EL CUMPLIMIENTO DE LA LEY ORGANICA DEL SISTEMA NACIONAL DE CONTRATACION PUBLICA</v>
      </c>
      <c r="L51" s="160" t="str">
        <f>IF($C51="","",INDEX(POA_GC_2026!X:X,MATCH($C51,POA_GC_2026!$A:$A,0)))</f>
        <v>SISTEMA DE INFORMACION DE SERVICIOS HOTELEROS Y GENERALES, LIMPIEZA, CARPINTERIA, ELECTRICIDAD, CONSEJERIA, ENTRE OTRAS</v>
      </c>
      <c r="M51" s="161" t="str">
        <f>IF($C51="","",INDEX(POA_GC_2026!C:C,MATCH($C51,POA_GC_2026!$A:$A,0)))</f>
        <v>ADQUISICION DEL SERVICIO DE  SEGURIDAD Y VIGILANCIA</v>
      </c>
      <c r="N51" s="571" t="str">
        <f>IF($C51="","",INDEX(POA_GC_2026!N:N,MATCH($C51,POA_GC_2026!$A:$A,0)))</f>
        <v>HOSPITAL GENERAL DE CHONE</v>
      </c>
      <c r="O51" s="161" t="str">
        <f>IF($C51="","",INDEX(POA_GC_2026!D:D,MATCH($C51,POA_GC_2026!$A:$A,0)))</f>
        <v>1333</v>
      </c>
      <c r="P51" s="161" t="str">
        <f>IF($C51="","",INDEX(POA_GC_2026!$E:$E,MATCH($C51,POA_GC_2026!$A:$A,0)))</f>
        <v>90</v>
      </c>
      <c r="Q51" s="161" t="str">
        <f>IF($C51="","",INDEX(POA_GC_2026!$F:$F,MATCH($C51,POA_GC_2026!$A:$A,0)))</f>
        <v>000</v>
      </c>
      <c r="R51" s="161" t="str">
        <f>IF($C51="","",INDEX(POA_GC_2026!$G:$G,MATCH($C51,POA_GC_2026!$A:$A,0)))</f>
        <v>004</v>
      </c>
      <c r="S51" s="161">
        <f>IF($C51="","",INDEX(POA_GC_2026!$H:$H,MATCH($C51,POA_GC_2026!$A:$A,0)))</f>
        <v>530208</v>
      </c>
      <c r="T51" s="161" t="str">
        <f>IF($C51="","",INDEX(POA_GC_2026!$I:$I,MATCH($C51,POA_GC_2026!$A:$A,0)))</f>
        <v>1303</v>
      </c>
      <c r="U51" s="161" t="str">
        <f>IF($C51="","",INDEX(POA_GC_2026!$J:$J,MATCH($C51,POA_GC_2026!$A:$A,0)))</f>
        <v>001</v>
      </c>
      <c r="V51" s="161" t="str">
        <f>IF($C51="","",INDEX(POA_GC_2026!$K:$K,MATCH($C51,POA_GC_2026!$A:$A,0)))</f>
        <v>0000</v>
      </c>
      <c r="W51" s="161" t="str">
        <f>IF($C51="","",INDEX(POA_GC_2026!$L:$L,MATCH($C51,POA_GC_2026!$A:$A,0)))</f>
        <v>0000</v>
      </c>
      <c r="X51" s="165" t="str">
        <f>IF($C51="","",INDEX(POA_GC_2026!$AB:$AB,MATCH($C51,POA_GC_2026!$A:$A,0)))</f>
        <v>ARRASTRE</v>
      </c>
      <c r="Y51" s="165">
        <f>IF($C51="","",INDEX(POA_GC_2026!$BE:$BE,MATCH($C51,POA_GC_2026!$A:$A,0)))</f>
        <v>28806.97</v>
      </c>
      <c r="Z51" s="168">
        <v>28806.97</v>
      </c>
      <c r="AA51" s="168">
        <v>0</v>
      </c>
      <c r="AB51" s="169">
        <f t="shared" si="2"/>
        <v>28806.97</v>
      </c>
      <c r="AC51" s="493" t="s">
        <v>2807</v>
      </c>
      <c r="AD51" s="168"/>
      <c r="AE51" s="168"/>
      <c r="AF51" s="168">
        <v>0</v>
      </c>
      <c r="AG51" s="172">
        <f>IF($C51="","",INDEX(POA_GC_2026!$CZ:$CZ,MATCH($C51,POA_GC_2026!$A:$A,0)))</f>
        <v>0</v>
      </c>
      <c r="AH51" s="159" t="str">
        <f>IF($C51="","",INDEX(POA_GC_2026!$R:$R,MATCH($C51,POA_GC_2026!$A:$A,0)))</f>
        <v>SERVICIO DE SEGURIDAD Y VIGILANCIA</v>
      </c>
      <c r="AI51" s="162" t="s">
        <v>952</v>
      </c>
      <c r="AJ51" s="159" t="str">
        <f>IF($C51="","",INDEX(POA_GC_2026!$B:$B,MATCH($C51,POA_GC_2026!$A:$A,0)))</f>
        <v>HOSPITAL GENERAL DE CHONE</v>
      </c>
      <c r="AK51" s="175"/>
      <c r="AL51" s="175">
        <v>0</v>
      </c>
      <c r="AM51" s="173">
        <f t="shared" si="3"/>
        <v>28806.97</v>
      </c>
      <c r="AN51" s="175"/>
      <c r="AO51" s="175"/>
      <c r="AP51" s="175" t="s">
        <v>2613</v>
      </c>
    </row>
    <row r="52" spans="1:42" s="39" customFormat="1" ht="15.75" customHeight="1">
      <c r="A52" s="155"/>
      <c r="B52" s="155" t="s">
        <v>2506</v>
      </c>
      <c r="C52" s="175" t="s">
        <v>2722</v>
      </c>
      <c r="D52" s="175" t="s">
        <v>2806</v>
      </c>
      <c r="E52" s="492">
        <v>46056</v>
      </c>
      <c r="F52" s="175" t="s">
        <v>3088</v>
      </c>
      <c r="G52" s="492">
        <v>46056</v>
      </c>
      <c r="H52" s="175" t="s">
        <v>2222</v>
      </c>
      <c r="I52" s="175" t="s">
        <v>2855</v>
      </c>
      <c r="J52" s="159" t="str">
        <f>IF($C52="","",INDEX(POA_GC_2026!$O:$O,MATCH($C52,POA_GC_2026!$A:$A,0)))</f>
        <v>PROVISION Y PRESTACION DE SERVICIOS DE SALUD</v>
      </c>
      <c r="K52" s="160" t="str">
        <f>IF($C52="","",INDEX(POA_GC_2026!$W:$W,MATCH($C52,POA_GC_2026!A:A,0)))</f>
        <v>SUSCRIBIR LOS ACTOS ADMINISTRATIVOS EN EL AMBITO DE SU JURISDICCION, CON ESTRICTO APEGO A LAS DISPOSICIONES LEGALES Y REGLAMENTARIAS VIGENTES</v>
      </c>
      <c r="L52" s="160" t="str">
        <f>IF($C52="","",INDEX(POA_GC_2026!X:X,MATCH($C52,POA_GC_2026!$A:$A,0)))</f>
        <v>PAGO DE OBLIGACIONES ECONOMICAS DE LA INSTITUCION PREVIA AUTORIZACION EXPRESA DE LA AUTORIDAD COMPETENTE</v>
      </c>
      <c r="M52" s="161" t="str">
        <f>IF($C52="","",INDEX(POA_GC_2026!C:C,MATCH($C52,POA_GC_2026!$A:$A,0)))</f>
        <v>ARRENDAMIENTOS, ALICUOTAS, IMPUESTOS, OBLIGACIONES PATRONALES</v>
      </c>
      <c r="N52" s="571" t="str">
        <f>IF($C52="","",INDEX(POA_GC_2026!N:N,MATCH($C52,POA_GC_2026!$A:$A,0)))</f>
        <v>HOSPITAL GENERAL DE CHONE</v>
      </c>
      <c r="O52" s="161" t="str">
        <f>IF($C52="","",INDEX(POA_GC_2026!D:D,MATCH($C52,POA_GC_2026!$A:$A,0)))</f>
        <v>1333</v>
      </c>
      <c r="P52" s="161" t="str">
        <f>IF($C52="","",INDEX(POA_GC_2026!$E:$E,MATCH($C52,POA_GC_2026!$A:$A,0)))</f>
        <v>90</v>
      </c>
      <c r="Q52" s="161" t="str">
        <f>IF($C52="","",INDEX(POA_GC_2026!$F:$F,MATCH($C52,POA_GC_2026!$A:$A,0)))</f>
        <v>000</v>
      </c>
      <c r="R52" s="161" t="str">
        <f>IF($C52="","",INDEX(POA_GC_2026!$G:$G,MATCH($C52,POA_GC_2026!$A:$A,0)))</f>
        <v>004</v>
      </c>
      <c r="S52" s="161">
        <f>IF($C52="","",INDEX(POA_GC_2026!$H:$H,MATCH($C52,POA_GC_2026!$A:$A,0)))</f>
        <v>570102</v>
      </c>
      <c r="T52" s="161" t="str">
        <f>IF($C52="","",INDEX(POA_GC_2026!$I:$I,MATCH($C52,POA_GC_2026!$A:$A,0)))</f>
        <v>1303</v>
      </c>
      <c r="U52" s="161" t="str">
        <f>IF($C52="","",INDEX(POA_GC_2026!$J:$J,MATCH($C52,POA_GC_2026!$A:$A,0)))</f>
        <v>001</v>
      </c>
      <c r="V52" s="161" t="str">
        <f>IF($C52="","",INDEX(POA_GC_2026!$K:$K,MATCH($C52,POA_GC_2026!$A:$A,0)))</f>
        <v>0000</v>
      </c>
      <c r="W52" s="161" t="str">
        <f>IF($C52="","",INDEX(POA_GC_2026!$L:$L,MATCH($C52,POA_GC_2026!$A:$A,0)))</f>
        <v>0000</v>
      </c>
      <c r="X52" s="165" t="str">
        <f>IF($C52="","",INDEX(POA_GC_2026!$AB:$AB,MATCH($C52,POA_GC_2026!$A:$A,0)))</f>
        <v>NUEVA</v>
      </c>
      <c r="Y52" s="165">
        <f>IF($C52="","",INDEX(POA_GC_2026!$BE:$BE,MATCH($C52,POA_GC_2026!$A:$A,0)))</f>
        <v>10406.86</v>
      </c>
      <c r="Z52" s="168">
        <v>10406.86</v>
      </c>
      <c r="AA52" s="168">
        <v>0</v>
      </c>
      <c r="AB52" s="169">
        <f t="shared" si="2"/>
        <v>10406.86</v>
      </c>
      <c r="AC52" s="493" t="s">
        <v>2807</v>
      </c>
      <c r="AD52" s="168"/>
      <c r="AE52" s="168"/>
      <c r="AF52" s="168">
        <v>0</v>
      </c>
      <c r="AG52" s="172">
        <f>IF($C52="","",INDEX(POA_GC_2026!$CZ:$CZ,MATCH($C52,POA_GC_2026!$A:$A,0)))</f>
        <v>0</v>
      </c>
      <c r="AH52" s="159" t="str">
        <f>IF($C52="","",INDEX(POA_GC_2026!$R:$R,MATCH($C52,POA_GC_2026!$A:$A,0)))</f>
        <v>TASAS GENERALES IMPUESTOS PERMISOS LICENCIAS Y PAT</v>
      </c>
      <c r="AI52" s="162" t="s">
        <v>952</v>
      </c>
      <c r="AJ52" s="159" t="str">
        <f>IF($C52="","",INDEX(POA_GC_2026!$B:$B,MATCH($C52,POA_GC_2026!$A:$A,0)))</f>
        <v>HOSPITAL GENERAL DE CHONE</v>
      </c>
      <c r="AK52" s="175"/>
      <c r="AL52" s="175">
        <v>0</v>
      </c>
      <c r="AM52" s="173">
        <f t="shared" si="3"/>
        <v>10406.86</v>
      </c>
      <c r="AN52" s="175"/>
      <c r="AO52" s="175"/>
      <c r="AP52" s="175" t="s">
        <v>2722</v>
      </c>
    </row>
    <row r="53" spans="1:42" s="39" customFormat="1" ht="15.75" customHeight="1">
      <c r="A53" s="155"/>
      <c r="B53" s="155" t="s">
        <v>2507</v>
      </c>
      <c r="C53" s="175" t="s">
        <v>2725</v>
      </c>
      <c r="D53" s="175" t="s">
        <v>2806</v>
      </c>
      <c r="E53" s="492">
        <v>46056</v>
      </c>
      <c r="F53" s="175" t="s">
        <v>3088</v>
      </c>
      <c r="G53" s="492">
        <v>46056</v>
      </c>
      <c r="H53" s="175" t="s">
        <v>2222</v>
      </c>
      <c r="I53" s="175" t="s">
        <v>2856</v>
      </c>
      <c r="J53" s="159" t="str">
        <f>IF($C53="","",INDEX(POA_GC_2026!$O:$O,MATCH($C53,POA_GC_2026!$A:$A,0)))</f>
        <v>PROVISION Y PRESTACION DE SERVICIOS DE SALUD</v>
      </c>
      <c r="K53" s="160" t="str">
        <f>IF($C53="","",INDEX(POA_GC_2026!$W:$W,MATCH($C53,POA_GC_2026!A:A,0)))</f>
        <v>REPRESENTAR LEGALMENTE Y EXTRAJUDICIALMENTE A LA INSTITUCION</v>
      </c>
      <c r="L53" s="160" t="str">
        <f>IF($C53="","",INDEX(POA_GC_2026!X:X,MATCH($C53,POA_GC_2026!$A:$A,0)))</f>
        <v>PROCESOS PRECONTRACTUALES Y DE CONTRATACION (INCLUSO DE SEGUROS) CONTEMPLADOS EN LA LEY ORGANICA DEL SISTEMA NACIONAL DE CONTRATACION Y ADMINISTRACION DEL PORTAL DE COMPRAS PUBLICAS</v>
      </c>
      <c r="M53" s="161" t="str">
        <f>IF($C53="","",INDEX(POA_GC_2026!C:C,MATCH($C53,POA_GC_2026!$A:$A,0)))</f>
        <v>CONTRATACION DE POLIZAS DE LOS BIENES MUEBLES E INMUEBLES DEL HGNDC</v>
      </c>
      <c r="N53" s="571" t="str">
        <f>IF($C53="","",INDEX(POA_GC_2026!N:N,MATCH($C53,POA_GC_2026!$A:$A,0)))</f>
        <v>HOSPITAL GENERAL DE CHONE</v>
      </c>
      <c r="O53" s="161" t="str">
        <f>IF($C53="","",INDEX(POA_GC_2026!D:D,MATCH($C53,POA_GC_2026!$A:$A,0)))</f>
        <v>1333</v>
      </c>
      <c r="P53" s="161" t="str">
        <f>IF($C53="","",INDEX(POA_GC_2026!$E:$E,MATCH($C53,POA_GC_2026!$A:$A,0)))</f>
        <v>90</v>
      </c>
      <c r="Q53" s="161" t="str">
        <f>IF($C53="","",INDEX(POA_GC_2026!$F:$F,MATCH($C53,POA_GC_2026!$A:$A,0)))</f>
        <v>000</v>
      </c>
      <c r="R53" s="161" t="str">
        <f>IF($C53="","",INDEX(POA_GC_2026!$G:$G,MATCH($C53,POA_GC_2026!$A:$A,0)))</f>
        <v>004</v>
      </c>
      <c r="S53" s="161">
        <f>IF($C53="","",INDEX(POA_GC_2026!$H:$H,MATCH($C53,POA_GC_2026!$A:$A,0)))</f>
        <v>570201</v>
      </c>
      <c r="T53" s="161" t="str">
        <f>IF($C53="","",INDEX(POA_GC_2026!$I:$I,MATCH($C53,POA_GC_2026!$A:$A,0)))</f>
        <v>1303</v>
      </c>
      <c r="U53" s="161" t="str">
        <f>IF($C53="","",INDEX(POA_GC_2026!$J:$J,MATCH($C53,POA_GC_2026!$A:$A,0)))</f>
        <v>001</v>
      </c>
      <c r="V53" s="161" t="str">
        <f>IF($C53="","",INDEX(POA_GC_2026!$K:$K,MATCH($C53,POA_GC_2026!$A:$A,0)))</f>
        <v>0000</v>
      </c>
      <c r="W53" s="161" t="str">
        <f>IF($C53="","",INDEX(POA_GC_2026!$L:$L,MATCH($C53,POA_GC_2026!$A:$A,0)))</f>
        <v>0000</v>
      </c>
      <c r="X53" s="165" t="str">
        <f>IF($C53="","",INDEX(POA_GC_2026!$AB:$AB,MATCH($C53,POA_GC_2026!$A:$A,0)))</f>
        <v>ARRASTRE</v>
      </c>
      <c r="Y53" s="165">
        <f>IF($C53="","",INDEX(POA_GC_2026!$BE:$BE,MATCH($C53,POA_GC_2026!$A:$A,0)))</f>
        <v>20055.140000000007</v>
      </c>
      <c r="Z53" s="168">
        <v>20055.14</v>
      </c>
      <c r="AA53" s="168">
        <v>0</v>
      </c>
      <c r="AB53" s="169">
        <f t="shared" si="2"/>
        <v>20055.14</v>
      </c>
      <c r="AC53" s="493" t="s">
        <v>2807</v>
      </c>
      <c r="AD53" s="168"/>
      <c r="AE53" s="168"/>
      <c r="AF53" s="168">
        <v>0</v>
      </c>
      <c r="AG53" s="172">
        <f>IF($C53="","",INDEX(POA_GC_2026!$CZ:$CZ,MATCH($C53,POA_GC_2026!$A:$A,0)))</f>
        <v>7.2759576141834259E-12</v>
      </c>
      <c r="AH53" s="159" t="str">
        <f>IF($C53="","",INDEX(POA_GC_2026!$R:$R,MATCH($C53,POA_GC_2026!$A:$A,0)))</f>
        <v>SEGUROS</v>
      </c>
      <c r="AI53" s="162" t="s">
        <v>952</v>
      </c>
      <c r="AJ53" s="159" t="str">
        <f>IF($C53="","",INDEX(POA_GC_2026!$B:$B,MATCH($C53,POA_GC_2026!$A:$A,0)))</f>
        <v>HOSPITAL GENERAL DE CHONE</v>
      </c>
      <c r="AK53" s="175"/>
      <c r="AL53" s="175">
        <v>0</v>
      </c>
      <c r="AM53" s="173">
        <f t="shared" si="3"/>
        <v>20055.14</v>
      </c>
      <c r="AN53" s="175"/>
      <c r="AO53" s="175"/>
      <c r="AP53" s="175" t="s">
        <v>2725</v>
      </c>
    </row>
    <row r="54" spans="1:42" s="39" customFormat="1" ht="15.75" customHeight="1">
      <c r="A54" s="155"/>
      <c r="B54" s="155" t="s">
        <v>2508</v>
      </c>
      <c r="C54" s="175" t="s">
        <v>2637</v>
      </c>
      <c r="D54" s="175" t="s">
        <v>3089</v>
      </c>
      <c r="E54" s="492">
        <v>46062</v>
      </c>
      <c r="F54" s="175" t="s">
        <v>3090</v>
      </c>
      <c r="G54" s="492">
        <v>46062</v>
      </c>
      <c r="H54" s="175" t="s">
        <v>2222</v>
      </c>
      <c r="I54" s="175" t="s">
        <v>2857</v>
      </c>
      <c r="J54" s="159" t="str">
        <f>IF($C54="","",INDEX(POA_GC_2026!$O:$O,MATCH($C54,POA_GC_2026!$A:$A,0)))</f>
        <v>PROVISION Y PRESTACION DE SERVICIOS DE SALUD</v>
      </c>
      <c r="K54" s="160" t="str">
        <f>IF($C54="","",INDEX(POA_GC_2026!$W:$W,MATCH($C54,POA_GC_2026!A:A,0)))</f>
        <v>APROBAR Y GARANTIZAR LA EJECUCION DEL PLAN ANUAL DE COMPRAS DE INSUMOS MEDICOS, MEDICAMENTOS, EQUIPAMIENTO DEL HOSPITAL, ACTIVOS FIJOS EN GENERAL, CONSTRUCCIONES, INVERSIONES Y DEMAS SUMINISTROS ASEGURANDO EL CUMPLIMIENTO DE LA LEY ORGANICA DEL SISTEMA NACIONAL DE CONTRATACION PUBLICA</v>
      </c>
      <c r="L54" s="160" t="str">
        <f>IF($C54="","",INDEX(POA_GC_2026!X:X,MATCH($C54,POA_GC_2026!$A:$A,0)))</f>
        <v>SOLICITUD DE PAGO POR UTILIZACION DE COMBUSTIBLE, LUBRICANTES Y COMPRA DE PIEZAS O ACCESORIOS DE VEHICULOS</v>
      </c>
      <c r="M54" s="161" t="str">
        <f>IF($C54="","",INDEX(POA_GC_2026!C:C,MATCH($C54,POA_GC_2026!$A:$A,0)))</f>
        <v>ADQUISICION DE COMBUSTIBLES</v>
      </c>
      <c r="N54" s="571" t="str">
        <f>IF($C54="","",INDEX(POA_GC_2026!N:N,MATCH($C54,POA_GC_2026!$A:$A,0)))</f>
        <v>HOSPITAL GENERAL DE CHONE</v>
      </c>
      <c r="O54" s="161" t="str">
        <f>IF($C54="","",INDEX(POA_GC_2026!D:D,MATCH($C54,POA_GC_2026!$A:$A,0)))</f>
        <v>1333</v>
      </c>
      <c r="P54" s="161" t="str">
        <f>IF($C54="","",INDEX(POA_GC_2026!$E:$E,MATCH($C54,POA_GC_2026!$A:$A,0)))</f>
        <v>90</v>
      </c>
      <c r="Q54" s="161" t="str">
        <f>IF($C54="","",INDEX(POA_GC_2026!$F:$F,MATCH($C54,POA_GC_2026!$A:$A,0)))</f>
        <v>000</v>
      </c>
      <c r="R54" s="161" t="str">
        <f>IF($C54="","",INDEX(POA_GC_2026!$G:$G,MATCH($C54,POA_GC_2026!$A:$A,0)))</f>
        <v>004</v>
      </c>
      <c r="S54" s="161">
        <f>IF($C54="","",INDEX(POA_GC_2026!$H:$H,MATCH($C54,POA_GC_2026!$A:$A,0)))</f>
        <v>530255</v>
      </c>
      <c r="T54" s="161" t="str">
        <f>IF($C54="","",INDEX(POA_GC_2026!$I:$I,MATCH($C54,POA_GC_2026!$A:$A,0)))</f>
        <v>1303</v>
      </c>
      <c r="U54" s="161" t="str">
        <f>IF($C54="","",INDEX(POA_GC_2026!$J:$J,MATCH($C54,POA_GC_2026!$A:$A,0)))</f>
        <v>001</v>
      </c>
      <c r="V54" s="161" t="str">
        <f>IF($C54="","",INDEX(POA_GC_2026!$K:$K,MATCH($C54,POA_GC_2026!$A:$A,0)))</f>
        <v>0000</v>
      </c>
      <c r="W54" s="161" t="str">
        <f>IF($C54="","",INDEX(POA_GC_2026!$L:$L,MATCH($C54,POA_GC_2026!$A:$A,0)))</f>
        <v>0000</v>
      </c>
      <c r="X54" s="165" t="str">
        <f>IF($C54="","",INDEX(POA_GC_2026!$AB:$AB,MATCH($C54,POA_GC_2026!$A:$A,0)))</f>
        <v>NUEVA</v>
      </c>
      <c r="Y54" s="165">
        <f>IF($C54="","",INDEX(POA_GC_2026!$BE:$BE,MATCH($C54,POA_GC_2026!$A:$A,0)))</f>
        <v>9993.2499999999982</v>
      </c>
      <c r="Z54" s="168">
        <v>9993.25</v>
      </c>
      <c r="AA54" s="168">
        <v>0</v>
      </c>
      <c r="AB54" s="169">
        <f t="shared" si="2"/>
        <v>9993.25</v>
      </c>
      <c r="AC54" s="493" t="s">
        <v>2807</v>
      </c>
      <c r="AD54" s="168"/>
      <c r="AE54" s="168"/>
      <c r="AF54" s="168">
        <v>0</v>
      </c>
      <c r="AG54" s="172">
        <f>IF($C54="","",INDEX(POA_GC_2026!$CZ:$CZ,MATCH($C54,POA_GC_2026!$A:$A,0)))</f>
        <v>-1.8189894035458565E-12</v>
      </c>
      <c r="AH54" s="159" t="str">
        <f>IF($C54="","",INDEX(POA_GC_2026!$R:$R,MATCH($C54,POA_GC_2026!$A:$A,0)))</f>
        <v>COMBUSTIBLES Y LUBRICANTES</v>
      </c>
      <c r="AI54" s="162" t="s">
        <v>952</v>
      </c>
      <c r="AJ54" s="159" t="str">
        <f>IF($C54="","",INDEX(POA_GC_2026!$B:$B,MATCH($C54,POA_GC_2026!$A:$A,0)))</f>
        <v>HOSPITAL GENERAL DE CHONE</v>
      </c>
      <c r="AK54" s="175"/>
      <c r="AL54" s="175">
        <v>0</v>
      </c>
      <c r="AM54" s="173">
        <f t="shared" si="3"/>
        <v>9993.25</v>
      </c>
      <c r="AN54" s="175"/>
      <c r="AO54" s="175"/>
      <c r="AP54" s="175" t="s">
        <v>2637</v>
      </c>
    </row>
    <row r="55" spans="1:42" s="39" customFormat="1" ht="15.75" customHeight="1">
      <c r="A55" s="155"/>
      <c r="B55" s="155" t="s">
        <v>2509</v>
      </c>
      <c r="C55" s="175" t="s">
        <v>2596</v>
      </c>
      <c r="D55" s="175" t="s">
        <v>3091</v>
      </c>
      <c r="E55" s="492">
        <v>46063</v>
      </c>
      <c r="F55" s="175" t="s">
        <v>3092</v>
      </c>
      <c r="G55" s="492">
        <v>46063</v>
      </c>
      <c r="H55" s="175" t="s">
        <v>2222</v>
      </c>
      <c r="I55" s="175" t="s">
        <v>2858</v>
      </c>
      <c r="J55" s="159" t="str">
        <f>IF($C55="","",INDEX(POA_GC_2026!$O:$O,MATCH($C55,POA_GC_2026!$A:$A,0)))</f>
        <v>PROVISION Y PRESTACION DE SERVICIOS DE SALUD</v>
      </c>
      <c r="K55" s="160" t="str">
        <f>IF($C55="","",INDEX(POA_GC_2026!$W:$W,MATCH($C55,POA_GC_2026!A:A,0)))</f>
        <v>PROGRAMAR, DIRIGIR, CONTROLAR LA GESTIÒN DE LOS RECURSOS ASIGNADOS A SU CARGO Y EVALUAR SU ADECUADA UTILIZACIÒN PARA PROVEER SU CARTERA DE SERVICIOS, MEDIANTE EL PLAN OPERATIVO ANUAL Y EL COMPROMISO DE GESTION EN FUNCIÒN DE RESULTADOS DE IMPACTO SOCIAL</v>
      </c>
      <c r="L55" s="160" t="str">
        <f>IF($C55="","",INDEX(POA_GC_2026!X:X,MATCH($C55,POA_GC_2026!$A:$A,0)))</f>
        <v>INFORME CONSOLIDADO DE PAGOS DE SERVICIOS BASICOS</v>
      </c>
      <c r="M55" s="161" t="str">
        <f>IF($C55="","",INDEX(POA_GC_2026!C:C,MATCH($C55,POA_GC_2026!$A:$A,0)))</f>
        <v>PAGO DE TELECOMUNICACIONES-PAGINA WEB</v>
      </c>
      <c r="N55" s="571" t="str">
        <f>IF($C55="","",INDEX(POA_GC_2026!N:N,MATCH($C55,POA_GC_2026!$A:$A,0)))</f>
        <v>HOSPITAL GENERAL DE CHONE</v>
      </c>
      <c r="O55" s="161" t="str">
        <f>IF($C55="","",INDEX(POA_GC_2026!D:D,MATCH($C55,POA_GC_2026!$A:$A,0)))</f>
        <v>1333</v>
      </c>
      <c r="P55" s="161" t="str">
        <f>IF($C55="","",INDEX(POA_GC_2026!$E:$E,MATCH($C55,POA_GC_2026!$A:$A,0)))</f>
        <v>90</v>
      </c>
      <c r="Q55" s="161" t="str">
        <f>IF($C55="","",INDEX(POA_GC_2026!$F:$F,MATCH($C55,POA_GC_2026!$A:$A,0)))</f>
        <v>000</v>
      </c>
      <c r="R55" s="161" t="str">
        <f>IF($C55="","",INDEX(POA_GC_2026!$G:$G,MATCH($C55,POA_GC_2026!$A:$A,0)))</f>
        <v>004</v>
      </c>
      <c r="S55" s="161">
        <f>IF($C55="","",INDEX(POA_GC_2026!$H:$H,MATCH($C55,POA_GC_2026!$A:$A,0)))</f>
        <v>530105</v>
      </c>
      <c r="T55" s="161" t="str">
        <f>IF($C55="","",INDEX(POA_GC_2026!$I:$I,MATCH($C55,POA_GC_2026!$A:$A,0)))</f>
        <v>1303</v>
      </c>
      <c r="U55" s="161" t="str">
        <f>IF($C55="","",INDEX(POA_GC_2026!$J:$J,MATCH($C55,POA_GC_2026!$A:$A,0)))</f>
        <v>001</v>
      </c>
      <c r="V55" s="161" t="str">
        <f>IF($C55="","",INDEX(POA_GC_2026!$K:$K,MATCH($C55,POA_GC_2026!$A:$A,0)))</f>
        <v>0000</v>
      </c>
      <c r="W55" s="161" t="str">
        <f>IF($C55="","",INDEX(POA_GC_2026!$L:$L,MATCH($C55,POA_GC_2026!$A:$A,0)))</f>
        <v>0000</v>
      </c>
      <c r="X55" s="165" t="str">
        <f>IF($C55="","",INDEX(POA_GC_2026!$AB:$AB,MATCH($C55,POA_GC_2026!$A:$A,0)))</f>
        <v>NUEVA</v>
      </c>
      <c r="Y55" s="165">
        <f>IF($C55="","",INDEX(POA_GC_2026!$BE:$BE,MATCH($C55,POA_GC_2026!$A:$A,0)))</f>
        <v>545.95000000000005</v>
      </c>
      <c r="Z55" s="168">
        <v>545.95000000000005</v>
      </c>
      <c r="AA55" s="168">
        <v>0</v>
      </c>
      <c r="AB55" s="169">
        <f t="shared" si="2"/>
        <v>545.95000000000005</v>
      </c>
      <c r="AC55" s="493" t="s">
        <v>2807</v>
      </c>
      <c r="AD55" s="168"/>
      <c r="AE55" s="168"/>
      <c r="AF55" s="168">
        <v>0</v>
      </c>
      <c r="AG55" s="172">
        <f>IF($C55="","",INDEX(POA_GC_2026!$CZ:$CZ,MATCH($C55,POA_GC_2026!$A:$A,0)))</f>
        <v>0</v>
      </c>
      <c r="AH55" s="159" t="str">
        <f>IF($C55="","",INDEX(POA_GC_2026!$R:$R,MATCH($C55,POA_GC_2026!$A:$A,0)))</f>
        <v>TELECOMUNICACIONES</v>
      </c>
      <c r="AI55" s="162" t="s">
        <v>952</v>
      </c>
      <c r="AJ55" s="159" t="str">
        <f>IF($C55="","",INDEX(POA_GC_2026!$B:$B,MATCH($C55,POA_GC_2026!$A:$A,0)))</f>
        <v>HOSPITAL GENERAL DE CHONE</v>
      </c>
      <c r="AK55" s="175"/>
      <c r="AL55" s="175">
        <v>0</v>
      </c>
      <c r="AM55" s="173">
        <f t="shared" si="3"/>
        <v>545.95000000000005</v>
      </c>
      <c r="AN55" s="175"/>
      <c r="AO55" s="175"/>
      <c r="AP55" s="175" t="s">
        <v>2596</v>
      </c>
    </row>
    <row r="56" spans="1:42" s="39" customFormat="1" ht="15.75" customHeight="1">
      <c r="A56" s="155"/>
      <c r="B56" s="155" t="s">
        <v>2437</v>
      </c>
      <c r="C56" s="175" t="s">
        <v>2737</v>
      </c>
      <c r="D56" s="175" t="s">
        <v>2806</v>
      </c>
      <c r="E56" s="492">
        <v>46064</v>
      </c>
      <c r="F56" s="175" t="s">
        <v>3088</v>
      </c>
      <c r="G56" s="492">
        <v>46064</v>
      </c>
      <c r="H56" s="175" t="s">
        <v>2222</v>
      </c>
      <c r="I56" s="175" t="s">
        <v>2859</v>
      </c>
      <c r="J56" s="159" t="str">
        <f>IF($C56="","",INDEX(POA_GC_2026!$O:$O,MATCH($C56,POA_GC_2026!$A:$A,0)))</f>
        <v>PROVISION Y PRESTACION DE SERVICIOS DE SALUD</v>
      </c>
      <c r="K56" s="160" t="str">
        <f>IF($C56="","",INDEX(POA_GC_2026!$W:$W,MATCH($C56,POA_GC_2026!A:A,0)))</f>
        <v>APROBAR Y GARANTIZAR LA EJECUCION DEL PLAN ANUAL DE COMPRAS DE INSUMOS MEDICOS, MEDICAMENTOS, EQUIPAMIENTO DEL HOSPITAL, ACTIVOS FIJOS EN GENERAL, CONSTRUCCIONES, INVERSIONES Y DEMAS SUMINISTROS ASEGURANDO EL CUMPLIMIENTO DE LA LEY ORGANICA DEL SISTEMA NACIONAL DE CONTRATACION PUBLICA</v>
      </c>
      <c r="L56" s="160" t="str">
        <f>IF($C56="","",INDEX(POA_GC_2026!X:X,MATCH($C56,POA_GC_2026!$A:$A,0)))</f>
        <v>SOLICITUD DE PAGO POR UTILIZACION DE COMBUSTIBLE, LUBRICANTES Y COMPRA DE PIEZAS O ACCESORIOS DE VEHICULOS</v>
      </c>
      <c r="M56" s="161" t="str">
        <f>IF($C56="","",INDEX(POA_GC_2026!C:C,MATCH($C56,POA_GC_2026!$A:$A,0)))</f>
        <v>ADQUISICION DE COMBUSTIBLES</v>
      </c>
      <c r="N56" s="571" t="str">
        <f>IF($C56="","",INDEX(POA_GC_2026!N:N,MATCH($C56,POA_GC_2026!$A:$A,0)))</f>
        <v>HOSPITAL GENERAL DE CHONE</v>
      </c>
      <c r="O56" s="161" t="str">
        <f>IF($C56="","",INDEX(POA_GC_2026!D:D,MATCH($C56,POA_GC_2026!$A:$A,0)))</f>
        <v>1333</v>
      </c>
      <c r="P56" s="161" t="str">
        <f>IF($C56="","",INDEX(POA_GC_2026!$E:$E,MATCH($C56,POA_GC_2026!$A:$A,0)))</f>
        <v>90</v>
      </c>
      <c r="Q56" s="161" t="str">
        <f>IF($C56="","",INDEX(POA_GC_2026!$F:$F,MATCH($C56,POA_GC_2026!$A:$A,0)))</f>
        <v>000</v>
      </c>
      <c r="R56" s="161" t="str">
        <f>IF($C56="","",INDEX(POA_GC_2026!$G:$G,MATCH($C56,POA_GC_2026!$A:$A,0)))</f>
        <v>004</v>
      </c>
      <c r="S56" s="161">
        <f>IF($C56="","",INDEX(POA_GC_2026!$H:$H,MATCH($C56,POA_GC_2026!$A:$A,0)))</f>
        <v>530255</v>
      </c>
      <c r="T56" s="161" t="str">
        <f>IF($C56="","",INDEX(POA_GC_2026!$I:$I,MATCH($C56,POA_GC_2026!$A:$A,0)))</f>
        <v>1303</v>
      </c>
      <c r="U56" s="161" t="str">
        <f>IF($C56="","",INDEX(POA_GC_2026!$J:$J,MATCH($C56,POA_GC_2026!$A:$A,0)))</f>
        <v>001</v>
      </c>
      <c r="V56" s="161" t="str">
        <f>IF($C56="","",INDEX(POA_GC_2026!$K:$K,MATCH($C56,POA_GC_2026!$A:$A,0)))</f>
        <v>0000</v>
      </c>
      <c r="W56" s="161" t="str">
        <f>IF($C56="","",INDEX(POA_GC_2026!$L:$L,MATCH($C56,POA_GC_2026!$A:$A,0)))</f>
        <v>0000</v>
      </c>
      <c r="X56" s="165" t="str">
        <f>IF($C56="","",INDEX(POA_GC_2026!$AB:$AB,MATCH($C56,POA_GC_2026!$A:$A,0)))</f>
        <v>NUEVA</v>
      </c>
      <c r="Y56" s="165">
        <f>IF($C56="","",INDEX(POA_GC_2026!$BE:$BE,MATCH($C56,POA_GC_2026!$A:$A,0)))</f>
        <v>7947.3099999999995</v>
      </c>
      <c r="Z56" s="168">
        <v>0</v>
      </c>
      <c r="AA56" s="168">
        <v>0</v>
      </c>
      <c r="AB56" s="169">
        <f t="shared" si="2"/>
        <v>0</v>
      </c>
      <c r="AC56" s="493" t="s">
        <v>2807</v>
      </c>
      <c r="AD56" s="168"/>
      <c r="AE56" s="168"/>
      <c r="AF56" s="168">
        <v>0</v>
      </c>
      <c r="AG56" s="172">
        <f>IF($C56="","",INDEX(POA_GC_2026!$CZ:$CZ,MATCH($C56,POA_GC_2026!$A:$A,0)))</f>
        <v>-9.0949470177292824E-13</v>
      </c>
      <c r="AH56" s="159" t="str">
        <f>IF($C56="","",INDEX(POA_GC_2026!$R:$R,MATCH($C56,POA_GC_2026!$A:$A,0)))</f>
        <v>COMBUSTIBLES Y LUBRICANTES</v>
      </c>
      <c r="AI56" s="162" t="s">
        <v>952</v>
      </c>
      <c r="AJ56" s="159" t="str">
        <f>IF($C56="","",INDEX(POA_GC_2026!$B:$B,MATCH($C56,POA_GC_2026!$A:$A,0)))</f>
        <v>HOSPITAL GENERAL DE CHONE</v>
      </c>
      <c r="AK56" s="175"/>
      <c r="AL56" s="175">
        <v>0</v>
      </c>
      <c r="AM56" s="173">
        <f t="shared" si="3"/>
        <v>0</v>
      </c>
      <c r="AN56" s="175"/>
      <c r="AO56" s="175"/>
      <c r="AP56" s="175" t="s">
        <v>2737</v>
      </c>
    </row>
    <row r="57" spans="1:42" s="39" customFormat="1" ht="15.75" customHeight="1">
      <c r="A57" s="155"/>
      <c r="B57" s="155" t="s">
        <v>2438</v>
      </c>
      <c r="C57" s="175" t="s">
        <v>2620</v>
      </c>
      <c r="D57" s="175" t="s">
        <v>2808</v>
      </c>
      <c r="E57" s="492">
        <v>46064</v>
      </c>
      <c r="F57" s="175" t="s">
        <v>2808</v>
      </c>
      <c r="G57" s="492">
        <v>46064</v>
      </c>
      <c r="H57" s="175" t="s">
        <v>2222</v>
      </c>
      <c r="I57" s="175" t="s">
        <v>2860</v>
      </c>
      <c r="J57" s="159" t="str">
        <f>IF($C57="","",INDEX(POA_GC_2026!$O:$O,MATCH($C57,POA_GC_2026!$A:$A,0)))</f>
        <v>PROVISION Y PRESTACION DE SERVICIOS DE SALUD</v>
      </c>
      <c r="K57" s="160" t="str">
        <f>IF($C57="","",INDEX(POA_GC_2026!$W:$W,MATCH($C57,POA_GC_2026!A:A,0)))</f>
        <v>APROBAR Y GARANTIZAR LA EJECUCION DEL PLAN ANUAL DE COMPRAS DE INSUMOS MEDICOS, MEDICAMENTOS, EQUIPAMIENTO DEL HOSPITAL, ACTIVOS FIJOS EN GENERAL, CONSTRUCCIONES, INVERSIONES Y DEMAS SUMINISTROS ASEGURANDO EL CUMPLIMIENTO DE LA LEY ORGANICA DEL SISTEMA NACIONAL DE CONTRATACION PUBLCA</v>
      </c>
      <c r="L57" s="160" t="str">
        <f>IF($C57="","",INDEX(POA_GC_2026!X:X,MATCH($C57,POA_GC_2026!$A:$A,0)))</f>
        <v>SISTEMA DE INFORMACION DE SERVICIOS HOTELEROS Y GENERALES, LIMPIEZA, CARPINTERIA, ELECTRICIDAD, CONSEJERIA, ENTRE OTRAS</v>
      </c>
      <c r="M57" s="161" t="str">
        <f>IF($C57="","",INDEX(POA_GC_2026!C:C,MATCH($C57,POA_GC_2026!$A:$A,0)))</f>
        <v>ADQUISICIÓN DEL SERVICIO DE LIMPIEZA DE LAS INSTALACIONES HOSPITALARIAS</v>
      </c>
      <c r="N57" s="571" t="str">
        <f>IF($C57="","",INDEX(POA_GC_2026!N:N,MATCH($C57,POA_GC_2026!$A:$A,0)))</f>
        <v>HOSPITAL GENERAL DE CHONE</v>
      </c>
      <c r="O57" s="161" t="str">
        <f>IF($C57="","",INDEX(POA_GC_2026!D:D,MATCH($C57,POA_GC_2026!$A:$A,0)))</f>
        <v>1333</v>
      </c>
      <c r="P57" s="161" t="str">
        <f>IF($C57="","",INDEX(POA_GC_2026!$E:$E,MATCH($C57,POA_GC_2026!$A:$A,0)))</f>
        <v>90</v>
      </c>
      <c r="Q57" s="161" t="str">
        <f>IF($C57="","",INDEX(POA_GC_2026!$F:$F,MATCH($C57,POA_GC_2026!$A:$A,0)))</f>
        <v>000</v>
      </c>
      <c r="R57" s="161" t="str">
        <f>IF($C57="","",INDEX(POA_GC_2026!$G:$G,MATCH($C57,POA_GC_2026!$A:$A,0)))</f>
        <v>004</v>
      </c>
      <c r="S57" s="161">
        <f>IF($C57="","",INDEX(POA_GC_2026!$H:$H,MATCH($C57,POA_GC_2026!$A:$A,0)))</f>
        <v>530209</v>
      </c>
      <c r="T57" s="161" t="str">
        <f>IF($C57="","",INDEX(POA_GC_2026!$I:$I,MATCH($C57,POA_GC_2026!$A:$A,0)))</f>
        <v>1303</v>
      </c>
      <c r="U57" s="161" t="str">
        <f>IF($C57="","",INDEX(POA_GC_2026!$J:$J,MATCH($C57,POA_GC_2026!$A:$A,0)))</f>
        <v>001</v>
      </c>
      <c r="V57" s="161" t="str">
        <f>IF($C57="","",INDEX(POA_GC_2026!$K:$K,MATCH($C57,POA_GC_2026!$A:$A,0)))</f>
        <v>0000</v>
      </c>
      <c r="W57" s="161" t="str">
        <f>IF($C57="","",INDEX(POA_GC_2026!$L:$L,MATCH($C57,POA_GC_2026!$A:$A,0)))</f>
        <v>0000</v>
      </c>
      <c r="X57" s="165" t="str">
        <f>IF($C57="","",INDEX(POA_GC_2026!$AB:$AB,MATCH($C57,POA_GC_2026!$A:$A,0)))</f>
        <v>ARRASTRE</v>
      </c>
      <c r="Y57" s="165">
        <f>IF($C57="","",INDEX(POA_GC_2026!$BE:$BE,MATCH($C57,POA_GC_2026!$A:$A,0)))</f>
        <v>355676</v>
      </c>
      <c r="Z57" s="168">
        <v>355676</v>
      </c>
      <c r="AA57" s="168">
        <v>0</v>
      </c>
      <c r="AB57" s="169">
        <f t="shared" si="2"/>
        <v>355676</v>
      </c>
      <c r="AC57" s="493" t="s">
        <v>2807</v>
      </c>
      <c r="AD57" s="168"/>
      <c r="AE57" s="168"/>
      <c r="AF57" s="168">
        <v>0</v>
      </c>
      <c r="AG57" s="172">
        <f>IF($C57="","",INDEX(POA_GC_2026!$CZ:$CZ,MATCH($C57,POA_GC_2026!$A:$A,0)))</f>
        <v>0</v>
      </c>
      <c r="AH57" s="159" t="str">
        <f>IF($C57="","",INDEX(POA_GC_2026!$R:$R,MATCH($C57,POA_GC_2026!$A:$A,0)))</f>
        <v>SERVICIOS DE ASEO LAVADO DE VESTIMENTA DE TRABAJO</v>
      </c>
      <c r="AI57" s="162" t="s">
        <v>952</v>
      </c>
      <c r="AJ57" s="159" t="str">
        <f>IF($C57="","",INDEX(POA_GC_2026!$B:$B,MATCH($C57,POA_GC_2026!$A:$A,0)))</f>
        <v>HOSPITAL GENERAL DE CHONE</v>
      </c>
      <c r="AK57" s="175"/>
      <c r="AL57" s="175">
        <v>0</v>
      </c>
      <c r="AM57" s="173">
        <f t="shared" si="3"/>
        <v>355676</v>
      </c>
      <c r="AN57" s="175"/>
      <c r="AO57" s="175"/>
      <c r="AP57" s="175" t="s">
        <v>2620</v>
      </c>
    </row>
    <row r="58" spans="1:42" s="39" customFormat="1" ht="15.75" customHeight="1">
      <c r="A58" s="155"/>
      <c r="B58" s="155" t="s">
        <v>2439</v>
      </c>
      <c r="C58" s="175" t="s">
        <v>2686</v>
      </c>
      <c r="D58" s="175" t="s">
        <v>2808</v>
      </c>
      <c r="E58" s="492">
        <v>46079</v>
      </c>
      <c r="F58" s="175" t="s">
        <v>2808</v>
      </c>
      <c r="G58" s="492">
        <v>46079</v>
      </c>
      <c r="H58" s="175" t="s">
        <v>2222</v>
      </c>
      <c r="I58" s="175" t="s">
        <v>2861</v>
      </c>
      <c r="J58" s="159" t="str">
        <f>IF($C58="","",INDEX(POA_GC_2026!$O:$O,MATCH($C58,POA_GC_2026!$A:$A,0)))</f>
        <v>PROVISION Y PRESTACION DE SERVICIOS DE SALUD</v>
      </c>
      <c r="K58" s="160" t="str">
        <f>IF($C58="","",INDEX(POA_GC_2026!$W:$W,MATCH($C58,POA_GC_2026!A:A,0)))</f>
        <v>APROBAR Y GARANTIZAR LA EJECUCION DEL PLAN ANUAL DE COMPRAS DE INSUMOS MEDICOS, MEDICAMENTOS, EQUIPAMIENTO DEL HOSPITAL, ACTIVOS FIJOS EN GENERAL, CONSTRUCCIONES, INVERSIONES Y DEMAS SUMINISTROS ASEGURANDO EL CUMPLIMIENTO DE LA LEY ORGANICA DEL SISTEMA NACIONAL</v>
      </c>
      <c r="L58" s="160" t="str">
        <f>IF($C58="","",INDEX(POA_GC_2026!X:X,MATCH($C58,POA_GC_2026!$A:$A,0)))</f>
        <v>ACTA DE ENTREGA RECEPCION DE DISPOSITIVOS MEDICOS PARA LABORATORIO CLINICO Y PÀTOLOGIA ADQUIRIDOS, COMPROBANDO SUS CANTIDADES, CALIDAD Y CARACTERISTICAS DE ACUERDO A LO SOLICITADO</v>
      </c>
      <c r="M58" s="161" t="str">
        <f>IF($C58="","",INDEX(POA_GC_2026!C:C,MATCH($C58,POA_GC_2026!$A:$A,0)))</f>
        <v>ADQUISICION DE DISPOSITIVOS PARA LABORATORIO CLINICO Y PATOLOGIA</v>
      </c>
      <c r="N58" s="571" t="str">
        <f>IF($C58="","",INDEX(POA_GC_2026!N:N,MATCH($C58,POA_GC_2026!$A:$A,0)))</f>
        <v>HOSPITAL GENERAL DE CHONE</v>
      </c>
      <c r="O58" s="161" t="str">
        <f>IF($C58="","",INDEX(POA_GC_2026!D:D,MATCH($C58,POA_GC_2026!$A:$A,0)))</f>
        <v>1333</v>
      </c>
      <c r="P58" s="161" t="str">
        <f>IF($C58="","",INDEX(POA_GC_2026!$E:$E,MATCH($C58,POA_GC_2026!$A:$A,0)))</f>
        <v>90</v>
      </c>
      <c r="Q58" s="161" t="str">
        <f>IF($C58="","",INDEX(POA_GC_2026!$F:$F,MATCH($C58,POA_GC_2026!$A:$A,0)))</f>
        <v>000</v>
      </c>
      <c r="R58" s="161" t="str">
        <f>IF($C58="","",INDEX(POA_GC_2026!$G:$G,MATCH($C58,POA_GC_2026!$A:$A,0)))</f>
        <v>004</v>
      </c>
      <c r="S58" s="161">
        <f>IF($C58="","",INDEX(POA_GC_2026!$H:$H,MATCH($C58,POA_GC_2026!$A:$A,0)))</f>
        <v>530810</v>
      </c>
      <c r="T58" s="161" t="str">
        <f>IF($C58="","",INDEX(POA_GC_2026!$I:$I,MATCH($C58,POA_GC_2026!$A:$A,0)))</f>
        <v>1303</v>
      </c>
      <c r="U58" s="161" t="str">
        <f>IF($C58="","",INDEX(POA_GC_2026!$J:$J,MATCH($C58,POA_GC_2026!$A:$A,0)))</f>
        <v>001</v>
      </c>
      <c r="V58" s="161" t="str">
        <f>IF($C58="","",INDEX(POA_GC_2026!$K:$K,MATCH($C58,POA_GC_2026!$A:$A,0)))</f>
        <v>0000</v>
      </c>
      <c r="W58" s="161" t="str">
        <f>IF($C58="","",INDEX(POA_GC_2026!$L:$L,MATCH($C58,POA_GC_2026!$A:$A,0)))</f>
        <v>0000</v>
      </c>
      <c r="X58" s="165" t="str">
        <f>IF($C58="","",INDEX(POA_GC_2026!$AB:$AB,MATCH($C58,POA_GC_2026!$A:$A,0)))</f>
        <v>NUEVA</v>
      </c>
      <c r="Y58" s="165">
        <f>IF($C58="","",INDEX(POA_GC_2026!$BE:$BE,MATCH($C58,POA_GC_2026!$A:$A,0)))</f>
        <v>29611.390000000003</v>
      </c>
      <c r="Z58" s="168">
        <v>29611.39</v>
      </c>
      <c r="AA58" s="168">
        <v>0</v>
      </c>
      <c r="AB58" s="169">
        <f t="shared" si="2"/>
        <v>29611.39</v>
      </c>
      <c r="AC58" s="493" t="s">
        <v>2807</v>
      </c>
      <c r="AD58" s="168"/>
      <c r="AE58" s="168"/>
      <c r="AF58" s="168">
        <v>0</v>
      </c>
      <c r="AG58" s="172">
        <f>IF($C58="","",INDEX(POA_GC_2026!$CZ:$CZ,MATCH($C58,POA_GC_2026!$A:$A,0)))</f>
        <v>3.637978807091713E-12</v>
      </c>
      <c r="AH58" s="159" t="str">
        <f>IF($C58="","",INDEX(POA_GC_2026!$R:$R,MATCH($C58,POA_GC_2026!$A:$A,0)))</f>
        <v>DISPOSITIVOS MEDICOS PARA LABORATORIO CLINICO Y PATOLOGIA</v>
      </c>
      <c r="AI58" s="162" t="s">
        <v>952</v>
      </c>
      <c r="AJ58" s="159" t="str">
        <f>IF($C58="","",INDEX(POA_GC_2026!$B:$B,MATCH($C58,POA_GC_2026!$A:$A,0)))</f>
        <v>HOSPITAL GENERAL DE CHONE</v>
      </c>
      <c r="AK58" s="175"/>
      <c r="AL58" s="175">
        <v>0</v>
      </c>
      <c r="AM58" s="173">
        <f t="shared" si="3"/>
        <v>29611.39</v>
      </c>
      <c r="AN58" s="175"/>
      <c r="AO58" s="175"/>
      <c r="AP58" s="175" t="s">
        <v>2686</v>
      </c>
    </row>
    <row r="59" spans="1:42" s="39" customFormat="1" ht="15.75" customHeight="1">
      <c r="A59" s="155"/>
      <c r="B59" s="155" t="s">
        <v>2440</v>
      </c>
      <c r="C59" s="175" t="s">
        <v>2689</v>
      </c>
      <c r="D59" s="175" t="s">
        <v>2808</v>
      </c>
      <c r="E59" s="492">
        <v>46079</v>
      </c>
      <c r="F59" s="175" t="s">
        <v>2808</v>
      </c>
      <c r="G59" s="492">
        <v>46079</v>
      </c>
      <c r="H59" s="175" t="s">
        <v>2222</v>
      </c>
      <c r="I59" s="175" t="s">
        <v>2862</v>
      </c>
      <c r="J59" s="159" t="str">
        <f>IF($C59="","",INDEX(POA_GC_2026!$O:$O,MATCH($C59,POA_GC_2026!$A:$A,0)))</f>
        <v>PROVISION Y PRESTACION DE SERVICIOS DE SALUD</v>
      </c>
      <c r="K59" s="160" t="str">
        <f>IF($C59="","",INDEX(POA_GC_2026!$W:$W,MATCH($C59,POA_GC_2026!A:A,0)))</f>
        <v>APROBAR Y GARANTIZAR LA EJECUCION DEL PLAN ANUAL DE COMPRAS DE INSUMOS MEDICOS, MEDICAMENTOS, EQUIPAMIENTO DEL HOSPITAL, ACTIVOS FIJOS EN GENERAL, CONSTRUCCIONES, INVERSIONES Y DEMAS SUMINISTROS ASEGURANDO EL CUMPLIMIENTO DE LA LEY ORGANICA DEL SISTEMA NACIONAL</v>
      </c>
      <c r="L59" s="160" t="str">
        <f>IF($C59="","",INDEX(POA_GC_2026!X:X,MATCH($C59,POA_GC_2026!$A:$A,0)))</f>
        <v>ACTA DE ENTREGA RECEPCION DE DISPOSITIVOS MEDICOS PARA LABORATORIO CLINICO Y PÀTOLOGIA ADQUIRIDOS, COMPROBANDO SUS CANTIDADES, CALIDAD Y CARACTERISTICAS DE ACUERDO A LO SOLICITADO</v>
      </c>
      <c r="M59" s="161" t="str">
        <f>IF($C59="","",INDEX(POA_GC_2026!C:C,MATCH($C59,POA_GC_2026!$A:$A,0)))</f>
        <v>ADQUISICION DE DISPOSITIVOS PARA LABORATORIO CLINICO Y PATOLOGIA</v>
      </c>
      <c r="N59" s="571" t="str">
        <f>IF($C59="","",INDEX(POA_GC_2026!N:N,MATCH($C59,POA_GC_2026!$A:$A,0)))</f>
        <v>HOSPITAL GENERAL DE CHONE</v>
      </c>
      <c r="O59" s="161" t="str">
        <f>IF($C59="","",INDEX(POA_GC_2026!D:D,MATCH($C59,POA_GC_2026!$A:$A,0)))</f>
        <v>1333</v>
      </c>
      <c r="P59" s="161" t="str">
        <f>IF($C59="","",INDEX(POA_GC_2026!$E:$E,MATCH($C59,POA_GC_2026!$A:$A,0)))</f>
        <v>90</v>
      </c>
      <c r="Q59" s="161" t="str">
        <f>IF($C59="","",INDEX(POA_GC_2026!$F:$F,MATCH($C59,POA_GC_2026!$A:$A,0)))</f>
        <v>000</v>
      </c>
      <c r="R59" s="161" t="str">
        <f>IF($C59="","",INDEX(POA_GC_2026!$G:$G,MATCH($C59,POA_GC_2026!$A:$A,0)))</f>
        <v>004</v>
      </c>
      <c r="S59" s="161">
        <f>IF($C59="","",INDEX(POA_GC_2026!$H:$H,MATCH($C59,POA_GC_2026!$A:$A,0)))</f>
        <v>530810</v>
      </c>
      <c r="T59" s="161" t="str">
        <f>IF($C59="","",INDEX(POA_GC_2026!$I:$I,MATCH($C59,POA_GC_2026!$A:$A,0)))</f>
        <v>1303</v>
      </c>
      <c r="U59" s="161" t="str">
        <f>IF($C59="","",INDEX(POA_GC_2026!$J:$J,MATCH($C59,POA_GC_2026!$A:$A,0)))</f>
        <v>001</v>
      </c>
      <c r="V59" s="161" t="str">
        <f>IF($C59="","",INDEX(POA_GC_2026!$K:$K,MATCH($C59,POA_GC_2026!$A:$A,0)))</f>
        <v>0000</v>
      </c>
      <c r="W59" s="161" t="str">
        <f>IF($C59="","",INDEX(POA_GC_2026!$L:$L,MATCH($C59,POA_GC_2026!$A:$A,0)))</f>
        <v>0000</v>
      </c>
      <c r="X59" s="165" t="str">
        <f>IF($C59="","",INDEX(POA_GC_2026!$AB:$AB,MATCH($C59,POA_GC_2026!$A:$A,0)))</f>
        <v>NUEVA</v>
      </c>
      <c r="Y59" s="165">
        <f>IF($C59="","",INDEX(POA_GC_2026!$BE:$BE,MATCH($C59,POA_GC_2026!$A:$A,0)))</f>
        <v>199716.74000000002</v>
      </c>
      <c r="Z59" s="168">
        <v>199716.74</v>
      </c>
      <c r="AA59" s="168">
        <v>0</v>
      </c>
      <c r="AB59" s="169">
        <f t="shared" si="2"/>
        <v>199716.74</v>
      </c>
      <c r="AC59" s="493" t="s">
        <v>2807</v>
      </c>
      <c r="AD59" s="168"/>
      <c r="AE59" s="168"/>
      <c r="AF59" s="168">
        <v>0</v>
      </c>
      <c r="AG59" s="172">
        <f>IF($C59="","",INDEX(POA_GC_2026!$CZ:$CZ,MATCH($C59,POA_GC_2026!$A:$A,0)))</f>
        <v>2.9103830456733704E-11</v>
      </c>
      <c r="AH59" s="159" t="str">
        <f>IF($C59="","",INDEX(POA_GC_2026!$R:$R,MATCH($C59,POA_GC_2026!$A:$A,0)))</f>
        <v>DISPOSITIVOS MEDICOS PARA LABORATORIO CLINICO Y PATOLOGIA</v>
      </c>
      <c r="AI59" s="162" t="s">
        <v>952</v>
      </c>
      <c r="AJ59" s="159" t="str">
        <f>IF($C59="","",INDEX(POA_GC_2026!$B:$B,MATCH($C59,POA_GC_2026!$A:$A,0)))</f>
        <v>HOSPITAL GENERAL DE CHONE</v>
      </c>
      <c r="AK59" s="175"/>
      <c r="AL59" s="175">
        <v>0</v>
      </c>
      <c r="AM59" s="173">
        <f t="shared" si="3"/>
        <v>199716.74</v>
      </c>
      <c r="AN59" s="175"/>
      <c r="AO59" s="175"/>
      <c r="AP59" s="175" t="s">
        <v>2689</v>
      </c>
    </row>
    <row r="60" spans="1:42" s="39" customFormat="1" ht="15.75" customHeight="1">
      <c r="A60" s="155"/>
      <c r="B60" s="155" t="s">
        <v>2441</v>
      </c>
      <c r="C60" s="175" t="s">
        <v>2560</v>
      </c>
      <c r="D60" s="175" t="s">
        <v>2813</v>
      </c>
      <c r="E60" s="492">
        <v>46085</v>
      </c>
      <c r="F60" s="175" t="s">
        <v>2813</v>
      </c>
      <c r="G60" s="492">
        <v>46085</v>
      </c>
      <c r="H60" s="175" t="s">
        <v>2222</v>
      </c>
      <c r="I60" s="175" t="s">
        <v>2863</v>
      </c>
      <c r="J60" s="159" t="str">
        <f>IF($C60="","",INDEX(POA_GC_2026!$O:$O,MATCH($C60,POA_GC_2026!$A:$A,0)))</f>
        <v>PROVISION Y PRESTACION DE SERVICIOS DE SALUD</v>
      </c>
      <c r="K60" s="160" t="str">
        <f>IF($C60="","",INDEX(POA_GC_2026!$W:$W,MATCH($C60,POA_GC_2026!A:A,0)))</f>
        <v>APROBAR Y GARANTIZAR LA EJECUCION DEL PLAN ANUAL DE COMPRAS DE INSUMOS MEDICOS, MEDICAMENTOS, EQUIPAMIENTO DEL HOSPITAL, ACTIVOS FIJOS EN GENERAL, CONSTRUCCIONES, INVERSIONES Y DEMAS SUMINISTROS ASEGURANDO EL CUMPLIMIENTO DE LA LEY ORGANICA DEL SISTEMA NACIONAL DE CONTRATACION PUBLICA</v>
      </c>
      <c r="L60" s="160" t="str">
        <f>IF($C60="","",INDEX(POA_GC_2026!X:X,MATCH($C60,POA_GC_2026!$A:$A,0)))</f>
        <v>ACTA DE ENTREGA RECEPCION DE MEDICAMENTOS ADQUIRIDOS, COMPROBANDO SUS CANTIDADES, CALIDAD Y CARACTERISTICAS DE ACUERDO A LO SOLICITADO</v>
      </c>
      <c r="M60" s="161" t="str">
        <f>IF($C60="","",INDEX(POA_GC_2026!C:C,MATCH($C60,POA_GC_2026!$A:$A,0)))</f>
        <v xml:space="preserve">ADQUISICION DE MEDICAMENTOS </v>
      </c>
      <c r="N60" s="571" t="str">
        <f>IF($C60="","",INDEX(POA_GC_2026!N:N,MATCH($C60,POA_GC_2026!$A:$A,0)))</f>
        <v>HOSPITAL GENERAL DE CHONE</v>
      </c>
      <c r="O60" s="161" t="str">
        <f>IF($C60="","",INDEX(POA_GC_2026!D:D,MATCH($C60,POA_GC_2026!$A:$A,0)))</f>
        <v>1333</v>
      </c>
      <c r="P60" s="161" t="str">
        <f>IF($C60="","",INDEX(POA_GC_2026!$E:$E,MATCH($C60,POA_GC_2026!$A:$A,0)))</f>
        <v>90</v>
      </c>
      <c r="Q60" s="161" t="str">
        <f>IF($C60="","",INDEX(POA_GC_2026!$F:$F,MATCH($C60,POA_GC_2026!$A:$A,0)))</f>
        <v>000</v>
      </c>
      <c r="R60" s="161" t="str">
        <f>IF($C60="","",INDEX(POA_GC_2026!$G:$G,MATCH($C60,POA_GC_2026!$A:$A,0)))</f>
        <v>001</v>
      </c>
      <c r="S60" s="161">
        <f>IF($C60="","",INDEX(POA_GC_2026!$H:$H,MATCH($C60,POA_GC_2026!$A:$A,0)))</f>
        <v>530809</v>
      </c>
      <c r="T60" s="161" t="str">
        <f>IF($C60="","",INDEX(POA_GC_2026!$I:$I,MATCH($C60,POA_GC_2026!$A:$A,0)))</f>
        <v>1303</v>
      </c>
      <c r="U60" s="161" t="str">
        <f>IF($C60="","",INDEX(POA_GC_2026!$J:$J,MATCH($C60,POA_GC_2026!$A:$A,0)))</f>
        <v>001</v>
      </c>
      <c r="V60" s="161" t="str">
        <f>IF($C60="","",INDEX(POA_GC_2026!$K:$K,MATCH($C60,POA_GC_2026!$A:$A,0)))</f>
        <v>0000</v>
      </c>
      <c r="W60" s="161" t="str">
        <f>IF($C60="","",INDEX(POA_GC_2026!$L:$L,MATCH($C60,POA_GC_2026!$A:$A,0)))</f>
        <v>0000</v>
      </c>
      <c r="X60" s="165" t="str">
        <f>IF($C60="","",INDEX(POA_GC_2026!$AB:$AB,MATCH($C60,POA_GC_2026!$A:$A,0)))</f>
        <v>ARRASTRE</v>
      </c>
      <c r="Y60" s="165">
        <f>IF($C60="","",INDEX(POA_GC_2026!$BE:$BE,MATCH($C60,POA_GC_2026!$A:$A,0)))</f>
        <v>16209.010000000002</v>
      </c>
      <c r="Z60" s="168">
        <v>16209.01</v>
      </c>
      <c r="AA60" s="168">
        <v>0</v>
      </c>
      <c r="AB60" s="169">
        <f t="shared" si="2"/>
        <v>16209.01</v>
      </c>
      <c r="AC60" s="493" t="s">
        <v>2807</v>
      </c>
      <c r="AD60" s="168"/>
      <c r="AE60" s="168"/>
      <c r="AF60" s="168">
        <v>0</v>
      </c>
      <c r="AG60" s="172">
        <f>IF($C60="","",INDEX(POA_GC_2026!$CZ:$CZ,MATCH($C60,POA_GC_2026!$A:$A,0)))</f>
        <v>1.8189894035458565E-12</v>
      </c>
      <c r="AH60" s="159" t="str">
        <f>IF($C60="","",INDEX(POA_GC_2026!$R:$R,MATCH($C60,POA_GC_2026!$A:$A,0)))</f>
        <v>MEDICAMENTOS</v>
      </c>
      <c r="AI60" s="162" t="s">
        <v>952</v>
      </c>
      <c r="AJ60" s="159" t="str">
        <f>IF($C60="","",INDEX(POA_GC_2026!$B:$B,MATCH($C60,POA_GC_2026!$A:$A,0)))</f>
        <v>HOSPITAL GENERAL DE CHONE</v>
      </c>
      <c r="AK60" s="175"/>
      <c r="AL60" s="175">
        <v>0</v>
      </c>
      <c r="AM60" s="173">
        <f t="shared" si="3"/>
        <v>16209.01</v>
      </c>
      <c r="AN60" s="175"/>
      <c r="AO60" s="175"/>
      <c r="AP60" s="175" t="s">
        <v>2560</v>
      </c>
    </row>
    <row r="61" spans="1:42" s="39" customFormat="1" ht="15.75" customHeight="1">
      <c r="A61" s="155"/>
      <c r="B61" s="155" t="s">
        <v>2442</v>
      </c>
      <c r="C61" s="175" t="s">
        <v>2667</v>
      </c>
      <c r="D61" s="175" t="s">
        <v>2813</v>
      </c>
      <c r="E61" s="492">
        <v>46085</v>
      </c>
      <c r="F61" s="175" t="s">
        <v>2813</v>
      </c>
      <c r="G61" s="492">
        <v>46085</v>
      </c>
      <c r="H61" s="175" t="s">
        <v>2222</v>
      </c>
      <c r="I61" s="175" t="s">
        <v>2864</v>
      </c>
      <c r="J61" s="159" t="str">
        <f>IF($C61="","",INDEX(POA_GC_2026!$O:$O,MATCH($C61,POA_GC_2026!$A:$A,0)))</f>
        <v>PROVISION Y PRESTACION DE SERVICIOS DE SALUD</v>
      </c>
      <c r="K61" s="160" t="str">
        <f>IF($C61="","",INDEX(POA_GC_2026!$W:$W,MATCH($C61,POA_GC_2026!A:A,0)))</f>
        <v>APROBAR Y GARANTIZAR LA EJECUCION DEL PLAN ANUAL DE COMPRAS DE INSUMOS MEDICOS, MEDICAMENTOS, EQUIPAMIENTO DEL HOSPITAL, ACTIVOS FIJOS EN GENERAL, CONSTRUCCIONES, INVERSIONES Y DEMAS SUMINISTROS ASEGURANDO EL CUMPLIMIENTO DE LA LEY ORGANICA DEL SISTEMA NACIONAL</v>
      </c>
      <c r="L61" s="160" t="str">
        <f>IF($C61="","",INDEX(POA_GC_2026!X:X,MATCH($C61,POA_GC_2026!$A:$A,0)))</f>
        <v>ACTA DE ENTREGA RECEPCION DE MEDICAMENTOS ADQUIRIDOS, COMPROBANDO SUS CANTIDADES, CALIDAD Y CARACTERISTICAS DE ACUERDO A LO SOLICITADO</v>
      </c>
      <c r="M61" s="161" t="str">
        <f>IF($C61="","",INDEX(POA_GC_2026!C:C,MATCH($C61,POA_GC_2026!$A:$A,0)))</f>
        <v xml:space="preserve">ADQUISICION DE MEDICAMENTOS </v>
      </c>
      <c r="N61" s="571" t="str">
        <f>IF($C61="","",INDEX(POA_GC_2026!N:N,MATCH($C61,POA_GC_2026!$A:$A,0)))</f>
        <v>HOSPITAL GENERAL DE CHONE</v>
      </c>
      <c r="O61" s="161" t="str">
        <f>IF($C61="","",INDEX(POA_GC_2026!D:D,MATCH($C61,POA_GC_2026!$A:$A,0)))</f>
        <v>1333</v>
      </c>
      <c r="P61" s="161" t="str">
        <f>IF($C61="","",INDEX(POA_GC_2026!$E:$E,MATCH($C61,POA_GC_2026!$A:$A,0)))</f>
        <v>90</v>
      </c>
      <c r="Q61" s="161" t="str">
        <f>IF($C61="","",INDEX(POA_GC_2026!$F:$F,MATCH($C61,POA_GC_2026!$A:$A,0)))</f>
        <v>000</v>
      </c>
      <c r="R61" s="161" t="str">
        <f>IF($C61="","",INDEX(POA_GC_2026!$G:$G,MATCH($C61,POA_GC_2026!$A:$A,0)))</f>
        <v>004</v>
      </c>
      <c r="S61" s="161">
        <f>IF($C61="","",INDEX(POA_GC_2026!$H:$H,MATCH($C61,POA_GC_2026!$A:$A,0)))</f>
        <v>530809</v>
      </c>
      <c r="T61" s="161" t="str">
        <f>IF($C61="","",INDEX(POA_GC_2026!$I:$I,MATCH($C61,POA_GC_2026!$A:$A,0)))</f>
        <v>1303</v>
      </c>
      <c r="U61" s="161" t="str">
        <f>IF($C61="","",INDEX(POA_GC_2026!$J:$J,MATCH($C61,POA_GC_2026!$A:$A,0)))</f>
        <v>001</v>
      </c>
      <c r="V61" s="161" t="str">
        <f>IF($C61="","",INDEX(POA_GC_2026!$K:$K,MATCH($C61,POA_GC_2026!$A:$A,0)))</f>
        <v>0000</v>
      </c>
      <c r="W61" s="161" t="str">
        <f>IF($C61="","",INDEX(POA_GC_2026!$L:$L,MATCH($C61,POA_GC_2026!$A:$A,0)))</f>
        <v>0000</v>
      </c>
      <c r="X61" s="165" t="str">
        <f>IF($C61="","",INDEX(POA_GC_2026!$AB:$AB,MATCH($C61,POA_GC_2026!$A:$A,0)))</f>
        <v>ARRASTRE</v>
      </c>
      <c r="Y61" s="165">
        <f>IF($C61="","",INDEX(POA_GC_2026!$BE:$BE,MATCH($C61,POA_GC_2026!$A:$A,0)))</f>
        <v>3095.7299999999996</v>
      </c>
      <c r="Z61" s="168">
        <v>3095.73</v>
      </c>
      <c r="AA61" s="168">
        <v>0</v>
      </c>
      <c r="AB61" s="169">
        <f t="shared" si="2"/>
        <v>3095.73</v>
      </c>
      <c r="AC61" s="493" t="s">
        <v>2807</v>
      </c>
      <c r="AD61" s="168"/>
      <c r="AE61" s="168"/>
      <c r="AF61" s="168">
        <v>0</v>
      </c>
      <c r="AG61" s="172">
        <f>IF($C61="","",INDEX(POA_GC_2026!$CZ:$CZ,MATCH($C61,POA_GC_2026!$A:$A,0)))</f>
        <v>-4.5474735088646412E-13</v>
      </c>
      <c r="AH61" s="159" t="str">
        <f>IF($C61="","",INDEX(POA_GC_2026!$R:$R,MATCH($C61,POA_GC_2026!$A:$A,0)))</f>
        <v>MEDICAMENTOS</v>
      </c>
      <c r="AI61" s="162" t="s">
        <v>952</v>
      </c>
      <c r="AJ61" s="159" t="str">
        <f>IF($C61="","",INDEX(POA_GC_2026!$B:$B,MATCH($C61,POA_GC_2026!$A:$A,0)))</f>
        <v>HOSPITAL GENERAL DE CHONE</v>
      </c>
      <c r="AK61" s="175"/>
      <c r="AL61" s="175">
        <v>0</v>
      </c>
      <c r="AM61" s="173">
        <f t="shared" si="3"/>
        <v>3095.73</v>
      </c>
      <c r="AN61" s="175"/>
      <c r="AO61" s="175"/>
      <c r="AP61" s="175" t="s">
        <v>2667</v>
      </c>
    </row>
    <row r="62" spans="1:42" s="39" customFormat="1" ht="15.75" customHeight="1">
      <c r="A62" s="155"/>
      <c r="B62" s="155" t="s">
        <v>2443</v>
      </c>
      <c r="C62" s="175" t="s">
        <v>2669</v>
      </c>
      <c r="D62" s="175" t="s">
        <v>2813</v>
      </c>
      <c r="E62" s="492">
        <v>46085</v>
      </c>
      <c r="F62" s="175" t="s">
        <v>2813</v>
      </c>
      <c r="G62" s="492">
        <v>46085</v>
      </c>
      <c r="H62" s="175" t="s">
        <v>2222</v>
      </c>
      <c r="I62" s="175" t="s">
        <v>2865</v>
      </c>
      <c r="J62" s="159" t="str">
        <f>IF($C62="","",INDEX(POA_GC_2026!$O:$O,MATCH($C62,POA_GC_2026!$A:$A,0)))</f>
        <v>PROVISION Y PRESTACION DE SERVICIOS DE SALUD</v>
      </c>
      <c r="K62" s="160" t="str">
        <f>IF($C62="","",INDEX(POA_GC_2026!$W:$W,MATCH($C62,POA_GC_2026!A:A,0)))</f>
        <v>APROBAR Y GARANTIZAR LA EJECUCION DEL PLAN ANUAL DE COMPRAS DE INSUMOS MEDICOS, MEDICAMENTOS, EQUIPAMIENTO DEL HOSPITAL, ACTIVOS FIJOS EN GENERAL, CONSTRUCCIONES, INVERSIONES Y DEMAS SUMINISTROS ASEGURANDO EL CUMPLIMIENTO DE LA LEY ORGANICA DEL SISTEMA NACIONAL</v>
      </c>
      <c r="L62" s="160" t="str">
        <f>IF($C62="","",INDEX(POA_GC_2026!X:X,MATCH($C62,POA_GC_2026!$A:$A,0)))</f>
        <v>ACTA DE ENTREGA RECEPCION DE MEDICAMENTOS ADQUIRIDOS, COMPROBANDO SUS CANTIDADES, CALIDAD Y CARACTERISTICAS DE ACUERDO A LO SOLICITADO</v>
      </c>
      <c r="M62" s="161" t="str">
        <f>IF($C62="","",INDEX(POA_GC_2026!C:C,MATCH($C62,POA_GC_2026!$A:$A,0)))</f>
        <v xml:space="preserve">ADQUISICION DE MEDICAMENTOS </v>
      </c>
      <c r="N62" s="571" t="str">
        <f>IF($C62="","",INDEX(POA_GC_2026!N:N,MATCH($C62,POA_GC_2026!$A:$A,0)))</f>
        <v>HOSPITAL GENERAL DE CHONE</v>
      </c>
      <c r="O62" s="161" t="str">
        <f>IF($C62="","",INDEX(POA_GC_2026!D:D,MATCH($C62,POA_GC_2026!$A:$A,0)))</f>
        <v>1333</v>
      </c>
      <c r="P62" s="161" t="str">
        <f>IF($C62="","",INDEX(POA_GC_2026!$E:$E,MATCH($C62,POA_GC_2026!$A:$A,0)))</f>
        <v>90</v>
      </c>
      <c r="Q62" s="161" t="str">
        <f>IF($C62="","",INDEX(POA_GC_2026!$F:$F,MATCH($C62,POA_GC_2026!$A:$A,0)))</f>
        <v>000</v>
      </c>
      <c r="R62" s="161" t="str">
        <f>IF($C62="","",INDEX(POA_GC_2026!$G:$G,MATCH($C62,POA_GC_2026!$A:$A,0)))</f>
        <v>004</v>
      </c>
      <c r="S62" s="161">
        <f>IF($C62="","",INDEX(POA_GC_2026!$H:$H,MATCH($C62,POA_GC_2026!$A:$A,0)))</f>
        <v>530809</v>
      </c>
      <c r="T62" s="161" t="str">
        <f>IF($C62="","",INDEX(POA_GC_2026!$I:$I,MATCH($C62,POA_GC_2026!$A:$A,0)))</f>
        <v>1303</v>
      </c>
      <c r="U62" s="161" t="str">
        <f>IF($C62="","",INDEX(POA_GC_2026!$J:$J,MATCH($C62,POA_GC_2026!$A:$A,0)))</f>
        <v>001</v>
      </c>
      <c r="V62" s="161" t="str">
        <f>IF($C62="","",INDEX(POA_GC_2026!$K:$K,MATCH($C62,POA_GC_2026!$A:$A,0)))</f>
        <v>0000</v>
      </c>
      <c r="W62" s="161" t="str">
        <f>IF($C62="","",INDEX(POA_GC_2026!$L:$L,MATCH($C62,POA_GC_2026!$A:$A,0)))</f>
        <v>0000</v>
      </c>
      <c r="X62" s="165" t="str">
        <f>IF($C62="","",INDEX(POA_GC_2026!$AB:$AB,MATCH($C62,POA_GC_2026!$A:$A,0)))</f>
        <v>ARRASTRE</v>
      </c>
      <c r="Y62" s="165">
        <f>IF($C62="","",INDEX(POA_GC_2026!$BE:$BE,MATCH($C62,POA_GC_2026!$A:$A,0)))</f>
        <v>336</v>
      </c>
      <c r="Z62" s="168">
        <v>336</v>
      </c>
      <c r="AA62" s="168">
        <v>0</v>
      </c>
      <c r="AB62" s="169">
        <f t="shared" si="2"/>
        <v>336</v>
      </c>
      <c r="AC62" s="493" t="s">
        <v>2807</v>
      </c>
      <c r="AD62" s="168"/>
      <c r="AE62" s="168"/>
      <c r="AF62" s="168">
        <v>0</v>
      </c>
      <c r="AG62" s="172">
        <f>IF($C62="","",INDEX(POA_GC_2026!$CZ:$CZ,MATCH($C62,POA_GC_2026!$A:$A,0)))</f>
        <v>0</v>
      </c>
      <c r="AH62" s="159" t="str">
        <f>IF($C62="","",INDEX(POA_GC_2026!$R:$R,MATCH($C62,POA_GC_2026!$A:$A,0)))</f>
        <v>MEDICAMENTOS</v>
      </c>
      <c r="AI62" s="162" t="s">
        <v>952</v>
      </c>
      <c r="AJ62" s="159" t="str">
        <f>IF($C62="","",INDEX(POA_GC_2026!$B:$B,MATCH($C62,POA_GC_2026!$A:$A,0)))</f>
        <v>HOSPITAL GENERAL DE CHONE</v>
      </c>
      <c r="AK62" s="175"/>
      <c r="AL62" s="175">
        <v>0</v>
      </c>
      <c r="AM62" s="173">
        <f t="shared" si="3"/>
        <v>336</v>
      </c>
      <c r="AN62" s="175"/>
      <c r="AO62" s="175"/>
      <c r="AP62" s="175" t="s">
        <v>2669</v>
      </c>
    </row>
    <row r="63" spans="1:42" s="39" customFormat="1" ht="15.75" customHeight="1">
      <c r="A63" s="155"/>
      <c r="B63" s="155" t="s">
        <v>2510</v>
      </c>
      <c r="C63" s="175" t="s">
        <v>2671</v>
      </c>
      <c r="D63" s="175" t="s">
        <v>2813</v>
      </c>
      <c r="E63" s="492">
        <v>46085</v>
      </c>
      <c r="F63" s="175" t="s">
        <v>2813</v>
      </c>
      <c r="G63" s="492">
        <v>46085</v>
      </c>
      <c r="H63" s="175" t="s">
        <v>2222</v>
      </c>
      <c r="I63" s="175" t="s">
        <v>2866</v>
      </c>
      <c r="J63" s="159" t="str">
        <f>IF($C63="","",INDEX(POA_GC_2026!$O:$O,MATCH($C63,POA_GC_2026!$A:$A,0)))</f>
        <v>PROVISION Y PRESTACION DE SERVICIOS DE SALUD</v>
      </c>
      <c r="K63" s="160" t="str">
        <f>IF($C63="","",INDEX(POA_GC_2026!$W:$W,MATCH($C63,POA_GC_2026!A:A,0)))</f>
        <v>APROBAR Y GARANTIZAR LA EJECUCION DEL PLAN ANUAL DE COMPRAS DE INSUMOS MEDICOS, MEDICAMENTOS, EQUIPAMIENTO DEL HOSPITAL, ACTIVOS FIJOS EN GENERAL, CONSTRUCCIONES, INVERSIONES Y DEMAS SUMINISTROS ASEGURANDO EL CUMPLIMIENTO DE LA LEY ORGANICA DEL SISTEMA NACIONAL</v>
      </c>
      <c r="L63" s="160" t="str">
        <f>IF($C63="","",INDEX(POA_GC_2026!X:X,MATCH($C63,POA_GC_2026!$A:$A,0)))</f>
        <v>ACTA DE ENTREGA RECEPCION DE MEDICAMENTOS ADQUIRIDOS, COMPROBANDO SUS CANTIDADES, CALIDAD Y CARACTERISTICAS DE ACUERDO A LO SOLICITADO</v>
      </c>
      <c r="M63" s="161" t="str">
        <f>IF($C63="","",INDEX(POA_GC_2026!C:C,MATCH($C63,POA_GC_2026!$A:$A,0)))</f>
        <v xml:space="preserve">ADQUISICION DE MEDICAMENTOS </v>
      </c>
      <c r="N63" s="571" t="str">
        <f>IF($C63="","",INDEX(POA_GC_2026!N:N,MATCH($C63,POA_GC_2026!$A:$A,0)))</f>
        <v>HOSPITAL GENERAL DE CHONE</v>
      </c>
      <c r="O63" s="161" t="str">
        <f>IF($C63="","",INDEX(POA_GC_2026!D:D,MATCH($C63,POA_GC_2026!$A:$A,0)))</f>
        <v>1333</v>
      </c>
      <c r="P63" s="161" t="str">
        <f>IF($C63="","",INDEX(POA_GC_2026!$E:$E,MATCH($C63,POA_GC_2026!$A:$A,0)))</f>
        <v>90</v>
      </c>
      <c r="Q63" s="161" t="str">
        <f>IF($C63="","",INDEX(POA_GC_2026!$F:$F,MATCH($C63,POA_GC_2026!$A:$A,0)))</f>
        <v>000</v>
      </c>
      <c r="R63" s="161" t="str">
        <f>IF($C63="","",INDEX(POA_GC_2026!$G:$G,MATCH($C63,POA_GC_2026!$A:$A,0)))</f>
        <v>004</v>
      </c>
      <c r="S63" s="161">
        <f>IF($C63="","",INDEX(POA_GC_2026!$H:$H,MATCH($C63,POA_GC_2026!$A:$A,0)))</f>
        <v>530809</v>
      </c>
      <c r="T63" s="161" t="str">
        <f>IF($C63="","",INDEX(POA_GC_2026!$I:$I,MATCH($C63,POA_GC_2026!$A:$A,0)))</f>
        <v>1303</v>
      </c>
      <c r="U63" s="161" t="str">
        <f>IF($C63="","",INDEX(POA_GC_2026!$J:$J,MATCH($C63,POA_GC_2026!$A:$A,0)))</f>
        <v>001</v>
      </c>
      <c r="V63" s="161" t="str">
        <f>IF($C63="","",INDEX(POA_GC_2026!$K:$K,MATCH($C63,POA_GC_2026!$A:$A,0)))</f>
        <v>0000</v>
      </c>
      <c r="W63" s="161" t="str">
        <f>IF($C63="","",INDEX(POA_GC_2026!$L:$L,MATCH($C63,POA_GC_2026!$A:$A,0)))</f>
        <v>0000</v>
      </c>
      <c r="X63" s="165" t="str">
        <f>IF($C63="","",INDEX(POA_GC_2026!$AB:$AB,MATCH($C63,POA_GC_2026!$A:$A,0)))</f>
        <v>ARRASTRE</v>
      </c>
      <c r="Y63" s="165">
        <f>IF($C63="","",INDEX(POA_GC_2026!$BE:$BE,MATCH($C63,POA_GC_2026!$A:$A,0)))</f>
        <v>10783.63</v>
      </c>
      <c r="Z63" s="168">
        <v>10783.63</v>
      </c>
      <c r="AA63" s="168">
        <v>0</v>
      </c>
      <c r="AB63" s="169">
        <f t="shared" si="2"/>
        <v>10783.63</v>
      </c>
      <c r="AC63" s="493" t="s">
        <v>2807</v>
      </c>
      <c r="AD63" s="168"/>
      <c r="AE63" s="168"/>
      <c r="AF63" s="168">
        <v>0</v>
      </c>
      <c r="AG63" s="172">
        <f>IF($C63="","",INDEX(POA_GC_2026!$CZ:$CZ,MATCH($C63,POA_GC_2026!$A:$A,0)))</f>
        <v>0</v>
      </c>
      <c r="AH63" s="159" t="str">
        <f>IF($C63="","",INDEX(POA_GC_2026!$R:$R,MATCH($C63,POA_GC_2026!$A:$A,0)))</f>
        <v>MEDICAMENTOS</v>
      </c>
      <c r="AI63" s="162" t="s">
        <v>952</v>
      </c>
      <c r="AJ63" s="159" t="str">
        <f>IF($C63="","",INDEX(POA_GC_2026!$B:$B,MATCH($C63,POA_GC_2026!$A:$A,0)))</f>
        <v>HOSPITAL GENERAL DE CHONE</v>
      </c>
      <c r="AK63" s="175"/>
      <c r="AL63" s="175">
        <v>0</v>
      </c>
      <c r="AM63" s="173">
        <f t="shared" si="3"/>
        <v>10783.63</v>
      </c>
      <c r="AN63" s="175"/>
      <c r="AO63" s="175"/>
      <c r="AP63" s="175" t="s">
        <v>2671</v>
      </c>
    </row>
    <row r="64" spans="1:42" s="39" customFormat="1" ht="15.75" customHeight="1">
      <c r="A64" s="155"/>
      <c r="B64" s="155" t="s">
        <v>2511</v>
      </c>
      <c r="C64" s="175" t="s">
        <v>2673</v>
      </c>
      <c r="D64" s="175" t="s">
        <v>2813</v>
      </c>
      <c r="E64" s="492">
        <v>46085</v>
      </c>
      <c r="F64" s="175" t="s">
        <v>2813</v>
      </c>
      <c r="G64" s="492">
        <v>46085</v>
      </c>
      <c r="H64" s="175" t="s">
        <v>2222</v>
      </c>
      <c r="I64" s="175" t="s">
        <v>2867</v>
      </c>
      <c r="J64" s="159" t="str">
        <f>IF($C64="","",INDEX(POA_GC_2026!$O:$O,MATCH($C64,POA_GC_2026!$A:$A,0)))</f>
        <v>PROVISION Y PRESTACION DE SERVICIOS DE SALUD</v>
      </c>
      <c r="K64" s="160" t="str">
        <f>IF($C64="","",INDEX(POA_GC_2026!$W:$W,MATCH($C64,POA_GC_2026!A:A,0)))</f>
        <v>APROBAR Y GARANTIZAR LA EJECUCION DEL PLAN ANUAL DE COMPRAS DE INSUMOS MEDICOS, MEDICAMENTOS, EQUIPAMIENTO DEL HOSPITAL, ACTIVOS FIJOS EN GENERAL, CONSTRUCCIONES, INVERSIONES Y DEMAS SUMINISTROS ASEGURANDO EL CUMPLIMIENTO DE LA LEY ORGANICA DEL SISTEMA NACIONAL</v>
      </c>
      <c r="L64" s="160" t="str">
        <f>IF($C64="","",INDEX(POA_GC_2026!X:X,MATCH($C64,POA_GC_2026!$A:$A,0)))</f>
        <v>ACTA DE ENTREGA RECEPCION DE MEDICAMENTOS ADQUIRIDOS, COMPROBANDO SUS CANTIDADES, CALIDAD Y CARACTERISTICAS DE ACUERDO A LO SOLICITADO</v>
      </c>
      <c r="M64" s="161" t="str">
        <f>IF($C64="","",INDEX(POA_GC_2026!C:C,MATCH($C64,POA_GC_2026!$A:$A,0)))</f>
        <v xml:space="preserve">ADQUISICION DE MEDICAMENTOS </v>
      </c>
      <c r="N64" s="571" t="str">
        <f>IF($C64="","",INDEX(POA_GC_2026!N:N,MATCH($C64,POA_GC_2026!$A:$A,0)))</f>
        <v>HOSPITAL GENERAL DE CHONE</v>
      </c>
      <c r="O64" s="161" t="str">
        <f>IF($C64="","",INDEX(POA_GC_2026!D:D,MATCH($C64,POA_GC_2026!$A:$A,0)))</f>
        <v>1333</v>
      </c>
      <c r="P64" s="161" t="str">
        <f>IF($C64="","",INDEX(POA_GC_2026!$E:$E,MATCH($C64,POA_GC_2026!$A:$A,0)))</f>
        <v>90</v>
      </c>
      <c r="Q64" s="161" t="str">
        <f>IF($C64="","",INDEX(POA_GC_2026!$F:$F,MATCH($C64,POA_GC_2026!$A:$A,0)))</f>
        <v>000</v>
      </c>
      <c r="R64" s="161" t="str">
        <f>IF($C64="","",INDEX(POA_GC_2026!$G:$G,MATCH($C64,POA_GC_2026!$A:$A,0)))</f>
        <v>004</v>
      </c>
      <c r="S64" s="161">
        <f>IF($C64="","",INDEX(POA_GC_2026!$H:$H,MATCH($C64,POA_GC_2026!$A:$A,0)))</f>
        <v>530809</v>
      </c>
      <c r="T64" s="161" t="str">
        <f>IF($C64="","",INDEX(POA_GC_2026!$I:$I,MATCH($C64,POA_GC_2026!$A:$A,0)))</f>
        <v>1303</v>
      </c>
      <c r="U64" s="161" t="str">
        <f>IF($C64="","",INDEX(POA_GC_2026!$J:$J,MATCH($C64,POA_GC_2026!$A:$A,0)))</f>
        <v>001</v>
      </c>
      <c r="V64" s="161" t="str">
        <f>IF($C64="","",INDEX(POA_GC_2026!$K:$K,MATCH($C64,POA_GC_2026!$A:$A,0)))</f>
        <v>0000</v>
      </c>
      <c r="W64" s="161" t="str">
        <f>IF($C64="","",INDEX(POA_GC_2026!$L:$L,MATCH($C64,POA_GC_2026!$A:$A,0)))</f>
        <v>0000</v>
      </c>
      <c r="X64" s="165" t="str">
        <f>IF($C64="","",INDEX(POA_GC_2026!$AB:$AB,MATCH($C64,POA_GC_2026!$A:$A,0)))</f>
        <v>ARRASTRE</v>
      </c>
      <c r="Y64" s="165">
        <f>IF($C64="","",INDEX(POA_GC_2026!$BE:$BE,MATCH($C64,POA_GC_2026!$A:$A,0)))</f>
        <v>10005.82</v>
      </c>
      <c r="Z64" s="168">
        <v>10005.82</v>
      </c>
      <c r="AA64" s="168">
        <v>0</v>
      </c>
      <c r="AB64" s="169">
        <f t="shared" si="2"/>
        <v>10005.82</v>
      </c>
      <c r="AC64" s="493" t="s">
        <v>2807</v>
      </c>
      <c r="AD64" s="168"/>
      <c r="AE64" s="168"/>
      <c r="AF64" s="168">
        <v>0</v>
      </c>
      <c r="AG64" s="172">
        <f>IF($C64="","",INDEX(POA_GC_2026!$CZ:$CZ,MATCH($C64,POA_GC_2026!$A:$A,0)))</f>
        <v>0</v>
      </c>
      <c r="AH64" s="159" t="str">
        <f>IF($C64="","",INDEX(POA_GC_2026!$R:$R,MATCH($C64,POA_GC_2026!$A:$A,0)))</f>
        <v>MEDICAMENTOS</v>
      </c>
      <c r="AI64" s="162" t="s">
        <v>952</v>
      </c>
      <c r="AJ64" s="159" t="str">
        <f>IF($C64="","",INDEX(POA_GC_2026!$B:$B,MATCH($C64,POA_GC_2026!$A:$A,0)))</f>
        <v>HOSPITAL GENERAL DE CHONE</v>
      </c>
      <c r="AK64" s="175"/>
      <c r="AL64" s="175">
        <v>0</v>
      </c>
      <c r="AM64" s="173">
        <f t="shared" si="3"/>
        <v>10005.82</v>
      </c>
      <c r="AN64" s="175"/>
      <c r="AO64" s="175"/>
      <c r="AP64" s="175" t="s">
        <v>2673</v>
      </c>
    </row>
    <row r="65" spans="1:42" s="39" customFormat="1" ht="15.75" customHeight="1">
      <c r="A65" s="155"/>
      <c r="B65" s="155" t="s">
        <v>2444</v>
      </c>
      <c r="C65" s="175" t="s">
        <v>2675</v>
      </c>
      <c r="D65" s="175" t="s">
        <v>2813</v>
      </c>
      <c r="E65" s="492">
        <v>46085</v>
      </c>
      <c r="F65" s="175" t="s">
        <v>2813</v>
      </c>
      <c r="G65" s="492">
        <v>46085</v>
      </c>
      <c r="H65" s="175" t="s">
        <v>2222</v>
      </c>
      <c r="I65" s="175" t="s">
        <v>2868</v>
      </c>
      <c r="J65" s="159" t="str">
        <f>IF($C65="","",INDEX(POA_GC_2026!$O:$O,MATCH($C65,POA_GC_2026!$A:$A,0)))</f>
        <v>PROVISION Y PRESTACION DE SERVICIOS DE SALUD</v>
      </c>
      <c r="K65" s="160" t="str">
        <f>IF($C65="","",INDEX(POA_GC_2026!$W:$W,MATCH($C65,POA_GC_2026!A:A,0)))</f>
        <v>APROBAR Y GARANTIZAR LA EJECUCION DEL PLAN ANUAL DE COMPRAS DE INSUMOS MEDICOS, MEDICAMENTOS, EQUIPAMIENTO DEL HOSPITAL, ACTIVOS FIJOS EN GENERAL, CONSTRUCCIONES, INVERSIONES Y DEMAS SUMINISTROS ASEGURANDO EL CUMPLIMIENTO DE LA LEY ORGANICA DEL SISTEMA NACIONAL</v>
      </c>
      <c r="L65" s="160" t="str">
        <f>IF($C65="","",INDEX(POA_GC_2026!X:X,MATCH($C65,POA_GC_2026!$A:$A,0)))</f>
        <v>ACTA DE ENTREGA RECEPCION DE MEDICAMENTOS ADQUIRIDOS, COMPROBANDO SUS CANTIDADES, CALIDAD Y CARACTERISTICAS DE ACUERDO A LO SOLICITADO</v>
      </c>
      <c r="M65" s="161" t="str">
        <f>IF($C65="","",INDEX(POA_GC_2026!C:C,MATCH($C65,POA_GC_2026!$A:$A,0)))</f>
        <v xml:space="preserve">ADQUISICION DE MEDICAMENTOS </v>
      </c>
      <c r="N65" s="571" t="str">
        <f>IF($C65="","",INDEX(POA_GC_2026!N:N,MATCH($C65,POA_GC_2026!$A:$A,0)))</f>
        <v>HOSPITAL GENERAL DE CHONE</v>
      </c>
      <c r="O65" s="161" t="str">
        <f>IF($C65="","",INDEX(POA_GC_2026!D:D,MATCH($C65,POA_GC_2026!$A:$A,0)))</f>
        <v>1333</v>
      </c>
      <c r="P65" s="161" t="str">
        <f>IF($C65="","",INDEX(POA_GC_2026!$E:$E,MATCH($C65,POA_GC_2026!$A:$A,0)))</f>
        <v>90</v>
      </c>
      <c r="Q65" s="161" t="str">
        <f>IF($C65="","",INDEX(POA_GC_2026!$F:$F,MATCH($C65,POA_GC_2026!$A:$A,0)))</f>
        <v>000</v>
      </c>
      <c r="R65" s="161" t="str">
        <f>IF($C65="","",INDEX(POA_GC_2026!$G:$G,MATCH($C65,POA_GC_2026!$A:$A,0)))</f>
        <v>004</v>
      </c>
      <c r="S65" s="161">
        <f>IF($C65="","",INDEX(POA_GC_2026!$H:$H,MATCH($C65,POA_GC_2026!$A:$A,0)))</f>
        <v>530809</v>
      </c>
      <c r="T65" s="161" t="str">
        <f>IF($C65="","",INDEX(POA_GC_2026!$I:$I,MATCH($C65,POA_GC_2026!$A:$A,0)))</f>
        <v>1303</v>
      </c>
      <c r="U65" s="161" t="str">
        <f>IF($C65="","",INDEX(POA_GC_2026!$J:$J,MATCH($C65,POA_GC_2026!$A:$A,0)))</f>
        <v>001</v>
      </c>
      <c r="V65" s="161" t="str">
        <f>IF($C65="","",INDEX(POA_GC_2026!$K:$K,MATCH($C65,POA_GC_2026!$A:$A,0)))</f>
        <v>0000</v>
      </c>
      <c r="W65" s="161" t="str">
        <f>IF($C65="","",INDEX(POA_GC_2026!$L:$L,MATCH($C65,POA_GC_2026!$A:$A,0)))</f>
        <v>0000</v>
      </c>
      <c r="X65" s="165" t="str">
        <f>IF($C65="","",INDEX(POA_GC_2026!$AB:$AB,MATCH($C65,POA_GC_2026!$A:$A,0)))</f>
        <v>ARRASTRE</v>
      </c>
      <c r="Y65" s="165">
        <f>IF($C65="","",INDEX(POA_GC_2026!$BE:$BE,MATCH($C65,POA_GC_2026!$A:$A,0)))</f>
        <v>3080</v>
      </c>
      <c r="Z65" s="168">
        <v>3080</v>
      </c>
      <c r="AA65" s="168">
        <v>0</v>
      </c>
      <c r="AB65" s="169">
        <f t="shared" si="2"/>
        <v>3080</v>
      </c>
      <c r="AC65" s="493" t="s">
        <v>2807</v>
      </c>
      <c r="AD65" s="168"/>
      <c r="AE65" s="168"/>
      <c r="AF65" s="168">
        <v>0</v>
      </c>
      <c r="AG65" s="172">
        <f>IF($C65="","",INDEX(POA_GC_2026!$CZ:$CZ,MATCH($C65,POA_GC_2026!$A:$A,0)))</f>
        <v>0</v>
      </c>
      <c r="AH65" s="159" t="str">
        <f>IF($C65="","",INDEX(POA_GC_2026!$R:$R,MATCH($C65,POA_GC_2026!$A:$A,0)))</f>
        <v>MEDICAMENTOS</v>
      </c>
      <c r="AI65" s="162" t="s">
        <v>952</v>
      </c>
      <c r="AJ65" s="159" t="str">
        <f>IF($C65="","",INDEX(POA_GC_2026!$B:$B,MATCH($C65,POA_GC_2026!$A:$A,0)))</f>
        <v>HOSPITAL GENERAL DE CHONE</v>
      </c>
      <c r="AK65" s="175"/>
      <c r="AL65" s="175">
        <v>0</v>
      </c>
      <c r="AM65" s="173">
        <f t="shared" si="3"/>
        <v>3080</v>
      </c>
      <c r="AN65" s="175"/>
      <c r="AO65" s="175"/>
      <c r="AP65" s="175" t="s">
        <v>2675</v>
      </c>
    </row>
    <row r="66" spans="1:42" s="39" customFormat="1" ht="15.75" customHeight="1">
      <c r="A66" s="155"/>
      <c r="B66" s="155" t="s">
        <v>2445</v>
      </c>
      <c r="C66" s="175" t="s">
        <v>2678</v>
      </c>
      <c r="D66" s="175" t="s">
        <v>2813</v>
      </c>
      <c r="E66" s="492">
        <v>46085</v>
      </c>
      <c r="F66" s="175" t="s">
        <v>2813</v>
      </c>
      <c r="G66" s="492">
        <v>46085</v>
      </c>
      <c r="H66" s="175" t="s">
        <v>2222</v>
      </c>
      <c r="I66" s="175" t="s">
        <v>2869</v>
      </c>
      <c r="J66" s="159" t="str">
        <f>IF($C66="","",INDEX(POA_GC_2026!$O:$O,MATCH($C66,POA_GC_2026!$A:$A,0)))</f>
        <v>PROVISION Y PRESTACION DE SERVICIOS DE SALUD</v>
      </c>
      <c r="K66" s="160" t="str">
        <f>IF($C66="","",INDEX(POA_GC_2026!$W:$W,MATCH($C66,POA_GC_2026!A:A,0)))</f>
        <v>APROBAR Y GARANTIZAR LA EJECUCION DEL PLAN ANUAL DE COMPRAS DE INSUMOS MEDICOS, MEDICAMENTOS, EQUIPAMIENTO DEL HOSPITAL, ACTIVOS FIJOS EN GENERAL, CONSTRUCCIONES, INVERSIONES Y DEMAS SUMINISTROS ASEGURANDO EL CUMPLIMIENTO DE LA LEY ORGANICA DEL SISTEMA NACIONAL</v>
      </c>
      <c r="L66" s="160" t="str">
        <f>IF($C66="","",INDEX(POA_GC_2026!X:X,MATCH($C66,POA_GC_2026!$A:$A,0)))</f>
        <v>ACTA DE ENTREGA RECEPCION DE MEDICAMENTOS ADQUIRIDOS, COMPROBANDO SUS CANTIDADES, CALIDAD Y CARACTERISTICAS DE ACUERDO A LO SOLICITADO</v>
      </c>
      <c r="M66" s="161" t="str">
        <f>IF($C66="","",INDEX(POA_GC_2026!C:C,MATCH($C66,POA_GC_2026!$A:$A,0)))</f>
        <v xml:space="preserve">ADQUISICION DE MEDICAMENTOS </v>
      </c>
      <c r="N66" s="571" t="str">
        <f>IF($C66="","",INDEX(POA_GC_2026!N:N,MATCH($C66,POA_GC_2026!$A:$A,0)))</f>
        <v>HOSPITAL GENERAL DE CHONE</v>
      </c>
      <c r="O66" s="161" t="str">
        <f>IF($C66="","",INDEX(POA_GC_2026!D:D,MATCH($C66,POA_GC_2026!$A:$A,0)))</f>
        <v>1333</v>
      </c>
      <c r="P66" s="161" t="str">
        <f>IF($C66="","",INDEX(POA_GC_2026!$E:$E,MATCH($C66,POA_GC_2026!$A:$A,0)))</f>
        <v>90</v>
      </c>
      <c r="Q66" s="161" t="str">
        <f>IF($C66="","",INDEX(POA_GC_2026!$F:$F,MATCH($C66,POA_GC_2026!$A:$A,0)))</f>
        <v>000</v>
      </c>
      <c r="R66" s="161" t="str">
        <f>IF($C66="","",INDEX(POA_GC_2026!$G:$G,MATCH($C66,POA_GC_2026!$A:$A,0)))</f>
        <v>004</v>
      </c>
      <c r="S66" s="161">
        <f>IF($C66="","",INDEX(POA_GC_2026!$H:$H,MATCH($C66,POA_GC_2026!$A:$A,0)))</f>
        <v>530809</v>
      </c>
      <c r="T66" s="161" t="str">
        <f>IF($C66="","",INDEX(POA_GC_2026!$I:$I,MATCH($C66,POA_GC_2026!$A:$A,0)))</f>
        <v>1303</v>
      </c>
      <c r="U66" s="161" t="str">
        <f>IF($C66="","",INDEX(POA_GC_2026!$J:$J,MATCH($C66,POA_GC_2026!$A:$A,0)))</f>
        <v>001</v>
      </c>
      <c r="V66" s="161" t="str">
        <f>IF($C66="","",INDEX(POA_GC_2026!$K:$K,MATCH($C66,POA_GC_2026!$A:$A,0)))</f>
        <v>0000</v>
      </c>
      <c r="W66" s="161" t="str">
        <f>IF($C66="","",INDEX(POA_GC_2026!$L:$L,MATCH($C66,POA_GC_2026!$A:$A,0)))</f>
        <v>0000</v>
      </c>
      <c r="X66" s="165" t="str">
        <f>IF($C66="","",INDEX(POA_GC_2026!$AB:$AB,MATCH($C66,POA_GC_2026!$A:$A,0)))</f>
        <v>ARRASTRE</v>
      </c>
      <c r="Y66" s="165">
        <f>IF($C66="","",INDEX(POA_GC_2026!$BE:$BE,MATCH($C66,POA_GC_2026!$A:$A,0)))</f>
        <v>2244.9299999999998</v>
      </c>
      <c r="Z66" s="168">
        <v>2244.9299999999998</v>
      </c>
      <c r="AA66" s="168">
        <v>0</v>
      </c>
      <c r="AB66" s="169">
        <f t="shared" si="2"/>
        <v>2244.9299999999998</v>
      </c>
      <c r="AC66" s="493" t="s">
        <v>2807</v>
      </c>
      <c r="AD66" s="168"/>
      <c r="AE66" s="168"/>
      <c r="AF66" s="168">
        <v>0</v>
      </c>
      <c r="AG66" s="172">
        <f>IF($C66="","",INDEX(POA_GC_2026!$CZ:$CZ,MATCH($C66,POA_GC_2026!$A:$A,0)))</f>
        <v>0</v>
      </c>
      <c r="AH66" s="159" t="str">
        <f>IF($C66="","",INDEX(POA_GC_2026!$R:$R,MATCH($C66,POA_GC_2026!$A:$A,0)))</f>
        <v>MEDICAMENTOS</v>
      </c>
      <c r="AI66" s="162" t="s">
        <v>952</v>
      </c>
      <c r="AJ66" s="159" t="str">
        <f>IF($C66="","",INDEX(POA_GC_2026!$B:$B,MATCH($C66,POA_GC_2026!$A:$A,0)))</f>
        <v>HOSPITAL GENERAL DE CHONE</v>
      </c>
      <c r="AK66" s="175"/>
      <c r="AL66" s="175">
        <v>0</v>
      </c>
      <c r="AM66" s="173">
        <f t="shared" si="3"/>
        <v>2244.9299999999998</v>
      </c>
      <c r="AN66" s="175"/>
      <c r="AO66" s="175"/>
      <c r="AP66" s="175" t="s">
        <v>2678</v>
      </c>
    </row>
    <row r="67" spans="1:42" s="39" customFormat="1" ht="15.75" customHeight="1">
      <c r="A67" s="155"/>
      <c r="B67" s="155" t="s">
        <v>2449</v>
      </c>
      <c r="C67" s="175" t="s">
        <v>2680</v>
      </c>
      <c r="D67" s="175" t="s">
        <v>2813</v>
      </c>
      <c r="E67" s="492">
        <v>46085</v>
      </c>
      <c r="F67" s="175" t="s">
        <v>2813</v>
      </c>
      <c r="G67" s="492">
        <v>46085</v>
      </c>
      <c r="H67" s="175" t="s">
        <v>2222</v>
      </c>
      <c r="I67" s="175" t="s">
        <v>2870</v>
      </c>
      <c r="J67" s="159" t="str">
        <f>IF($C67="","",INDEX(POA_GC_2026!$O:$O,MATCH($C67,POA_GC_2026!$A:$A,0)))</f>
        <v>PROVISION Y PRESTACION DE SERVICIOS DE SALUD</v>
      </c>
      <c r="K67" s="160" t="str">
        <f>IF($C67="","",INDEX(POA_GC_2026!$W:$W,MATCH($C67,POA_GC_2026!A:A,0)))</f>
        <v>APROBAR Y GARANTIZAR LA EJECUCION DEL PLAN ANUAL DE COMPRAS DE INSUMOS MEDICOS, MEDICAMENTOS, EQUIPAMIENTO DEL HOSPITAL, ACTIVOS FIJOS EN GENERAL, CONSTRUCCIONES, INVERSIONES Y DEMAS SUMINISTROS ASEGURANDO EL CUMPLIMIENTO DE LA LEY ORGANICA DEL SISTEMA NACIONAL</v>
      </c>
      <c r="L67" s="160" t="str">
        <f>IF($C67="","",INDEX(POA_GC_2026!X:X,MATCH($C67,POA_GC_2026!$A:$A,0)))</f>
        <v>ACTA DE ENTREGA RECEPCION DE MEDICAMENTOS ADQUIRIDOS, COMPROBANDO SUS CANTIDADES, CALIDAD Y CARACTERISTICAS DE ACUERDO A LO SOLICITADO</v>
      </c>
      <c r="M67" s="161" t="str">
        <f>IF($C67="","",INDEX(POA_GC_2026!C:C,MATCH($C67,POA_GC_2026!$A:$A,0)))</f>
        <v xml:space="preserve">ADQUISICION DE MEDICAMENTOS </v>
      </c>
      <c r="N67" s="571" t="str">
        <f>IF($C67="","",INDEX(POA_GC_2026!N:N,MATCH($C67,POA_GC_2026!$A:$A,0)))</f>
        <v>HOSPITAL GENERAL DE CHONE</v>
      </c>
      <c r="O67" s="161" t="str">
        <f>IF($C67="","",INDEX(POA_GC_2026!D:D,MATCH($C67,POA_GC_2026!$A:$A,0)))</f>
        <v>1333</v>
      </c>
      <c r="P67" s="161" t="str">
        <f>IF($C67="","",INDEX(POA_GC_2026!$E:$E,MATCH($C67,POA_GC_2026!$A:$A,0)))</f>
        <v>90</v>
      </c>
      <c r="Q67" s="161" t="str">
        <f>IF($C67="","",INDEX(POA_GC_2026!$F:$F,MATCH($C67,POA_GC_2026!$A:$A,0)))</f>
        <v>000</v>
      </c>
      <c r="R67" s="161" t="str">
        <f>IF($C67="","",INDEX(POA_GC_2026!$G:$G,MATCH($C67,POA_GC_2026!$A:$A,0)))</f>
        <v>004</v>
      </c>
      <c r="S67" s="161">
        <f>IF($C67="","",INDEX(POA_GC_2026!$H:$H,MATCH($C67,POA_GC_2026!$A:$A,0)))</f>
        <v>530809</v>
      </c>
      <c r="T67" s="161" t="str">
        <f>IF($C67="","",INDEX(POA_GC_2026!$I:$I,MATCH($C67,POA_GC_2026!$A:$A,0)))</f>
        <v>1303</v>
      </c>
      <c r="U67" s="161" t="str">
        <f>IF($C67="","",INDEX(POA_GC_2026!$J:$J,MATCH($C67,POA_GC_2026!$A:$A,0)))</f>
        <v>001</v>
      </c>
      <c r="V67" s="161" t="str">
        <f>IF($C67="","",INDEX(POA_GC_2026!$K:$K,MATCH($C67,POA_GC_2026!$A:$A,0)))</f>
        <v>0000</v>
      </c>
      <c r="W67" s="161" t="str">
        <f>IF($C67="","",INDEX(POA_GC_2026!$L:$L,MATCH($C67,POA_GC_2026!$A:$A,0)))</f>
        <v>0000</v>
      </c>
      <c r="X67" s="165" t="str">
        <f>IF($C67="","",INDEX(POA_GC_2026!$AB:$AB,MATCH($C67,POA_GC_2026!$A:$A,0)))</f>
        <v>ARRASTRE</v>
      </c>
      <c r="Y67" s="165">
        <f>IF($C67="","",INDEX(POA_GC_2026!$BE:$BE,MATCH($C67,POA_GC_2026!$A:$A,0)))</f>
        <v>1890</v>
      </c>
      <c r="Z67" s="168">
        <v>1890</v>
      </c>
      <c r="AA67" s="168">
        <v>0</v>
      </c>
      <c r="AB67" s="169">
        <f t="shared" si="2"/>
        <v>1890</v>
      </c>
      <c r="AC67" s="493" t="s">
        <v>2807</v>
      </c>
      <c r="AD67" s="168"/>
      <c r="AE67" s="168"/>
      <c r="AF67" s="168">
        <v>0</v>
      </c>
      <c r="AG67" s="172">
        <f>IF($C67="","",INDEX(POA_GC_2026!$CZ:$CZ,MATCH($C67,POA_GC_2026!$A:$A,0)))</f>
        <v>0</v>
      </c>
      <c r="AH67" s="159" t="str">
        <f>IF($C67="","",INDEX(POA_GC_2026!$R:$R,MATCH($C67,POA_GC_2026!$A:$A,0)))</f>
        <v>MEDICAMENTOS</v>
      </c>
      <c r="AI67" s="162" t="s">
        <v>952</v>
      </c>
      <c r="AJ67" s="159" t="str">
        <f>IF($C67="","",INDEX(POA_GC_2026!$B:$B,MATCH($C67,POA_GC_2026!$A:$A,0)))</f>
        <v>HOSPITAL GENERAL DE CHONE</v>
      </c>
      <c r="AK67" s="175"/>
      <c r="AL67" s="175">
        <v>0</v>
      </c>
      <c r="AM67" s="173">
        <f t="shared" si="3"/>
        <v>1890</v>
      </c>
      <c r="AN67" s="175"/>
      <c r="AO67" s="175"/>
      <c r="AP67" s="175" t="s">
        <v>2680</v>
      </c>
    </row>
    <row r="68" spans="1:42" s="39" customFormat="1" ht="15.75" customHeight="1">
      <c r="A68" s="155"/>
      <c r="B68" s="155" t="s">
        <v>2514</v>
      </c>
      <c r="C68" s="175" t="s">
        <v>2684</v>
      </c>
      <c r="D68" s="175" t="s">
        <v>2813</v>
      </c>
      <c r="E68" s="492">
        <v>46085</v>
      </c>
      <c r="F68" s="175" t="s">
        <v>2813</v>
      </c>
      <c r="G68" s="492">
        <v>46085</v>
      </c>
      <c r="H68" s="175" t="s">
        <v>2222</v>
      </c>
      <c r="I68" s="175" t="s">
        <v>2871</v>
      </c>
      <c r="J68" s="159" t="str">
        <f>IF($C68="","",INDEX(POA_GC_2026!$O:$O,MATCH($C68,POA_GC_2026!$A:$A,0)))</f>
        <v>PROVISION Y PRESTACION DE SERVICIOS DE SALUD</v>
      </c>
      <c r="K68" s="160" t="str">
        <f>IF($C68="","",INDEX(POA_GC_2026!$W:$W,MATCH($C68,POA_GC_2026!A:A,0)))</f>
        <v>APROBAR Y GARANTIZAR LA EJECUCION DEL PLAN ANUAL DE COMPRAS DE INSUMOS MEDICOS, MEDICAMENTOS, EQUIPAMIENTO DEL HOSPITAL, ACTIVOS FIJOS EN GENERAL, CONSTRUCCIONES, INVERSIONES Y DEMAS SUMINISTROS ASEGURANDO EL CUMPLIMIENTO DE LA LEY ORGANICA DEL SISTEMA NACIONAL</v>
      </c>
      <c r="L68" s="160" t="str">
        <f>IF($C68="","",INDEX(POA_GC_2026!X:X,MATCH($C68,POA_GC_2026!$A:$A,0)))</f>
        <v>ACTA DE ENTREGA RECEPCION DE MEDICAMENTOS ADQUIRIDOS, COMPROBANDO SUS CANTIDADES, CALIDAD Y CARACTERISTICAS DE ACUERDO A LO SOLICITADO</v>
      </c>
      <c r="M68" s="161" t="str">
        <f>IF($C68="","",INDEX(POA_GC_2026!C:C,MATCH($C68,POA_GC_2026!$A:$A,0)))</f>
        <v xml:space="preserve">ADQUISICION DE MEDICAMENTOS </v>
      </c>
      <c r="N68" s="571" t="str">
        <f>IF($C68="","",INDEX(POA_GC_2026!N:N,MATCH($C68,POA_GC_2026!$A:$A,0)))</f>
        <v>HOSPITAL GENERAL DE CHONE</v>
      </c>
      <c r="O68" s="161" t="str">
        <f>IF($C68="","",INDEX(POA_GC_2026!D:D,MATCH($C68,POA_GC_2026!$A:$A,0)))</f>
        <v>1333</v>
      </c>
      <c r="P68" s="161" t="str">
        <f>IF($C68="","",INDEX(POA_GC_2026!$E:$E,MATCH($C68,POA_GC_2026!$A:$A,0)))</f>
        <v>90</v>
      </c>
      <c r="Q68" s="161" t="str">
        <f>IF($C68="","",INDEX(POA_GC_2026!$F:$F,MATCH($C68,POA_GC_2026!$A:$A,0)))</f>
        <v>000</v>
      </c>
      <c r="R68" s="161" t="str">
        <f>IF($C68="","",INDEX(POA_GC_2026!$G:$G,MATCH($C68,POA_GC_2026!$A:$A,0)))</f>
        <v>004</v>
      </c>
      <c r="S68" s="161">
        <f>IF($C68="","",INDEX(POA_GC_2026!$H:$H,MATCH($C68,POA_GC_2026!$A:$A,0)))</f>
        <v>530809</v>
      </c>
      <c r="T68" s="161" t="str">
        <f>IF($C68="","",INDEX(POA_GC_2026!$I:$I,MATCH($C68,POA_GC_2026!$A:$A,0)))</f>
        <v>1303</v>
      </c>
      <c r="U68" s="161" t="str">
        <f>IF($C68="","",INDEX(POA_GC_2026!$J:$J,MATCH($C68,POA_GC_2026!$A:$A,0)))</f>
        <v>001</v>
      </c>
      <c r="V68" s="161" t="str">
        <f>IF($C68="","",INDEX(POA_GC_2026!$K:$K,MATCH($C68,POA_GC_2026!$A:$A,0)))</f>
        <v>0000</v>
      </c>
      <c r="W68" s="161" t="str">
        <f>IF($C68="","",INDEX(POA_GC_2026!$L:$L,MATCH($C68,POA_GC_2026!$A:$A,0)))</f>
        <v>0000</v>
      </c>
      <c r="X68" s="165" t="str">
        <f>IF($C68="","",INDEX(POA_GC_2026!$AB:$AB,MATCH($C68,POA_GC_2026!$A:$A,0)))</f>
        <v>ARRASTRE</v>
      </c>
      <c r="Y68" s="165">
        <f>IF($C68="","",INDEX(POA_GC_2026!$BE:$BE,MATCH($C68,POA_GC_2026!$A:$A,0)))</f>
        <v>2420.7199999999998</v>
      </c>
      <c r="Z68" s="168">
        <v>2420.7199999999998</v>
      </c>
      <c r="AA68" s="168">
        <v>0</v>
      </c>
      <c r="AB68" s="169">
        <f t="shared" si="2"/>
        <v>2420.7199999999998</v>
      </c>
      <c r="AC68" s="493" t="s">
        <v>2807</v>
      </c>
      <c r="AD68" s="168"/>
      <c r="AE68" s="168"/>
      <c r="AF68" s="168">
        <v>0</v>
      </c>
      <c r="AG68" s="172">
        <f>IF($C68="","",INDEX(POA_GC_2026!$CZ:$CZ,MATCH($C68,POA_GC_2026!$A:$A,0)))</f>
        <v>0</v>
      </c>
      <c r="AH68" s="159" t="str">
        <f>IF($C68="","",INDEX(POA_GC_2026!$R:$R,MATCH($C68,POA_GC_2026!$A:$A,0)))</f>
        <v>MEDICAMENTOS</v>
      </c>
      <c r="AI68" s="162" t="s">
        <v>952</v>
      </c>
      <c r="AJ68" s="159" t="str">
        <f>IF($C68="","",INDEX(POA_GC_2026!$B:$B,MATCH($C68,POA_GC_2026!$A:$A,0)))</f>
        <v>HOSPITAL GENERAL DE CHONE</v>
      </c>
      <c r="AK68" s="175"/>
      <c r="AL68" s="175">
        <v>0</v>
      </c>
      <c r="AM68" s="173">
        <f t="shared" si="3"/>
        <v>2420.7199999999998</v>
      </c>
      <c r="AN68" s="175"/>
      <c r="AO68" s="175"/>
      <c r="AP68" s="175" t="s">
        <v>2684</v>
      </c>
    </row>
    <row r="69" spans="1:42" s="39" customFormat="1" ht="15.75" customHeight="1">
      <c r="A69" s="155"/>
      <c r="B69" s="155" t="s">
        <v>2512</v>
      </c>
      <c r="C69" s="175" t="s">
        <v>2728</v>
      </c>
      <c r="D69" s="175" t="s">
        <v>2818</v>
      </c>
      <c r="E69" s="492">
        <v>46104</v>
      </c>
      <c r="F69" s="175" t="s">
        <v>2819</v>
      </c>
      <c r="G69" s="492">
        <v>46104</v>
      </c>
      <c r="H69" s="175" t="s">
        <v>2222</v>
      </c>
      <c r="I69" s="175" t="s">
        <v>2872</v>
      </c>
      <c r="J69" s="159" t="str">
        <f>IF($C69="","",INDEX(POA_GC_2026!$O:$O,MATCH($C69,POA_GC_2026!$A:$A,0)))</f>
        <v>PROVISION Y PRESTACION DE SERVICIOS DE SALUD</v>
      </c>
      <c r="K69" s="160" t="str">
        <f>IF($C69="","",INDEX(POA_GC_2026!$W:$W,MATCH($C69,POA_GC_2026!A:A,0)))</f>
        <v>REPRESENTAR LEGALMENTE Y EXTRAJUDICIALMENTE A LA INSTITUCION</v>
      </c>
      <c r="L69" s="160" t="str">
        <f>IF($C69="","",INDEX(POA_GC_2026!X:X,MATCH($C69,POA_GC_2026!$A:$A,0)))</f>
        <v>PROCESOS PRECONTRACTUALES Y DE CONTRATACION (INCLUSO DE SEGUROS) CONTEMPLADOS EN LA LEY ORGANICA DEL SISTEMA NACIONAL DE CONTRATACION Y ADMINISTRACION DEL PORTAL DE COMPRAS PUBLICAS</v>
      </c>
      <c r="M69" s="161" t="str">
        <f>IF($C69="","",INDEX(POA_GC_2026!C:C,MATCH($C69,POA_GC_2026!$A:$A,0)))</f>
        <v>CONTRATACION DE POLIZAS DE LOS BIENES MUEBLES E INMUEBLES DEL HGNDC</v>
      </c>
      <c r="N69" s="571" t="str">
        <f>IF($C69="","",INDEX(POA_GC_2026!N:N,MATCH($C69,POA_GC_2026!$A:$A,0)))</f>
        <v>HOSPITAL GENERAL DE CHONE</v>
      </c>
      <c r="O69" s="161" t="str">
        <f>IF($C69="","",INDEX(POA_GC_2026!D:D,MATCH($C69,POA_GC_2026!$A:$A,0)))</f>
        <v>1333</v>
      </c>
      <c r="P69" s="161" t="str">
        <f>IF($C69="","",INDEX(POA_GC_2026!$E:$E,MATCH($C69,POA_GC_2026!$A:$A,0)))</f>
        <v>90</v>
      </c>
      <c r="Q69" s="161" t="str">
        <f>IF($C69="","",INDEX(POA_GC_2026!$F:$F,MATCH($C69,POA_GC_2026!$A:$A,0)))</f>
        <v>000</v>
      </c>
      <c r="R69" s="161" t="str">
        <f>IF($C69="","",INDEX(POA_GC_2026!$G:$G,MATCH($C69,POA_GC_2026!$A:$A,0)))</f>
        <v>004</v>
      </c>
      <c r="S69" s="161">
        <f>IF($C69="","",INDEX(POA_GC_2026!$H:$H,MATCH($C69,POA_GC_2026!$A:$A,0)))</f>
        <v>570201</v>
      </c>
      <c r="T69" s="161" t="str">
        <f>IF($C69="","",INDEX(POA_GC_2026!$I:$I,MATCH($C69,POA_GC_2026!$A:$A,0)))</f>
        <v>1303</v>
      </c>
      <c r="U69" s="161" t="str">
        <f>IF($C69="","",INDEX(POA_GC_2026!$J:$J,MATCH($C69,POA_GC_2026!$A:$A,0)))</f>
        <v>001</v>
      </c>
      <c r="V69" s="161" t="str">
        <f>IF($C69="","",INDEX(POA_GC_2026!$K:$K,MATCH($C69,POA_GC_2026!$A:$A,0)))</f>
        <v>0000</v>
      </c>
      <c r="W69" s="161" t="str">
        <f>IF($C69="","",INDEX(POA_GC_2026!$L:$L,MATCH($C69,POA_GC_2026!$A:$A,0)))</f>
        <v>0000</v>
      </c>
      <c r="X69" s="165" t="str">
        <f>IF($C69="","",INDEX(POA_GC_2026!$AB:$AB,MATCH($C69,POA_GC_2026!$A:$A,0)))</f>
        <v>NUEVA</v>
      </c>
      <c r="Y69" s="165">
        <f>IF($C69="","",INDEX(POA_GC_2026!$BE:$BE,MATCH($C69,POA_GC_2026!$A:$A,0)))</f>
        <v>3945.6700000000019</v>
      </c>
      <c r="Z69" s="168">
        <v>3945.67</v>
      </c>
      <c r="AA69" s="168">
        <v>0</v>
      </c>
      <c r="AB69" s="169">
        <f t="shared" si="2"/>
        <v>3945.67</v>
      </c>
      <c r="AC69" s="493" t="s">
        <v>2807</v>
      </c>
      <c r="AD69" s="168"/>
      <c r="AE69" s="168"/>
      <c r="AF69" s="168">
        <v>0</v>
      </c>
      <c r="AG69" s="172">
        <f>IF($C69="","",INDEX(POA_GC_2026!$CZ:$CZ,MATCH($C69,POA_GC_2026!$A:$A,0)))</f>
        <v>1.8189894035458565E-12</v>
      </c>
      <c r="AH69" s="159" t="str">
        <f>IF($C69="","",INDEX(POA_GC_2026!$R:$R,MATCH($C69,POA_GC_2026!$A:$A,0)))</f>
        <v>SEGUROS</v>
      </c>
      <c r="AI69" s="162" t="s">
        <v>952</v>
      </c>
      <c r="AJ69" s="159" t="str">
        <f>IF($C69="","",INDEX(POA_GC_2026!$B:$B,MATCH($C69,POA_GC_2026!$A:$A,0)))</f>
        <v>HOSPITAL GENERAL DE CHONE</v>
      </c>
      <c r="AK69" s="175"/>
      <c r="AL69" s="175">
        <v>0</v>
      </c>
      <c r="AM69" s="173">
        <f t="shared" si="3"/>
        <v>3945.67</v>
      </c>
      <c r="AN69" s="175"/>
      <c r="AO69" s="175"/>
      <c r="AP69" s="175" t="s">
        <v>2728</v>
      </c>
    </row>
    <row r="70" spans="1:42" s="39" customFormat="1" ht="15.75" customHeight="1">
      <c r="A70" s="155"/>
      <c r="B70" s="155" t="s">
        <v>2513</v>
      </c>
      <c r="C70" s="175" t="s">
        <v>2682</v>
      </c>
      <c r="D70" s="175" t="s">
        <v>3093</v>
      </c>
      <c r="E70" s="492">
        <v>46105</v>
      </c>
      <c r="F70" s="175" t="s">
        <v>3094</v>
      </c>
      <c r="G70" s="492">
        <v>46106</v>
      </c>
      <c r="H70" s="175" t="s">
        <v>2222</v>
      </c>
      <c r="I70" s="175" t="s">
        <v>2873</v>
      </c>
      <c r="J70" s="159" t="str">
        <f>IF($C70="","",INDEX(POA_GC_2026!$O:$O,MATCH($C70,POA_GC_2026!$A:$A,0)))</f>
        <v>PROVISION Y PRESTACION DE SERVICIOS DE SALUD</v>
      </c>
      <c r="K70" s="160" t="str">
        <f>IF($C70="","",INDEX(POA_GC_2026!$W:$W,MATCH($C70,POA_GC_2026!A:A,0)))</f>
        <v>APROBAR Y GARANTIZAR LA EJECUCION DEL PLAN ANUAL DE COMPRAS DE INSUMOS MEDICOS, MEDICAMENTOS, EQUIPAMIENTO DEL HOSPITAL, ACTIVOS FIJOS EN GENERAL, CONSTRUCCIONES, INVERSIONES Y DEMAS SUMINISTROS ASEGURANDO EL CUMPLIMIENTO DE LA LEY ORGANICA DEL SISTEMA NACIONAL</v>
      </c>
      <c r="L70" s="160" t="str">
        <f>IF($C70="","",INDEX(POA_GC_2026!X:X,MATCH($C70,POA_GC_2026!$A:$A,0)))</f>
        <v>ACTA DE ENTREGA RECEPCION DE MEDICAMENTOS ADQUIRIDOS, COMPROBANDO SUS CANTIDADES, CALIDAD Y CARACTERISTICAS DE ACUERDO A LO SOLICITADO</v>
      </c>
      <c r="M70" s="161" t="str">
        <f>IF($C70="","",INDEX(POA_GC_2026!C:C,MATCH($C70,POA_GC_2026!$A:$A,0)))</f>
        <v xml:space="preserve">ADQUISICION DE MEDICAMENTOS </v>
      </c>
      <c r="N70" s="571" t="str">
        <f>IF($C70="","",INDEX(POA_GC_2026!N:N,MATCH($C70,POA_GC_2026!$A:$A,0)))</f>
        <v>HOSPITAL GENERAL DE CHONE</v>
      </c>
      <c r="O70" s="161" t="str">
        <f>IF($C70="","",INDEX(POA_GC_2026!D:D,MATCH($C70,POA_GC_2026!$A:$A,0)))</f>
        <v>1333</v>
      </c>
      <c r="P70" s="161" t="str">
        <f>IF($C70="","",INDEX(POA_GC_2026!$E:$E,MATCH($C70,POA_GC_2026!$A:$A,0)))</f>
        <v>90</v>
      </c>
      <c r="Q70" s="161" t="str">
        <f>IF($C70="","",INDEX(POA_GC_2026!$F:$F,MATCH($C70,POA_GC_2026!$A:$A,0)))</f>
        <v>000</v>
      </c>
      <c r="R70" s="161" t="str">
        <f>IF($C70="","",INDEX(POA_GC_2026!$G:$G,MATCH($C70,POA_GC_2026!$A:$A,0)))</f>
        <v>004</v>
      </c>
      <c r="S70" s="161">
        <f>IF($C70="","",INDEX(POA_GC_2026!$H:$H,MATCH($C70,POA_GC_2026!$A:$A,0)))</f>
        <v>530809</v>
      </c>
      <c r="T70" s="161" t="str">
        <f>IF($C70="","",INDEX(POA_GC_2026!$I:$I,MATCH($C70,POA_GC_2026!$A:$A,0)))</f>
        <v>1303</v>
      </c>
      <c r="U70" s="161" t="str">
        <f>IF($C70="","",INDEX(POA_GC_2026!$J:$J,MATCH($C70,POA_GC_2026!$A:$A,0)))</f>
        <v>001</v>
      </c>
      <c r="V70" s="161" t="str">
        <f>IF($C70="","",INDEX(POA_GC_2026!$K:$K,MATCH($C70,POA_GC_2026!$A:$A,0)))</f>
        <v>0000</v>
      </c>
      <c r="W70" s="161" t="str">
        <f>IF($C70="","",INDEX(POA_GC_2026!$L:$L,MATCH($C70,POA_GC_2026!$A:$A,0)))</f>
        <v>0000</v>
      </c>
      <c r="X70" s="165" t="str">
        <f>IF($C70="","",INDEX(POA_GC_2026!$AB:$AB,MATCH($C70,POA_GC_2026!$A:$A,0)))</f>
        <v>NUEVA</v>
      </c>
      <c r="Y70" s="165">
        <f>IF($C70="","",INDEX(POA_GC_2026!$BE:$BE,MATCH($C70,POA_GC_2026!$A:$A,0)))</f>
        <v>6764</v>
      </c>
      <c r="Z70" s="168">
        <v>6764</v>
      </c>
      <c r="AA70" s="168">
        <v>0</v>
      </c>
      <c r="AB70" s="169">
        <f t="shared" ref="AB70:AB110" si="4">+Z70+AA70</f>
        <v>6764</v>
      </c>
      <c r="AC70" s="493" t="s">
        <v>2807</v>
      </c>
      <c r="AD70" s="168"/>
      <c r="AE70" s="168"/>
      <c r="AF70" s="168">
        <v>0</v>
      </c>
      <c r="AG70" s="172">
        <f>IF($C70="","",INDEX(POA_GC_2026!$CZ:$CZ,MATCH($C70,POA_GC_2026!$A:$A,0)))</f>
        <v>0</v>
      </c>
      <c r="AH70" s="159" t="str">
        <f>IF($C70="","",INDEX(POA_GC_2026!$R:$R,MATCH($C70,POA_GC_2026!$A:$A,0)))</f>
        <v>MEDICAMENTOS</v>
      </c>
      <c r="AI70" s="162" t="s">
        <v>952</v>
      </c>
      <c r="AJ70" s="159" t="str">
        <f>IF($C70="","",INDEX(POA_GC_2026!$B:$B,MATCH($C70,POA_GC_2026!$A:$A,0)))</f>
        <v>HOSPITAL GENERAL DE CHONE</v>
      </c>
      <c r="AK70" s="175"/>
      <c r="AL70" s="175">
        <v>0</v>
      </c>
      <c r="AM70" s="173">
        <f t="shared" si="3"/>
        <v>6764</v>
      </c>
      <c r="AN70" s="175"/>
      <c r="AO70" s="175"/>
      <c r="AP70" s="175" t="s">
        <v>2682</v>
      </c>
    </row>
    <row r="71" spans="1:42" s="39" customFormat="1" ht="15.75" customHeight="1">
      <c r="A71" s="155"/>
      <c r="B71" s="155" t="s">
        <v>2446</v>
      </c>
      <c r="C71" s="175" t="s">
        <v>2534</v>
      </c>
      <c r="D71" s="175" t="s">
        <v>3095</v>
      </c>
      <c r="E71" s="492">
        <v>46108</v>
      </c>
      <c r="F71" s="175" t="s">
        <v>3096</v>
      </c>
      <c r="G71" s="492">
        <v>46108</v>
      </c>
      <c r="H71" s="175" t="s">
        <v>2222</v>
      </c>
      <c r="I71" s="175" t="s">
        <v>2874</v>
      </c>
      <c r="J71" s="159" t="str">
        <f>IF($C71="","",INDEX(POA_GC_2026!$O:$O,MATCH($C71,POA_GC_2026!$A:$A,0)))</f>
        <v>GARANTIA DE LA CALIDAD DE LOS SERVICIOS DE SALUD</v>
      </c>
      <c r="K71" s="160" t="str">
        <f>IF($C71="","",INDEX(POA_GC_2026!$W:$W,MATCH($C71,POA_GC_2026!A:A,0)))</f>
        <v>PROGRAMAR, DIRIGIR, CONTROLAR LA GESTIÒN DE LOS RECURSOS ASIGNADOS A SU CARGO Y EVALUAR SU ADECUADA UTILIZACIÒN PARA PROVEER SU CARTERA DE SERVICIOS, MEDIANTE EL PLAN OPERATIVO ANUAL Y EL COMPROMISO DE GESTION EN FUNCIÒN DE RESULTADOS DE IMPACTO SOCIAL</v>
      </c>
      <c r="L71" s="160" t="str">
        <f>IF($C71="","",INDEX(POA_GC_2026!X:X,MATCH($C71,POA_GC_2026!$A:$A,0)))</f>
        <v>PLAN DE MANTENIMIENTO PREVENTIVO Y CORRECTIVO DE LOS BIENES MUEBLES, INMUEBLES, EQUIPOS DE ELECTROMEDICINA Y VEHICULOS A CARGO DEL HOSPITAL</v>
      </c>
      <c r="M71" s="161" t="str">
        <f>IF($C71="","",INDEX(POA_GC_2026!C:C,MATCH($C71,POA_GC_2026!$A:$A,0)))</f>
        <v>CONTRATACION SERVICIO DE MANTENIMIENTO DE MAQUINARIAS Y EQUIPOS (BIOMEDICOS)</v>
      </c>
      <c r="N71" s="571" t="str">
        <f>IF($C71="","",INDEX(POA_GC_2026!N:N,MATCH($C71,POA_GC_2026!$A:$A,0)))</f>
        <v>HOSPITAL GENERAL DE CHONE</v>
      </c>
      <c r="O71" s="161" t="str">
        <f>IF($C71="","",INDEX(POA_GC_2026!D:D,MATCH($C71,POA_GC_2026!$A:$A,0)))</f>
        <v>1333</v>
      </c>
      <c r="P71" s="161" t="str">
        <f>IF($C71="","",INDEX(POA_GC_2026!$E:$E,MATCH($C71,POA_GC_2026!$A:$A,0)))</f>
        <v>57</v>
      </c>
      <c r="Q71" s="161" t="str">
        <f>IF($C71="","",INDEX(POA_GC_2026!$F:$F,MATCH($C71,POA_GC_2026!$A:$A,0)))</f>
        <v>000</v>
      </c>
      <c r="R71" s="161" t="str">
        <f>IF($C71="","",INDEX(POA_GC_2026!$G:$G,MATCH($C71,POA_GC_2026!$A:$A,0)))</f>
        <v>001</v>
      </c>
      <c r="S71" s="161">
        <f>IF($C71="","",INDEX(POA_GC_2026!$H:$H,MATCH($C71,POA_GC_2026!$A:$A,0)))</f>
        <v>530404</v>
      </c>
      <c r="T71" s="161" t="str">
        <f>IF($C71="","",INDEX(POA_GC_2026!$I:$I,MATCH($C71,POA_GC_2026!$A:$A,0)))</f>
        <v>1303</v>
      </c>
      <c r="U71" s="161" t="str">
        <f>IF($C71="","",INDEX(POA_GC_2026!$J:$J,MATCH($C71,POA_GC_2026!$A:$A,0)))</f>
        <v>001</v>
      </c>
      <c r="V71" s="161" t="str">
        <f>IF($C71="","",INDEX(POA_GC_2026!$K:$K,MATCH($C71,POA_GC_2026!$A:$A,0)))</f>
        <v>0000</v>
      </c>
      <c r="W71" s="161" t="str">
        <f>IF($C71="","",INDEX(POA_GC_2026!$L:$L,MATCH($C71,POA_GC_2026!$A:$A,0)))</f>
        <v>0000</v>
      </c>
      <c r="X71" s="165" t="str">
        <f>IF($C71="","",INDEX(POA_GC_2026!$AB:$AB,MATCH($C71,POA_GC_2026!$A:$A,0)))</f>
        <v>NUEVA</v>
      </c>
      <c r="Y71" s="165">
        <f>IF($C71="","",INDEX(POA_GC_2026!$BE:$BE,MATCH($C71,POA_GC_2026!$A:$A,0)))</f>
        <v>5000</v>
      </c>
      <c r="Z71" s="168">
        <v>5000</v>
      </c>
      <c r="AA71" s="168">
        <v>0</v>
      </c>
      <c r="AB71" s="169">
        <f t="shared" si="4"/>
        <v>5000</v>
      </c>
      <c r="AC71" s="493" t="s">
        <v>2807</v>
      </c>
      <c r="AD71" s="168"/>
      <c r="AE71" s="168"/>
      <c r="AF71" s="168">
        <v>0</v>
      </c>
      <c r="AG71" s="172">
        <f>IF($C71="","",INDEX(POA_GC_2026!$CZ:$CZ,MATCH($C71,POA_GC_2026!$A:$A,0)))</f>
        <v>0</v>
      </c>
      <c r="AH71" s="159" t="str">
        <f>IF($C71="","",INDEX(POA_GC_2026!$R:$R,MATCH($C71,POA_GC_2026!$A:$A,0)))</f>
        <v>MAQUINARIAS Y EQUIPOS (INSTALACION- MANTENIMIENTO Y REPARACIONES)</v>
      </c>
      <c r="AI71" s="162" t="s">
        <v>952</v>
      </c>
      <c r="AJ71" s="159" t="str">
        <f>IF($C71="","",INDEX(POA_GC_2026!$B:$B,MATCH($C71,POA_GC_2026!$A:$A,0)))</f>
        <v>HOSPITAL GENERAL DE CHONE</v>
      </c>
      <c r="AK71" s="175"/>
      <c r="AL71" s="175">
        <v>0</v>
      </c>
      <c r="AM71" s="173">
        <f t="shared" si="3"/>
        <v>5000</v>
      </c>
      <c r="AN71" s="175"/>
      <c r="AO71" s="175"/>
      <c r="AP71" s="175" t="s">
        <v>2534</v>
      </c>
    </row>
    <row r="72" spans="1:42" s="39" customFormat="1" ht="15.75" customHeight="1">
      <c r="A72" s="155"/>
      <c r="B72" s="155" t="s">
        <v>2447</v>
      </c>
      <c r="C72" s="175" t="s">
        <v>2691</v>
      </c>
      <c r="D72" s="175" t="s">
        <v>2875</v>
      </c>
      <c r="E72" s="492">
        <v>46118</v>
      </c>
      <c r="F72" s="175" t="s">
        <v>2875</v>
      </c>
      <c r="G72" s="492">
        <v>46118</v>
      </c>
      <c r="H72" s="175" t="s">
        <v>2222</v>
      </c>
      <c r="I72" s="175" t="s">
        <v>2876</v>
      </c>
      <c r="J72" s="159" t="str">
        <f>IF($C72="","",INDEX(POA_GC_2026!$O:$O,MATCH($C72,POA_GC_2026!$A:$A,0)))</f>
        <v>PROVISION Y PRESTACION DE SERVICIOS DE SALUD</v>
      </c>
      <c r="K72" s="160" t="str">
        <f>IF($C72="","",INDEX(POA_GC_2026!$W:$W,MATCH($C72,POA_GC_2026!A:A,0)))</f>
        <v>APROBAR Y GARANTIZAR LA EJECUCION DEL PLAN ANUAL DE COMPRAS DE INSUMOS MEDICOS, MEDICAMENTOS, EQUIPAMIENTO DEL HOSPITAL, ACTIVOS FIJOS EN GENERAL, CONSTRUCCIONES, INVERSIONES Y DEMAS SUMINISTROS ASEGURANDO EL CUMPLIMIENTO DE LA LEY ORGANICA DEL SISTEMA NACIONAL</v>
      </c>
      <c r="L72" s="160" t="str">
        <f>IF($C72="","",INDEX(POA_GC_2026!X:X,MATCH($C72,POA_GC_2026!$A:$A,0)))</f>
        <v>ACTA DE ENTREGA RECEPCION DE DISPOSITIVOS MEDICOS PARA LABORATORIO CLINICO Y PÀTOLOGIA ADQUIRIDOS, COMPROBANDO SUS CANTIDADES, CALIDAD Y CARACTERISTICAS DE ACUERDO A LO SOLICITADO</v>
      </c>
      <c r="M72" s="161" t="str">
        <f>IF($C72="","",INDEX(POA_GC_2026!C:C,MATCH($C72,POA_GC_2026!$A:$A,0)))</f>
        <v>ADQUISICION DE DISPOSITIVOS PARA LABORATORIO CLINICO Y PATOLOGIA</v>
      </c>
      <c r="N72" s="571" t="str">
        <f>IF($C72="","",INDEX(POA_GC_2026!N:N,MATCH($C72,POA_GC_2026!$A:$A,0)))</f>
        <v>HOSPITAL GENERAL DE CHONE</v>
      </c>
      <c r="O72" s="161" t="str">
        <f>IF($C72="","",INDEX(POA_GC_2026!D:D,MATCH($C72,POA_GC_2026!$A:$A,0)))</f>
        <v>1333</v>
      </c>
      <c r="P72" s="161" t="str">
        <f>IF($C72="","",INDEX(POA_GC_2026!$E:$E,MATCH($C72,POA_GC_2026!$A:$A,0)))</f>
        <v>90</v>
      </c>
      <c r="Q72" s="161" t="str">
        <f>IF($C72="","",INDEX(POA_GC_2026!$F:$F,MATCH($C72,POA_GC_2026!$A:$A,0)))</f>
        <v>000</v>
      </c>
      <c r="R72" s="161" t="str">
        <f>IF($C72="","",INDEX(POA_GC_2026!$G:$G,MATCH($C72,POA_GC_2026!$A:$A,0)))</f>
        <v>004</v>
      </c>
      <c r="S72" s="161">
        <f>IF($C72="","",INDEX(POA_GC_2026!$H:$H,MATCH($C72,POA_GC_2026!$A:$A,0)))</f>
        <v>530810</v>
      </c>
      <c r="T72" s="161" t="str">
        <f>IF($C72="","",INDEX(POA_GC_2026!$I:$I,MATCH($C72,POA_GC_2026!$A:$A,0)))</f>
        <v>1303</v>
      </c>
      <c r="U72" s="161" t="str">
        <f>IF($C72="","",INDEX(POA_GC_2026!$J:$J,MATCH($C72,POA_GC_2026!$A:$A,0)))</f>
        <v>001</v>
      </c>
      <c r="V72" s="161" t="str">
        <f>IF($C72="","",INDEX(POA_GC_2026!$K:$K,MATCH($C72,POA_GC_2026!$A:$A,0)))</f>
        <v>0000</v>
      </c>
      <c r="W72" s="161" t="str">
        <f>IF($C72="","",INDEX(POA_GC_2026!$L:$L,MATCH($C72,POA_GC_2026!$A:$A,0)))</f>
        <v>0000</v>
      </c>
      <c r="X72" s="165" t="str">
        <f>IF($C72="","",INDEX(POA_GC_2026!$AB:$AB,MATCH($C72,POA_GC_2026!$A:$A,0)))</f>
        <v>NUEVA</v>
      </c>
      <c r="Y72" s="165">
        <f>IF($C72="","",INDEX(POA_GC_2026!$BE:$BE,MATCH($C72,POA_GC_2026!$A:$A,0)))</f>
        <v>0</v>
      </c>
      <c r="Z72" s="168">
        <v>0</v>
      </c>
      <c r="AA72" s="168">
        <v>0</v>
      </c>
      <c r="AB72" s="169">
        <f t="shared" si="4"/>
        <v>0</v>
      </c>
      <c r="AC72" s="493"/>
      <c r="AD72" s="168"/>
      <c r="AE72" s="168"/>
      <c r="AF72" s="168">
        <v>0</v>
      </c>
      <c r="AG72" s="172">
        <f>IF($C72="","",INDEX(POA_GC_2026!$CZ:$CZ,MATCH($C72,POA_GC_2026!$A:$A,0)))</f>
        <v>0</v>
      </c>
      <c r="AH72" s="159" t="str">
        <f>IF($C72="","",INDEX(POA_GC_2026!$R:$R,MATCH($C72,POA_GC_2026!$A:$A,0)))</f>
        <v>DISPOSITIVOS MEDICOS PARA LABORATORIO CLINICO Y PATOLOGIA</v>
      </c>
      <c r="AI72" s="162" t="s">
        <v>952</v>
      </c>
      <c r="AJ72" s="159" t="str">
        <f>IF($C72="","",INDEX(POA_GC_2026!$B:$B,MATCH($C72,POA_GC_2026!$A:$A,0)))</f>
        <v>HOSPITAL GENERAL DE CHONE</v>
      </c>
      <c r="AK72" s="175"/>
      <c r="AL72" s="175">
        <v>0</v>
      </c>
      <c r="AM72" s="173">
        <f t="shared" si="3"/>
        <v>0</v>
      </c>
      <c r="AN72" s="175"/>
      <c r="AO72" s="175"/>
      <c r="AP72" s="175" t="s">
        <v>2691</v>
      </c>
    </row>
    <row r="73" spans="1:42" s="39" customFormat="1" ht="15.75" customHeight="1">
      <c r="A73" s="155"/>
      <c r="B73" s="155" t="s">
        <v>2448</v>
      </c>
      <c r="C73" s="175" t="s">
        <v>2698</v>
      </c>
      <c r="D73" s="175" t="s">
        <v>2877</v>
      </c>
      <c r="E73" s="492">
        <v>46139</v>
      </c>
      <c r="F73" s="175" t="s">
        <v>2878</v>
      </c>
      <c r="G73" s="492">
        <v>46139</v>
      </c>
      <c r="H73" s="175" t="s">
        <v>2222</v>
      </c>
      <c r="I73" s="175" t="s">
        <v>2879</v>
      </c>
      <c r="J73" s="159" t="str">
        <f>IF($C73="","",INDEX(POA_GC_2026!$O:$O,MATCH($C73,POA_GC_2026!$A:$A,0)))</f>
        <v>PROVISION Y PRESTACION DE SERVICIOS DE SALUD</v>
      </c>
      <c r="K73" s="160" t="str">
        <f>IF($C73="","",INDEX(POA_GC_2026!$W:$W,MATCH($C73,POA_GC_2026!A:A,0)))</f>
        <v>APROBAR Y GARANTIZAR LA EJECUCION DEL PLAN ANUAL DE COMPRAS DE INSUMOS MEDICOS, MEDICAMENTOS, EQUIPAMIENTO DEL HOSPITAL, ACTIVOS FIJOS EN GENERAL, CONSTRUCCIONES, INVERSIONES Y DEMAS SUMINISTROS ASEGURANDO EL CUMPLIMIENTO DE LA LEY ORGANICA DEL SISTEMA NACIONAL</v>
      </c>
      <c r="L73" s="160" t="str">
        <f>IF($C73="","",INDEX(POA_GC_2026!X:X,MATCH($C73,POA_GC_2026!$A:$A,0)))</f>
        <v>ACTA DE ENTREGA RECEPCION DE DISPOSITIVOS MEDICOS DE USO GENERAL ADQUIRIDOS, COMPROBANDO SUS CANTIDADES, CALIDAD Y CARACTERISTICAS DE ACUERDO A LO SOLICITADO</v>
      </c>
      <c r="M73" s="161" t="str">
        <f>IF($C73="","",INDEX(POA_GC_2026!C:C,MATCH($C73,POA_GC_2026!$A:$A,0)))</f>
        <v>ADQUISICION DE DISPOSITIVOS MEDICOS DE USO GENERAL</v>
      </c>
      <c r="N73" s="571" t="str">
        <f>IF($C73="","",INDEX(POA_GC_2026!N:N,MATCH($C73,POA_GC_2026!$A:$A,0)))</f>
        <v>HOSPITAL GENERAL DE CHONE</v>
      </c>
      <c r="O73" s="161" t="str">
        <f>IF($C73="","",INDEX(POA_GC_2026!D:D,MATCH($C73,POA_GC_2026!$A:$A,0)))</f>
        <v>1333</v>
      </c>
      <c r="P73" s="161" t="str">
        <f>IF($C73="","",INDEX(POA_GC_2026!$E:$E,MATCH($C73,POA_GC_2026!$A:$A,0)))</f>
        <v>90</v>
      </c>
      <c r="Q73" s="161" t="str">
        <f>IF($C73="","",INDEX(POA_GC_2026!$F:$F,MATCH($C73,POA_GC_2026!$A:$A,0)))</f>
        <v>000</v>
      </c>
      <c r="R73" s="161" t="str">
        <f>IF($C73="","",INDEX(POA_GC_2026!$G:$G,MATCH($C73,POA_GC_2026!$A:$A,0)))</f>
        <v>004</v>
      </c>
      <c r="S73" s="161">
        <f>IF($C73="","",INDEX(POA_GC_2026!$H:$H,MATCH($C73,POA_GC_2026!$A:$A,0)))</f>
        <v>530826</v>
      </c>
      <c r="T73" s="161" t="str">
        <f>IF($C73="","",INDEX(POA_GC_2026!$I:$I,MATCH($C73,POA_GC_2026!$A:$A,0)))</f>
        <v>1303</v>
      </c>
      <c r="U73" s="161" t="str">
        <f>IF($C73="","",INDEX(POA_GC_2026!$J:$J,MATCH($C73,POA_GC_2026!$A:$A,0)))</f>
        <v>001</v>
      </c>
      <c r="V73" s="161" t="str">
        <f>IF($C73="","",INDEX(POA_GC_2026!$K:$K,MATCH($C73,POA_GC_2026!$A:$A,0)))</f>
        <v>0000</v>
      </c>
      <c r="W73" s="161" t="str">
        <f>IF($C73="","",INDEX(POA_GC_2026!$L:$L,MATCH($C73,POA_GC_2026!$A:$A,0)))</f>
        <v>0000</v>
      </c>
      <c r="X73" s="165" t="str">
        <f>IF($C73="","",INDEX(POA_GC_2026!$AB:$AB,MATCH($C73,POA_GC_2026!$A:$A,0)))</f>
        <v>NUEVA</v>
      </c>
      <c r="Y73" s="165">
        <f>IF($C73="","",INDEX(POA_GC_2026!$BE:$BE,MATCH($C73,POA_GC_2026!$A:$A,0)))</f>
        <v>37368.480000000003</v>
      </c>
      <c r="Z73" s="168">
        <v>37368.480000000003</v>
      </c>
      <c r="AA73" s="168">
        <v>0</v>
      </c>
      <c r="AB73" s="169">
        <f t="shared" si="4"/>
        <v>37368.480000000003</v>
      </c>
      <c r="AC73" s="493" t="s">
        <v>2807</v>
      </c>
      <c r="AD73" s="168"/>
      <c r="AE73" s="168"/>
      <c r="AF73" s="168">
        <v>0</v>
      </c>
      <c r="AG73" s="172">
        <f>IF($C73="","",INDEX(POA_GC_2026!$CZ:$CZ,MATCH($C73,POA_GC_2026!$A:$A,0)))</f>
        <v>0</v>
      </c>
      <c r="AH73" s="159" t="str">
        <f>IF($C73="","",INDEX(POA_GC_2026!$R:$R,MATCH($C73,POA_GC_2026!$A:$A,0)))</f>
        <v>DISPOSITIVOS MEDICOS DE USO GENERAL</v>
      </c>
      <c r="AI73" s="162" t="s">
        <v>952</v>
      </c>
      <c r="AJ73" s="159" t="str">
        <f>IF($C73="","",INDEX(POA_GC_2026!$B:$B,MATCH($C73,POA_GC_2026!$A:$A,0)))</f>
        <v>HOSPITAL GENERAL DE CHONE</v>
      </c>
      <c r="AK73" s="175"/>
      <c r="AL73" s="175">
        <v>0</v>
      </c>
      <c r="AM73" s="173">
        <f t="shared" si="3"/>
        <v>37368.480000000003</v>
      </c>
      <c r="AN73" s="175"/>
      <c r="AO73" s="175"/>
      <c r="AP73" s="175" t="s">
        <v>2698</v>
      </c>
    </row>
    <row r="74" spans="1:42" s="39" customFormat="1" ht="15.75" customHeight="1">
      <c r="A74" s="155"/>
      <c r="B74" s="155" t="s">
        <v>2520</v>
      </c>
      <c r="C74" s="175" t="s">
        <v>2702</v>
      </c>
      <c r="D74" s="175" t="s">
        <v>2880</v>
      </c>
      <c r="E74" s="492">
        <v>46136</v>
      </c>
      <c r="F74" s="175" t="s">
        <v>2881</v>
      </c>
      <c r="G74" s="492">
        <v>46139</v>
      </c>
      <c r="H74" s="175" t="s">
        <v>2222</v>
      </c>
      <c r="I74" s="175" t="s">
        <v>2882</v>
      </c>
      <c r="J74" s="159" t="str">
        <f>IF($C74="","",INDEX(POA_GC_2026!$O:$O,MATCH($C74,POA_GC_2026!$A:$A,0)))</f>
        <v>PROVISION Y PRESTACION DE SERVICIOS DE SALUD</v>
      </c>
      <c r="K74" s="160" t="str">
        <f>IF($C74="","",INDEX(POA_GC_2026!$W:$W,MATCH($C74,POA_GC_2026!A:A,0)))</f>
        <v>APROBAR Y GARANTIZAR LA EJECUCION DEL PLAN ANUAL DE COMPRAS DE INSUMOS MEDICOS, MEDICAMENTOS, EQUIPAMIENTO DEL HOSPITAL, ACTIVOS FIJOS EN GENERAL, CONSTRUCCIONES, INVERSIONES Y DEMAS SUMINISTROS ASEGURANDO EL CUMPLIMIENTO DE LA LEY ORGANICA DEL SISTEMA NACIONAL</v>
      </c>
      <c r="L74" s="160" t="str">
        <f>IF($C74="","",INDEX(POA_GC_2026!X:X,MATCH($C74,POA_GC_2026!$A:$A,0)))</f>
        <v>ACTA DE ENTREGA RECEPCION DE DISPOSITIVOS MEDICOS DE USO GENERAL ADQUIRIDOS, COMPROBANDO SUS CANTIDADES, CALIDAD Y CARACTERISTICAS DE ACUERDO A LO SOLICITADO</v>
      </c>
      <c r="M74" s="161" t="str">
        <f>IF($C74="","",INDEX(POA_GC_2026!C:C,MATCH($C74,POA_GC_2026!$A:$A,0)))</f>
        <v>ADQUISICION DE DISPOSITIVOS MEDICOS DE USO GENERAL</v>
      </c>
      <c r="N74" s="571" t="str">
        <f>IF($C74="","",INDEX(POA_GC_2026!N:N,MATCH($C74,POA_GC_2026!$A:$A,0)))</f>
        <v>HOSPITAL GENERAL DE CHONE</v>
      </c>
      <c r="O74" s="161" t="str">
        <f>IF($C74="","",INDEX(POA_GC_2026!D:D,MATCH($C74,POA_GC_2026!$A:$A,0)))</f>
        <v>1333</v>
      </c>
      <c r="P74" s="161" t="str">
        <f>IF($C74="","",INDEX(POA_GC_2026!$E:$E,MATCH($C74,POA_GC_2026!$A:$A,0)))</f>
        <v>90</v>
      </c>
      <c r="Q74" s="161" t="str">
        <f>IF($C74="","",INDEX(POA_GC_2026!$F:$F,MATCH($C74,POA_GC_2026!$A:$A,0)))</f>
        <v>000</v>
      </c>
      <c r="R74" s="161" t="str">
        <f>IF($C74="","",INDEX(POA_GC_2026!$G:$G,MATCH($C74,POA_GC_2026!$A:$A,0)))</f>
        <v>004</v>
      </c>
      <c r="S74" s="161">
        <f>IF($C74="","",INDEX(POA_GC_2026!$H:$H,MATCH($C74,POA_GC_2026!$A:$A,0)))</f>
        <v>530826</v>
      </c>
      <c r="T74" s="161" t="str">
        <f>IF($C74="","",INDEX(POA_GC_2026!$I:$I,MATCH($C74,POA_GC_2026!$A:$A,0)))</f>
        <v>1303</v>
      </c>
      <c r="U74" s="161" t="str">
        <f>IF($C74="","",INDEX(POA_GC_2026!$J:$J,MATCH($C74,POA_GC_2026!$A:$A,0)))</f>
        <v>001</v>
      </c>
      <c r="V74" s="161" t="str">
        <f>IF($C74="","",INDEX(POA_GC_2026!$K:$K,MATCH($C74,POA_GC_2026!$A:$A,0)))</f>
        <v>0000</v>
      </c>
      <c r="W74" s="161" t="str">
        <f>IF($C74="","",INDEX(POA_GC_2026!$L:$L,MATCH($C74,POA_GC_2026!$A:$A,0)))</f>
        <v>0000</v>
      </c>
      <c r="X74" s="165" t="str">
        <f>IF($C74="","",INDEX(POA_GC_2026!$AB:$AB,MATCH($C74,POA_GC_2026!$A:$A,0)))</f>
        <v>NUEVA</v>
      </c>
      <c r="Y74" s="165">
        <f>IF($C74="","",INDEX(POA_GC_2026!$BE:$BE,MATCH($C74,POA_GC_2026!$A:$A,0)))</f>
        <v>157194.37</v>
      </c>
      <c r="Z74" s="168">
        <v>157194.37</v>
      </c>
      <c r="AA74" s="168">
        <v>0</v>
      </c>
      <c r="AB74" s="169">
        <f t="shared" si="4"/>
        <v>157194.37</v>
      </c>
      <c r="AC74" s="493" t="s">
        <v>2807</v>
      </c>
      <c r="AD74" s="168"/>
      <c r="AE74" s="168"/>
      <c r="AF74" s="168">
        <v>0</v>
      </c>
      <c r="AG74" s="172">
        <f>IF($C74="","",INDEX(POA_GC_2026!$CZ:$CZ,MATCH($C74,POA_GC_2026!$A:$A,0)))</f>
        <v>0</v>
      </c>
      <c r="AH74" s="159" t="str">
        <f>IF($C74="","",INDEX(POA_GC_2026!$R:$R,MATCH($C74,POA_GC_2026!$A:$A,0)))</f>
        <v>DISPOSITIVOS MEDICOS DE USO GENERAL</v>
      </c>
      <c r="AI74" s="162" t="s">
        <v>952</v>
      </c>
      <c r="AJ74" s="159" t="str">
        <f>IF($C74="","",INDEX(POA_GC_2026!$B:$B,MATCH($C74,POA_GC_2026!$A:$A,0)))</f>
        <v>HOSPITAL GENERAL DE CHONE</v>
      </c>
      <c r="AK74" s="175"/>
      <c r="AL74" s="175">
        <v>0</v>
      </c>
      <c r="AM74" s="173">
        <f t="shared" si="3"/>
        <v>157194.37</v>
      </c>
      <c r="AN74" s="175"/>
      <c r="AO74" s="175"/>
      <c r="AP74" s="175" t="s">
        <v>2702</v>
      </c>
    </row>
    <row r="75" spans="1:42" s="39" customFormat="1" ht="15.75" customHeight="1">
      <c r="A75" s="155"/>
      <c r="B75" s="155" t="s">
        <v>2515</v>
      </c>
      <c r="C75" s="175" t="s">
        <v>2704</v>
      </c>
      <c r="D75" s="175" t="s">
        <v>2883</v>
      </c>
      <c r="E75" s="492">
        <v>46136</v>
      </c>
      <c r="F75" s="175" t="s">
        <v>2884</v>
      </c>
      <c r="G75" s="492">
        <v>46139</v>
      </c>
      <c r="H75" s="175" t="s">
        <v>2222</v>
      </c>
      <c r="I75" s="175" t="s">
        <v>2885</v>
      </c>
      <c r="J75" s="159" t="str">
        <f>IF($C75="","",INDEX(POA_GC_2026!$O:$O,MATCH($C75,POA_GC_2026!$A:$A,0)))</f>
        <v>PROVISION Y PRESTACION DE SERVICIOS DE SALUD</v>
      </c>
      <c r="K75" s="160" t="str">
        <f>IF($C75="","",INDEX(POA_GC_2026!$W:$W,MATCH($C75,POA_GC_2026!A:A,0)))</f>
        <v>APROBAR Y GARANTIZAR LA EJECUCION DEL PLAN ANUAL DE COMPRAS DE INSUMOS MEDICOS, MEDICAMENTOS, EQUIPAMIENTO DEL HOSPITAL, ACTIVOS FIJOS EN GENERAL, CONSTRUCCIONES, INVERSIONES Y DEMAS SUMINISTROS ASEGURANDO EL CUMPLIMIENTO DE LA LEY ORGANICA DEL SISTEMA NACIONAL</v>
      </c>
      <c r="L75" s="160" t="str">
        <f>IF($C75="","",INDEX(POA_GC_2026!X:X,MATCH($C75,POA_GC_2026!$A:$A,0)))</f>
        <v>ACTA DE ENTREGA RECEPCION DE DISPOSITIVOS MEDICOS DE USO GENERAL ADQUIRIDOS, COMPROBANDO SUS CANTIDADES, CALIDAD Y CARACTERISTICAS DE ACUERDO A LO SOLICITADO</v>
      </c>
      <c r="M75" s="161" t="str">
        <f>IF($C75="","",INDEX(POA_GC_2026!C:C,MATCH($C75,POA_GC_2026!$A:$A,0)))</f>
        <v>ADQUISICION DE DISPOSITIVOS MEDICOS DE USO GENERAL</v>
      </c>
      <c r="N75" s="571" t="str">
        <f>IF($C75="","",INDEX(POA_GC_2026!N:N,MATCH($C75,POA_GC_2026!$A:$A,0)))</f>
        <v>HOSPITAL GENERAL DE CHONE</v>
      </c>
      <c r="O75" s="161" t="str">
        <f>IF($C75="","",INDEX(POA_GC_2026!D:D,MATCH($C75,POA_GC_2026!$A:$A,0)))</f>
        <v>1333</v>
      </c>
      <c r="P75" s="161" t="str">
        <f>IF($C75="","",INDEX(POA_GC_2026!$E:$E,MATCH($C75,POA_GC_2026!$A:$A,0)))</f>
        <v>90</v>
      </c>
      <c r="Q75" s="161" t="str">
        <f>IF($C75="","",INDEX(POA_GC_2026!$F:$F,MATCH($C75,POA_GC_2026!$A:$A,0)))</f>
        <v>000</v>
      </c>
      <c r="R75" s="161" t="str">
        <f>IF($C75="","",INDEX(POA_GC_2026!$G:$G,MATCH($C75,POA_GC_2026!$A:$A,0)))</f>
        <v>004</v>
      </c>
      <c r="S75" s="161">
        <f>IF($C75="","",INDEX(POA_GC_2026!$H:$H,MATCH($C75,POA_GC_2026!$A:$A,0)))</f>
        <v>530826</v>
      </c>
      <c r="T75" s="161" t="str">
        <f>IF($C75="","",INDEX(POA_GC_2026!$I:$I,MATCH($C75,POA_GC_2026!$A:$A,0)))</f>
        <v>1303</v>
      </c>
      <c r="U75" s="161" t="str">
        <f>IF($C75="","",INDEX(POA_GC_2026!$J:$J,MATCH($C75,POA_GC_2026!$A:$A,0)))</f>
        <v>001</v>
      </c>
      <c r="V75" s="161" t="str">
        <f>IF($C75="","",INDEX(POA_GC_2026!$K:$K,MATCH($C75,POA_GC_2026!$A:$A,0)))</f>
        <v>0000</v>
      </c>
      <c r="W75" s="161" t="str">
        <f>IF($C75="","",INDEX(POA_GC_2026!$L:$L,MATCH($C75,POA_GC_2026!$A:$A,0)))</f>
        <v>0000</v>
      </c>
      <c r="X75" s="165" t="str">
        <f>IF($C75="","",INDEX(POA_GC_2026!$AB:$AB,MATCH($C75,POA_GC_2026!$A:$A,0)))</f>
        <v>NUEVA</v>
      </c>
      <c r="Y75" s="165">
        <f>IF($C75="","",INDEX(POA_GC_2026!$BE:$BE,MATCH($C75,POA_GC_2026!$A:$A,0)))</f>
        <v>2754</v>
      </c>
      <c r="Z75" s="168">
        <v>2754</v>
      </c>
      <c r="AA75" s="168">
        <v>0</v>
      </c>
      <c r="AB75" s="169">
        <f t="shared" si="4"/>
        <v>2754</v>
      </c>
      <c r="AC75" s="493" t="s">
        <v>2807</v>
      </c>
      <c r="AD75" s="168"/>
      <c r="AE75" s="168"/>
      <c r="AF75" s="168">
        <v>0</v>
      </c>
      <c r="AG75" s="172">
        <f>IF($C75="","",INDEX(POA_GC_2026!$CZ:$CZ,MATCH($C75,POA_GC_2026!$A:$A,0)))</f>
        <v>0</v>
      </c>
      <c r="AH75" s="159" t="str">
        <f>IF($C75="","",INDEX(POA_GC_2026!$R:$R,MATCH($C75,POA_GC_2026!$A:$A,0)))</f>
        <v>DISPOSITIVOS MEDICOS DE USO GENERAL</v>
      </c>
      <c r="AI75" s="162" t="s">
        <v>952</v>
      </c>
      <c r="AJ75" s="159" t="str">
        <f>IF($C75="","",INDEX(POA_GC_2026!$B:$B,MATCH($C75,POA_GC_2026!$A:$A,0)))</f>
        <v>HOSPITAL GENERAL DE CHONE</v>
      </c>
      <c r="AK75" s="175"/>
      <c r="AL75" s="175">
        <v>0</v>
      </c>
      <c r="AM75" s="173">
        <f t="shared" si="3"/>
        <v>2754</v>
      </c>
      <c r="AN75" s="175"/>
      <c r="AO75" s="175"/>
      <c r="AP75" s="175" t="s">
        <v>2704</v>
      </c>
    </row>
    <row r="76" spans="1:42" s="39" customFormat="1" ht="15.75" customHeight="1">
      <c r="A76" s="155"/>
      <c r="B76" s="155" t="s">
        <v>2450</v>
      </c>
      <c r="C76" s="175" t="s">
        <v>2706</v>
      </c>
      <c r="D76" s="175" t="s">
        <v>2886</v>
      </c>
      <c r="E76" s="492">
        <v>46139</v>
      </c>
      <c r="F76" s="175" t="s">
        <v>2887</v>
      </c>
      <c r="G76" s="492">
        <v>46139</v>
      </c>
      <c r="H76" s="175" t="s">
        <v>2222</v>
      </c>
      <c r="I76" s="175" t="s">
        <v>2888</v>
      </c>
      <c r="J76" s="159" t="str">
        <f>IF($C76="","",INDEX(POA_GC_2026!$O:$O,MATCH($C76,POA_GC_2026!$A:$A,0)))</f>
        <v>PROVISION Y PRESTACION DE SERVICIOS DE SALUD</v>
      </c>
      <c r="K76" s="160" t="str">
        <f>IF($C76="","",INDEX(POA_GC_2026!$W:$W,MATCH($C76,POA_GC_2026!A:A,0)))</f>
        <v>APROBAR Y GARANTIZAR LA EJECUCION DEL PLAN ANUAL DE COMPRAS DE INSUMOS MEDICOS, MEDICAMENTOS, EQUIPAMIENTO DEL HOSPITAL, ACTIVOS FIJOS EN GENERAL, CONSTRUCCIONES, INVERSIONES Y DEMAS SUMINISTROS ASEGURANDO EL CUMPLIMIENTO DE LA LEY ORGANICA DEL SISTEMA NACIONAL</v>
      </c>
      <c r="L76" s="160" t="str">
        <f>IF($C76="","",INDEX(POA_GC_2026!X:X,MATCH($C76,POA_GC_2026!$A:$A,0)))</f>
        <v>ACTA DE ENTREGA RECEPCION DE DISPOSITIVOS MEDICOS DE USO GENERAL ADQUIRIDOS, COMPROBANDO SUS CANTIDADES, CALIDAD Y CARACTERISTICAS DE ACUERDO A LO SOLICITADO</v>
      </c>
      <c r="M76" s="161" t="str">
        <f>IF($C76="","",INDEX(POA_GC_2026!C:C,MATCH($C76,POA_GC_2026!$A:$A,0)))</f>
        <v>ADQUISICION DE DISPOSITIVOS MEDICOS DE USO GENERAL</v>
      </c>
      <c r="N76" s="571" t="str">
        <f>IF($C76="","",INDEX(POA_GC_2026!N:N,MATCH($C76,POA_GC_2026!$A:$A,0)))</f>
        <v>HOSPITAL GENERAL DE CHONE</v>
      </c>
      <c r="O76" s="161" t="str">
        <f>IF($C76="","",INDEX(POA_GC_2026!D:D,MATCH($C76,POA_GC_2026!$A:$A,0)))</f>
        <v>1333</v>
      </c>
      <c r="P76" s="161" t="str">
        <f>IF($C76="","",INDEX(POA_GC_2026!$E:$E,MATCH($C76,POA_GC_2026!$A:$A,0)))</f>
        <v>90</v>
      </c>
      <c r="Q76" s="161" t="str">
        <f>IF($C76="","",INDEX(POA_GC_2026!$F:$F,MATCH($C76,POA_GC_2026!$A:$A,0)))</f>
        <v>000</v>
      </c>
      <c r="R76" s="161" t="str">
        <f>IF($C76="","",INDEX(POA_GC_2026!$G:$G,MATCH($C76,POA_GC_2026!$A:$A,0)))</f>
        <v>004</v>
      </c>
      <c r="S76" s="161">
        <f>IF($C76="","",INDEX(POA_GC_2026!$H:$H,MATCH($C76,POA_GC_2026!$A:$A,0)))</f>
        <v>530826</v>
      </c>
      <c r="T76" s="161" t="str">
        <f>IF($C76="","",INDEX(POA_GC_2026!$I:$I,MATCH($C76,POA_GC_2026!$A:$A,0)))</f>
        <v>1303</v>
      </c>
      <c r="U76" s="161" t="str">
        <f>IF($C76="","",INDEX(POA_GC_2026!$J:$J,MATCH($C76,POA_GC_2026!$A:$A,0)))</f>
        <v>001</v>
      </c>
      <c r="V76" s="161" t="str">
        <f>IF($C76="","",INDEX(POA_GC_2026!$K:$K,MATCH($C76,POA_GC_2026!$A:$A,0)))</f>
        <v>0000</v>
      </c>
      <c r="W76" s="161" t="str">
        <f>IF($C76="","",INDEX(POA_GC_2026!$L:$L,MATCH($C76,POA_GC_2026!$A:$A,0)))</f>
        <v>0000</v>
      </c>
      <c r="X76" s="165" t="str">
        <f>IF($C76="","",INDEX(POA_GC_2026!$AB:$AB,MATCH($C76,POA_GC_2026!$A:$A,0)))</f>
        <v>NUEVA</v>
      </c>
      <c r="Y76" s="165">
        <f>IF($C76="","",INDEX(POA_GC_2026!$BE:$BE,MATCH($C76,POA_GC_2026!$A:$A,0)))</f>
        <v>3412.8</v>
      </c>
      <c r="Z76" s="168">
        <v>3412.8</v>
      </c>
      <c r="AA76" s="168">
        <v>0</v>
      </c>
      <c r="AB76" s="169">
        <f t="shared" si="4"/>
        <v>3412.8</v>
      </c>
      <c r="AC76" s="493" t="s">
        <v>2807</v>
      </c>
      <c r="AD76" s="168"/>
      <c r="AE76" s="168"/>
      <c r="AF76" s="168">
        <v>0</v>
      </c>
      <c r="AG76" s="172">
        <f>IF($C76="","",INDEX(POA_GC_2026!$CZ:$CZ,MATCH($C76,POA_GC_2026!$A:$A,0)))</f>
        <v>0</v>
      </c>
      <c r="AH76" s="159" t="str">
        <f>IF($C76="","",INDEX(POA_GC_2026!$R:$R,MATCH($C76,POA_GC_2026!$A:$A,0)))</f>
        <v>DISPOSITIVOS MEDICOS DE USO GENERAL</v>
      </c>
      <c r="AI76" s="162" t="s">
        <v>952</v>
      </c>
      <c r="AJ76" s="159" t="str">
        <f>IF($C76="","",INDEX(POA_GC_2026!$B:$B,MATCH($C76,POA_GC_2026!$A:$A,0)))</f>
        <v>HOSPITAL GENERAL DE CHONE</v>
      </c>
      <c r="AK76" s="175"/>
      <c r="AL76" s="175">
        <v>0</v>
      </c>
      <c r="AM76" s="173">
        <f t="shared" si="3"/>
        <v>3412.8</v>
      </c>
      <c r="AN76" s="175"/>
      <c r="AO76" s="175"/>
      <c r="AP76" s="175" t="s">
        <v>2706</v>
      </c>
    </row>
    <row r="77" spans="1:42" s="39" customFormat="1" ht="15.75" customHeight="1">
      <c r="A77" s="155"/>
      <c r="B77" s="155" t="s">
        <v>2521</v>
      </c>
      <c r="C77" s="175" t="s">
        <v>2708</v>
      </c>
      <c r="D77" s="175" t="s">
        <v>2889</v>
      </c>
      <c r="E77" s="492">
        <v>46139</v>
      </c>
      <c r="F77" s="175" t="s">
        <v>2890</v>
      </c>
      <c r="G77" s="492">
        <v>46139</v>
      </c>
      <c r="H77" s="175" t="s">
        <v>2222</v>
      </c>
      <c r="I77" s="175" t="s">
        <v>2891</v>
      </c>
      <c r="J77" s="159" t="str">
        <f>IF($C77="","",INDEX(POA_GC_2026!$O:$O,MATCH($C77,POA_GC_2026!$A:$A,0)))</f>
        <v>PROVISION Y PRESTACION DE SERVICIOS DE SALUD</v>
      </c>
      <c r="K77" s="160" t="str">
        <f>IF($C77="","",INDEX(POA_GC_2026!$W:$W,MATCH($C77,POA_GC_2026!A:A,0)))</f>
        <v>APROBAR Y GARANTIZAR LA EJECUCION DEL PLAN ANUAL DE COMPRAS DE INSUMOS MEDICOS, MEDICAMENTOS, EQUIPAMIENTO DEL HOSPITAL, ACTIVOS FIJOS EN GENERAL, CONSTRUCCIONES, INVERSIONES Y DEMAS SUMINISTROS ASEGURANDO EL CUMPLIMIENTO DE LA LEY ORGANICA DEL SISTEMA NACIONAL</v>
      </c>
      <c r="L77" s="160" t="str">
        <f>IF($C77="","",INDEX(POA_GC_2026!X:X,MATCH($C77,POA_GC_2026!$A:$A,0)))</f>
        <v>ACTA DE ENTREGA RECEPCION DE DISPOSITIVOS MEDICOS DE USO GENERAL ADQUIRIDOS, COMPROBANDO SUS CANTIDADES, CALIDAD Y CARACTERISTICAS DE ACUERDO A LO SOLICITADO</v>
      </c>
      <c r="M77" s="161" t="str">
        <f>IF($C77="","",INDEX(POA_GC_2026!C:C,MATCH($C77,POA_GC_2026!$A:$A,0)))</f>
        <v>ADQUISICION DE DISPOSITIVOS MEDICOS DE USO GENERAL</v>
      </c>
      <c r="N77" s="571" t="str">
        <f>IF($C77="","",INDEX(POA_GC_2026!N:N,MATCH($C77,POA_GC_2026!$A:$A,0)))</f>
        <v>HOSPITAL GENERAL DE CHONE</v>
      </c>
      <c r="O77" s="161" t="str">
        <f>IF($C77="","",INDEX(POA_GC_2026!D:D,MATCH($C77,POA_GC_2026!$A:$A,0)))</f>
        <v>1333</v>
      </c>
      <c r="P77" s="161" t="str">
        <f>IF($C77="","",INDEX(POA_GC_2026!$E:$E,MATCH($C77,POA_GC_2026!$A:$A,0)))</f>
        <v>90</v>
      </c>
      <c r="Q77" s="161" t="str">
        <f>IF($C77="","",INDEX(POA_GC_2026!$F:$F,MATCH($C77,POA_GC_2026!$A:$A,0)))</f>
        <v>000</v>
      </c>
      <c r="R77" s="161" t="str">
        <f>IF($C77="","",INDEX(POA_GC_2026!$G:$G,MATCH($C77,POA_GC_2026!$A:$A,0)))</f>
        <v>004</v>
      </c>
      <c r="S77" s="161">
        <f>IF($C77="","",INDEX(POA_GC_2026!$H:$H,MATCH($C77,POA_GC_2026!$A:$A,0)))</f>
        <v>530826</v>
      </c>
      <c r="T77" s="161" t="str">
        <f>IF($C77="","",INDEX(POA_GC_2026!$I:$I,MATCH($C77,POA_GC_2026!$A:$A,0)))</f>
        <v>1303</v>
      </c>
      <c r="U77" s="161" t="str">
        <f>IF($C77="","",INDEX(POA_GC_2026!$J:$J,MATCH($C77,POA_GC_2026!$A:$A,0)))</f>
        <v>001</v>
      </c>
      <c r="V77" s="161" t="str">
        <f>IF($C77="","",INDEX(POA_GC_2026!$K:$K,MATCH($C77,POA_GC_2026!$A:$A,0)))</f>
        <v>0000</v>
      </c>
      <c r="W77" s="161" t="str">
        <f>IF($C77="","",INDEX(POA_GC_2026!$L:$L,MATCH($C77,POA_GC_2026!$A:$A,0)))</f>
        <v>0000</v>
      </c>
      <c r="X77" s="165" t="str">
        <f>IF($C77="","",INDEX(POA_GC_2026!$AB:$AB,MATCH($C77,POA_GC_2026!$A:$A,0)))</f>
        <v>NUEVA</v>
      </c>
      <c r="Y77" s="165">
        <f>IF($C77="","",INDEX(POA_GC_2026!$BE:$BE,MATCH($C77,POA_GC_2026!$A:$A,0)))</f>
        <v>1410</v>
      </c>
      <c r="Z77" s="168">
        <v>1410</v>
      </c>
      <c r="AA77" s="168">
        <v>0</v>
      </c>
      <c r="AB77" s="169">
        <f t="shared" si="4"/>
        <v>1410</v>
      </c>
      <c r="AC77" s="493" t="s">
        <v>2807</v>
      </c>
      <c r="AD77" s="168"/>
      <c r="AE77" s="168"/>
      <c r="AF77" s="168">
        <v>0</v>
      </c>
      <c r="AG77" s="172">
        <f>IF($C77="","",INDEX(POA_GC_2026!$CZ:$CZ,MATCH($C77,POA_GC_2026!$A:$A,0)))</f>
        <v>0</v>
      </c>
      <c r="AH77" s="159" t="str">
        <f>IF($C77="","",INDEX(POA_GC_2026!$R:$R,MATCH($C77,POA_GC_2026!$A:$A,0)))</f>
        <v>DISPOSITIVOS MEDICOS DE USO GENERAL</v>
      </c>
      <c r="AI77" s="162" t="s">
        <v>952</v>
      </c>
      <c r="AJ77" s="159" t="str">
        <f>IF($C77="","",INDEX(POA_GC_2026!$B:$B,MATCH($C77,POA_GC_2026!$A:$A,0)))</f>
        <v>HOSPITAL GENERAL DE CHONE</v>
      </c>
      <c r="AK77" s="175"/>
      <c r="AL77" s="175">
        <v>0</v>
      </c>
      <c r="AM77" s="173">
        <f t="shared" si="3"/>
        <v>1410</v>
      </c>
      <c r="AN77" s="175"/>
      <c r="AO77" s="175"/>
      <c r="AP77" s="175" t="s">
        <v>2708</v>
      </c>
    </row>
    <row r="78" spans="1:42" s="39" customFormat="1" ht="15.75" customHeight="1">
      <c r="A78" s="155"/>
      <c r="B78" s="155" t="s">
        <v>2516</v>
      </c>
      <c r="C78" s="175" t="s">
        <v>2741</v>
      </c>
      <c r="D78" s="175" t="s">
        <v>2892</v>
      </c>
      <c r="E78" s="492">
        <v>46139</v>
      </c>
      <c r="F78" s="175" t="s">
        <v>2893</v>
      </c>
      <c r="G78" s="492">
        <v>46139</v>
      </c>
      <c r="H78" s="175" t="s">
        <v>2222</v>
      </c>
      <c r="I78" s="175" t="s">
        <v>2894</v>
      </c>
      <c r="J78" s="159" t="str">
        <f>IF($C78="","",INDEX(POA_GC_2026!$O:$O,MATCH($C78,POA_GC_2026!$A:$A,0)))</f>
        <v>PROVISION Y PRESTACION DE SERVICIOS DE SALUD</v>
      </c>
      <c r="K78" s="160" t="str">
        <f>IF($C78="","",INDEX(POA_GC_2026!$W:$W,MATCH($C78,POA_GC_2026!A:A,0)))</f>
        <v>APROBAR Y GARANTIZAR LA EJECUCION DEL PLAN ANUAL DE COMPRAS DE INSUMOS MEDICOS, MEDICAMENTOS, EQUIPAMIENTO DEL HOSPITAL, ACTIVOS FIJOS EN GENERAL, CONSTRUCCIONES, INVERSIONES Y DEMAS SUMINISTROS ASEGURANDO EL CUMPLIMIENTO DE LA LEY ORGANICA DEL SISTEMA NACIONAL</v>
      </c>
      <c r="L78" s="160" t="str">
        <f>IF($C78="","",INDEX(POA_GC_2026!X:X,MATCH($C78,POA_GC_2026!$A:$A,0)))</f>
        <v>ACTA DE ENTREGA RECEPCION DE MEDICAMENTOS ADQUIRIDOS, COMPROBANDO SUS CANTIDADES, CALIDAD Y CARACTERISTICAS DE ACUERDO A LO SOLICITADO</v>
      </c>
      <c r="M78" s="161" t="str">
        <f>IF($C78="","",INDEX(POA_GC_2026!C:C,MATCH($C78,POA_GC_2026!$A:$A,0)))</f>
        <v xml:space="preserve">ADQUISICION DE MEDICAMENTOS </v>
      </c>
      <c r="N78" s="571" t="str">
        <f>IF($C78="","",INDEX(POA_GC_2026!N:N,MATCH($C78,POA_GC_2026!$A:$A,0)))</f>
        <v>HOSPITAL GENERAL DE CHONE</v>
      </c>
      <c r="O78" s="161" t="str">
        <f>IF($C78="","",INDEX(POA_GC_2026!D:D,MATCH($C78,POA_GC_2026!$A:$A,0)))</f>
        <v>1333</v>
      </c>
      <c r="P78" s="161" t="str">
        <f>IF($C78="","",INDEX(POA_GC_2026!$E:$E,MATCH($C78,POA_GC_2026!$A:$A,0)))</f>
        <v>90</v>
      </c>
      <c r="Q78" s="161" t="str">
        <f>IF($C78="","",INDEX(POA_GC_2026!$F:$F,MATCH($C78,POA_GC_2026!$A:$A,0)))</f>
        <v>000</v>
      </c>
      <c r="R78" s="161" t="str">
        <f>IF($C78="","",INDEX(POA_GC_2026!$G:$G,MATCH($C78,POA_GC_2026!$A:$A,0)))</f>
        <v>004</v>
      </c>
      <c r="S78" s="161">
        <f>IF($C78="","",INDEX(POA_GC_2026!$H:$H,MATCH($C78,POA_GC_2026!$A:$A,0)))</f>
        <v>530809</v>
      </c>
      <c r="T78" s="161" t="str">
        <f>IF($C78="","",INDEX(POA_GC_2026!$I:$I,MATCH($C78,POA_GC_2026!$A:$A,0)))</f>
        <v>1303</v>
      </c>
      <c r="U78" s="161" t="str">
        <f>IF($C78="","",INDEX(POA_GC_2026!$J:$J,MATCH($C78,POA_GC_2026!$A:$A,0)))</f>
        <v>001</v>
      </c>
      <c r="V78" s="161" t="str">
        <f>IF($C78="","",INDEX(POA_GC_2026!$K:$K,MATCH($C78,POA_GC_2026!$A:$A,0)))</f>
        <v>0000</v>
      </c>
      <c r="W78" s="161" t="str">
        <f>IF($C78="","",INDEX(POA_GC_2026!$L:$L,MATCH($C78,POA_GC_2026!$A:$A,0)))</f>
        <v>0000</v>
      </c>
      <c r="X78" s="165" t="str">
        <f>IF($C78="","",INDEX(POA_GC_2026!$AB:$AB,MATCH($C78,POA_GC_2026!$A:$A,0)))</f>
        <v>NUEVA</v>
      </c>
      <c r="Y78" s="165">
        <f>IF($C78="","",INDEX(POA_GC_2026!$BE:$BE,MATCH($C78,POA_GC_2026!$A:$A,0)))</f>
        <v>22284.84</v>
      </c>
      <c r="Z78" s="168">
        <v>22284.84</v>
      </c>
      <c r="AA78" s="168">
        <v>0</v>
      </c>
      <c r="AB78" s="169">
        <f t="shared" si="4"/>
        <v>22284.84</v>
      </c>
      <c r="AC78" s="493" t="s">
        <v>2807</v>
      </c>
      <c r="AD78" s="168"/>
      <c r="AE78" s="168"/>
      <c r="AF78" s="168">
        <v>0</v>
      </c>
      <c r="AG78" s="172">
        <f>IF($C78="","",INDEX(POA_GC_2026!$CZ:$CZ,MATCH($C78,POA_GC_2026!$A:$A,0)))</f>
        <v>0</v>
      </c>
      <c r="AH78" s="159" t="str">
        <f>IF($C78="","",INDEX(POA_GC_2026!$R:$R,MATCH($C78,POA_GC_2026!$A:$A,0)))</f>
        <v>MEDICAMENTOS</v>
      </c>
      <c r="AI78" s="162" t="s">
        <v>952</v>
      </c>
      <c r="AJ78" s="159" t="str">
        <f>IF($C78="","",INDEX(POA_GC_2026!$B:$B,MATCH($C78,POA_GC_2026!$A:$A,0)))</f>
        <v>HOSPITAL GENERAL DE CHONE</v>
      </c>
      <c r="AK78" s="175"/>
      <c r="AL78" s="175">
        <v>0</v>
      </c>
      <c r="AM78" s="173">
        <f t="shared" si="3"/>
        <v>22284.84</v>
      </c>
      <c r="AN78" s="175"/>
      <c r="AO78" s="175"/>
      <c r="AP78" s="175" t="s">
        <v>2741</v>
      </c>
    </row>
    <row r="79" spans="1:42" s="39" customFormat="1" ht="15.75" customHeight="1">
      <c r="A79" s="155"/>
      <c r="B79" s="155" t="s">
        <v>2517</v>
      </c>
      <c r="C79" s="175" t="s">
        <v>2737</v>
      </c>
      <c r="D79" s="175" t="s">
        <v>2895</v>
      </c>
      <c r="E79" s="492">
        <v>46148</v>
      </c>
      <c r="F79" s="175" t="s">
        <v>2896</v>
      </c>
      <c r="G79" s="492">
        <v>46148</v>
      </c>
      <c r="H79" s="175" t="s">
        <v>2222</v>
      </c>
      <c r="I79" s="175" t="s">
        <v>2897</v>
      </c>
      <c r="J79" s="159" t="str">
        <f>IF($C79="","",INDEX(POA_GC_2026!$O:$O,MATCH($C79,POA_GC_2026!$A:$A,0)))</f>
        <v>PROVISION Y PRESTACION DE SERVICIOS DE SALUD</v>
      </c>
      <c r="K79" s="160" t="str">
        <f>IF($C79="","",INDEX(POA_GC_2026!$W:$W,MATCH($C79,POA_GC_2026!A:A,0)))</f>
        <v>APROBAR Y GARANTIZAR LA EJECUCION DEL PLAN ANUAL DE COMPRAS DE INSUMOS MEDICOS, MEDICAMENTOS, EQUIPAMIENTO DEL HOSPITAL, ACTIVOS FIJOS EN GENERAL, CONSTRUCCIONES, INVERSIONES Y DEMAS SUMINISTROS ASEGURANDO EL CUMPLIMIENTO DE LA LEY ORGANICA DEL SISTEMA NACIONAL DE CONTRATACION PUBLICA</v>
      </c>
      <c r="L79" s="160" t="str">
        <f>IF($C79="","",INDEX(POA_GC_2026!X:X,MATCH($C79,POA_GC_2026!$A:$A,0)))</f>
        <v>SOLICITUD DE PAGO POR UTILIZACION DE COMBUSTIBLE, LUBRICANTES Y COMPRA DE PIEZAS O ACCESORIOS DE VEHICULOS</v>
      </c>
      <c r="M79" s="161" t="str">
        <f>IF($C79="","",INDEX(POA_GC_2026!C:C,MATCH($C79,POA_GC_2026!$A:$A,0)))</f>
        <v>ADQUISICION DE COMBUSTIBLES</v>
      </c>
      <c r="N79" s="571" t="str">
        <f>IF($C79="","",INDEX(POA_GC_2026!N:N,MATCH($C79,POA_GC_2026!$A:$A,0)))</f>
        <v>HOSPITAL GENERAL DE CHONE</v>
      </c>
      <c r="O79" s="161" t="str">
        <f>IF($C79="","",INDEX(POA_GC_2026!D:D,MATCH($C79,POA_GC_2026!$A:$A,0)))</f>
        <v>1333</v>
      </c>
      <c r="P79" s="161" t="str">
        <f>IF($C79="","",INDEX(POA_GC_2026!$E:$E,MATCH($C79,POA_GC_2026!$A:$A,0)))</f>
        <v>90</v>
      </c>
      <c r="Q79" s="161" t="str">
        <f>IF($C79="","",INDEX(POA_GC_2026!$F:$F,MATCH($C79,POA_GC_2026!$A:$A,0)))</f>
        <v>000</v>
      </c>
      <c r="R79" s="161" t="str">
        <f>IF($C79="","",INDEX(POA_GC_2026!$G:$G,MATCH($C79,POA_GC_2026!$A:$A,0)))</f>
        <v>004</v>
      </c>
      <c r="S79" s="161">
        <f>IF($C79="","",INDEX(POA_GC_2026!$H:$H,MATCH($C79,POA_GC_2026!$A:$A,0)))</f>
        <v>530255</v>
      </c>
      <c r="T79" s="161" t="str">
        <f>IF($C79="","",INDEX(POA_GC_2026!$I:$I,MATCH($C79,POA_GC_2026!$A:$A,0)))</f>
        <v>1303</v>
      </c>
      <c r="U79" s="161" t="str">
        <f>IF($C79="","",INDEX(POA_GC_2026!$J:$J,MATCH($C79,POA_GC_2026!$A:$A,0)))</f>
        <v>001</v>
      </c>
      <c r="V79" s="161" t="str">
        <f>IF($C79="","",INDEX(POA_GC_2026!$K:$K,MATCH($C79,POA_GC_2026!$A:$A,0)))</f>
        <v>0000</v>
      </c>
      <c r="W79" s="161" t="str">
        <f>IF($C79="","",INDEX(POA_GC_2026!$L:$L,MATCH($C79,POA_GC_2026!$A:$A,0)))</f>
        <v>0000</v>
      </c>
      <c r="X79" s="165" t="str">
        <f>IF($C79="","",INDEX(POA_GC_2026!$AB:$AB,MATCH($C79,POA_GC_2026!$A:$A,0)))</f>
        <v>NUEVA</v>
      </c>
      <c r="Y79" s="165">
        <f>IF($C79="","",INDEX(POA_GC_2026!$BE:$BE,MATCH($C79,POA_GC_2026!$A:$A,0)))</f>
        <v>7947.3099999999995</v>
      </c>
      <c r="Z79" s="168">
        <v>7947.31</v>
      </c>
      <c r="AA79" s="168">
        <v>0</v>
      </c>
      <c r="AB79" s="169">
        <f t="shared" si="4"/>
        <v>7947.31</v>
      </c>
      <c r="AC79" s="493" t="s">
        <v>2807</v>
      </c>
      <c r="AD79" s="168"/>
      <c r="AE79" s="168"/>
      <c r="AF79" s="168">
        <v>0</v>
      </c>
      <c r="AG79" s="172">
        <f>IF($C79="","",INDEX(POA_GC_2026!$CZ:$CZ,MATCH($C79,POA_GC_2026!$A:$A,0)))</f>
        <v>-9.0949470177292824E-13</v>
      </c>
      <c r="AH79" s="159" t="str">
        <f>IF($C79="","",INDEX(POA_GC_2026!$R:$R,MATCH($C79,POA_GC_2026!$A:$A,0)))</f>
        <v>COMBUSTIBLES Y LUBRICANTES</v>
      </c>
      <c r="AI79" s="162" t="s">
        <v>952</v>
      </c>
      <c r="AJ79" s="159" t="str">
        <f>IF($C79="","",INDEX(POA_GC_2026!$B:$B,MATCH($C79,POA_GC_2026!$A:$A,0)))</f>
        <v>HOSPITAL GENERAL DE CHONE</v>
      </c>
      <c r="AK79" s="175"/>
      <c r="AL79" s="175">
        <v>0</v>
      </c>
      <c r="AM79" s="173">
        <f t="shared" si="3"/>
        <v>7947.31</v>
      </c>
      <c r="AN79" s="175"/>
      <c r="AO79" s="175"/>
      <c r="AP79" s="175" t="s">
        <v>2737</v>
      </c>
    </row>
    <row r="80" spans="1:42" s="39" customFormat="1" ht="15.75" customHeight="1">
      <c r="A80" s="155"/>
      <c r="B80" s="155" t="s">
        <v>2518</v>
      </c>
      <c r="C80" s="175" t="s">
        <v>2657</v>
      </c>
      <c r="D80" s="175" t="s">
        <v>2824</v>
      </c>
      <c r="E80" s="492">
        <v>46148</v>
      </c>
      <c r="F80" s="175" t="s">
        <v>2825</v>
      </c>
      <c r="G80" s="492">
        <v>46148</v>
      </c>
      <c r="H80" s="175" t="s">
        <v>2222</v>
      </c>
      <c r="I80" s="175" t="s">
        <v>2898</v>
      </c>
      <c r="J80" s="159" t="str">
        <f>IF($C80="","",INDEX(POA_GC_2026!$O:$O,MATCH($C80,POA_GC_2026!$A:$A,0)))</f>
        <v>PROVISION Y PRESTACION DE SERVICIOS DE SALUD</v>
      </c>
      <c r="K80" s="160" t="str">
        <f>IF($C80="","",INDEX(POA_GC_2026!$W:$W,MATCH($C80,POA_GC_2026!A:A,0)))</f>
        <v>APROBAR Y GARANTIZAR LA EJECUCION DEL PLAN ANUAL DE COMPRAS DE INSUMOS MEDICOS, MEDICAMENTOS, EQUIPAMIENTO DEL HOSPITAL, ACTIVOS FIJOS EN GENERAL, CONSTRUCCIONES, INVERSIONES Y DEMAS SUMINISTROS ASEGURANDO EL CUMPLIMIENTO DE LA LEY ORGANICA DEL SISTEMA NACIONAL DE CONTRATACION PUBLiCA</v>
      </c>
      <c r="L80" s="160" t="str">
        <f>IF($C80="","",INDEX(POA_GC_2026!X:X,MATCH($C80,POA_GC_2026!$A:$A,0)))</f>
        <v>INFORME  DE INGRESOS Y EGRESOS DE SUMINISTROS Y MATERIALES</v>
      </c>
      <c r="M80" s="161" t="str">
        <f>IF($C80="","",INDEX(POA_GC_2026!C:C,MATCH($C80,POA_GC_2026!$A:$A,0)))</f>
        <v>ADQUISICION DE MATERIALES DE OFICINA</v>
      </c>
      <c r="N80" s="571" t="str">
        <f>IF($C80="","",INDEX(POA_GC_2026!N:N,MATCH($C80,POA_GC_2026!$A:$A,0)))</f>
        <v>HOSPITAL GENERAL DE CHONE</v>
      </c>
      <c r="O80" s="161" t="str">
        <f>IF($C80="","",INDEX(POA_GC_2026!D:D,MATCH($C80,POA_GC_2026!$A:$A,0)))</f>
        <v>1333</v>
      </c>
      <c r="P80" s="161" t="str">
        <f>IF($C80="","",INDEX(POA_GC_2026!$E:$E,MATCH($C80,POA_GC_2026!$A:$A,0)))</f>
        <v>90</v>
      </c>
      <c r="Q80" s="161" t="str">
        <f>IF($C80="","",INDEX(POA_GC_2026!$F:$F,MATCH($C80,POA_GC_2026!$A:$A,0)))</f>
        <v>000</v>
      </c>
      <c r="R80" s="161" t="str">
        <f>IF($C80="","",INDEX(POA_GC_2026!$G:$G,MATCH($C80,POA_GC_2026!$A:$A,0)))</f>
        <v>004</v>
      </c>
      <c r="S80" s="161">
        <f>IF($C80="","",INDEX(POA_GC_2026!$H:$H,MATCH($C80,POA_GC_2026!$A:$A,0)))</f>
        <v>530804</v>
      </c>
      <c r="T80" s="161" t="str">
        <f>IF($C80="","",INDEX(POA_GC_2026!$I:$I,MATCH($C80,POA_GC_2026!$A:$A,0)))</f>
        <v>1303</v>
      </c>
      <c r="U80" s="161" t="str">
        <f>IF($C80="","",INDEX(POA_GC_2026!$J:$J,MATCH($C80,POA_GC_2026!$A:$A,0)))</f>
        <v>001</v>
      </c>
      <c r="V80" s="161" t="str">
        <f>IF($C80="","",INDEX(POA_GC_2026!$K:$K,MATCH($C80,POA_GC_2026!$A:$A,0)))</f>
        <v>0000</v>
      </c>
      <c r="W80" s="161" t="str">
        <f>IF($C80="","",INDEX(POA_GC_2026!$L:$L,MATCH($C80,POA_GC_2026!$A:$A,0)))</f>
        <v>0000</v>
      </c>
      <c r="X80" s="165" t="str">
        <f>IF($C80="","",INDEX(POA_GC_2026!$AB:$AB,MATCH($C80,POA_GC_2026!$A:$A,0)))</f>
        <v>ARRASTRE</v>
      </c>
      <c r="Y80" s="165">
        <f>IF($C80="","",INDEX(POA_GC_2026!$BE:$BE,MATCH($C80,POA_GC_2026!$A:$A,0)))</f>
        <v>1400</v>
      </c>
      <c r="Z80" s="168">
        <v>1400</v>
      </c>
      <c r="AA80" s="168">
        <v>0</v>
      </c>
      <c r="AB80" s="169">
        <f t="shared" si="4"/>
        <v>1400</v>
      </c>
      <c r="AC80" s="493" t="s">
        <v>2807</v>
      </c>
      <c r="AD80" s="168"/>
      <c r="AE80" s="168"/>
      <c r="AF80" s="168">
        <v>0</v>
      </c>
      <c r="AG80" s="172">
        <f>IF($C80="","",INDEX(POA_GC_2026!$CZ:$CZ,MATCH($C80,POA_GC_2026!$A:$A,0)))</f>
        <v>0</v>
      </c>
      <c r="AH80" s="159" t="str">
        <f>IF($C80="","",INDEX(POA_GC_2026!$R:$R,MATCH($C80,POA_GC_2026!$A:$A,0)))</f>
        <v>MATERIALES DE OFICINA</v>
      </c>
      <c r="AI80" s="162" t="s">
        <v>952</v>
      </c>
      <c r="AJ80" s="159" t="str">
        <f>IF($C80="","",INDEX(POA_GC_2026!$B:$B,MATCH($C80,POA_GC_2026!$A:$A,0)))</f>
        <v>HOSPITAL GENERAL DE CHONE</v>
      </c>
      <c r="AK80" s="175"/>
      <c r="AL80" s="175">
        <v>0</v>
      </c>
      <c r="AM80" s="173">
        <f t="shared" si="3"/>
        <v>1400</v>
      </c>
      <c r="AN80" s="175"/>
      <c r="AO80" s="175"/>
      <c r="AP80" s="175" t="s">
        <v>2657</v>
      </c>
    </row>
    <row r="81" spans="1:42" s="39" customFormat="1" ht="15.75" customHeight="1">
      <c r="A81" s="155"/>
      <c r="B81" s="155" t="s">
        <v>2522</v>
      </c>
      <c r="C81" s="175" t="s">
        <v>2665</v>
      </c>
      <c r="D81" s="175" t="s">
        <v>2824</v>
      </c>
      <c r="E81" s="492">
        <v>46148</v>
      </c>
      <c r="F81" s="175" t="s">
        <v>2825</v>
      </c>
      <c r="G81" s="492">
        <v>46148</v>
      </c>
      <c r="H81" s="175" t="s">
        <v>2222</v>
      </c>
      <c r="I81" s="175" t="s">
        <v>2899</v>
      </c>
      <c r="J81" s="159" t="str">
        <f>IF($C81="","",INDEX(POA_GC_2026!$O:$O,MATCH($C81,POA_GC_2026!$A:$A,0)))</f>
        <v>PROVISION Y PRESTACION DE SERVICIOS DE SALUD</v>
      </c>
      <c r="K81" s="160" t="str">
        <f>IF($C81="","",INDEX(POA_GC_2026!$W:$W,MATCH($C81,POA_GC_2026!A:A,0)))</f>
        <v>APROBAR Y GARANTIZAR LA EJECUCION DEL PLAN ANUAL DE COMPRAS DE INSUMOS MEDICOS, MEDICAMENTOS, EQUIPAMIENTO DEL HOSPITAL, ACTIVOS FIJOS EN GENERAL, CONSTRUCCIONES, INVERSIONES Y DEMAS SUMINISTROS ASEGURANDO EL CUMPLIMIENTO DE LA LEY ORGANICA DEL SISTEMA NACIONAL DE CONTRATACION PUBLICA</v>
      </c>
      <c r="L81" s="160" t="str">
        <f>IF($C81="","",INDEX(POA_GC_2026!X:X,MATCH($C81,POA_GC_2026!$A:$A,0)))</f>
        <v>INFORME  DE INGRESOS Y EGRESOS DE SUMINISTROS Y MATERIALES</v>
      </c>
      <c r="M81" s="161" t="str">
        <f>IF($C81="","",INDEX(POA_GC_2026!C:C,MATCH($C81,POA_GC_2026!$A:$A,0)))</f>
        <v>ADQUISICION DE MATERIALES DE ASEO</v>
      </c>
      <c r="N81" s="571" t="str">
        <f>IF($C81="","",INDEX(POA_GC_2026!N:N,MATCH($C81,POA_GC_2026!$A:$A,0)))</f>
        <v>HOSPITAL GENERAL DE CHONE</v>
      </c>
      <c r="O81" s="161" t="str">
        <f>IF($C81="","",INDEX(POA_GC_2026!D:D,MATCH($C81,POA_GC_2026!$A:$A,0)))</f>
        <v>1333</v>
      </c>
      <c r="P81" s="161" t="str">
        <f>IF($C81="","",INDEX(POA_GC_2026!$E:$E,MATCH($C81,POA_GC_2026!$A:$A,0)))</f>
        <v>90</v>
      </c>
      <c r="Q81" s="161" t="str">
        <f>IF($C81="","",INDEX(POA_GC_2026!$F:$F,MATCH($C81,POA_GC_2026!$A:$A,0)))</f>
        <v>000</v>
      </c>
      <c r="R81" s="161" t="str">
        <f>IF($C81="","",INDEX(POA_GC_2026!$G:$G,MATCH($C81,POA_GC_2026!$A:$A,0)))</f>
        <v>004</v>
      </c>
      <c r="S81" s="161">
        <f>IF($C81="","",INDEX(POA_GC_2026!$H:$H,MATCH($C81,POA_GC_2026!$A:$A,0)))</f>
        <v>530805</v>
      </c>
      <c r="T81" s="161" t="str">
        <f>IF($C81="","",INDEX(POA_GC_2026!$I:$I,MATCH($C81,POA_GC_2026!$A:$A,0)))</f>
        <v>1303</v>
      </c>
      <c r="U81" s="161" t="str">
        <f>IF($C81="","",INDEX(POA_GC_2026!$J:$J,MATCH($C81,POA_GC_2026!$A:$A,0)))</f>
        <v>001</v>
      </c>
      <c r="V81" s="161" t="str">
        <f>IF($C81="","",INDEX(POA_GC_2026!$K:$K,MATCH($C81,POA_GC_2026!$A:$A,0)))</f>
        <v>0000</v>
      </c>
      <c r="W81" s="161" t="str">
        <f>IF($C81="","",INDEX(POA_GC_2026!$L:$L,MATCH($C81,POA_GC_2026!$A:$A,0)))</f>
        <v>0000</v>
      </c>
      <c r="X81" s="165" t="str">
        <f>IF($C81="","",INDEX(POA_GC_2026!$AB:$AB,MATCH($C81,POA_GC_2026!$A:$A,0)))</f>
        <v>ARRASTRE</v>
      </c>
      <c r="Y81" s="165">
        <f>IF($C81="","",INDEX(POA_GC_2026!$BE:$BE,MATCH($C81,POA_GC_2026!$A:$A,0)))</f>
        <v>166.6</v>
      </c>
      <c r="Z81" s="168">
        <v>166.6</v>
      </c>
      <c r="AA81" s="168">
        <v>0</v>
      </c>
      <c r="AB81" s="169">
        <f t="shared" si="4"/>
        <v>166.6</v>
      </c>
      <c r="AC81" s="493" t="s">
        <v>2807</v>
      </c>
      <c r="AD81" s="168"/>
      <c r="AE81" s="168"/>
      <c r="AF81" s="168">
        <v>0</v>
      </c>
      <c r="AG81" s="172">
        <f>IF($C81="","",INDEX(POA_GC_2026!$CZ:$CZ,MATCH($C81,POA_GC_2026!$A:$A,0)))</f>
        <v>0</v>
      </c>
      <c r="AH81" s="159" t="str">
        <f>IF($C81="","",INDEX(POA_GC_2026!$R:$R,MATCH($C81,POA_GC_2026!$A:$A,0)))</f>
        <v>MATERIALES DE ASEO</v>
      </c>
      <c r="AI81" s="162" t="s">
        <v>952</v>
      </c>
      <c r="AJ81" s="159" t="str">
        <f>IF($C81="","",INDEX(POA_GC_2026!$B:$B,MATCH($C81,POA_GC_2026!$A:$A,0)))</f>
        <v>HOSPITAL GENERAL DE CHONE</v>
      </c>
      <c r="AK81" s="175"/>
      <c r="AL81" s="175">
        <v>0</v>
      </c>
      <c r="AM81" s="173">
        <f t="shared" si="3"/>
        <v>166.6</v>
      </c>
      <c r="AN81" s="175"/>
      <c r="AO81" s="175"/>
      <c r="AP81" s="175" t="s">
        <v>2665</v>
      </c>
    </row>
    <row r="82" spans="1:42" s="39" customFormat="1" ht="15.75" customHeight="1">
      <c r="A82" s="155"/>
      <c r="B82" s="155" t="s">
        <v>2519</v>
      </c>
      <c r="C82" s="175" t="s">
        <v>2591</v>
      </c>
      <c r="D82" s="175" t="s">
        <v>2824</v>
      </c>
      <c r="E82" s="492">
        <v>46148</v>
      </c>
      <c r="F82" s="175" t="s">
        <v>2825</v>
      </c>
      <c r="G82" s="492">
        <v>46148</v>
      </c>
      <c r="H82" s="175" t="s">
        <v>2222</v>
      </c>
      <c r="I82" s="175" t="s">
        <v>2900</v>
      </c>
      <c r="J82" s="159" t="str">
        <f>IF($C82="","",INDEX(POA_GC_2026!$O:$O,MATCH($C82,POA_GC_2026!$A:$A,0)))</f>
        <v>PROVISION Y PRESTACION DE SERVICIOS DE SALUD</v>
      </c>
      <c r="K82" s="160" t="str">
        <f>IF($C82="","",INDEX(POA_GC_2026!$W:$W,MATCH($C82,POA_GC_2026!A:A,0)))</f>
        <v>PROGRAMAR, DIRIGIR, CONTROLAR LA GESTIÒN DE LOS RECURSOS ASIGNADOS A SU CARGO Y EVALUAR SU ADECUADA UTILIZACIÒN PARA PROVEER SU CARTERA DE SERVICIOS, MEDIANTE EL PLAN OPERATIVO ANUAL Y EL COMPROMISO DE GESTION EN FUNCIÒN DE RESULTADOS DE IMPACTO SOCIAL</v>
      </c>
      <c r="L82" s="160" t="str">
        <f>IF($C82="","",INDEX(POA_GC_2026!X:X,MATCH($C82,POA_GC_2026!$A:$A,0)))</f>
        <v>INFORME CONSOLIDADO DE PAGOS DE SERVICIOS BASICOS</v>
      </c>
      <c r="M82" s="161" t="str">
        <f>IF($C82="","",INDEX(POA_GC_2026!C:C,MATCH($C82,POA_GC_2026!$A:$A,0)))</f>
        <v>PAGO DE  AGUA POTABLE</v>
      </c>
      <c r="N82" s="571" t="str">
        <f>IF($C82="","",INDEX(POA_GC_2026!N:N,MATCH($C82,POA_GC_2026!$A:$A,0)))</f>
        <v>HOSPITAL GENERAL DE CHONE</v>
      </c>
      <c r="O82" s="161" t="str">
        <f>IF($C82="","",INDEX(POA_GC_2026!D:D,MATCH($C82,POA_GC_2026!$A:$A,0)))</f>
        <v>1333</v>
      </c>
      <c r="P82" s="161" t="str">
        <f>IF($C82="","",INDEX(POA_GC_2026!$E:$E,MATCH($C82,POA_GC_2026!$A:$A,0)))</f>
        <v>90</v>
      </c>
      <c r="Q82" s="161" t="str">
        <f>IF($C82="","",INDEX(POA_GC_2026!$F:$F,MATCH($C82,POA_GC_2026!$A:$A,0)))</f>
        <v>000</v>
      </c>
      <c r="R82" s="161" t="str">
        <f>IF($C82="","",INDEX(POA_GC_2026!$G:$G,MATCH($C82,POA_GC_2026!$A:$A,0)))</f>
        <v>004</v>
      </c>
      <c r="S82" s="161">
        <f>IF($C82="","",INDEX(POA_GC_2026!$H:$H,MATCH($C82,POA_GC_2026!$A:$A,0)))</f>
        <v>530101</v>
      </c>
      <c r="T82" s="161" t="str">
        <f>IF($C82="","",INDEX(POA_GC_2026!$I:$I,MATCH($C82,POA_GC_2026!$A:$A,0)))</f>
        <v>1303</v>
      </c>
      <c r="U82" s="161" t="str">
        <f>IF($C82="","",INDEX(POA_GC_2026!$J:$J,MATCH($C82,POA_GC_2026!$A:$A,0)))</f>
        <v>001</v>
      </c>
      <c r="V82" s="161" t="str">
        <f>IF($C82="","",INDEX(POA_GC_2026!$K:$K,MATCH($C82,POA_GC_2026!$A:$A,0)))</f>
        <v>0000</v>
      </c>
      <c r="W82" s="161" t="str">
        <f>IF($C82="","",INDEX(POA_GC_2026!$L:$L,MATCH($C82,POA_GC_2026!$A:$A,0)))</f>
        <v>0000</v>
      </c>
      <c r="X82" s="165" t="str">
        <f>IF($C82="","",INDEX(POA_GC_2026!$AB:$AB,MATCH($C82,POA_GC_2026!$A:$A,0)))</f>
        <v>NUEVA</v>
      </c>
      <c r="Y82" s="165">
        <f>IF($C82="","",INDEX(POA_GC_2026!$BE:$BE,MATCH($C82,POA_GC_2026!$A:$A,0)))</f>
        <v>5328.1299999999974</v>
      </c>
      <c r="Z82" s="168">
        <v>5328.13</v>
      </c>
      <c r="AA82" s="168">
        <v>0</v>
      </c>
      <c r="AB82" s="169">
        <f t="shared" si="4"/>
        <v>5328.13</v>
      </c>
      <c r="AC82" s="493" t="s">
        <v>2807</v>
      </c>
      <c r="AD82" s="168"/>
      <c r="AE82" s="168"/>
      <c r="AF82" s="168">
        <v>0</v>
      </c>
      <c r="AG82" s="172">
        <f>IF($C82="","",INDEX(POA_GC_2026!$CZ:$CZ,MATCH($C82,POA_GC_2026!$A:$A,0)))</f>
        <v>-2.7284841053187847E-12</v>
      </c>
      <c r="AH82" s="159" t="str">
        <f>IF($C82="","",INDEX(POA_GC_2026!$R:$R,MATCH($C82,POA_GC_2026!$A:$A,0)))</f>
        <v>AGUA POTABLE</v>
      </c>
      <c r="AI82" s="162" t="s">
        <v>952</v>
      </c>
      <c r="AJ82" s="159" t="str">
        <f>IF($C82="","",INDEX(POA_GC_2026!$B:$B,MATCH($C82,POA_GC_2026!$A:$A,0)))</f>
        <v>HOSPITAL GENERAL DE CHONE</v>
      </c>
      <c r="AK82" s="175"/>
      <c r="AL82" s="175">
        <v>0</v>
      </c>
      <c r="AM82" s="173">
        <f t="shared" si="3"/>
        <v>5328.13</v>
      </c>
      <c r="AN82" s="175"/>
      <c r="AO82" s="175"/>
      <c r="AP82" s="175" t="s">
        <v>2591</v>
      </c>
    </row>
    <row r="83" spans="1:42" s="39" customFormat="1" ht="15.75" customHeight="1">
      <c r="A83" s="155"/>
      <c r="B83" s="155" t="s">
        <v>2523</v>
      </c>
      <c r="C83" s="175" t="s">
        <v>2644</v>
      </c>
      <c r="D83" s="175" t="s">
        <v>2824</v>
      </c>
      <c r="E83" s="492">
        <v>46148</v>
      </c>
      <c r="F83" s="175" t="s">
        <v>2825</v>
      </c>
      <c r="G83" s="492">
        <v>46148</v>
      </c>
      <c r="H83" s="175" t="s">
        <v>2222</v>
      </c>
      <c r="I83" s="175" t="s">
        <v>2901</v>
      </c>
      <c r="J83" s="159" t="str">
        <f>IF($C83="","",INDEX(POA_GC_2026!$O:$O,MATCH($C83,POA_GC_2026!$A:$A,0)))</f>
        <v>PROVISION Y PRESTACION DE SERVICIOS DE SALUD</v>
      </c>
      <c r="K83" s="160" t="str">
        <f>IF($C83="","",INDEX(POA_GC_2026!$W:$W,MATCH($C83,POA_GC_2026!A:A,0)))</f>
        <v>APROBAR Y GARANTIZAR LA EJECUCION DEL PLAN ANUAL DE COMPRAS DE INSUMOS MEDICOS, MEDICAMENTOS, EQUIPAMIENTO DEL HOSPITAL, ACTIVOS FIJOS EN GENERAL, CONSTRUCCIONES, INVERSIONES Y DEMAS SUMINISTROS ASEGURANDO EL CUMPLIMIENTO DE LA LEY ORGANICA DEL SISTEMA NACIONAL DE CONTRATACION PUBLICA</v>
      </c>
      <c r="L83" s="160" t="str">
        <f>IF($C83="","",INDEX(POA_GC_2026!X:X,MATCH($C83,POA_GC_2026!$A:$A,0)))</f>
        <v>PLAN DE MANTENIMIENTO PREVENTIVO Y CORRECTIVO DE LOS BIENES MUEBLES, INMUEBLES, EQUIPOS DE ELECTROMEDICINA Y VEHICULOS A CARGO DEL HOSPITAL</v>
      </c>
      <c r="M83" s="161" t="str">
        <f>IF($C83="","",INDEX(POA_GC_2026!C:C,MATCH($C83,POA_GC_2026!$A:$A,0)))</f>
        <v>CONTRATACION  DEL SERVICIO MANTENIMIENTO DE VEHICULOS(Ambulancias)</v>
      </c>
      <c r="N83" s="571" t="str">
        <f>IF($C83="","",INDEX(POA_GC_2026!N:N,MATCH($C83,POA_GC_2026!$A:$A,0)))</f>
        <v>HOSPITAL GENERAL DE CHONE</v>
      </c>
      <c r="O83" s="161" t="str">
        <f>IF($C83="","",INDEX(POA_GC_2026!D:D,MATCH($C83,POA_GC_2026!$A:$A,0)))</f>
        <v>1333</v>
      </c>
      <c r="P83" s="161" t="str">
        <f>IF($C83="","",INDEX(POA_GC_2026!$E:$E,MATCH($C83,POA_GC_2026!$A:$A,0)))</f>
        <v>90</v>
      </c>
      <c r="Q83" s="161" t="str">
        <f>IF($C83="","",INDEX(POA_GC_2026!$F:$F,MATCH($C83,POA_GC_2026!$A:$A,0)))</f>
        <v>000</v>
      </c>
      <c r="R83" s="161" t="str">
        <f>IF($C83="","",INDEX(POA_GC_2026!$G:$G,MATCH($C83,POA_GC_2026!$A:$A,0)))</f>
        <v>004</v>
      </c>
      <c r="S83" s="161">
        <f>IF($C83="","",INDEX(POA_GC_2026!$H:$H,MATCH($C83,POA_GC_2026!$A:$A,0)))</f>
        <v>530405</v>
      </c>
      <c r="T83" s="161" t="str">
        <f>IF($C83="","",INDEX(POA_GC_2026!$I:$I,MATCH($C83,POA_GC_2026!$A:$A,0)))</f>
        <v>1303</v>
      </c>
      <c r="U83" s="161" t="str">
        <f>IF($C83="","",INDEX(POA_GC_2026!$J:$J,MATCH($C83,POA_GC_2026!$A:$A,0)))</f>
        <v>001</v>
      </c>
      <c r="V83" s="161" t="str">
        <f>IF($C83="","",INDEX(POA_GC_2026!$K:$K,MATCH($C83,POA_GC_2026!$A:$A,0)))</f>
        <v>0000</v>
      </c>
      <c r="W83" s="161" t="str">
        <f>IF($C83="","",INDEX(POA_GC_2026!$L:$L,MATCH($C83,POA_GC_2026!$A:$A,0)))</f>
        <v>0000</v>
      </c>
      <c r="X83" s="165" t="str">
        <f>IF($C83="","",INDEX(POA_GC_2026!$AB:$AB,MATCH($C83,POA_GC_2026!$A:$A,0)))</f>
        <v>ARRASTRE</v>
      </c>
      <c r="Y83" s="165">
        <f>IF($C83="","",INDEX(POA_GC_2026!$BE:$BE,MATCH($C83,POA_GC_2026!$A:$A,0)))</f>
        <v>306</v>
      </c>
      <c r="Z83" s="168">
        <v>306</v>
      </c>
      <c r="AA83" s="168">
        <v>0</v>
      </c>
      <c r="AB83" s="169">
        <f t="shared" si="4"/>
        <v>306</v>
      </c>
      <c r="AC83" s="493" t="s">
        <v>2807</v>
      </c>
      <c r="AD83" s="168"/>
      <c r="AE83" s="168"/>
      <c r="AF83" s="168">
        <v>0</v>
      </c>
      <c r="AG83" s="172">
        <f>IF($C83="","",INDEX(POA_GC_2026!$CZ:$CZ,MATCH($C83,POA_GC_2026!$A:$A,0)))</f>
        <v>0</v>
      </c>
      <c r="AH83" s="159" t="str">
        <f>IF($C83="","",INDEX(POA_GC_2026!$R:$R,MATCH($C83,POA_GC_2026!$A:$A,0)))</f>
        <v>VEHICULOS (INSTALACION- MANTENIMIENTO Y REPARACIONES)</v>
      </c>
      <c r="AI83" s="162" t="s">
        <v>952</v>
      </c>
      <c r="AJ83" s="159" t="str">
        <f>IF($C83="","",INDEX(POA_GC_2026!$B:$B,MATCH($C83,POA_GC_2026!$A:$A,0)))</f>
        <v>HOSPITAL GENERAL DE CHONE</v>
      </c>
      <c r="AK83" s="175"/>
      <c r="AL83" s="175">
        <v>0</v>
      </c>
      <c r="AM83" s="173">
        <f t="shared" si="3"/>
        <v>306</v>
      </c>
      <c r="AN83" s="175"/>
      <c r="AO83" s="175"/>
      <c r="AP83" s="175" t="s">
        <v>2644</v>
      </c>
    </row>
    <row r="84" spans="1:42" s="39" customFormat="1" ht="15.75" customHeight="1">
      <c r="A84" s="155"/>
      <c r="B84" s="155" t="s">
        <v>2524</v>
      </c>
      <c r="C84" s="175" t="s">
        <v>2599</v>
      </c>
      <c r="D84" s="175" t="s">
        <v>2902</v>
      </c>
      <c r="E84" s="492">
        <v>46148</v>
      </c>
      <c r="F84" s="175" t="s">
        <v>2903</v>
      </c>
      <c r="G84" s="492">
        <v>46148</v>
      </c>
      <c r="H84" s="175" t="s">
        <v>2222</v>
      </c>
      <c r="I84" s="175" t="s">
        <v>2904</v>
      </c>
      <c r="J84" s="159" t="str">
        <f>IF($C84="","",INDEX(POA_GC_2026!$O:$O,MATCH($C84,POA_GC_2026!$A:$A,0)))</f>
        <v>PROVISION Y PRESTACION DE SERVICIOS DE SALUD</v>
      </c>
      <c r="K84" s="160" t="str">
        <f>IF($C84="","",INDEX(POA_GC_2026!$W:$W,MATCH($C84,POA_GC_2026!A:A,0)))</f>
        <v>APROBAR Y GARANTIZAR LA EJECUCION DEL PLAN ANUAL DE COMPRAS DE INSUMOS MEDICOS, MEDICAMENTOS, EQUIPAMIENTO DEL HOSPITAL, ACTIVOS FIJOS EN GENERAL, CONSTRUCCIONES, INVERSIONES Y DEMAS SUMINISTROS ASEGURANDO EL CUMPLIMIENTO DE LA LEY ORGANICA DEL SISTEMA NACIONAL DE CONTRATACION PUBLICA</v>
      </c>
      <c r="L84" s="160" t="str">
        <f>IF($C84="","",INDEX(POA_GC_2026!X:X,MATCH($C84,POA_GC_2026!$A:$A,0)))</f>
        <v>PUBLICACIONES, INFORMES, PRODUCCION DEL HOSPITAL Y TODO LO REFERENTE A HECHOS TRASCENDENTALES DE LA INSTITUCION, PARA CONOCIMIENTO DE LA POBLACION</v>
      </c>
      <c r="M84" s="161" t="str">
        <f>IF($C84="","",INDEX(POA_GC_2026!C:C,MATCH($C84,POA_GC_2026!$A:$A,0)))</f>
        <v>ADQUISICION DE  EDICION, IMPRESION, REPRODUCCION, PUBLICACION,SUSCRIPCION, FOTOCOPIADO, TRADUCCION, EMPASTADO, ENMARCACION, SERIGRAFIA, FOTOGRAFIA, CARNETIZACION, FILMACION E IMÁGENES SATELITALES</v>
      </c>
      <c r="N84" s="571" t="str">
        <f>IF($C84="","",INDEX(POA_GC_2026!N:N,MATCH($C84,POA_GC_2026!$A:$A,0)))</f>
        <v>HOSPITAL GENERAL DE CHONE</v>
      </c>
      <c r="O84" s="161" t="str">
        <f>IF($C84="","",INDEX(POA_GC_2026!D:D,MATCH($C84,POA_GC_2026!$A:$A,0)))</f>
        <v>1333</v>
      </c>
      <c r="P84" s="161" t="str">
        <f>IF($C84="","",INDEX(POA_GC_2026!$E:$E,MATCH($C84,POA_GC_2026!$A:$A,0)))</f>
        <v>90</v>
      </c>
      <c r="Q84" s="161" t="str">
        <f>IF($C84="","",INDEX(POA_GC_2026!$F:$F,MATCH($C84,POA_GC_2026!$A:$A,0)))</f>
        <v>000</v>
      </c>
      <c r="R84" s="161" t="str">
        <f>IF($C84="","",INDEX(POA_GC_2026!$G:$G,MATCH($C84,POA_GC_2026!$A:$A,0)))</f>
        <v>004</v>
      </c>
      <c r="S84" s="161">
        <f>IF($C84="","",INDEX(POA_GC_2026!$H:$H,MATCH($C84,POA_GC_2026!$A:$A,0)))</f>
        <v>530204</v>
      </c>
      <c r="T84" s="161" t="str">
        <f>IF($C84="","",INDEX(POA_GC_2026!$I:$I,MATCH($C84,POA_GC_2026!$A:$A,0)))</f>
        <v>1303</v>
      </c>
      <c r="U84" s="161" t="str">
        <f>IF($C84="","",INDEX(POA_GC_2026!$J:$J,MATCH($C84,POA_GC_2026!$A:$A,0)))</f>
        <v>001</v>
      </c>
      <c r="V84" s="161" t="str">
        <f>IF($C84="","",INDEX(POA_GC_2026!$K:$K,MATCH($C84,POA_GC_2026!$A:$A,0)))</f>
        <v>0000</v>
      </c>
      <c r="W84" s="161" t="str">
        <f>IF($C84="","",INDEX(POA_GC_2026!$L:$L,MATCH($C84,POA_GC_2026!$A:$A,0)))</f>
        <v>0000</v>
      </c>
      <c r="X84" s="165" t="str">
        <f>IF($C84="","",INDEX(POA_GC_2026!$AB:$AB,MATCH($C84,POA_GC_2026!$A:$A,0)))</f>
        <v>NUEVA</v>
      </c>
      <c r="Y84" s="165">
        <f>IF($C84="","",INDEX(POA_GC_2026!$BE:$BE,MATCH($C84,POA_GC_2026!$A:$A,0)))</f>
        <v>1038.6000000000004</v>
      </c>
      <c r="Z84" s="168">
        <v>1038.5999999999999</v>
      </c>
      <c r="AA84" s="168">
        <v>0</v>
      </c>
      <c r="AB84" s="169">
        <f t="shared" si="4"/>
        <v>1038.5999999999999</v>
      </c>
      <c r="AC84" s="493" t="s">
        <v>2807</v>
      </c>
      <c r="AD84" s="168"/>
      <c r="AE84" s="168"/>
      <c r="AF84" s="168">
        <v>0</v>
      </c>
      <c r="AG84" s="172">
        <f>IF($C84="","",INDEX(POA_GC_2026!$CZ:$CZ,MATCH($C84,POA_GC_2026!$A:$A,0)))</f>
        <v>4.5474735088646412E-13</v>
      </c>
      <c r="AH84" s="159" t="str">
        <f>IF($C84="","",INDEX(POA_GC_2026!$R:$R,MATCH($C84,POA_GC_2026!$A:$A,0)))</f>
        <v>EDICIÓN IMPRESIÓN REPRODUCCIÓN PUBLICACIONES SUSCR</v>
      </c>
      <c r="AI84" s="162" t="s">
        <v>952</v>
      </c>
      <c r="AJ84" s="159" t="str">
        <f>IF($C84="","",INDEX(POA_GC_2026!$B:$B,MATCH($C84,POA_GC_2026!$A:$A,0)))</f>
        <v>HOSPITAL GENERAL DE CHONE</v>
      </c>
      <c r="AK84" s="175"/>
      <c r="AL84" s="175">
        <v>0</v>
      </c>
      <c r="AM84" s="173">
        <f t="shared" si="3"/>
        <v>1038.5999999999999</v>
      </c>
      <c r="AN84" s="175"/>
      <c r="AO84" s="175"/>
      <c r="AP84" s="175" t="s">
        <v>2599</v>
      </c>
    </row>
    <row r="85" spans="1:42" s="39" customFormat="1" ht="15.75" customHeight="1">
      <c r="A85" s="155"/>
      <c r="B85" s="155" t="s">
        <v>2525</v>
      </c>
      <c r="C85" s="175" t="s">
        <v>2605</v>
      </c>
      <c r="D85" s="175" t="s">
        <v>2824</v>
      </c>
      <c r="E85" s="492">
        <v>46148</v>
      </c>
      <c r="F85" s="175" t="s">
        <v>2825</v>
      </c>
      <c r="G85" s="492">
        <v>46148</v>
      </c>
      <c r="H85" s="175" t="s">
        <v>2222</v>
      </c>
      <c r="I85" s="175" t="s">
        <v>2905</v>
      </c>
      <c r="J85" s="159" t="str">
        <f>IF($C85="","",INDEX(POA_GC_2026!$O:$O,MATCH($C85,POA_GC_2026!$A:$A,0)))</f>
        <v>PROVISION Y PRESTACION DE SERVICIOS DE SALUD</v>
      </c>
      <c r="K85" s="160" t="str">
        <f>IF($C85="","",INDEX(POA_GC_2026!$W:$W,MATCH($C85,POA_GC_2026!A:A,0)))</f>
        <v>APROBAR Y GARANTIZAR LA EJECUCION DEL PLAN ANUAL DE COMPRAS DE INSUMOS MEDICOS, MEDICAMENTOS, EQUIPAMIENTO DEL HOSPITAL, ACTIVOS FIJOS EN GENERAL, CONSTRUCCIONES, INVERSIONES Y DEMAS SUMINISTROS ASEGURANDO EL CUMPLIMIENTO DE LA LEY ORGANICA DEL SISTEMA NACIONAL DE CONTRATACION PUBLICA</v>
      </c>
      <c r="L85" s="160" t="str">
        <f>IF($C85="","",INDEX(POA_GC_2026!X:X,MATCH($C85,POA_GC_2026!$A:$A,0)))</f>
        <v>PUBLICACIONES, INFORMES, PRODUCCION DEL HOSPITAL Y TODO LO REFERENTE A HECHOS TRASCENDENTALES DE LA INSTITUCION, PARA CONOCIMIENTO DE LA POBLACION</v>
      </c>
      <c r="M85" s="161" t="str">
        <f>IF($C85="","",INDEX(POA_GC_2026!C:C,MATCH($C85,POA_GC_2026!$A:$A,0)))</f>
        <v>ADQUISICION DE  EDICION, IMPRESION, REPRODUCCION, PUBLICACION,SUSCRIPCION, FOTOCOPIADO, TRADUCCION, EMPASTADO, ENMARCACION, SERIGRAFIA, FOTOGRAFIA, CARNETIZACION, FILMACION E IMÁGENES SATELITALES</v>
      </c>
      <c r="N85" s="571" t="str">
        <f>IF($C85="","",INDEX(POA_GC_2026!N:N,MATCH($C85,POA_GC_2026!$A:$A,0)))</f>
        <v>HOSPITAL GENERAL DE CHONE</v>
      </c>
      <c r="O85" s="161" t="str">
        <f>IF($C85="","",INDEX(POA_GC_2026!D:D,MATCH($C85,POA_GC_2026!$A:$A,0)))</f>
        <v>1333</v>
      </c>
      <c r="P85" s="161" t="str">
        <f>IF($C85="","",INDEX(POA_GC_2026!$E:$E,MATCH($C85,POA_GC_2026!$A:$A,0)))</f>
        <v>90</v>
      </c>
      <c r="Q85" s="161" t="str">
        <f>IF($C85="","",INDEX(POA_GC_2026!$F:$F,MATCH($C85,POA_GC_2026!$A:$A,0)))</f>
        <v>000</v>
      </c>
      <c r="R85" s="161" t="str">
        <f>IF($C85="","",INDEX(POA_GC_2026!$G:$G,MATCH($C85,POA_GC_2026!$A:$A,0)))</f>
        <v>004</v>
      </c>
      <c r="S85" s="161">
        <f>IF($C85="","",INDEX(POA_GC_2026!$H:$H,MATCH($C85,POA_GC_2026!$A:$A,0)))</f>
        <v>530204</v>
      </c>
      <c r="T85" s="161" t="str">
        <f>IF($C85="","",INDEX(POA_GC_2026!$I:$I,MATCH($C85,POA_GC_2026!$A:$A,0)))</f>
        <v>1303</v>
      </c>
      <c r="U85" s="161" t="str">
        <f>IF($C85="","",INDEX(POA_GC_2026!$J:$J,MATCH($C85,POA_GC_2026!$A:$A,0)))</f>
        <v>001</v>
      </c>
      <c r="V85" s="161" t="str">
        <f>IF($C85="","",INDEX(POA_GC_2026!$K:$K,MATCH($C85,POA_GC_2026!$A:$A,0)))</f>
        <v>0000</v>
      </c>
      <c r="W85" s="161" t="str">
        <f>IF($C85="","",INDEX(POA_GC_2026!$L:$L,MATCH($C85,POA_GC_2026!$A:$A,0)))</f>
        <v>0000</v>
      </c>
      <c r="X85" s="165" t="str">
        <f>IF($C85="","",INDEX(POA_GC_2026!$AB:$AB,MATCH($C85,POA_GC_2026!$A:$A,0)))</f>
        <v>ARRASTRE</v>
      </c>
      <c r="Y85" s="165">
        <f>IF($C85="","",INDEX(POA_GC_2026!$BE:$BE,MATCH($C85,POA_GC_2026!$A:$A,0)))</f>
        <v>900</v>
      </c>
      <c r="Z85" s="168">
        <v>900</v>
      </c>
      <c r="AA85" s="168">
        <v>0</v>
      </c>
      <c r="AB85" s="169">
        <f t="shared" si="4"/>
        <v>900</v>
      </c>
      <c r="AC85" s="493" t="s">
        <v>2807</v>
      </c>
      <c r="AD85" s="168"/>
      <c r="AE85" s="168"/>
      <c r="AF85" s="168">
        <v>0</v>
      </c>
      <c r="AG85" s="172">
        <f>IF($C85="","",INDEX(POA_GC_2026!$CZ:$CZ,MATCH($C85,POA_GC_2026!$A:$A,0)))</f>
        <v>0</v>
      </c>
      <c r="AH85" s="159" t="str">
        <f>IF($C85="","",INDEX(POA_GC_2026!$R:$R,MATCH($C85,POA_GC_2026!$A:$A,0)))</f>
        <v>EDICIÓN IMPRESIÓN REPRODUCCIÓN PUBLICACIONES SUSCR</v>
      </c>
      <c r="AI85" s="162" t="s">
        <v>952</v>
      </c>
      <c r="AJ85" s="159" t="str">
        <f>IF($C85="","",INDEX(POA_GC_2026!$B:$B,MATCH($C85,POA_GC_2026!$A:$A,0)))</f>
        <v>HOSPITAL GENERAL DE CHONE</v>
      </c>
      <c r="AK85" s="175"/>
      <c r="AL85" s="175">
        <v>0</v>
      </c>
      <c r="AM85" s="173">
        <f t="shared" si="3"/>
        <v>900</v>
      </c>
      <c r="AN85" s="175"/>
      <c r="AO85" s="175"/>
      <c r="AP85" s="175" t="s">
        <v>2605</v>
      </c>
    </row>
    <row r="86" spans="1:42" s="39" customFormat="1" ht="15.75" customHeight="1">
      <c r="A86" s="155"/>
      <c r="B86" s="155" t="s">
        <v>2526</v>
      </c>
      <c r="C86" s="175" t="s">
        <v>2601</v>
      </c>
      <c r="D86" s="175" t="s">
        <v>2824</v>
      </c>
      <c r="E86" s="492">
        <v>46148</v>
      </c>
      <c r="F86" s="175" t="s">
        <v>2825</v>
      </c>
      <c r="G86" s="492">
        <v>46148</v>
      </c>
      <c r="H86" s="175" t="s">
        <v>2222</v>
      </c>
      <c r="I86" s="175" t="s">
        <v>2906</v>
      </c>
      <c r="J86" s="159" t="str">
        <f>IF($C86="","",INDEX(POA_GC_2026!$O:$O,MATCH($C86,POA_GC_2026!$A:$A,0)))</f>
        <v>PROVISION Y PRESTACION DE SERVICIOS DE SALUD</v>
      </c>
      <c r="K86" s="160" t="str">
        <f>IF($C86="","",INDEX(POA_GC_2026!$W:$W,MATCH($C86,POA_GC_2026!A:A,0)))</f>
        <v>APROBAR Y GARANTIZAR LA EJECUCION DEL PLAN ANUAL DE COMPRAS DE INSUMOS MEDICOS, MEDICAMENTOS, EQUIPAMIENTO DEL HOSPITAL, ACTIVOS FIJOS EN GENERAL, CONSTRUCCIONES, INVERSIONES Y DEMAS SUMINISTROS ASEGURANDO EL CUMPLIMIENTO DE LA LEY ORGANICA DEL SISTEMA NACIONAL DE CONTRATACION PUBLICA</v>
      </c>
      <c r="L86" s="160" t="str">
        <f>IF($C86="","",INDEX(POA_GC_2026!X:X,MATCH($C86,POA_GC_2026!$A:$A,0)))</f>
        <v>PUBLICACIONES, INFORMES, PRODUCCION DEL HOSPITAL Y TODO LO REFERENTE A HECHOS TRASCENDENTALES DE LA INSTITUCION, PARA CONOCIMIENTO DE LA POBLACION</v>
      </c>
      <c r="M86" s="161" t="str">
        <f>IF($C86="","",INDEX(POA_GC_2026!C:C,MATCH($C86,POA_GC_2026!$A:$A,0)))</f>
        <v>ADQUISICION DE  EDICION, IMPRESION, REPRODUCCION, PUBLICACION,SUSCRIPCION, FOTOCOPIADO, TRADUCCION, EMPASTADO, ENMARCACION, SERIGRAFIA, FOTOGRAFIA, CARNETIZACION, FILMACION E IMÁGENES SATELITALES</v>
      </c>
      <c r="N86" s="571" t="str">
        <f>IF($C86="","",INDEX(POA_GC_2026!N:N,MATCH($C86,POA_GC_2026!$A:$A,0)))</f>
        <v>HOSPITAL GENERAL DE CHONE</v>
      </c>
      <c r="O86" s="161" t="str">
        <f>IF($C86="","",INDEX(POA_GC_2026!D:D,MATCH($C86,POA_GC_2026!$A:$A,0)))</f>
        <v>1333</v>
      </c>
      <c r="P86" s="161" t="str">
        <f>IF($C86="","",INDEX(POA_GC_2026!$E:$E,MATCH($C86,POA_GC_2026!$A:$A,0)))</f>
        <v>90</v>
      </c>
      <c r="Q86" s="161" t="str">
        <f>IF($C86="","",INDEX(POA_GC_2026!$F:$F,MATCH($C86,POA_GC_2026!$A:$A,0)))</f>
        <v>000</v>
      </c>
      <c r="R86" s="161" t="str">
        <f>IF($C86="","",INDEX(POA_GC_2026!$G:$G,MATCH($C86,POA_GC_2026!$A:$A,0)))</f>
        <v>004</v>
      </c>
      <c r="S86" s="161">
        <f>IF($C86="","",INDEX(POA_GC_2026!$H:$H,MATCH($C86,POA_GC_2026!$A:$A,0)))</f>
        <v>530204</v>
      </c>
      <c r="T86" s="161" t="str">
        <f>IF($C86="","",INDEX(POA_GC_2026!$I:$I,MATCH($C86,POA_GC_2026!$A:$A,0)))</f>
        <v>1303</v>
      </c>
      <c r="U86" s="161" t="str">
        <f>IF($C86="","",INDEX(POA_GC_2026!$J:$J,MATCH($C86,POA_GC_2026!$A:$A,0)))</f>
        <v>001</v>
      </c>
      <c r="V86" s="161" t="str">
        <f>IF($C86="","",INDEX(POA_GC_2026!$K:$K,MATCH($C86,POA_GC_2026!$A:$A,0)))</f>
        <v>0000</v>
      </c>
      <c r="W86" s="161" t="str">
        <f>IF($C86="","",INDEX(POA_GC_2026!$L:$L,MATCH($C86,POA_GC_2026!$A:$A,0)))</f>
        <v>0000</v>
      </c>
      <c r="X86" s="165" t="str">
        <f>IF($C86="","",INDEX(POA_GC_2026!$AB:$AB,MATCH($C86,POA_GC_2026!$A:$A,0)))</f>
        <v>NUEVA</v>
      </c>
      <c r="Y86" s="165">
        <f>IF($C86="","",INDEX(POA_GC_2026!$BE:$BE,MATCH($C86,POA_GC_2026!$A:$A,0)))</f>
        <v>1799.7999999999993</v>
      </c>
      <c r="Z86" s="168">
        <v>0</v>
      </c>
      <c r="AA86" s="168">
        <v>0</v>
      </c>
      <c r="AB86" s="169">
        <f t="shared" si="4"/>
        <v>0</v>
      </c>
      <c r="AC86" s="493" t="s">
        <v>2807</v>
      </c>
      <c r="AD86" s="168"/>
      <c r="AE86" s="168"/>
      <c r="AF86" s="168">
        <v>0</v>
      </c>
      <c r="AG86" s="172">
        <f>IF($C86="","",INDEX(POA_GC_2026!$CZ:$CZ,MATCH($C86,POA_GC_2026!$A:$A,0)))</f>
        <v>125.79999999999927</v>
      </c>
      <c r="AH86" s="159" t="str">
        <f>IF($C86="","",INDEX(POA_GC_2026!$R:$R,MATCH($C86,POA_GC_2026!$A:$A,0)))</f>
        <v>EDICIÓN IMPRESIÓN REPRODUCCIÓN PUBLICACIONES SUSCR</v>
      </c>
      <c r="AI86" s="162" t="s">
        <v>952</v>
      </c>
      <c r="AJ86" s="159" t="str">
        <f>IF($C86="","",INDEX(POA_GC_2026!$B:$B,MATCH($C86,POA_GC_2026!$A:$A,0)))</f>
        <v>HOSPITAL GENERAL DE CHONE</v>
      </c>
      <c r="AK86" s="175"/>
      <c r="AL86" s="175">
        <v>0</v>
      </c>
      <c r="AM86" s="173">
        <f t="shared" si="3"/>
        <v>0</v>
      </c>
      <c r="AN86" s="175"/>
      <c r="AO86" s="175"/>
      <c r="AP86" s="175" t="s">
        <v>2601</v>
      </c>
    </row>
    <row r="87" spans="1:42" s="39" customFormat="1" ht="15.75" customHeight="1">
      <c r="A87" s="155"/>
      <c r="B87" s="155" t="s">
        <v>2527</v>
      </c>
      <c r="C87" s="175" t="s">
        <v>2539</v>
      </c>
      <c r="D87" s="175" t="s">
        <v>2907</v>
      </c>
      <c r="E87" s="492">
        <v>46155</v>
      </c>
      <c r="F87" s="175" t="s">
        <v>2908</v>
      </c>
      <c r="G87" s="492">
        <v>46155</v>
      </c>
      <c r="H87" s="175" t="s">
        <v>2222</v>
      </c>
      <c r="I87" s="175" t="s">
        <v>2909</v>
      </c>
      <c r="J87" s="159" t="str">
        <f>IF($C87="","",INDEX(POA_GC_2026!$O:$O,MATCH($C87,POA_GC_2026!$A:$A,0)))</f>
        <v>GARANTIA DE LA CALIDAD DE LOS SERVICIOS DE SALUD</v>
      </c>
      <c r="K87" s="160" t="str">
        <f>IF($C87="","",INDEX(POA_GC_2026!$W:$W,MATCH($C87,POA_GC_2026!A:A,0)))</f>
        <v>PROGRAMAR, DIRIGIR, CONTROLAR LA GESTIÒN DE LOS RECURSOS ASIGNADOS A SU CARGO Y EVALUAR SU ADECUADA UTILIZACIÒN PARA PROVEER SU CARTERA DE SERVICIOS, MEDIANTE EL PLAN OPERATIVO ANUAL Y EL COMPROMISO DE GESTION EN FUNCIÒN DE RESULTADOS DE IMPACTO SOCIAL</v>
      </c>
      <c r="L87" s="160" t="str">
        <f>IF($C87="","",INDEX(POA_GC_2026!X:X,MATCH($C87,POA_GC_2026!$A:$A,0)))</f>
        <v>PLAN DE MANTENIMIENTO PREVENTIVO Y CORRECTIVO DE LOS BIENES MUEBLES, INMUEBLES, EQUIPOS DE ELECTROMEDICINA Y VEHICULOS A CARGO DEL HOSPITAL</v>
      </c>
      <c r="M87" s="161" t="str">
        <f>IF($C87="","",INDEX(POA_GC_2026!C:C,MATCH($C87,POA_GC_2026!$A:$A,0)))</f>
        <v>CONTRATACION DEL SERVICIO DE MANTENIMIENTO DE MAQUINARIAS Y EQUIPOS</v>
      </c>
      <c r="N87" s="571" t="str">
        <f>IF($C87="","",INDEX(POA_GC_2026!N:N,MATCH($C87,POA_GC_2026!$A:$A,0)))</f>
        <v>HOSPITAL GENERAL DE CHONE</v>
      </c>
      <c r="O87" s="161" t="str">
        <f>IF($C87="","",INDEX(POA_GC_2026!D:D,MATCH($C87,POA_GC_2026!$A:$A,0)))</f>
        <v>1333</v>
      </c>
      <c r="P87" s="161" t="str">
        <f>IF($C87="","",INDEX(POA_GC_2026!$E:$E,MATCH($C87,POA_GC_2026!$A:$A,0)))</f>
        <v>57</v>
      </c>
      <c r="Q87" s="161" t="str">
        <f>IF($C87="","",INDEX(POA_GC_2026!$F:$F,MATCH($C87,POA_GC_2026!$A:$A,0)))</f>
        <v>000</v>
      </c>
      <c r="R87" s="161" t="str">
        <f>IF($C87="","",INDEX(POA_GC_2026!$G:$G,MATCH($C87,POA_GC_2026!$A:$A,0)))</f>
        <v>002</v>
      </c>
      <c r="S87" s="161">
        <f>IF($C87="","",INDEX(POA_GC_2026!$H:$H,MATCH($C87,POA_GC_2026!$A:$A,0)))</f>
        <v>530404</v>
      </c>
      <c r="T87" s="161" t="str">
        <f>IF($C87="","",INDEX(POA_GC_2026!$I:$I,MATCH($C87,POA_GC_2026!$A:$A,0)))</f>
        <v>1303</v>
      </c>
      <c r="U87" s="161" t="str">
        <f>IF($C87="","",INDEX(POA_GC_2026!$J:$J,MATCH($C87,POA_GC_2026!$A:$A,0)))</f>
        <v>001</v>
      </c>
      <c r="V87" s="161" t="str">
        <f>IF($C87="","",INDEX(POA_GC_2026!$K:$K,MATCH($C87,POA_GC_2026!$A:$A,0)))</f>
        <v>0000</v>
      </c>
      <c r="W87" s="161" t="str">
        <f>IF($C87="","",INDEX(POA_GC_2026!$L:$L,MATCH($C87,POA_GC_2026!$A:$A,0)))</f>
        <v>0000</v>
      </c>
      <c r="X87" s="165" t="str">
        <f>IF($C87="","",INDEX(POA_GC_2026!$AB:$AB,MATCH($C87,POA_GC_2026!$A:$A,0)))</f>
        <v>NUEVA</v>
      </c>
      <c r="Y87" s="165">
        <f>IF($C87="","",INDEX(POA_GC_2026!$BE:$BE,MATCH($C87,POA_GC_2026!$A:$A,0)))</f>
        <v>2160</v>
      </c>
      <c r="Z87" s="168">
        <v>2160</v>
      </c>
      <c r="AA87" s="168">
        <v>0</v>
      </c>
      <c r="AB87" s="169">
        <f t="shared" si="4"/>
        <v>2160</v>
      </c>
      <c r="AC87" s="493" t="s">
        <v>2807</v>
      </c>
      <c r="AD87" s="168"/>
      <c r="AE87" s="168"/>
      <c r="AF87" s="168">
        <v>0</v>
      </c>
      <c r="AG87" s="172">
        <f>IF($C87="","",INDEX(POA_GC_2026!$CZ:$CZ,MATCH($C87,POA_GC_2026!$A:$A,0)))</f>
        <v>0</v>
      </c>
      <c r="AH87" s="159" t="str">
        <f>IF($C87="","",INDEX(POA_GC_2026!$R:$R,MATCH($C87,POA_GC_2026!$A:$A,0)))</f>
        <v>MAQUINARIAS Y EQUIPOS (INSTALACION- MANTENIMIENTO Y REPARACIONES)</v>
      </c>
      <c r="AI87" s="162" t="s">
        <v>952</v>
      </c>
      <c r="AJ87" s="159" t="str">
        <f>IF($C87="","",INDEX(POA_GC_2026!$B:$B,MATCH($C87,POA_GC_2026!$A:$A,0)))</f>
        <v>HOSPITAL GENERAL DE CHONE</v>
      </c>
      <c r="AK87" s="175"/>
      <c r="AL87" s="175">
        <v>0</v>
      </c>
      <c r="AM87" s="173">
        <f t="shared" si="3"/>
        <v>2160</v>
      </c>
      <c r="AN87" s="175"/>
      <c r="AO87" s="175"/>
      <c r="AP87" s="175" t="s">
        <v>2539</v>
      </c>
    </row>
    <row r="88" spans="1:42" s="39" customFormat="1" ht="15.75" customHeight="1">
      <c r="A88" s="155"/>
      <c r="B88" s="155" t="s">
        <v>2528</v>
      </c>
      <c r="C88" s="175" t="s">
        <v>2615</v>
      </c>
      <c r="D88" s="175" t="s">
        <v>2910</v>
      </c>
      <c r="E88" s="492">
        <v>46161</v>
      </c>
      <c r="F88" s="175" t="s">
        <v>2910</v>
      </c>
      <c r="G88" s="492">
        <v>46161</v>
      </c>
      <c r="H88" s="175" t="s">
        <v>2222</v>
      </c>
      <c r="I88" s="175" t="s">
        <v>2911</v>
      </c>
      <c r="J88" s="159" t="str">
        <f>IF($C88="","",INDEX(POA_GC_2026!$O:$O,MATCH($C88,POA_GC_2026!$A:$A,0)))</f>
        <v>PROVISION Y PRESTACION DE SERVICIOS DE SALUD</v>
      </c>
      <c r="K88" s="160" t="str">
        <f>IF($C88="","",INDEX(POA_GC_2026!$W:$W,MATCH($C88,POA_GC_2026!A:A,0)))</f>
        <v>APROBAR Y GARANTIZAR LA EJECUCION DEL PLAN ANUAL DE COMPRAS DE INSUMOS MEDICOS, MEDICAMENTOS, EQUIPAMIENTO DEL HOSPITAL, ACTIVOS FIJOS EN GENERAL, CONSTRUCCIONES, INVERSIONES Y DEMAS SUMINISTROS ASEGURANDO EL CUMPLIMIENTO DE LA LEY ORGANICA DEL SISTEMA NACIONAL DE CONTRATACION PUBLICA</v>
      </c>
      <c r="L88" s="160" t="str">
        <f>IF($C88="","",INDEX(POA_GC_2026!X:X,MATCH($C88,POA_GC_2026!$A:$A,0)))</f>
        <v>SISTEMA DE INFORMACION DE SERVICIOS HOTELEROS Y GENERALES, LIMPIEZA, CARPINTERIA, ELECTRICIDAD, CONSEJERIA, ENTRE OTRAS</v>
      </c>
      <c r="M88" s="161" t="str">
        <f>IF($C88="","",INDEX(POA_GC_2026!C:C,MATCH($C88,POA_GC_2026!$A:$A,0)))</f>
        <v>ADQUISICIÓN DEL SERVICIO DE LIMPIEZA DE LAS INSTALACIONES HOSPITALARIAS</v>
      </c>
      <c r="N88" s="571" t="str">
        <f>IF($C88="","",INDEX(POA_GC_2026!N:N,MATCH($C88,POA_GC_2026!$A:$A,0)))</f>
        <v>HOSPITAL GENERAL DE CHONE</v>
      </c>
      <c r="O88" s="161" t="str">
        <f>IF($C88="","",INDEX(POA_GC_2026!D:D,MATCH($C88,POA_GC_2026!$A:$A,0)))</f>
        <v>1333</v>
      </c>
      <c r="P88" s="161" t="str">
        <f>IF($C88="","",INDEX(POA_GC_2026!$E:$E,MATCH($C88,POA_GC_2026!$A:$A,0)))</f>
        <v>90</v>
      </c>
      <c r="Q88" s="161" t="str">
        <f>IF($C88="","",INDEX(POA_GC_2026!$F:$F,MATCH($C88,POA_GC_2026!$A:$A,0)))</f>
        <v>000</v>
      </c>
      <c r="R88" s="161" t="str">
        <f>IF($C88="","",INDEX(POA_GC_2026!$G:$G,MATCH($C88,POA_GC_2026!$A:$A,0)))</f>
        <v>004</v>
      </c>
      <c r="S88" s="161">
        <f>IF($C88="","",INDEX(POA_GC_2026!$H:$H,MATCH($C88,POA_GC_2026!$A:$A,0)))</f>
        <v>530209</v>
      </c>
      <c r="T88" s="161" t="str">
        <f>IF($C88="","",INDEX(POA_GC_2026!$I:$I,MATCH($C88,POA_GC_2026!$A:$A,0)))</f>
        <v>1303</v>
      </c>
      <c r="U88" s="161" t="str">
        <f>IF($C88="","",INDEX(POA_GC_2026!$J:$J,MATCH($C88,POA_GC_2026!$A:$A,0)))</f>
        <v>001</v>
      </c>
      <c r="V88" s="161" t="str">
        <f>IF($C88="","",INDEX(POA_GC_2026!$K:$K,MATCH($C88,POA_GC_2026!$A:$A,0)))</f>
        <v>0000</v>
      </c>
      <c r="W88" s="161" t="str">
        <f>IF($C88="","",INDEX(POA_GC_2026!$L:$L,MATCH($C88,POA_GC_2026!$A:$A,0)))</f>
        <v>0000</v>
      </c>
      <c r="X88" s="165" t="str">
        <f>IF($C88="","",INDEX(POA_GC_2026!$AB:$AB,MATCH($C88,POA_GC_2026!$A:$A,0)))</f>
        <v>NUEVA</v>
      </c>
      <c r="Y88" s="165">
        <f>IF($C88="","",INDEX(POA_GC_2026!$BE:$BE,MATCH($C88,POA_GC_2026!$A:$A,0)))</f>
        <v>238788.30999999997</v>
      </c>
      <c r="Z88" s="168">
        <v>238788.31</v>
      </c>
      <c r="AA88" s="168">
        <v>0</v>
      </c>
      <c r="AB88" s="169">
        <f t="shared" si="4"/>
        <v>238788.31</v>
      </c>
      <c r="AC88" s="493" t="s">
        <v>2807</v>
      </c>
      <c r="AD88" s="168"/>
      <c r="AE88" s="168"/>
      <c r="AF88" s="168">
        <v>0</v>
      </c>
      <c r="AG88" s="172">
        <f>IF($C88="","",INDEX(POA_GC_2026!$CZ:$CZ,MATCH($C88,POA_GC_2026!$A:$A,0)))</f>
        <v>-2.9103830456733704E-11</v>
      </c>
      <c r="AH88" s="159" t="str">
        <f>IF($C88="","",INDEX(POA_GC_2026!$R:$R,MATCH($C88,POA_GC_2026!$A:$A,0)))</f>
        <v>SERVICIOS DE ASEO LAVADO DE VESTIMENTA DE TRABAJO</v>
      </c>
      <c r="AI88" s="162" t="s">
        <v>952</v>
      </c>
      <c r="AJ88" s="159" t="str">
        <f>IF($C88="","",INDEX(POA_GC_2026!$B:$B,MATCH($C88,POA_GC_2026!$A:$A,0)))</f>
        <v>HOSPITAL GENERAL DE CHONE</v>
      </c>
      <c r="AK88" s="175"/>
      <c r="AL88" s="175">
        <v>0</v>
      </c>
      <c r="AM88" s="173">
        <f t="shared" ref="AM88:AM110" si="5">+AB88-AL88</f>
        <v>238788.31</v>
      </c>
      <c r="AN88" s="175"/>
      <c r="AO88" s="175"/>
      <c r="AP88" s="175" t="s">
        <v>2615</v>
      </c>
    </row>
    <row r="89" spans="1:42" s="39" customFormat="1" ht="15.75" customHeight="1">
      <c r="A89" s="155"/>
      <c r="B89" s="155" t="s">
        <v>2529</v>
      </c>
      <c r="C89" s="175" t="s">
        <v>2607</v>
      </c>
      <c r="D89" s="175" t="s">
        <v>2912</v>
      </c>
      <c r="E89" s="492">
        <v>46163</v>
      </c>
      <c r="F89" s="175" t="s">
        <v>2912</v>
      </c>
      <c r="G89" s="492">
        <v>46163</v>
      </c>
      <c r="H89" s="175" t="s">
        <v>2222</v>
      </c>
      <c r="I89" s="175" t="s">
        <v>2913</v>
      </c>
      <c r="J89" s="159" t="str">
        <f>IF($C89="","",INDEX(POA_GC_2026!$O:$O,MATCH($C89,POA_GC_2026!$A:$A,0)))</f>
        <v>PROVISION Y PRESTACION DE SERVICIOS DE SALUD</v>
      </c>
      <c r="K89" s="160" t="str">
        <f>IF($C89="","",INDEX(POA_GC_2026!$W:$W,MATCH($C89,POA_GC_2026!A:A,0)))</f>
        <v>APROBAR Y GARANTIZAR LA EJECUCION DEL PLAN ANUAL DE COMPRAS DE INSUMOS MEDICOS, MEDICAMENTOS, EQUIPAMIENTO DEL HOSPITAL, ACTIVOS FIJOS EN GENERAL, CONSTRUCCIONES, INVERSIONES Y DEMAS SUMINISTROS ASEGURANDO EL CUMPLIMIENTO DE LA LEY ORGANICA DEL SISTEMA NACIONAL DE CONTRATACION PUBLCA</v>
      </c>
      <c r="L89" s="160" t="str">
        <f>IF($C89="","",INDEX(POA_GC_2026!X:X,MATCH($C89,POA_GC_2026!$A:$A,0)))</f>
        <v>SISTEMA DE INFORMACION DE SERVICIOS HOTELEROS Y GENERALES, LIMPIEZA, CARPINTERIA, ELECTRICIDAD, CONSEJERIA, ENTRE OTRAS</v>
      </c>
      <c r="M89" s="161" t="str">
        <f>IF($C89="","",INDEX(POA_GC_2026!C:C,MATCH($C89,POA_GC_2026!$A:$A,0)))</f>
        <v>ADQUISICION DEL SERVICIO DE  SEGURIDAD Y VIGILANCIA</v>
      </c>
      <c r="N89" s="571" t="str">
        <f>IF($C89="","",INDEX(POA_GC_2026!N:N,MATCH($C89,POA_GC_2026!$A:$A,0)))</f>
        <v>HOSPITAL GENERAL DE CHONE</v>
      </c>
      <c r="O89" s="161" t="str">
        <f>IF($C89="","",INDEX(POA_GC_2026!D:D,MATCH($C89,POA_GC_2026!$A:$A,0)))</f>
        <v>1333</v>
      </c>
      <c r="P89" s="161" t="str">
        <f>IF($C89="","",INDEX(POA_GC_2026!$E:$E,MATCH($C89,POA_GC_2026!$A:$A,0)))</f>
        <v>90</v>
      </c>
      <c r="Q89" s="161" t="str">
        <f>IF($C89="","",INDEX(POA_GC_2026!$F:$F,MATCH($C89,POA_GC_2026!$A:$A,0)))</f>
        <v>000</v>
      </c>
      <c r="R89" s="161" t="str">
        <f>IF($C89="","",INDEX(POA_GC_2026!$G:$G,MATCH($C89,POA_GC_2026!$A:$A,0)))</f>
        <v>004</v>
      </c>
      <c r="S89" s="161">
        <f>IF($C89="","",INDEX(POA_GC_2026!$H:$H,MATCH($C89,POA_GC_2026!$A:$A,0)))</f>
        <v>530208</v>
      </c>
      <c r="T89" s="161" t="str">
        <f>IF($C89="","",INDEX(POA_GC_2026!$I:$I,MATCH($C89,POA_GC_2026!$A:$A,0)))</f>
        <v>1303</v>
      </c>
      <c r="U89" s="161" t="str">
        <f>IF($C89="","",INDEX(POA_GC_2026!$J:$J,MATCH($C89,POA_GC_2026!$A:$A,0)))</f>
        <v>001</v>
      </c>
      <c r="V89" s="161" t="str">
        <f>IF($C89="","",INDEX(POA_GC_2026!$K:$K,MATCH($C89,POA_GC_2026!$A:$A,0)))</f>
        <v>0000</v>
      </c>
      <c r="W89" s="161" t="str">
        <f>IF($C89="","",INDEX(POA_GC_2026!$L:$L,MATCH($C89,POA_GC_2026!$A:$A,0)))</f>
        <v>0000</v>
      </c>
      <c r="X89" s="165" t="str">
        <f>IF($C89="","",INDEX(POA_GC_2026!$AB:$AB,MATCH($C89,POA_GC_2026!$A:$A,0)))</f>
        <v>NUEVA</v>
      </c>
      <c r="Y89" s="165">
        <f>IF($C89="","",INDEX(POA_GC_2026!$BE:$BE,MATCH($C89,POA_GC_2026!$A:$A,0)))</f>
        <v>45715.399999999965</v>
      </c>
      <c r="Z89" s="168">
        <v>11898.53</v>
      </c>
      <c r="AA89" s="168">
        <v>0</v>
      </c>
      <c r="AB89" s="169">
        <f t="shared" si="4"/>
        <v>11898.53</v>
      </c>
      <c r="AC89" s="493" t="s">
        <v>2807</v>
      </c>
      <c r="AD89" s="168"/>
      <c r="AE89" s="168"/>
      <c r="AF89" s="168">
        <v>0</v>
      </c>
      <c r="AG89" s="172">
        <f>IF($C89="","",INDEX(POA_GC_2026!$CZ:$CZ,MATCH($C89,POA_GC_2026!$A:$A,0)))</f>
        <v>-3.637978807091713E-11</v>
      </c>
      <c r="AH89" s="159" t="str">
        <f>IF($C89="","",INDEX(POA_GC_2026!$R:$R,MATCH($C89,POA_GC_2026!$A:$A,0)))</f>
        <v>SERVICIO DE SEGURIDAD Y VIGILANCIA</v>
      </c>
      <c r="AI89" s="162" t="s">
        <v>952</v>
      </c>
      <c r="AJ89" s="159" t="str">
        <f>IF($C89="","",INDEX(POA_GC_2026!$B:$B,MATCH($C89,POA_GC_2026!$A:$A,0)))</f>
        <v>HOSPITAL GENERAL DE CHONE</v>
      </c>
      <c r="AK89" s="175"/>
      <c r="AL89" s="175">
        <v>0</v>
      </c>
      <c r="AM89" s="173">
        <f t="shared" si="5"/>
        <v>11898.53</v>
      </c>
      <c r="AN89" s="175"/>
      <c r="AO89" s="175"/>
      <c r="AP89" s="175" t="s">
        <v>2607</v>
      </c>
    </row>
    <row r="90" spans="1:42" s="39" customFormat="1" ht="15.75" customHeight="1">
      <c r="A90" s="155"/>
      <c r="B90" s="155" t="s">
        <v>2530</v>
      </c>
      <c r="C90" s="175" t="s">
        <v>2611</v>
      </c>
      <c r="D90" s="175" t="s">
        <v>2914</v>
      </c>
      <c r="E90" s="492">
        <v>46163</v>
      </c>
      <c r="F90" s="175" t="s">
        <v>2914</v>
      </c>
      <c r="G90" s="492">
        <v>46163</v>
      </c>
      <c r="H90" s="175" t="s">
        <v>2222</v>
      </c>
      <c r="I90" s="175" t="s">
        <v>2849</v>
      </c>
      <c r="J90" s="159" t="str">
        <f>IF($C90="","",INDEX(POA_GC_2026!$O:$O,MATCH($C90,POA_GC_2026!$A:$A,0)))</f>
        <v>PROVISION Y PRESTACION DE SERVICIOS DE SALUD</v>
      </c>
      <c r="K90" s="160" t="str">
        <f>IF($C90="","",INDEX(POA_GC_2026!$W:$W,MATCH($C90,POA_GC_2026!A:A,0)))</f>
        <v>APROBAR Y GARANTIZAR LA EJECUCION DEL PLAN ANUAL DE COMPRAS DE INSUMOS MEDICOS, MEDICAMENTOS, EQUIPAMIENTO DEL HOSPITAL, ACTIVOS FIJOS EN GENERAL, CONSTRUCCIONES, INVERSIONES Y DEMAS SUMINISTROS ASEGURANDO EL CUMPLIMIENTO DE LA LEY ORGANICA DEL SISTEMA NACIONAL DE CONTRATACION PUBLICA</v>
      </c>
      <c r="L90" s="160" t="str">
        <f>IF($C90="","",INDEX(POA_GC_2026!X:X,MATCH($C90,POA_GC_2026!$A:$A,0)))</f>
        <v>SISTEMA DE INFORMACION DE SERVICIOS HOTELEROS Y GENERALES, LIMPIEZA, CARPINTERIA, ELECTRICIDAD, CONSEJERIA, ENTRE OTRAS</v>
      </c>
      <c r="M90" s="161" t="str">
        <f>IF($C90="","",INDEX(POA_GC_2026!C:C,MATCH($C90,POA_GC_2026!$A:$A,0)))</f>
        <v>ADQUISICION DEL SERVICIO DE  SEGURIDAD Y VIGILANCIA</v>
      </c>
      <c r="N90" s="571" t="str">
        <f>IF($C90="","",INDEX(POA_GC_2026!N:N,MATCH($C90,POA_GC_2026!$A:$A,0)))</f>
        <v>HOSPITAL GENERAL DE CHONE</v>
      </c>
      <c r="O90" s="161" t="str">
        <f>IF($C90="","",INDEX(POA_GC_2026!D:D,MATCH($C90,POA_GC_2026!$A:$A,0)))</f>
        <v>1333</v>
      </c>
      <c r="P90" s="161" t="str">
        <f>IF($C90="","",INDEX(POA_GC_2026!$E:$E,MATCH($C90,POA_GC_2026!$A:$A,0)))</f>
        <v>90</v>
      </c>
      <c r="Q90" s="161" t="str">
        <f>IF($C90="","",INDEX(POA_GC_2026!$F:$F,MATCH($C90,POA_GC_2026!$A:$A,0)))</f>
        <v>000</v>
      </c>
      <c r="R90" s="161" t="str">
        <f>IF($C90="","",INDEX(POA_GC_2026!$G:$G,MATCH($C90,POA_GC_2026!$A:$A,0)))</f>
        <v>004</v>
      </c>
      <c r="S90" s="161">
        <f>IF($C90="","",INDEX(POA_GC_2026!$H:$H,MATCH($C90,POA_GC_2026!$A:$A,0)))</f>
        <v>530208</v>
      </c>
      <c r="T90" s="161" t="str">
        <f>IF($C90="","",INDEX(POA_GC_2026!$I:$I,MATCH($C90,POA_GC_2026!$A:$A,0)))</f>
        <v>1303</v>
      </c>
      <c r="U90" s="161" t="str">
        <f>IF($C90="","",INDEX(POA_GC_2026!$J:$J,MATCH($C90,POA_GC_2026!$A:$A,0)))</f>
        <v>001</v>
      </c>
      <c r="V90" s="161" t="str">
        <f>IF($C90="","",INDEX(POA_GC_2026!$K:$K,MATCH($C90,POA_GC_2026!$A:$A,0)))</f>
        <v>0000</v>
      </c>
      <c r="W90" s="161" t="str">
        <f>IF($C90="","",INDEX(POA_GC_2026!$L:$L,MATCH($C90,POA_GC_2026!$A:$A,0)))</f>
        <v>0000</v>
      </c>
      <c r="X90" s="165" t="str">
        <f>IF($C90="","",INDEX(POA_GC_2026!$AB:$AB,MATCH($C90,POA_GC_2026!$A:$A,0)))</f>
        <v>ARRASTRE</v>
      </c>
      <c r="Y90" s="165">
        <f>IF($C90="","",INDEX(POA_GC_2026!$BE:$BE,MATCH($C90,POA_GC_2026!$A:$A,0)))</f>
        <v>163181.40000000002</v>
      </c>
      <c r="Z90" s="168">
        <v>115314.86</v>
      </c>
      <c r="AA90" s="168">
        <v>0</v>
      </c>
      <c r="AB90" s="169">
        <f t="shared" si="4"/>
        <v>115314.86</v>
      </c>
      <c r="AC90" s="493" t="s">
        <v>2807</v>
      </c>
      <c r="AD90" s="168"/>
      <c r="AE90" s="168"/>
      <c r="AF90" s="168">
        <v>0</v>
      </c>
      <c r="AG90" s="172">
        <f>IF($C90="","",INDEX(POA_GC_2026!$CZ:$CZ,MATCH($C90,POA_GC_2026!$A:$A,0)))</f>
        <v>2.9103830456733704E-11</v>
      </c>
      <c r="AH90" s="159" t="str">
        <f>IF($C90="","",INDEX(POA_GC_2026!$R:$R,MATCH($C90,POA_GC_2026!$A:$A,0)))</f>
        <v>SERVICIO DE SEGURIDAD Y VIGILANCIA</v>
      </c>
      <c r="AI90" s="162" t="s">
        <v>952</v>
      </c>
      <c r="AJ90" s="159" t="str">
        <f>IF($C90="","",INDEX(POA_GC_2026!$B:$B,MATCH($C90,POA_GC_2026!$A:$A,0)))</f>
        <v>HOSPITAL GENERAL DE CHONE</v>
      </c>
      <c r="AK90" s="175"/>
      <c r="AL90" s="175">
        <v>0</v>
      </c>
      <c r="AM90" s="173">
        <f t="shared" si="5"/>
        <v>115314.86</v>
      </c>
      <c r="AN90" s="175"/>
      <c r="AO90" s="175"/>
      <c r="AP90" s="175" t="s">
        <v>2611</v>
      </c>
    </row>
    <row r="91" spans="1:42" s="39" customFormat="1" ht="15.75" customHeight="1">
      <c r="A91" s="155"/>
      <c r="B91" s="155" t="s">
        <v>2915</v>
      </c>
      <c r="C91" s="175" t="s">
        <v>2607</v>
      </c>
      <c r="D91" s="175" t="s">
        <v>2916</v>
      </c>
      <c r="E91" s="492">
        <v>46164</v>
      </c>
      <c r="F91" s="175" t="s">
        <v>2916</v>
      </c>
      <c r="G91" s="492">
        <v>46164</v>
      </c>
      <c r="H91" s="175" t="s">
        <v>2222</v>
      </c>
      <c r="I91" s="175" t="s">
        <v>2913</v>
      </c>
      <c r="J91" s="159" t="str">
        <f>IF($C91="","",INDEX(POA_GC_2026!$O:$O,MATCH($C91,POA_GC_2026!$A:$A,0)))</f>
        <v>PROVISION Y PRESTACION DE SERVICIOS DE SALUD</v>
      </c>
      <c r="K91" s="160" t="str">
        <f>IF($C91="","",INDEX(POA_GC_2026!$W:$W,MATCH($C91,POA_GC_2026!A:A,0)))</f>
        <v>APROBAR Y GARANTIZAR LA EJECUCION DEL PLAN ANUAL DE COMPRAS DE INSUMOS MEDICOS, MEDICAMENTOS, EQUIPAMIENTO DEL HOSPITAL, ACTIVOS FIJOS EN GENERAL, CONSTRUCCIONES, INVERSIONES Y DEMAS SUMINISTROS ASEGURANDO EL CUMPLIMIENTO DE LA LEY ORGANICA DEL SISTEMA NACIONAL DE CONTRATACION PUBLCA</v>
      </c>
      <c r="L91" s="160" t="str">
        <f>IF($C91="","",INDEX(POA_GC_2026!X:X,MATCH($C91,POA_GC_2026!$A:$A,0)))</f>
        <v>SISTEMA DE INFORMACION DE SERVICIOS HOTELEROS Y GENERALES, LIMPIEZA, CARPINTERIA, ELECTRICIDAD, CONSEJERIA, ENTRE OTRAS</v>
      </c>
      <c r="M91" s="161" t="str">
        <f>IF($C91="","",INDEX(POA_GC_2026!C:C,MATCH($C91,POA_GC_2026!$A:$A,0)))</f>
        <v>ADQUISICION DEL SERVICIO DE  SEGURIDAD Y VIGILANCIA</v>
      </c>
      <c r="N91" s="571" t="str">
        <f>IF($C91="","",INDEX(POA_GC_2026!N:N,MATCH($C91,POA_GC_2026!$A:$A,0)))</f>
        <v>HOSPITAL GENERAL DE CHONE</v>
      </c>
      <c r="O91" s="161" t="str">
        <f>IF($C91="","",INDEX(POA_GC_2026!D:D,MATCH($C91,POA_GC_2026!$A:$A,0)))</f>
        <v>1333</v>
      </c>
      <c r="P91" s="161" t="str">
        <f>IF($C91="","",INDEX(POA_GC_2026!$E:$E,MATCH($C91,POA_GC_2026!$A:$A,0)))</f>
        <v>90</v>
      </c>
      <c r="Q91" s="161" t="str">
        <f>IF($C91="","",INDEX(POA_GC_2026!$F:$F,MATCH($C91,POA_GC_2026!$A:$A,0)))</f>
        <v>000</v>
      </c>
      <c r="R91" s="161" t="str">
        <f>IF($C91="","",INDEX(POA_GC_2026!$G:$G,MATCH($C91,POA_GC_2026!$A:$A,0)))</f>
        <v>004</v>
      </c>
      <c r="S91" s="161">
        <f>IF($C91="","",INDEX(POA_GC_2026!$H:$H,MATCH($C91,POA_GC_2026!$A:$A,0)))</f>
        <v>530208</v>
      </c>
      <c r="T91" s="161" t="str">
        <f>IF($C91="","",INDEX(POA_GC_2026!$I:$I,MATCH($C91,POA_GC_2026!$A:$A,0)))</f>
        <v>1303</v>
      </c>
      <c r="U91" s="161" t="str">
        <f>IF($C91="","",INDEX(POA_GC_2026!$J:$J,MATCH($C91,POA_GC_2026!$A:$A,0)))</f>
        <v>001</v>
      </c>
      <c r="V91" s="161" t="str">
        <f>IF($C91="","",INDEX(POA_GC_2026!$K:$K,MATCH($C91,POA_GC_2026!$A:$A,0)))</f>
        <v>0000</v>
      </c>
      <c r="W91" s="161" t="str">
        <f>IF($C91="","",INDEX(POA_GC_2026!$L:$L,MATCH($C91,POA_GC_2026!$A:$A,0)))</f>
        <v>0000</v>
      </c>
      <c r="X91" s="165" t="str">
        <f>IF($C91="","",INDEX(POA_GC_2026!$AB:$AB,MATCH($C91,POA_GC_2026!$A:$A,0)))</f>
        <v>NUEVA</v>
      </c>
      <c r="Y91" s="165">
        <f>IF($C91="","",INDEX(POA_GC_2026!$BE:$BE,MATCH($C91,POA_GC_2026!$A:$A,0)))</f>
        <v>45715.399999999965</v>
      </c>
      <c r="Z91" s="168">
        <v>15029.72</v>
      </c>
      <c r="AA91" s="168">
        <v>0</v>
      </c>
      <c r="AB91" s="169">
        <f t="shared" si="4"/>
        <v>15029.72</v>
      </c>
      <c r="AC91" s="493" t="s">
        <v>2807</v>
      </c>
      <c r="AD91" s="168"/>
      <c r="AE91" s="168"/>
      <c r="AF91" s="168">
        <v>0</v>
      </c>
      <c r="AG91" s="172">
        <f>IF($C91="","",INDEX(POA_GC_2026!$CZ:$CZ,MATCH($C91,POA_GC_2026!$A:$A,0)))</f>
        <v>-3.637978807091713E-11</v>
      </c>
      <c r="AH91" s="159" t="str">
        <f>IF($C91="","",INDEX(POA_GC_2026!$R:$R,MATCH($C91,POA_GC_2026!$A:$A,0)))</f>
        <v>SERVICIO DE SEGURIDAD Y VIGILANCIA</v>
      </c>
      <c r="AI91" s="162" t="s">
        <v>952</v>
      </c>
      <c r="AJ91" s="159" t="str">
        <f>IF($C91="","",INDEX(POA_GC_2026!$B:$B,MATCH($C91,POA_GC_2026!$A:$A,0)))</f>
        <v>HOSPITAL GENERAL DE CHONE</v>
      </c>
      <c r="AK91" s="175"/>
      <c r="AL91" s="175">
        <v>0</v>
      </c>
      <c r="AM91" s="173">
        <f t="shared" si="5"/>
        <v>15029.72</v>
      </c>
      <c r="AN91" s="175"/>
      <c r="AO91" s="175"/>
      <c r="AP91" s="175" t="s">
        <v>2607</v>
      </c>
    </row>
    <row r="92" spans="1:42" s="39" customFormat="1" ht="15.75" customHeight="1">
      <c r="A92" s="155"/>
      <c r="B92" s="155" t="s">
        <v>2917</v>
      </c>
      <c r="C92" s="175" t="s">
        <v>2710</v>
      </c>
      <c r="D92" s="175" t="s">
        <v>2918</v>
      </c>
      <c r="E92" s="492">
        <v>46164</v>
      </c>
      <c r="F92" s="175" t="s">
        <v>2919</v>
      </c>
      <c r="G92" s="492">
        <v>46164</v>
      </c>
      <c r="H92" s="175" t="s">
        <v>2222</v>
      </c>
      <c r="I92" s="175" t="s">
        <v>2920</v>
      </c>
      <c r="J92" s="159" t="str">
        <f>IF($C92="","",INDEX(POA_GC_2026!$O:$O,MATCH($C92,POA_GC_2026!$A:$A,0)))</f>
        <v>PROVISION Y PRESTACION DE SERVICIOS DE SALUD</v>
      </c>
      <c r="K92" s="160" t="str">
        <f>IF($C92="","",INDEX(POA_GC_2026!$W:$W,MATCH($C92,POA_GC_2026!A:A,0)))</f>
        <v>APROBAR Y GARANTIZAR LA EJECUCION DEL PLAN ANUAL DE COMPRAS DE INSUMOS MEDICOS, MEDICAMENTOS, EQUIPAMIENTO DEL HOSPITAL, ACTIVOS FIJOS EN GENERAL, CONSTRUCCIONES, INVERSIONES Y DEMAS SUMINISTROS ASEGURANDO EL CUMPLIMIENTO DE LA LEY ORGANICA DEL SISTEMA NACIONAL</v>
      </c>
      <c r="L92" s="160" t="str">
        <f>IF($C92="","",INDEX(POA_GC_2026!X:X,MATCH($C92,POA_GC_2026!$A:$A,0)))</f>
        <v>ACTA DE ENTREGA RECEPCION DE DISPOSITIVOS MEDICOS DE USO GENERAL ADQUIRIDOS, COMPROBANDO SUS CANTIDADES, CALIDAD Y CARACTERISTICAS DE ACUERDO A LO SOLICITADO</v>
      </c>
      <c r="M92" s="161" t="str">
        <f>IF($C92="","",INDEX(POA_GC_2026!C:C,MATCH($C92,POA_GC_2026!$A:$A,0)))</f>
        <v>ADQUISICION DE DISPOSITIVOS MEDICOS DE USO GENERAL</v>
      </c>
      <c r="N92" s="571" t="str">
        <f>IF($C92="","",INDEX(POA_GC_2026!N:N,MATCH($C92,POA_GC_2026!$A:$A,0)))</f>
        <v>HOSPITAL GENERAL DE CHONE</v>
      </c>
      <c r="O92" s="161" t="str">
        <f>IF($C92="","",INDEX(POA_GC_2026!D:D,MATCH($C92,POA_GC_2026!$A:$A,0)))</f>
        <v>1333</v>
      </c>
      <c r="P92" s="161" t="str">
        <f>IF($C92="","",INDEX(POA_GC_2026!$E:$E,MATCH($C92,POA_GC_2026!$A:$A,0)))</f>
        <v>90</v>
      </c>
      <c r="Q92" s="161" t="str">
        <f>IF($C92="","",INDEX(POA_GC_2026!$F:$F,MATCH($C92,POA_GC_2026!$A:$A,0)))</f>
        <v>000</v>
      </c>
      <c r="R92" s="161" t="str">
        <f>IF($C92="","",INDEX(POA_GC_2026!$G:$G,MATCH($C92,POA_GC_2026!$A:$A,0)))</f>
        <v>004</v>
      </c>
      <c r="S92" s="161">
        <f>IF($C92="","",INDEX(POA_GC_2026!$H:$H,MATCH($C92,POA_GC_2026!$A:$A,0)))</f>
        <v>530826</v>
      </c>
      <c r="T92" s="161" t="str">
        <f>IF($C92="","",INDEX(POA_GC_2026!$I:$I,MATCH($C92,POA_GC_2026!$A:$A,0)))</f>
        <v>1303</v>
      </c>
      <c r="U92" s="161" t="str">
        <f>IF($C92="","",INDEX(POA_GC_2026!$J:$J,MATCH($C92,POA_GC_2026!$A:$A,0)))</f>
        <v>001</v>
      </c>
      <c r="V92" s="161" t="str">
        <f>IF($C92="","",INDEX(POA_GC_2026!$K:$K,MATCH($C92,POA_GC_2026!$A:$A,0)))</f>
        <v>0000</v>
      </c>
      <c r="W92" s="161" t="str">
        <f>IF($C92="","",INDEX(POA_GC_2026!$L:$L,MATCH($C92,POA_GC_2026!$A:$A,0)))</f>
        <v>0000</v>
      </c>
      <c r="X92" s="165" t="str">
        <f>IF($C92="","",INDEX(POA_GC_2026!$AB:$AB,MATCH($C92,POA_GC_2026!$A:$A,0)))</f>
        <v>NUEVA</v>
      </c>
      <c r="Y92" s="165">
        <f>IF($C92="","",INDEX(POA_GC_2026!$BE:$BE,MATCH($C92,POA_GC_2026!$A:$A,0)))</f>
        <v>21201.739999999998</v>
      </c>
      <c r="Z92" s="168">
        <v>21201.74</v>
      </c>
      <c r="AA92" s="168">
        <v>0</v>
      </c>
      <c r="AB92" s="169">
        <f t="shared" si="4"/>
        <v>21201.74</v>
      </c>
      <c r="AC92" s="493" t="s">
        <v>2807</v>
      </c>
      <c r="AD92" s="168"/>
      <c r="AE92" s="168"/>
      <c r="AF92" s="168">
        <v>0</v>
      </c>
      <c r="AG92" s="172">
        <f>IF($C92="","",INDEX(POA_GC_2026!$CZ:$CZ,MATCH($C92,POA_GC_2026!$A:$A,0)))</f>
        <v>-3.637978807091713E-12</v>
      </c>
      <c r="AH92" s="159" t="str">
        <f>IF($C92="","",INDEX(POA_GC_2026!$R:$R,MATCH($C92,POA_GC_2026!$A:$A,0)))</f>
        <v>DISPOSITIVOS MEDICOS DE USO GENERAL</v>
      </c>
      <c r="AI92" s="162" t="s">
        <v>952</v>
      </c>
      <c r="AJ92" s="159" t="str">
        <f>IF($C92="","",INDEX(POA_GC_2026!$B:$B,MATCH($C92,POA_GC_2026!$A:$A,0)))</f>
        <v>HOSPITAL GENERAL DE CHONE</v>
      </c>
      <c r="AK92" s="175"/>
      <c r="AL92" s="175">
        <v>0</v>
      </c>
      <c r="AM92" s="173">
        <f t="shared" si="5"/>
        <v>21201.74</v>
      </c>
      <c r="AN92" s="175"/>
      <c r="AO92" s="175"/>
      <c r="AP92" s="175" t="s">
        <v>2710</v>
      </c>
    </row>
    <row r="93" spans="1:42" s="39" customFormat="1" ht="15.75" customHeight="1">
      <c r="A93" s="155"/>
      <c r="B93" s="155" t="s">
        <v>2921</v>
      </c>
      <c r="C93" s="175" t="s">
        <v>2601</v>
      </c>
      <c r="D93" s="175" t="s">
        <v>2922</v>
      </c>
      <c r="E93" s="492">
        <v>46169</v>
      </c>
      <c r="F93" s="175" t="s">
        <v>2923</v>
      </c>
      <c r="G93" s="492">
        <v>46169</v>
      </c>
      <c r="H93" s="175" t="s">
        <v>2222</v>
      </c>
      <c r="I93" s="175" t="s">
        <v>2906</v>
      </c>
      <c r="J93" s="159" t="str">
        <f>IF($C93="","",INDEX(POA_GC_2026!$O:$O,MATCH($C93,POA_GC_2026!$A:$A,0)))</f>
        <v>PROVISION Y PRESTACION DE SERVICIOS DE SALUD</v>
      </c>
      <c r="K93" s="160" t="str">
        <f>IF($C93="","",INDEX(POA_GC_2026!$W:$W,MATCH($C93,POA_GC_2026!A:A,0)))</f>
        <v>APROBAR Y GARANTIZAR LA EJECUCION DEL PLAN ANUAL DE COMPRAS DE INSUMOS MEDICOS, MEDICAMENTOS, EQUIPAMIENTO DEL HOSPITAL, ACTIVOS FIJOS EN GENERAL, CONSTRUCCIONES, INVERSIONES Y DEMAS SUMINISTROS ASEGURANDO EL CUMPLIMIENTO DE LA LEY ORGANICA DEL SISTEMA NACIONAL DE CONTRATACION PUBLICA</v>
      </c>
      <c r="L93" s="160" t="str">
        <f>IF($C93="","",INDEX(POA_GC_2026!X:X,MATCH($C93,POA_GC_2026!$A:$A,0)))</f>
        <v>PUBLICACIONES, INFORMES, PRODUCCION DEL HOSPITAL Y TODO LO REFERENTE A HECHOS TRASCENDENTALES DE LA INSTITUCION, PARA CONOCIMIENTO DE LA POBLACION</v>
      </c>
      <c r="M93" s="161" t="str">
        <f>IF($C93="","",INDEX(POA_GC_2026!C:C,MATCH($C93,POA_GC_2026!$A:$A,0)))</f>
        <v>ADQUISICION DE  EDICION, IMPRESION, REPRODUCCION, PUBLICACION,SUSCRIPCION, FOTOCOPIADO, TRADUCCION, EMPASTADO, ENMARCACION, SERIGRAFIA, FOTOGRAFIA, CARNETIZACION, FILMACION E IMÁGENES SATELITALES</v>
      </c>
      <c r="N93" s="571" t="str">
        <f>IF($C93="","",INDEX(POA_GC_2026!N:N,MATCH($C93,POA_GC_2026!$A:$A,0)))</f>
        <v>HOSPITAL GENERAL DE CHONE</v>
      </c>
      <c r="O93" s="161" t="str">
        <f>IF($C93="","",INDEX(POA_GC_2026!D:D,MATCH($C93,POA_GC_2026!$A:$A,0)))</f>
        <v>1333</v>
      </c>
      <c r="P93" s="161" t="str">
        <f>IF($C93="","",INDEX(POA_GC_2026!$E:$E,MATCH($C93,POA_GC_2026!$A:$A,0)))</f>
        <v>90</v>
      </c>
      <c r="Q93" s="161" t="str">
        <f>IF($C93="","",INDEX(POA_GC_2026!$F:$F,MATCH($C93,POA_GC_2026!$A:$A,0)))</f>
        <v>000</v>
      </c>
      <c r="R93" s="161" t="str">
        <f>IF($C93="","",INDEX(POA_GC_2026!$G:$G,MATCH($C93,POA_GC_2026!$A:$A,0)))</f>
        <v>004</v>
      </c>
      <c r="S93" s="161">
        <f>IF($C93="","",INDEX(POA_GC_2026!$H:$H,MATCH($C93,POA_GC_2026!$A:$A,0)))</f>
        <v>530204</v>
      </c>
      <c r="T93" s="161" t="str">
        <f>IF($C93="","",INDEX(POA_GC_2026!$I:$I,MATCH($C93,POA_GC_2026!$A:$A,0)))</f>
        <v>1303</v>
      </c>
      <c r="U93" s="161" t="str">
        <f>IF($C93="","",INDEX(POA_GC_2026!$J:$J,MATCH($C93,POA_GC_2026!$A:$A,0)))</f>
        <v>001</v>
      </c>
      <c r="V93" s="161" t="str">
        <f>IF($C93="","",INDEX(POA_GC_2026!$K:$K,MATCH($C93,POA_GC_2026!$A:$A,0)))</f>
        <v>0000</v>
      </c>
      <c r="W93" s="161" t="str">
        <f>IF($C93="","",INDEX(POA_GC_2026!$L:$L,MATCH($C93,POA_GC_2026!$A:$A,0)))</f>
        <v>0000</v>
      </c>
      <c r="X93" s="165" t="str">
        <f>IF($C93="","",INDEX(POA_GC_2026!$AB:$AB,MATCH($C93,POA_GC_2026!$A:$A,0)))</f>
        <v>NUEVA</v>
      </c>
      <c r="Y93" s="165">
        <f>IF($C93="","",INDEX(POA_GC_2026!$BE:$BE,MATCH($C93,POA_GC_2026!$A:$A,0)))</f>
        <v>1799.7999999999993</v>
      </c>
      <c r="Z93" s="168">
        <v>1674</v>
      </c>
      <c r="AA93" s="168">
        <v>0</v>
      </c>
      <c r="AB93" s="169">
        <f t="shared" si="4"/>
        <v>1674</v>
      </c>
      <c r="AC93" s="493" t="s">
        <v>2807</v>
      </c>
      <c r="AD93" s="168"/>
      <c r="AE93" s="168"/>
      <c r="AF93" s="168">
        <v>0</v>
      </c>
      <c r="AG93" s="172">
        <f>IF($C93="","",INDEX(POA_GC_2026!$CZ:$CZ,MATCH($C93,POA_GC_2026!$A:$A,0)))</f>
        <v>125.79999999999927</v>
      </c>
      <c r="AH93" s="159" t="str">
        <f>IF($C93="","",INDEX(POA_GC_2026!$R:$R,MATCH($C93,POA_GC_2026!$A:$A,0)))</f>
        <v>EDICIÓN IMPRESIÓN REPRODUCCIÓN PUBLICACIONES SUSCR</v>
      </c>
      <c r="AI93" s="162" t="s">
        <v>952</v>
      </c>
      <c r="AJ93" s="159" t="str">
        <f>IF($C93="","",INDEX(POA_GC_2026!$B:$B,MATCH($C93,POA_GC_2026!$A:$A,0)))</f>
        <v>HOSPITAL GENERAL DE CHONE</v>
      </c>
      <c r="AK93" s="175"/>
      <c r="AL93" s="175">
        <v>0</v>
      </c>
      <c r="AM93" s="173">
        <f t="shared" si="5"/>
        <v>1674</v>
      </c>
      <c r="AN93" s="175"/>
      <c r="AO93" s="175"/>
      <c r="AP93" s="175" t="s">
        <v>2601</v>
      </c>
    </row>
    <row r="94" spans="1:42" s="39" customFormat="1" ht="15.75" customHeight="1">
      <c r="A94" s="155"/>
      <c r="B94" s="155" t="s">
        <v>2924</v>
      </c>
      <c r="C94" s="175" t="s">
        <v>2662</v>
      </c>
      <c r="D94" s="175" t="s">
        <v>2834</v>
      </c>
      <c r="E94" s="492">
        <v>46170</v>
      </c>
      <c r="F94" s="175" t="s">
        <v>2834</v>
      </c>
      <c r="G94" s="492">
        <v>46170</v>
      </c>
      <c r="H94" s="175" t="s">
        <v>2222</v>
      </c>
      <c r="I94" s="175" t="s">
        <v>2925</v>
      </c>
      <c r="J94" s="159" t="str">
        <f>IF($C94="","",INDEX(POA_GC_2026!$O:$O,MATCH($C94,POA_GC_2026!$A:$A,0)))</f>
        <v>PROVISION Y PRESTACION DE SERVICIOS DE SALUD</v>
      </c>
      <c r="K94" s="160" t="str">
        <f>IF($C94="","",INDEX(POA_GC_2026!$W:$W,MATCH($C94,POA_GC_2026!A:A,0)))</f>
        <v>APROBAR Y GARANTIZAR LA EJECUCION DEL PLAN ANUAL DE COMPRAS DE INSUMOS MEDICOS, MEDICAMENTOS, EQUIPAMIENTO DEL HOSPITAL, ACTIVOS FIJOS EN GENERAL, CONSTRUCCIONES, INVERSIONES Y DEMAS SUMINISTROS ASEGURANDO EL CUMPLIMIENTO DE LA LEY ORGANICA DEL SISTEMA NACIONAL DE CONTRATACION PUBLICA</v>
      </c>
      <c r="L94" s="160" t="str">
        <f>IF($C94="","",INDEX(POA_GC_2026!X:X,MATCH($C94,POA_GC_2026!$A:$A,0)))</f>
        <v>INFORME  DE INGRESOS Y EGRESOS DE SUMINISTROS Y MATERIALES</v>
      </c>
      <c r="M94" s="161" t="str">
        <f>IF($C94="","",INDEX(POA_GC_2026!C:C,MATCH($C94,POA_GC_2026!$A:$A,0)))</f>
        <v>ADQUISICION DE MATERIALES DE ASEO</v>
      </c>
      <c r="N94" s="571" t="str">
        <f>IF($C94="","",INDEX(POA_GC_2026!N:N,MATCH($C94,POA_GC_2026!$A:$A,0)))</f>
        <v>HOSPITAL GENERAL DE CHONE</v>
      </c>
      <c r="O94" s="161" t="str">
        <f>IF($C94="","",INDEX(POA_GC_2026!D:D,MATCH($C94,POA_GC_2026!$A:$A,0)))</f>
        <v>1333</v>
      </c>
      <c r="P94" s="161" t="str">
        <f>IF($C94="","",INDEX(POA_GC_2026!$E:$E,MATCH($C94,POA_GC_2026!$A:$A,0)))</f>
        <v>90</v>
      </c>
      <c r="Q94" s="161" t="str">
        <f>IF($C94="","",INDEX(POA_GC_2026!$F:$F,MATCH($C94,POA_GC_2026!$A:$A,0)))</f>
        <v>000</v>
      </c>
      <c r="R94" s="161" t="str">
        <f>IF($C94="","",INDEX(POA_GC_2026!$G:$G,MATCH($C94,POA_GC_2026!$A:$A,0)))</f>
        <v>004</v>
      </c>
      <c r="S94" s="161">
        <f>IF($C94="","",INDEX(POA_GC_2026!$H:$H,MATCH($C94,POA_GC_2026!$A:$A,0)))</f>
        <v>530805</v>
      </c>
      <c r="T94" s="161" t="str">
        <f>IF($C94="","",INDEX(POA_GC_2026!$I:$I,MATCH($C94,POA_GC_2026!$A:$A,0)))</f>
        <v>1303</v>
      </c>
      <c r="U94" s="161" t="str">
        <f>IF($C94="","",INDEX(POA_GC_2026!$J:$J,MATCH($C94,POA_GC_2026!$A:$A,0)))</f>
        <v>001</v>
      </c>
      <c r="V94" s="161" t="str">
        <f>IF($C94="","",INDEX(POA_GC_2026!$K:$K,MATCH($C94,POA_GC_2026!$A:$A,0)))</f>
        <v>0000</v>
      </c>
      <c r="W94" s="161" t="str">
        <f>IF($C94="","",INDEX(POA_GC_2026!$L:$L,MATCH($C94,POA_GC_2026!$A:$A,0)))</f>
        <v>0000</v>
      </c>
      <c r="X94" s="165" t="str">
        <f>IF($C94="","",INDEX(POA_GC_2026!$AB:$AB,MATCH($C94,POA_GC_2026!$A:$A,0)))</f>
        <v>NUEVA</v>
      </c>
      <c r="Y94" s="165">
        <f>IF($C94="","",INDEX(POA_GC_2026!$BE:$BE,MATCH($C94,POA_GC_2026!$A:$A,0)))</f>
        <v>97144.000000000015</v>
      </c>
      <c r="Z94" s="168">
        <v>97144</v>
      </c>
      <c r="AA94" s="168">
        <v>0</v>
      </c>
      <c r="AB94" s="169">
        <f t="shared" si="4"/>
        <v>97144</v>
      </c>
      <c r="AC94" s="493" t="s">
        <v>2807</v>
      </c>
      <c r="AD94" s="168"/>
      <c r="AE94" s="168"/>
      <c r="AF94" s="168">
        <v>0</v>
      </c>
      <c r="AG94" s="172">
        <f>IF($C94="","",INDEX(POA_GC_2026!$CZ:$CZ,MATCH($C94,POA_GC_2026!$A:$A,0)))</f>
        <v>1.4551915228366852E-11</v>
      </c>
      <c r="AH94" s="159" t="str">
        <f>IF($C94="","",INDEX(POA_GC_2026!$R:$R,MATCH($C94,POA_GC_2026!$A:$A,0)))</f>
        <v>MATERIALES DE ASEO</v>
      </c>
      <c r="AI94" s="162" t="s">
        <v>952</v>
      </c>
      <c r="AJ94" s="159" t="str">
        <f>IF($C94="","",INDEX(POA_GC_2026!$B:$B,MATCH($C94,POA_GC_2026!$A:$A,0)))</f>
        <v>HOSPITAL GENERAL DE CHONE</v>
      </c>
      <c r="AK94" s="175"/>
      <c r="AL94" s="175">
        <v>0</v>
      </c>
      <c r="AM94" s="173">
        <f t="shared" si="5"/>
        <v>97144</v>
      </c>
      <c r="AN94" s="175"/>
      <c r="AO94" s="175"/>
      <c r="AP94" s="175" t="s">
        <v>2662</v>
      </c>
    </row>
    <row r="95" spans="1:42" s="39" customFormat="1" ht="15.75" customHeight="1">
      <c r="A95" s="155"/>
      <c r="B95" s="155" t="s">
        <v>2926</v>
      </c>
      <c r="C95" s="175" t="s">
        <v>2751</v>
      </c>
      <c r="D95" s="175" t="s">
        <v>2927</v>
      </c>
      <c r="E95" s="492">
        <v>46175</v>
      </c>
      <c r="F95" s="175" t="s">
        <v>2928</v>
      </c>
      <c r="G95" s="492">
        <v>46175</v>
      </c>
      <c r="H95" s="175" t="s">
        <v>2222</v>
      </c>
      <c r="I95" s="175" t="s">
        <v>2929</v>
      </c>
      <c r="J95" s="159" t="str">
        <f>IF($C95="","",INDEX(POA_GC_2026!$O:$O,MATCH($C95,POA_GC_2026!$A:$A,0)))</f>
        <v>GARANTIA DE LA CALIDAD DE LOS SERVICIOS DE SALUD</v>
      </c>
      <c r="K95" s="160" t="str">
        <f>IF($C95="","",INDEX(POA_GC_2026!$W:$W,MATCH($C95,POA_GC_2026!A:A,0)))</f>
        <v>PROGRAMAR, DIRIGIR, CONTROLAR LA GESTIÒN DE LOS RECURSOS ASIGNADOS A SU CARGO Y EVALUAR SU ADECUADA UTILIZACIÒN PARA PROVEER SU CARTERA DE SERVICIOS, MEDIANTE EL PLAN OPERATIVO ANUAL Y EL COMPROMISO DE GESTION EN FUNCIÒN DE RESULTADOS DE IMPACTO SOCIAL</v>
      </c>
      <c r="L95" s="160" t="str">
        <f>IF($C95="","",INDEX(POA_GC_2026!X:X,MATCH($C95,POA_GC_2026!$A:$A,0)))</f>
        <v>PLAN DE MANTENIMIENTO PREVENTIVO Y CORRECTIVO DE LOS BIENES MUEBLES, INMUEBLES, EQUIPOS DE ELECTROMEDICINA Y VEHICULOS A CARGO DEL HOSPITAL</v>
      </c>
      <c r="M95" s="161" t="str">
        <f>IF($C95="","",INDEX(POA_GC_2026!C:C,MATCH($C95,POA_GC_2026!$A:$A,0)))</f>
        <v>CONTRATACION DEL SERVICIO DE MANTENIMIENTO DE MAQUINARIAS Y EQUIPOS</v>
      </c>
      <c r="N95" s="571" t="str">
        <f>IF($C95="","",INDEX(POA_GC_2026!N:N,MATCH($C95,POA_GC_2026!$A:$A,0)))</f>
        <v>HOSPITAL GENERAL DE CHONE</v>
      </c>
      <c r="O95" s="161" t="str">
        <f>IF($C95="","",INDEX(POA_GC_2026!D:D,MATCH($C95,POA_GC_2026!$A:$A,0)))</f>
        <v>1333</v>
      </c>
      <c r="P95" s="161" t="str">
        <f>IF($C95="","",INDEX(POA_GC_2026!$E:$E,MATCH($C95,POA_GC_2026!$A:$A,0)))</f>
        <v>57</v>
      </c>
      <c r="Q95" s="161" t="str">
        <f>IF($C95="","",INDEX(POA_GC_2026!$F:$F,MATCH($C95,POA_GC_2026!$A:$A,0)))</f>
        <v>000</v>
      </c>
      <c r="R95" s="161" t="str">
        <f>IF($C95="","",INDEX(POA_GC_2026!$G:$G,MATCH($C95,POA_GC_2026!$A:$A,0)))</f>
        <v>002</v>
      </c>
      <c r="S95" s="161">
        <f>IF($C95="","",INDEX(POA_GC_2026!$H:$H,MATCH($C95,POA_GC_2026!$A:$A,0)))</f>
        <v>530404</v>
      </c>
      <c r="T95" s="161" t="str">
        <f>IF($C95="","",INDEX(POA_GC_2026!$I:$I,MATCH($C95,POA_GC_2026!$A:$A,0)))</f>
        <v>1303</v>
      </c>
      <c r="U95" s="161" t="str">
        <f>IF($C95="","",INDEX(POA_GC_2026!$J:$J,MATCH($C95,POA_GC_2026!$A:$A,0)))</f>
        <v>001</v>
      </c>
      <c r="V95" s="161" t="str">
        <f>IF($C95="","",INDEX(POA_GC_2026!$K:$K,MATCH($C95,POA_GC_2026!$A:$A,0)))</f>
        <v>0000</v>
      </c>
      <c r="W95" s="161" t="str">
        <f>IF($C95="","",INDEX(POA_GC_2026!$L:$L,MATCH($C95,POA_GC_2026!$A:$A,0)))</f>
        <v>0000</v>
      </c>
      <c r="X95" s="165" t="str">
        <f>IF($C95="","",INDEX(POA_GC_2026!$AB:$AB,MATCH($C95,POA_GC_2026!$A:$A,0)))</f>
        <v>NUEVA</v>
      </c>
      <c r="Y95" s="165">
        <f>IF($C95="","",INDEX(POA_GC_2026!$BE:$BE,MATCH($C95,POA_GC_2026!$A:$A,0)))</f>
        <v>4560</v>
      </c>
      <c r="Z95" s="168">
        <v>4560</v>
      </c>
      <c r="AA95" s="168">
        <v>0</v>
      </c>
      <c r="AB95" s="169">
        <f t="shared" si="4"/>
        <v>4560</v>
      </c>
      <c r="AC95" s="493" t="s">
        <v>2807</v>
      </c>
      <c r="AD95" s="168"/>
      <c r="AE95" s="168"/>
      <c r="AF95" s="168">
        <v>0</v>
      </c>
      <c r="AG95" s="172">
        <f>IF($C95="","",INDEX(POA_GC_2026!$CZ:$CZ,MATCH($C95,POA_GC_2026!$A:$A,0)))</f>
        <v>0</v>
      </c>
      <c r="AH95" s="159" t="str">
        <f>IF($C95="","",INDEX(POA_GC_2026!$R:$R,MATCH($C95,POA_GC_2026!$A:$A,0)))</f>
        <v>MAQUINARIAS Y EQUIPOS (INSTALACION- MANTENIMIENTO Y REPARACIONES)</v>
      </c>
      <c r="AI95" s="162" t="s">
        <v>952</v>
      </c>
      <c r="AJ95" s="159" t="str">
        <f>IF($C95="","",INDEX(POA_GC_2026!$B:$B,MATCH($C95,POA_GC_2026!$A:$A,0)))</f>
        <v>HOSPITAL GENERAL DE CHONE</v>
      </c>
      <c r="AK95" s="175"/>
      <c r="AL95" s="175">
        <v>0</v>
      </c>
      <c r="AM95" s="173">
        <f t="shared" si="5"/>
        <v>4560</v>
      </c>
      <c r="AN95" s="175"/>
      <c r="AO95" s="175"/>
      <c r="AP95" s="175" t="s">
        <v>2751</v>
      </c>
    </row>
    <row r="96" spans="1:42" s="39" customFormat="1" ht="15.75" customHeight="1">
      <c r="A96" s="155"/>
      <c r="B96" s="155" t="s">
        <v>2930</v>
      </c>
      <c r="C96" s="175" t="s">
        <v>2618</v>
      </c>
      <c r="D96" s="175" t="s">
        <v>2931</v>
      </c>
      <c r="E96" s="492">
        <v>46175</v>
      </c>
      <c r="F96" s="175" t="s">
        <v>2931</v>
      </c>
      <c r="G96" s="492">
        <v>46175</v>
      </c>
      <c r="H96" s="175" t="s">
        <v>2222</v>
      </c>
      <c r="I96" s="175" t="s">
        <v>2847</v>
      </c>
      <c r="J96" s="159" t="str">
        <f>IF($C96="","",INDEX(POA_GC_2026!$O:$O,MATCH($C96,POA_GC_2026!$A:$A,0)))</f>
        <v>PROVISION Y PRESTACION DE SERVICIOS DE SALUD</v>
      </c>
      <c r="K96" s="160" t="str">
        <f>IF($C96="","",INDEX(POA_GC_2026!$W:$W,MATCH($C96,POA_GC_2026!A:A,0)))</f>
        <v>APROBAR Y GARANTIZAR LA EJECUCION DEL PLAN ANUAL DE COMPRAS DE INSUMOS MEDICOS, MEDICAMENTOS, EQUIPAMIENTO DEL HOSPITAL, ACTIVOS FIJOS EN GENERAL, CONSTRUCCIONES, INVERSIONES Y DEMAS SUMINISTROS ASEGURANDO EL CUMPLIMIENTO DE LA LEY ORGANICA DEL SISTEMA NACIONAL DE CONTRATACION PUBLICA</v>
      </c>
      <c r="L96" s="160" t="str">
        <f>IF($C96="","",INDEX(POA_GC_2026!X:X,MATCH($C96,POA_GC_2026!$A:$A,0)))</f>
        <v>SISTEMA DE INFORMACION DE SERVICIOS HOTELEROS Y GENERALES, LIMPIEZA, CARPINTERIA, ELECTRICIDAD, CONSEJERIA, ENTRE OTRAS</v>
      </c>
      <c r="M96" s="161" t="str">
        <f>IF($C96="","",INDEX(POA_GC_2026!C:C,MATCH($C96,POA_GC_2026!$A:$A,0)))</f>
        <v>ADQUISICIÓN DEL SERVICIO DE LIMPIEZA DE LAS INSTALACIONES HOSPITALARIAS</v>
      </c>
      <c r="N96" s="571" t="str">
        <f>IF($C96="","",INDEX(POA_GC_2026!N:N,MATCH($C96,POA_GC_2026!$A:$A,0)))</f>
        <v>HOSPITAL GENERAL DE CHONE</v>
      </c>
      <c r="O96" s="161" t="str">
        <f>IF($C96="","",INDEX(POA_GC_2026!D:D,MATCH($C96,POA_GC_2026!$A:$A,0)))</f>
        <v>1333</v>
      </c>
      <c r="P96" s="161" t="str">
        <f>IF($C96="","",INDEX(POA_GC_2026!$E:$E,MATCH($C96,POA_GC_2026!$A:$A,0)))</f>
        <v>90</v>
      </c>
      <c r="Q96" s="161" t="str">
        <f>IF($C96="","",INDEX(POA_GC_2026!$F:$F,MATCH($C96,POA_GC_2026!$A:$A,0)))</f>
        <v>000</v>
      </c>
      <c r="R96" s="161" t="str">
        <f>IF($C96="","",INDEX(POA_GC_2026!$G:$G,MATCH($C96,POA_GC_2026!$A:$A,0)))</f>
        <v>004</v>
      </c>
      <c r="S96" s="161">
        <f>IF($C96="","",INDEX(POA_GC_2026!$H:$H,MATCH($C96,POA_GC_2026!$A:$A,0)))</f>
        <v>530209</v>
      </c>
      <c r="T96" s="161" t="str">
        <f>IF($C96="","",INDEX(POA_GC_2026!$I:$I,MATCH($C96,POA_GC_2026!$A:$A,0)))</f>
        <v>1303</v>
      </c>
      <c r="U96" s="161" t="str">
        <f>IF($C96="","",INDEX(POA_GC_2026!$J:$J,MATCH($C96,POA_GC_2026!$A:$A,0)))</f>
        <v>001</v>
      </c>
      <c r="V96" s="161" t="str">
        <f>IF($C96="","",INDEX(POA_GC_2026!$K:$K,MATCH($C96,POA_GC_2026!$A:$A,0)))</f>
        <v>0000</v>
      </c>
      <c r="W96" s="161" t="str">
        <f>IF($C96="","",INDEX(POA_GC_2026!$L:$L,MATCH($C96,POA_GC_2026!$A:$A,0)))</f>
        <v>0000</v>
      </c>
      <c r="X96" s="165" t="str">
        <f>IF($C96="","",INDEX(POA_GC_2026!$AB:$AB,MATCH($C96,POA_GC_2026!$A:$A,0)))</f>
        <v>NUEVA</v>
      </c>
      <c r="Y96" s="165">
        <f>IF($C96="","",INDEX(POA_GC_2026!$BE:$BE,MATCH($C96,POA_GC_2026!$A:$A,0)))</f>
        <v>27438.30000000001</v>
      </c>
      <c r="Z96" s="168">
        <v>16462.98</v>
      </c>
      <c r="AA96" s="168">
        <v>0</v>
      </c>
      <c r="AB96" s="169">
        <f t="shared" si="4"/>
        <v>16462.98</v>
      </c>
      <c r="AC96" s="493" t="s">
        <v>2807</v>
      </c>
      <c r="AD96" s="168"/>
      <c r="AE96" s="168"/>
      <c r="AF96" s="168">
        <v>0</v>
      </c>
      <c r="AG96" s="172">
        <f>IF($C96="","",INDEX(POA_GC_2026!$CZ:$CZ,MATCH($C96,POA_GC_2026!$A:$A,0)))</f>
        <v>1.0913936421275139E-11</v>
      </c>
      <c r="AH96" s="159" t="str">
        <f>IF($C96="","",INDEX(POA_GC_2026!$R:$R,MATCH($C96,POA_GC_2026!$A:$A,0)))</f>
        <v>SERVICIOS DE ASEO LAVADO DE VESTIMENTA DE TRABAJO</v>
      </c>
      <c r="AI96" s="162" t="s">
        <v>952</v>
      </c>
      <c r="AJ96" s="159" t="str">
        <f>IF($C96="","",INDEX(POA_GC_2026!$B:$B,MATCH($C96,POA_GC_2026!$A:$A,0)))</f>
        <v>HOSPITAL GENERAL DE CHONE</v>
      </c>
      <c r="AK96" s="175"/>
      <c r="AL96" s="175">
        <v>0</v>
      </c>
      <c r="AM96" s="173">
        <f t="shared" si="5"/>
        <v>16462.98</v>
      </c>
      <c r="AN96" s="175"/>
      <c r="AO96" s="175"/>
      <c r="AP96" s="175" t="s">
        <v>2618</v>
      </c>
    </row>
    <row r="97" spans="1:42" s="39" customFormat="1" ht="15.75" customHeight="1">
      <c r="A97" s="155"/>
      <c r="B97" s="155" t="s">
        <v>2932</v>
      </c>
      <c r="C97" s="175" t="s">
        <v>2629</v>
      </c>
      <c r="D97" s="175" t="s">
        <v>2835</v>
      </c>
      <c r="E97" s="492">
        <v>46175</v>
      </c>
      <c r="F97" s="175" t="s">
        <v>2835</v>
      </c>
      <c r="G97" s="492">
        <v>46175</v>
      </c>
      <c r="H97" s="175" t="s">
        <v>2222</v>
      </c>
      <c r="I97" s="175" t="s">
        <v>2848</v>
      </c>
      <c r="J97" s="159" t="str">
        <f>IF($C97="","",INDEX(POA_GC_2026!$O:$O,MATCH($C97,POA_GC_2026!$A:$A,0)))</f>
        <v>PROVISION Y PRESTACION DE SERVICIOS DE SALUD</v>
      </c>
      <c r="K97" s="160" t="str">
        <f>IF($C97="","",INDEX(POA_GC_2026!$W:$W,MATCH($C97,POA_GC_2026!A:A,0)))</f>
        <v>APROBAR Y GARANTIZAR LA EJECUCION DEL PLAN ANUAL DE COMPRAS DE INSUMOS MEDICOS, MEDICAMENTOS, EQUIPAMIENTO DEL HOSPITAL, ACTIVOS FIJOS EN GENERAL, CONSTRUCCIONES, INVERSIONES Y DEMAS SUMINISTROS ASEGURANDO EL CUMPLIMIENTO DE LA LEY ORGANICA DEL SISTEMA NACIONAL DE CONTRATACION PUBLICA</v>
      </c>
      <c r="L97" s="160" t="str">
        <f>IF($C97="","",INDEX(POA_GC_2026!X:X,MATCH($C97,POA_GC_2026!$A:$A,0)))</f>
        <v>SISTEMA DE INFORMACION DE SERVICIOS HOTELEROS Y GENERALES, LIMPIEZA, CARPINTERIA, ELECTRICIDAD, CONSEJERIA, ENTRE OTRAS</v>
      </c>
      <c r="M97" s="161" t="str">
        <f>IF($C97="","",INDEX(POA_GC_2026!C:C,MATCH($C97,POA_GC_2026!$A:$A,0)))</f>
        <v>ADQUISICION DE SERVICIO EXTERNALIZADO DE ALIMENTACION</v>
      </c>
      <c r="N97" s="571" t="str">
        <f>IF($C97="","",INDEX(POA_GC_2026!N:N,MATCH($C97,POA_GC_2026!$A:$A,0)))</f>
        <v>HOSPITAL GENERAL DE CHONE</v>
      </c>
      <c r="O97" s="161" t="str">
        <f>IF($C97="","",INDEX(POA_GC_2026!D:D,MATCH($C97,POA_GC_2026!$A:$A,0)))</f>
        <v>1333</v>
      </c>
      <c r="P97" s="161" t="str">
        <f>IF($C97="","",INDEX(POA_GC_2026!$E:$E,MATCH($C97,POA_GC_2026!$A:$A,0)))</f>
        <v>90</v>
      </c>
      <c r="Q97" s="161" t="str">
        <f>IF($C97="","",INDEX(POA_GC_2026!$F:$F,MATCH($C97,POA_GC_2026!$A:$A,0)))</f>
        <v>000</v>
      </c>
      <c r="R97" s="161" t="str">
        <f>IF($C97="","",INDEX(POA_GC_2026!$G:$G,MATCH($C97,POA_GC_2026!$A:$A,0)))</f>
        <v>004</v>
      </c>
      <c r="S97" s="161">
        <f>IF($C97="","",INDEX(POA_GC_2026!$H:$H,MATCH($C97,POA_GC_2026!$A:$A,0)))</f>
        <v>530235</v>
      </c>
      <c r="T97" s="161" t="str">
        <f>IF($C97="","",INDEX(POA_GC_2026!$I:$I,MATCH($C97,POA_GC_2026!$A:$A,0)))</f>
        <v>1303</v>
      </c>
      <c r="U97" s="161" t="str">
        <f>IF($C97="","",INDEX(POA_GC_2026!$J:$J,MATCH($C97,POA_GC_2026!$A:$A,0)))</f>
        <v>001</v>
      </c>
      <c r="V97" s="161" t="str">
        <f>IF($C97="","",INDEX(POA_GC_2026!$K:$K,MATCH($C97,POA_GC_2026!$A:$A,0)))</f>
        <v>0000</v>
      </c>
      <c r="W97" s="161" t="str">
        <f>IF($C97="","",INDEX(POA_GC_2026!$L:$L,MATCH($C97,POA_GC_2026!$A:$A,0)))</f>
        <v>0000</v>
      </c>
      <c r="X97" s="165" t="str">
        <f>IF($C97="","",INDEX(POA_GC_2026!$AB:$AB,MATCH($C97,POA_GC_2026!$A:$A,0)))</f>
        <v>NUEVA</v>
      </c>
      <c r="Y97" s="165">
        <f>IF($C97="","",INDEX(POA_GC_2026!$BE:$BE,MATCH($C97,POA_GC_2026!$A:$A,0)))</f>
        <v>87177.449999999983</v>
      </c>
      <c r="Z97" s="168">
        <v>27720.59</v>
      </c>
      <c r="AA97" s="168">
        <v>0</v>
      </c>
      <c r="AB97" s="169">
        <f t="shared" si="4"/>
        <v>27720.59</v>
      </c>
      <c r="AC97" s="493" t="s">
        <v>2807</v>
      </c>
      <c r="AD97" s="168"/>
      <c r="AE97" s="168"/>
      <c r="AF97" s="168">
        <v>0</v>
      </c>
      <c r="AG97" s="172">
        <f>IF($C97="","",INDEX(POA_GC_2026!$CZ:$CZ,MATCH($C97,POA_GC_2026!$A:$A,0)))</f>
        <v>-1.4551915228366852E-11</v>
      </c>
      <c r="AH97" s="159" t="str">
        <f>IF($C97="","",INDEX(POA_GC_2026!$R:$R,MATCH($C97,POA_GC_2026!$A:$A,0)))</f>
        <v>SERVICIO DE ALIMENTACION</v>
      </c>
      <c r="AI97" s="162" t="s">
        <v>952</v>
      </c>
      <c r="AJ97" s="159" t="str">
        <f>IF($C97="","",INDEX(POA_GC_2026!$B:$B,MATCH($C97,POA_GC_2026!$A:$A,0)))</f>
        <v>HOSPITAL GENERAL DE CHONE</v>
      </c>
      <c r="AK97" s="175"/>
      <c r="AL97" s="175">
        <v>0</v>
      </c>
      <c r="AM97" s="173">
        <f t="shared" si="5"/>
        <v>27720.59</v>
      </c>
      <c r="AN97" s="175"/>
      <c r="AO97" s="175"/>
      <c r="AP97" s="175" t="s">
        <v>2629</v>
      </c>
    </row>
    <row r="98" spans="1:42" s="39" customFormat="1" ht="15.75" customHeight="1">
      <c r="A98" s="155"/>
      <c r="B98" s="155" t="s">
        <v>2933</v>
      </c>
      <c r="C98" s="175" t="s">
        <v>2730</v>
      </c>
      <c r="D98" s="175" t="s">
        <v>2836</v>
      </c>
      <c r="E98" s="492">
        <v>46175</v>
      </c>
      <c r="F98" s="175" t="s">
        <v>2837</v>
      </c>
      <c r="G98" s="492">
        <v>46176</v>
      </c>
      <c r="H98" s="175" t="s">
        <v>2222</v>
      </c>
      <c r="I98" s="175" t="s">
        <v>2934</v>
      </c>
      <c r="J98" s="159" t="str">
        <f>IF($C98="","",INDEX(POA_GC_2026!$O:$O,MATCH($C98,POA_GC_2026!$A:$A,0)))</f>
        <v>PROVISION Y PRESTACION DE SERVICIOS DE SALUD</v>
      </c>
      <c r="K98" s="160" t="str">
        <f>IF($C98="","",INDEX(POA_GC_2026!$W:$W,MATCH($C98,POA_GC_2026!A:A,0)))</f>
        <v>REPRESENTAR LEGALMENTE Y EXTRAJUDICIALMENTE A LA INSTITUCION</v>
      </c>
      <c r="L98" s="160" t="str">
        <f>IF($C98="","",INDEX(POA_GC_2026!X:X,MATCH($C98,POA_GC_2026!$A:$A,0)))</f>
        <v>PROCESOS PRECONTRACTUALES Y DE CONTRATACION (INCLUSO DE SEGUROS) CONTEMPLADOS EN LA LEY ORGANICA DEL SISTEMA NACIONAL DE CONTRATACION Y ADMINISTRACION DEL PORTAL DE COMPRAS PUBLICAS</v>
      </c>
      <c r="M98" s="161" t="str">
        <f>IF($C98="","",INDEX(POA_GC_2026!C:C,MATCH($C98,POA_GC_2026!$A:$A,0)))</f>
        <v>CONTRATACION DE POLIZAS DE LOS SERVIDORES DEL HGNDC</v>
      </c>
      <c r="N98" s="571" t="str">
        <f>IF($C98="","",INDEX(POA_GC_2026!N:N,MATCH($C98,POA_GC_2026!$A:$A,0)))</f>
        <v>HOSPITAL GENERAL DE CHONE</v>
      </c>
      <c r="O98" s="161" t="str">
        <f>IF($C98="","",INDEX(POA_GC_2026!D:D,MATCH($C98,POA_GC_2026!$A:$A,0)))</f>
        <v>1333</v>
      </c>
      <c r="P98" s="161" t="str">
        <f>IF($C98="","",INDEX(POA_GC_2026!$E:$E,MATCH($C98,POA_GC_2026!$A:$A,0)))</f>
        <v>90</v>
      </c>
      <c r="Q98" s="161" t="str">
        <f>IF($C98="","",INDEX(POA_GC_2026!$F:$F,MATCH($C98,POA_GC_2026!$A:$A,0)))</f>
        <v>000</v>
      </c>
      <c r="R98" s="161" t="str">
        <f>IF($C98="","",INDEX(POA_GC_2026!$G:$G,MATCH($C98,POA_GC_2026!$A:$A,0)))</f>
        <v>004</v>
      </c>
      <c r="S98" s="161">
        <f>IF($C98="","",INDEX(POA_GC_2026!$H:$H,MATCH($C98,POA_GC_2026!$A:$A,0)))</f>
        <v>570201</v>
      </c>
      <c r="T98" s="161" t="str">
        <f>IF($C98="","",INDEX(POA_GC_2026!$I:$I,MATCH($C98,POA_GC_2026!$A:$A,0)))</f>
        <v>1303</v>
      </c>
      <c r="U98" s="161" t="str">
        <f>IF($C98="","",INDEX(POA_GC_2026!$J:$J,MATCH($C98,POA_GC_2026!$A:$A,0)))</f>
        <v>001</v>
      </c>
      <c r="V98" s="161" t="str">
        <f>IF($C98="","",INDEX(POA_GC_2026!$K:$K,MATCH($C98,POA_GC_2026!$A:$A,0)))</f>
        <v>0000</v>
      </c>
      <c r="W98" s="161" t="str">
        <f>IF($C98="","",INDEX(POA_GC_2026!$L:$L,MATCH($C98,POA_GC_2026!$A:$A,0)))</f>
        <v>0000</v>
      </c>
      <c r="X98" s="165" t="str">
        <f>IF($C98="","",INDEX(POA_GC_2026!$AB:$AB,MATCH($C98,POA_GC_2026!$A:$A,0)))</f>
        <v>NUEVA</v>
      </c>
      <c r="Y98" s="165">
        <f>IF($C98="","",INDEX(POA_GC_2026!$BE:$BE,MATCH($C98,POA_GC_2026!$A:$A,0)))</f>
        <v>832.05999999999767</v>
      </c>
      <c r="Z98" s="168">
        <v>832.06</v>
      </c>
      <c r="AA98" s="168">
        <v>0</v>
      </c>
      <c r="AB98" s="169">
        <f t="shared" si="4"/>
        <v>832.06</v>
      </c>
      <c r="AC98" s="493" t="s">
        <v>2807</v>
      </c>
      <c r="AD98" s="168"/>
      <c r="AE98" s="168"/>
      <c r="AF98" s="168">
        <v>0</v>
      </c>
      <c r="AG98" s="172">
        <f>IF($C98="","",INDEX(POA_GC_2026!$CZ:$CZ,MATCH($C98,POA_GC_2026!$A:$A,0)))</f>
        <v>-2.2737367544323206E-12</v>
      </c>
      <c r="AH98" s="159" t="str">
        <f>IF($C98="","",INDEX(POA_GC_2026!$R:$R,MATCH($C98,POA_GC_2026!$A:$A,0)))</f>
        <v>SEGUROS</v>
      </c>
      <c r="AI98" s="162" t="s">
        <v>952</v>
      </c>
      <c r="AJ98" s="159" t="str">
        <f>IF($C98="","",INDEX(POA_GC_2026!$B:$B,MATCH($C98,POA_GC_2026!$A:$A,0)))</f>
        <v>HOSPITAL GENERAL DE CHONE</v>
      </c>
      <c r="AK98" s="175"/>
      <c r="AL98" s="175">
        <v>0</v>
      </c>
      <c r="AM98" s="173">
        <f t="shared" si="5"/>
        <v>832.06</v>
      </c>
      <c r="AN98" s="175"/>
      <c r="AO98" s="175"/>
      <c r="AP98" s="175" t="s">
        <v>2730</v>
      </c>
    </row>
    <row r="99" spans="1:42" s="39" customFormat="1" ht="15.75" customHeight="1">
      <c r="A99" s="155"/>
      <c r="B99" s="155" t="s">
        <v>2935</v>
      </c>
      <c r="C99" s="175" t="s">
        <v>2789</v>
      </c>
      <c r="D99" s="175" t="s">
        <v>2838</v>
      </c>
      <c r="E99" s="492">
        <v>46177</v>
      </c>
      <c r="F99" s="175" t="s">
        <v>2839</v>
      </c>
      <c r="G99" s="492">
        <v>46178</v>
      </c>
      <c r="H99" s="175" t="s">
        <v>407</v>
      </c>
      <c r="I99" s="175" t="s">
        <v>2936</v>
      </c>
      <c r="J99" s="159" t="str">
        <f>IF($C99="","",INDEX(POA_GC_2026!$O:$O,MATCH($C99,POA_GC_2026!$A:$A,0)))</f>
        <v>PROVISION Y PRESTACION DE SERVICIOS DE SALUD</v>
      </c>
      <c r="K99" s="160" t="str">
        <f>IF($C99="","",INDEX(POA_GC_2026!$W:$W,MATCH($C99,POA_GC_2026!A:A,0)))</f>
        <v>APROBAR Y GARANTIZAR LA EJECUCION DEL PLAN ANUAL DE COMPRAS DE INSUMOS MEDICOS, MEDICAMENTOS, EQUIPAMIENTO DEL HOSPITAL, ACTIVOS FIJOS EN GENERAL, CONSTRUCCIONES, INVERSIONES Y DEMAS SUMINISTROS ASEGURANDO EL CUMPLIMIENTO DE LA LEY ORGANICA DEL SISTEMA NACIONAL DE CONTRATACION PUBLICA</v>
      </c>
      <c r="L99" s="160" t="str">
        <f>IF($C99="","",INDEX(POA_GC_2026!X:X,MATCH($C99,POA_GC_2026!$A:$A,0)))</f>
        <v>SISTEMA DE INFORMACION DE SERVICIOS HOTELEROS Y GENERALES, LIMPIEZA, CARPINTERIA, ELECTRICIDAD, CONSEJERIA, ENTRE OTRAS</v>
      </c>
      <c r="M99" s="161" t="str">
        <f>IF($C99="","",INDEX(POA_GC_2026!C:C,MATCH($C99,POA_GC_2026!$A:$A,0)))</f>
        <v>ADQUISICIÓN DEL SERVICIO DE LIMPIEZA DE LAS INSTALACIONES HOSPITALARIAS</v>
      </c>
      <c r="N99" s="571" t="str">
        <f>IF($C99="","",INDEX(POA_GC_2026!N:N,MATCH($C99,POA_GC_2026!$A:$A,0)))</f>
        <v>HOSPITAL GENERAL DE CHONE</v>
      </c>
      <c r="O99" s="161" t="str">
        <f>IF($C99="","",INDEX(POA_GC_2026!D:D,MATCH($C99,POA_GC_2026!$A:$A,0)))</f>
        <v>1333</v>
      </c>
      <c r="P99" s="161" t="str">
        <f>IF($C99="","",INDEX(POA_GC_2026!$E:$E,MATCH($C99,POA_GC_2026!$A:$A,0)))</f>
        <v>90</v>
      </c>
      <c r="Q99" s="161" t="str">
        <f>IF($C99="","",INDEX(POA_GC_2026!$F:$F,MATCH($C99,POA_GC_2026!$A:$A,0)))</f>
        <v>000</v>
      </c>
      <c r="R99" s="161" t="str">
        <f>IF($C99="","",INDEX(POA_GC_2026!$G:$G,MATCH($C99,POA_GC_2026!$A:$A,0)))</f>
        <v>004</v>
      </c>
      <c r="S99" s="161">
        <f>IF($C99="","",INDEX(POA_GC_2026!$H:$H,MATCH($C99,POA_GC_2026!$A:$A,0)))</f>
        <v>530209</v>
      </c>
      <c r="T99" s="161" t="str">
        <f>IF($C99="","",INDEX(POA_GC_2026!$I:$I,MATCH($C99,POA_GC_2026!$A:$A,0)))</f>
        <v>1303</v>
      </c>
      <c r="U99" s="161" t="str">
        <f>IF($C99="","",INDEX(POA_GC_2026!$J:$J,MATCH($C99,POA_GC_2026!$A:$A,0)))</f>
        <v>001</v>
      </c>
      <c r="V99" s="161" t="str">
        <f>IF($C99="","",INDEX(POA_GC_2026!$K:$K,MATCH($C99,POA_GC_2026!$A:$A,0)))</f>
        <v>0000</v>
      </c>
      <c r="W99" s="161" t="str">
        <f>IF($C99="","",INDEX(POA_GC_2026!$L:$L,MATCH($C99,POA_GC_2026!$A:$A,0)))</f>
        <v>0000</v>
      </c>
      <c r="X99" s="165" t="str">
        <f>IF($C99="","",INDEX(POA_GC_2026!$AB:$AB,MATCH($C99,POA_GC_2026!$A:$A,0)))</f>
        <v>NUEVA</v>
      </c>
      <c r="Y99" s="165">
        <f>IF($C99="","",INDEX(POA_GC_2026!$BE:$BE,MATCH($C99,POA_GC_2026!$A:$A,0)))</f>
        <v>27696.3</v>
      </c>
      <c r="Z99" s="168">
        <v>0</v>
      </c>
      <c r="AA99" s="168">
        <v>0</v>
      </c>
      <c r="AB99" s="169">
        <f t="shared" si="4"/>
        <v>0</v>
      </c>
      <c r="AC99" s="493" t="s">
        <v>2807</v>
      </c>
      <c r="AD99" s="168"/>
      <c r="AE99" s="168"/>
      <c r="AF99" s="168">
        <v>0</v>
      </c>
      <c r="AG99" s="172">
        <f>IF($C99="","",INDEX(POA_GC_2026!$CZ:$CZ,MATCH($C99,POA_GC_2026!$A:$A,0)))</f>
        <v>0</v>
      </c>
      <c r="AH99" s="159" t="str">
        <f>IF($C99="","",INDEX(POA_GC_2026!$R:$R,MATCH($C99,POA_GC_2026!$A:$A,0)))</f>
        <v>SERVICIOS DE ASEO LAVADO DE VESTIMENTA DE TRABAJO</v>
      </c>
      <c r="AI99" s="162" t="s">
        <v>952</v>
      </c>
      <c r="AJ99" s="159" t="str">
        <f>IF($C99="","",INDEX(POA_GC_2026!$B:$B,MATCH($C99,POA_GC_2026!$A:$A,0)))</f>
        <v>HOSPITAL GENERAL DE CHONE</v>
      </c>
      <c r="AK99" s="175"/>
      <c r="AL99" s="175">
        <v>0</v>
      </c>
      <c r="AM99" s="173">
        <f t="shared" si="5"/>
        <v>0</v>
      </c>
      <c r="AN99" s="175"/>
      <c r="AO99" s="175"/>
      <c r="AP99" s="175" t="s">
        <v>2789</v>
      </c>
    </row>
    <row r="100" spans="1:42" s="39" customFormat="1" ht="15.75" customHeight="1">
      <c r="A100" s="155"/>
      <c r="B100" s="155" t="s">
        <v>2937</v>
      </c>
      <c r="C100" s="175" t="s">
        <v>2607</v>
      </c>
      <c r="D100" s="175" t="s">
        <v>2840</v>
      </c>
      <c r="E100" s="492">
        <v>46181</v>
      </c>
      <c r="F100" s="175" t="s">
        <v>2841</v>
      </c>
      <c r="G100" s="492">
        <v>46182</v>
      </c>
      <c r="H100" s="175" t="s">
        <v>2222</v>
      </c>
      <c r="I100" s="175" t="s">
        <v>2913</v>
      </c>
      <c r="J100" s="159" t="str">
        <f>IF($C100="","",INDEX(POA_GC_2026!$O:$O,MATCH($C100,POA_GC_2026!$A:$A,0)))</f>
        <v>PROVISION Y PRESTACION DE SERVICIOS DE SALUD</v>
      </c>
      <c r="K100" s="160" t="str">
        <f>IF($C100="","",INDEX(POA_GC_2026!$W:$W,MATCH($C100,POA_GC_2026!A:A,0)))</f>
        <v>APROBAR Y GARANTIZAR LA EJECUCION DEL PLAN ANUAL DE COMPRAS DE INSUMOS MEDICOS, MEDICAMENTOS, EQUIPAMIENTO DEL HOSPITAL, ACTIVOS FIJOS EN GENERAL, CONSTRUCCIONES, INVERSIONES Y DEMAS SUMINISTROS ASEGURANDO EL CUMPLIMIENTO DE LA LEY ORGANICA DEL SISTEMA NACIONAL DE CONTRATACION PUBLCA</v>
      </c>
      <c r="L100" s="160" t="str">
        <f>IF($C100="","",INDEX(POA_GC_2026!X:X,MATCH($C100,POA_GC_2026!$A:$A,0)))</f>
        <v>SISTEMA DE INFORMACION DE SERVICIOS HOTELEROS Y GENERALES, LIMPIEZA, CARPINTERIA, ELECTRICIDAD, CONSEJERIA, ENTRE OTRAS</v>
      </c>
      <c r="M100" s="161" t="str">
        <f>IF($C100="","",INDEX(POA_GC_2026!C:C,MATCH($C100,POA_GC_2026!$A:$A,0)))</f>
        <v>ADQUISICION DEL SERVICIO DE  SEGURIDAD Y VIGILANCIA</v>
      </c>
      <c r="N100" s="571" t="str">
        <f>IF($C100="","",INDEX(POA_GC_2026!N:N,MATCH($C100,POA_GC_2026!$A:$A,0)))</f>
        <v>HOSPITAL GENERAL DE CHONE</v>
      </c>
      <c r="O100" s="161" t="str">
        <f>IF($C100="","",INDEX(POA_GC_2026!D:D,MATCH($C100,POA_GC_2026!$A:$A,0)))</f>
        <v>1333</v>
      </c>
      <c r="P100" s="161" t="str">
        <f>IF($C100="","",INDEX(POA_GC_2026!$E:$E,MATCH($C100,POA_GC_2026!$A:$A,0)))</f>
        <v>90</v>
      </c>
      <c r="Q100" s="161" t="str">
        <f>IF($C100="","",INDEX(POA_GC_2026!$F:$F,MATCH($C100,POA_GC_2026!$A:$A,0)))</f>
        <v>000</v>
      </c>
      <c r="R100" s="161" t="str">
        <f>IF($C100="","",INDEX(POA_GC_2026!$G:$G,MATCH($C100,POA_GC_2026!$A:$A,0)))</f>
        <v>004</v>
      </c>
      <c r="S100" s="161">
        <f>IF($C100="","",INDEX(POA_GC_2026!$H:$H,MATCH($C100,POA_GC_2026!$A:$A,0)))</f>
        <v>530208</v>
      </c>
      <c r="T100" s="161" t="str">
        <f>IF($C100="","",INDEX(POA_GC_2026!$I:$I,MATCH($C100,POA_GC_2026!$A:$A,0)))</f>
        <v>1303</v>
      </c>
      <c r="U100" s="161" t="str">
        <f>IF($C100="","",INDEX(POA_GC_2026!$J:$J,MATCH($C100,POA_GC_2026!$A:$A,0)))</f>
        <v>001</v>
      </c>
      <c r="V100" s="161" t="str">
        <f>IF($C100="","",INDEX(POA_GC_2026!$K:$K,MATCH($C100,POA_GC_2026!$A:$A,0)))</f>
        <v>0000</v>
      </c>
      <c r="W100" s="161" t="str">
        <f>IF($C100="","",INDEX(POA_GC_2026!$L:$L,MATCH($C100,POA_GC_2026!$A:$A,0)))</f>
        <v>0000</v>
      </c>
      <c r="X100" s="165" t="str">
        <f>IF($C100="","",INDEX(POA_GC_2026!$AB:$AB,MATCH($C100,POA_GC_2026!$A:$A,0)))</f>
        <v>NUEVA</v>
      </c>
      <c r="Y100" s="165">
        <f>IF($C100="","",INDEX(POA_GC_2026!$BE:$BE,MATCH($C100,POA_GC_2026!$A:$A,0)))</f>
        <v>45715.399999999965</v>
      </c>
      <c r="Z100" s="168">
        <v>18787.150000000001</v>
      </c>
      <c r="AA100" s="168">
        <v>0</v>
      </c>
      <c r="AB100" s="169">
        <f t="shared" si="4"/>
        <v>18787.150000000001</v>
      </c>
      <c r="AC100" s="493" t="s">
        <v>2807</v>
      </c>
      <c r="AD100" s="168"/>
      <c r="AE100" s="168"/>
      <c r="AF100" s="168">
        <v>0</v>
      </c>
      <c r="AG100" s="172">
        <f>IF($C100="","",INDEX(POA_GC_2026!$CZ:$CZ,MATCH($C100,POA_GC_2026!$A:$A,0)))</f>
        <v>-3.637978807091713E-11</v>
      </c>
      <c r="AH100" s="159" t="str">
        <f>IF($C100="","",INDEX(POA_GC_2026!$R:$R,MATCH($C100,POA_GC_2026!$A:$A,0)))</f>
        <v>SERVICIO DE SEGURIDAD Y VIGILANCIA</v>
      </c>
      <c r="AI100" s="162" t="s">
        <v>952</v>
      </c>
      <c r="AJ100" s="159" t="str">
        <f>IF($C100="","",INDEX(POA_GC_2026!$B:$B,MATCH($C100,POA_GC_2026!$A:$A,0)))</f>
        <v>HOSPITAL GENERAL DE CHONE</v>
      </c>
      <c r="AK100" s="175"/>
      <c r="AL100" s="175">
        <v>0</v>
      </c>
      <c r="AM100" s="173">
        <f t="shared" si="5"/>
        <v>18787.150000000001</v>
      </c>
      <c r="AN100" s="175"/>
      <c r="AO100" s="175"/>
      <c r="AP100" s="175" t="s">
        <v>2607</v>
      </c>
    </row>
    <row r="101" spans="1:42" s="39" customFormat="1" ht="15.75" customHeight="1">
      <c r="A101" s="491"/>
      <c r="B101" s="155" t="s">
        <v>2938</v>
      </c>
      <c r="C101" s="175" t="s">
        <v>2618</v>
      </c>
      <c r="D101" s="175" t="s">
        <v>2939</v>
      </c>
      <c r="E101" s="492">
        <v>46188</v>
      </c>
      <c r="F101" s="175" t="s">
        <v>2939</v>
      </c>
      <c r="G101" s="492">
        <v>46188</v>
      </c>
      <c r="H101" s="175" t="s">
        <v>2222</v>
      </c>
      <c r="I101" s="175" t="s">
        <v>2847</v>
      </c>
      <c r="J101" s="159" t="str">
        <f>IF($C101="","",INDEX(POA_GC_2026!$O:$O,MATCH($C101,POA_GC_2026!$A:$A,0)))</f>
        <v>PROVISION Y PRESTACION DE SERVICIOS DE SALUD</v>
      </c>
      <c r="K101" s="160" t="str">
        <f>IF($C101="","",INDEX(POA_GC_2026!$W:$W,MATCH($C101,POA_GC_2026!A:A,0)))</f>
        <v>APROBAR Y GARANTIZAR LA EJECUCION DEL PLAN ANUAL DE COMPRAS DE INSUMOS MEDICOS, MEDICAMENTOS, EQUIPAMIENTO DEL HOSPITAL, ACTIVOS FIJOS EN GENERAL, CONSTRUCCIONES, INVERSIONES Y DEMAS SUMINISTROS ASEGURANDO EL CUMPLIMIENTO DE LA LEY ORGANICA DEL SISTEMA NACIONAL DE CONTRATACION PUBLICA</v>
      </c>
      <c r="L101" s="160" t="str">
        <f>IF($C101="","",INDEX(POA_GC_2026!X:X,MATCH($C101,POA_GC_2026!$A:$A,0)))</f>
        <v>SISTEMA DE INFORMACION DE SERVICIOS HOTELEROS Y GENERALES, LIMPIEZA, CARPINTERIA, ELECTRICIDAD, CONSEJERIA, ENTRE OTRAS</v>
      </c>
      <c r="M101" s="161" t="str">
        <f>IF($C101="","",INDEX(POA_GC_2026!C:C,MATCH($C101,POA_GC_2026!$A:$A,0)))</f>
        <v>ADQUISICIÓN DEL SERVICIO DE LIMPIEZA DE LAS INSTALACIONES HOSPITALARIAS</v>
      </c>
      <c r="N101" s="571" t="str">
        <f>IF($C101="","",INDEX(POA_GC_2026!N:N,MATCH($C101,POA_GC_2026!$A:$A,0)))</f>
        <v>HOSPITAL GENERAL DE CHONE</v>
      </c>
      <c r="O101" s="161" t="str">
        <f>IF($C101="","",INDEX(POA_GC_2026!D:D,MATCH($C101,POA_GC_2026!$A:$A,0)))</f>
        <v>1333</v>
      </c>
      <c r="P101" s="161" t="str">
        <f>IF($C101="","",INDEX(POA_GC_2026!$E:$E,MATCH($C101,POA_GC_2026!$A:$A,0)))</f>
        <v>90</v>
      </c>
      <c r="Q101" s="161" t="str">
        <f>IF($C101="","",INDEX(POA_GC_2026!$F:$F,MATCH($C101,POA_GC_2026!$A:$A,0)))</f>
        <v>000</v>
      </c>
      <c r="R101" s="161" t="str">
        <f>IF($C101="","",INDEX(POA_GC_2026!$G:$G,MATCH($C101,POA_GC_2026!$A:$A,0)))</f>
        <v>004</v>
      </c>
      <c r="S101" s="161">
        <f>IF($C101="","",INDEX(POA_GC_2026!$H:$H,MATCH($C101,POA_GC_2026!$A:$A,0)))</f>
        <v>530209</v>
      </c>
      <c r="T101" s="161" t="str">
        <f>IF($C101="","",INDEX(POA_GC_2026!$I:$I,MATCH($C101,POA_GC_2026!$A:$A,0)))</f>
        <v>1303</v>
      </c>
      <c r="U101" s="161" t="str">
        <f>IF($C101="","",INDEX(POA_GC_2026!$J:$J,MATCH($C101,POA_GC_2026!$A:$A,0)))</f>
        <v>001</v>
      </c>
      <c r="V101" s="161" t="str">
        <f>IF($C101="","",INDEX(POA_GC_2026!$K:$K,MATCH($C101,POA_GC_2026!$A:$A,0)))</f>
        <v>0000</v>
      </c>
      <c r="W101" s="161" t="str">
        <f>IF($C101="","",INDEX(POA_GC_2026!$L:$L,MATCH($C101,POA_GC_2026!$A:$A,0)))</f>
        <v>0000</v>
      </c>
      <c r="X101" s="165" t="str">
        <f>IF($C101="","",INDEX(POA_GC_2026!$AB:$AB,MATCH($C101,POA_GC_2026!$A:$A,0)))</f>
        <v>NUEVA</v>
      </c>
      <c r="Y101" s="165">
        <f>IF($C101="","",INDEX(POA_GC_2026!$BE:$BE,MATCH($C101,POA_GC_2026!$A:$A,0)))</f>
        <v>27438.30000000001</v>
      </c>
      <c r="Z101" s="168">
        <v>5487.66</v>
      </c>
      <c r="AA101" s="168">
        <v>0</v>
      </c>
      <c r="AB101" s="169">
        <f t="shared" ref="AB101" si="6">+Z101+AA101</f>
        <v>5487.66</v>
      </c>
      <c r="AC101" s="493" t="s">
        <v>2807</v>
      </c>
      <c r="AD101" s="168"/>
      <c r="AE101" s="168"/>
      <c r="AF101" s="168">
        <v>0</v>
      </c>
      <c r="AG101" s="172">
        <f>IF($C101="","",INDEX(POA_GC_2026!$CZ:$CZ,MATCH($C101,POA_GC_2026!$A:$A,0)))</f>
        <v>1.0913936421275139E-11</v>
      </c>
      <c r="AH101" s="159" t="str">
        <f>IF($C101="","",INDEX(POA_GC_2026!$R:$R,MATCH($C101,POA_GC_2026!$A:$A,0)))</f>
        <v>SERVICIOS DE ASEO LAVADO DE VESTIMENTA DE TRABAJO</v>
      </c>
      <c r="AI101" s="162" t="s">
        <v>952</v>
      </c>
      <c r="AJ101" s="159" t="str">
        <f>IF($C101="","",INDEX(POA_GC_2026!$B:$B,MATCH($C101,POA_GC_2026!$A:$A,0)))</f>
        <v>HOSPITAL GENERAL DE CHONE</v>
      </c>
      <c r="AK101" s="175"/>
      <c r="AL101" s="175">
        <v>0</v>
      </c>
      <c r="AM101" s="173">
        <f t="shared" si="5"/>
        <v>5487.66</v>
      </c>
      <c r="AN101" s="175"/>
      <c r="AO101" s="175"/>
      <c r="AP101" s="175" t="s">
        <v>2618</v>
      </c>
    </row>
    <row r="102" spans="1:42" s="39" customFormat="1" ht="15.75" customHeight="1">
      <c r="A102" s="491"/>
      <c r="B102" s="614" t="s">
        <v>3101</v>
      </c>
      <c r="C102" s="175" t="s">
        <v>3077</v>
      </c>
      <c r="D102" s="175" t="s">
        <v>3098</v>
      </c>
      <c r="E102" s="492">
        <v>46213</v>
      </c>
      <c r="F102" s="175" t="s">
        <v>3100</v>
      </c>
      <c r="G102" s="492">
        <v>46213</v>
      </c>
      <c r="H102" s="175" t="s">
        <v>2222</v>
      </c>
      <c r="I102" s="574" t="s">
        <v>3099</v>
      </c>
      <c r="J102" s="159" t="str">
        <f>IF($C102="","",INDEX(POA_GC_2026!$O:$O,MATCH($C102,POA_GC_2026!$A:$A,0)))</f>
        <v>PREVENCION Y REDUCCION DE LA DESNUTRICION CRONICA INFANTIL DCI</v>
      </c>
      <c r="K102" s="160" t="str">
        <f>IF($C102="","",INDEX(POA_GC_2026!$W:$W,MATCH($C102,POA_GC_2026!A:A,0)))</f>
        <v>APROBAR Y GARANTIZAR LA EJECUCION DEL PLAN ANUAL DE COMPRAS DE INSUMOS MEDICOS, MEDICAMENTOS, EQUIPAMIENTO DEL HOSPITAL, ACTIVOS FIJOS EN GENERAL, CONSTRUCCIONES, INVERSIONES Y DEMAS SUMINISTROS ASEGURANDO EL CUMPLIMIENTO DE LA LEY ORGANICA DEL SISTEMA NACIONAL</v>
      </c>
      <c r="L102" s="160" t="str">
        <f>IF($C102="","",INDEX(POA_GC_2026!X:X,MATCH($C102,POA_GC_2026!$A:$A,0)))</f>
        <v>ACTA DE ENTREGA RECEPCION DE DISPOSITIVOS MEDICOS PARA LABORATORIO CLINICO Y PÀTOLOGIA ADQUIRIDOS, COMPROBANDO SUS CANTIDADES, CALIDAD Y CARACTERISTICAS DE ACUERDO A LO SOLICITADO</v>
      </c>
      <c r="M102" s="161" t="str">
        <f>IF($C102="","",INDEX(POA_GC_2026!C:C,MATCH($C102,POA_GC_2026!$A:$A,0)))</f>
        <v>ADQUISICION DE DISPOSITIVOS PARA LABORATORIO CLINICO Y PATOLOGIA</v>
      </c>
      <c r="N102" s="571" t="str">
        <f>IF($C102="","",INDEX(POA_GC_2026!N:N,MATCH($C102,POA_GC_2026!$A:$A,0)))</f>
        <v>HOSPITAL GENERAL DE CHONE</v>
      </c>
      <c r="O102" s="161" t="str">
        <f>IF($C102="","",INDEX(POA_GC_2026!D:D,MATCH($C102,POA_GC_2026!$A:$A,0)))</f>
        <v>1333</v>
      </c>
      <c r="P102" s="161" t="str">
        <f>IF($C102="","",INDEX(POA_GC_2026!$E:$E,MATCH($C102,POA_GC_2026!$A:$A,0)))</f>
        <v>70</v>
      </c>
      <c r="Q102" s="161" t="str">
        <f>IF($C102="","",INDEX(POA_GC_2026!$F:$F,MATCH($C102,POA_GC_2026!$A:$A,0)))</f>
        <v>000</v>
      </c>
      <c r="R102" s="161" t="str">
        <f>IF($C102="","",INDEX(POA_GC_2026!$G:$G,MATCH($C102,POA_GC_2026!$A:$A,0)))</f>
        <v>003</v>
      </c>
      <c r="S102" s="161">
        <f>IF($C102="","",INDEX(POA_GC_2026!$H:$H,MATCH($C102,POA_GC_2026!$A:$A,0)))</f>
        <v>530810</v>
      </c>
      <c r="T102" s="161" t="str">
        <f>IF($C102="","",INDEX(POA_GC_2026!$I:$I,MATCH($C102,POA_GC_2026!$A:$A,0)))</f>
        <v>1303</v>
      </c>
      <c r="U102" s="161" t="str">
        <f>IF($C102="","",INDEX(POA_GC_2026!$J:$J,MATCH($C102,POA_GC_2026!$A:$A,0)))</f>
        <v>001</v>
      </c>
      <c r="V102" s="161" t="str">
        <f>IF($C102="","",INDEX(POA_GC_2026!$K:$K,MATCH($C102,POA_GC_2026!$A:$A,0)))</f>
        <v>0000</v>
      </c>
      <c r="W102" s="161" t="str">
        <f>IF($C102="","",INDEX(POA_GC_2026!$L:$L,MATCH($C102,POA_GC_2026!$A:$A,0)))</f>
        <v>0000</v>
      </c>
      <c r="X102" s="165" t="str">
        <f>IF($C102="","",INDEX(POA_GC_2026!$AB:$AB,MATCH($C102,POA_GC_2026!$A:$A,0)))</f>
        <v>NUEVA</v>
      </c>
      <c r="Y102" s="165">
        <f>IF($C102="","",INDEX(POA_GC_2026!$BE:$BE,MATCH($C102,POA_GC_2026!$A:$A,0)))</f>
        <v>857.6</v>
      </c>
      <c r="Z102" s="493">
        <v>850</v>
      </c>
      <c r="AA102" s="168">
        <v>0</v>
      </c>
      <c r="AB102" s="169">
        <f t="shared" ref="AB102:AB103" si="7">+Z102+AA102</f>
        <v>850</v>
      </c>
      <c r="AC102" s="493" t="s">
        <v>2807</v>
      </c>
      <c r="AD102" s="493"/>
      <c r="AE102" s="493"/>
      <c r="AF102" s="168">
        <v>0</v>
      </c>
      <c r="AG102" s="172">
        <f>IF($C102="","",INDEX(POA_GC_2026!$CZ:$CZ,MATCH($C102,POA_GC_2026!$A:$A,0)))</f>
        <v>7.6000000000000227</v>
      </c>
      <c r="AH102" s="159" t="str">
        <f>IF($C102="","",INDEX(POA_GC_2026!$R:$R,MATCH($C102,POA_GC_2026!$A:$A,0)))</f>
        <v>DISPOSITIVOS MEDICOS PARA LABORATORIO CLINICO Y PATOLOGIA</v>
      </c>
      <c r="AI102" s="162" t="s">
        <v>952</v>
      </c>
      <c r="AJ102" s="159" t="str">
        <f>IF($C102="","",INDEX(POA_GC_2026!$B:$B,MATCH($C102,POA_GC_2026!$A:$A,0)))</f>
        <v>HOSPITAL GENERAL DE CHONE</v>
      </c>
      <c r="AK102" s="175"/>
      <c r="AL102" s="175">
        <v>0</v>
      </c>
      <c r="AM102" s="173">
        <f t="shared" ref="AM102:AM103" si="8">+AB102-AL102</f>
        <v>850</v>
      </c>
      <c r="AN102" s="175"/>
      <c r="AO102" s="175"/>
      <c r="AP102" s="175" t="s">
        <v>3077</v>
      </c>
    </row>
    <row r="103" spans="1:42" s="39" customFormat="1" ht="15.75" customHeight="1">
      <c r="A103" s="491"/>
      <c r="B103" s="614" t="s">
        <v>3108</v>
      </c>
      <c r="C103" s="175" t="s">
        <v>2789</v>
      </c>
      <c r="D103" s="175" t="s">
        <v>3103</v>
      </c>
      <c r="E103" s="492">
        <v>46220</v>
      </c>
      <c r="F103" s="175" t="s">
        <v>3104</v>
      </c>
      <c r="G103" s="492">
        <v>46223</v>
      </c>
      <c r="H103" s="175" t="s">
        <v>2222</v>
      </c>
      <c r="I103" s="175" t="s">
        <v>2936</v>
      </c>
      <c r="J103" s="159" t="str">
        <f>IF($C103="","",INDEX(POA_GC_2026!$O:$O,MATCH($C103,POA_GC_2026!$A:$A,0)))</f>
        <v>PROVISION Y PRESTACION DE SERVICIOS DE SALUD</v>
      </c>
      <c r="K103" s="160" t="str">
        <f>IF($C103="","",INDEX(POA_GC_2026!$W:$W,MATCH($C103,POA_GC_2026!A:A,0)))</f>
        <v>APROBAR Y GARANTIZAR LA EJECUCION DEL PLAN ANUAL DE COMPRAS DE INSUMOS MEDICOS, MEDICAMENTOS, EQUIPAMIENTO DEL HOSPITAL, ACTIVOS FIJOS EN GENERAL, CONSTRUCCIONES, INVERSIONES Y DEMAS SUMINISTROS ASEGURANDO EL CUMPLIMIENTO DE LA LEY ORGANICA DEL SISTEMA NACIONAL DE CONTRATACION PUBLICA</v>
      </c>
      <c r="L103" s="160" t="str">
        <f>IF($C103="","",INDEX(POA_GC_2026!X:X,MATCH($C103,POA_GC_2026!$A:$A,0)))</f>
        <v>SISTEMA DE INFORMACION DE SERVICIOS HOTELEROS Y GENERALES, LIMPIEZA, CARPINTERIA, ELECTRICIDAD, CONSEJERIA, ENTRE OTRAS</v>
      </c>
      <c r="M103" s="161" t="str">
        <f>IF($C103="","",INDEX(POA_GC_2026!C:C,MATCH($C103,POA_GC_2026!$A:$A,0)))</f>
        <v>ADQUISICIÓN DEL SERVICIO DE LIMPIEZA DE LAS INSTALACIONES HOSPITALARIAS</v>
      </c>
      <c r="N103" s="571" t="str">
        <f>IF($C103="","",INDEX(POA_GC_2026!N:N,MATCH($C103,POA_GC_2026!$A:$A,0)))</f>
        <v>HOSPITAL GENERAL DE CHONE</v>
      </c>
      <c r="O103" s="161" t="str">
        <f>IF($C103="","",INDEX(POA_GC_2026!D:D,MATCH($C103,POA_GC_2026!$A:$A,0)))</f>
        <v>1333</v>
      </c>
      <c r="P103" s="161" t="str">
        <f>IF($C103="","",INDEX(POA_GC_2026!$E:$E,MATCH($C103,POA_GC_2026!$A:$A,0)))</f>
        <v>90</v>
      </c>
      <c r="Q103" s="161" t="str">
        <f>IF($C103="","",INDEX(POA_GC_2026!$F:$F,MATCH($C103,POA_GC_2026!$A:$A,0)))</f>
        <v>000</v>
      </c>
      <c r="R103" s="161" t="str">
        <f>IF($C103="","",INDEX(POA_GC_2026!$G:$G,MATCH($C103,POA_GC_2026!$A:$A,0)))</f>
        <v>004</v>
      </c>
      <c r="S103" s="161">
        <f>IF($C103="","",INDEX(POA_GC_2026!$H:$H,MATCH($C103,POA_GC_2026!$A:$A,0)))</f>
        <v>530209</v>
      </c>
      <c r="T103" s="161" t="str">
        <f>IF($C103="","",INDEX(POA_GC_2026!$I:$I,MATCH($C103,POA_GC_2026!$A:$A,0)))</f>
        <v>1303</v>
      </c>
      <c r="U103" s="161" t="str">
        <f>IF($C103="","",INDEX(POA_GC_2026!$J:$J,MATCH($C103,POA_GC_2026!$A:$A,0)))</f>
        <v>001</v>
      </c>
      <c r="V103" s="161" t="str">
        <f>IF($C103="","",INDEX(POA_GC_2026!$K:$K,MATCH($C103,POA_GC_2026!$A:$A,0)))</f>
        <v>0000</v>
      </c>
      <c r="W103" s="161" t="str">
        <f>IF($C103="","",INDEX(POA_GC_2026!$L:$L,MATCH($C103,POA_GC_2026!$A:$A,0)))</f>
        <v>0000</v>
      </c>
      <c r="X103" s="165" t="str">
        <f>IF($C103="","",INDEX(POA_GC_2026!$AB:$AB,MATCH($C103,POA_GC_2026!$A:$A,0)))</f>
        <v>NUEVA</v>
      </c>
      <c r="Y103" s="165">
        <f>IF($C103="","",INDEX(POA_GC_2026!$BE:$BE,MATCH($C103,POA_GC_2026!$A:$A,0)))</f>
        <v>27696.3</v>
      </c>
      <c r="Z103" s="168">
        <v>27696.3</v>
      </c>
      <c r="AA103" s="168">
        <v>0</v>
      </c>
      <c r="AB103" s="169">
        <f t="shared" si="7"/>
        <v>27696.3</v>
      </c>
      <c r="AC103" s="493" t="s">
        <v>3105</v>
      </c>
      <c r="AD103" s="168"/>
      <c r="AE103" s="168"/>
      <c r="AF103" s="168">
        <v>0</v>
      </c>
      <c r="AG103" s="172">
        <f>IF($C103="","",INDEX(POA_GC_2026!$CZ:$CZ,MATCH($C103,POA_GC_2026!$A:$A,0)))</f>
        <v>0</v>
      </c>
      <c r="AH103" s="159" t="str">
        <f>IF($C103="","",INDEX(POA_GC_2026!$R:$R,MATCH($C103,POA_GC_2026!$A:$A,0)))</f>
        <v>SERVICIOS DE ASEO LAVADO DE VESTIMENTA DE TRABAJO</v>
      </c>
      <c r="AI103" s="162" t="s">
        <v>952</v>
      </c>
      <c r="AJ103" s="159" t="str">
        <f>IF($C103="","",INDEX(POA_GC_2026!$B:$B,MATCH($C103,POA_GC_2026!$A:$A,0)))</f>
        <v>HOSPITAL GENERAL DE CHONE</v>
      </c>
      <c r="AK103" s="175"/>
      <c r="AL103" s="175">
        <v>0</v>
      </c>
      <c r="AM103" s="173">
        <f t="shared" si="8"/>
        <v>27696.3</v>
      </c>
      <c r="AN103" s="175"/>
      <c r="AO103" s="175"/>
      <c r="AP103" s="175" t="s">
        <v>2789</v>
      </c>
    </row>
    <row r="104" spans="1:42" s="39" customFormat="1" ht="15.75" customHeight="1">
      <c r="A104" s="491"/>
      <c r="B104" s="614" t="s">
        <v>3109</v>
      </c>
      <c r="C104" s="175" t="s">
        <v>2733</v>
      </c>
      <c r="D104" s="175" t="s">
        <v>3113</v>
      </c>
      <c r="E104" s="492">
        <v>46232</v>
      </c>
      <c r="F104" s="175" t="s">
        <v>3113</v>
      </c>
      <c r="G104" s="492">
        <v>46232</v>
      </c>
      <c r="H104" s="175" t="s">
        <v>2222</v>
      </c>
      <c r="I104" s="574" t="s">
        <v>2962</v>
      </c>
      <c r="J104" s="159" t="str">
        <f>IF($C104="","",INDEX(POA_GC_2026!$O:$O,MATCH($C104,POA_GC_2026!$A:$A,0)))</f>
        <v>PREVENCION Y PROMOCION DE LA SALUD</v>
      </c>
      <c r="K104" s="160" t="str">
        <f>IF($C104="","",INDEX(POA_GC_2026!$W:$W,MATCH($C104,POA_GC_2026!A:A,0)))</f>
        <v>APROBAR Y GARANTIZAR LA EJECUCION DEL PLAN ANUAL DE COMPRAS DE INSUMOS MEDICOS, MEDICAMENTOS, EQUIPAMIENTO DEL HOSPITAL, ACTIVOS FIJOS EN GENERAL, CONSTRUCCIONES, INVERSIONES Y DEMAS SUMINISTROS ASEGURANDO EL CUMPLIMIENTO DE LA LEY ORGANICA DEL SISTEMA NACIONAL DE CONTRATACION PUBLICA</v>
      </c>
      <c r="L104" s="160" t="str">
        <f>IF($C104="","",INDEX(POA_GC_2026!X:X,MATCH($C104,POA_GC_2026!$A:$A,0)))</f>
        <v>PLAN DE MANTENIMIENTO PREVENTIVO Y CORRECTIVO DE LOS BIENES MUEBLES, INMUEBLES, EQUIPOS DE ELECTROMEDICINA Y VEHICULOS A CARGO DEL HOSPITAL</v>
      </c>
      <c r="M104" s="161" t="str">
        <f>IF($C104="","",INDEX(POA_GC_2026!C:C,MATCH($C104,POA_GC_2026!$A:$A,0)))</f>
        <v>CONTRATACION  DEL SERVICIO MANTENIMIENTO DE VEHICULOS(Ambulancias)</v>
      </c>
      <c r="N104" s="571" t="str">
        <f>IF($C104="","",INDEX(POA_GC_2026!N:N,MATCH($C104,POA_GC_2026!$A:$A,0)))</f>
        <v>HOSPITAL GENERAL DE CHONE</v>
      </c>
      <c r="O104" s="161" t="str">
        <f>IF($C104="","",INDEX(POA_GC_2026!D:D,MATCH($C104,POA_GC_2026!$A:$A,0)))</f>
        <v>1333</v>
      </c>
      <c r="P104" s="161" t="str">
        <f>IF($C104="","",INDEX(POA_GC_2026!$E:$E,MATCH($C104,POA_GC_2026!$A:$A,0)))</f>
        <v>55</v>
      </c>
      <c r="Q104" s="161" t="str">
        <f>IF($C104="","",INDEX(POA_GC_2026!$F:$F,MATCH($C104,POA_GC_2026!$A:$A,0)))</f>
        <v>000</v>
      </c>
      <c r="R104" s="161" t="str">
        <f>IF($C104="","",INDEX(POA_GC_2026!$G:$G,MATCH($C104,POA_GC_2026!$A:$A,0)))</f>
        <v>004</v>
      </c>
      <c r="S104" s="161">
        <f>IF($C104="","",INDEX(POA_GC_2026!$H:$H,MATCH($C104,POA_GC_2026!$A:$A,0)))</f>
        <v>530405</v>
      </c>
      <c r="T104" s="161" t="str">
        <f>IF($C104="","",INDEX(POA_GC_2026!$I:$I,MATCH($C104,POA_GC_2026!$A:$A,0)))</f>
        <v>1303</v>
      </c>
      <c r="U104" s="161" t="str">
        <f>IF($C104="","",INDEX(POA_GC_2026!$J:$J,MATCH($C104,POA_GC_2026!$A:$A,0)))</f>
        <v>001</v>
      </c>
      <c r="V104" s="161" t="str">
        <f>IF($C104="","",INDEX(POA_GC_2026!$K:$K,MATCH($C104,POA_GC_2026!$A:$A,0)))</f>
        <v>0000</v>
      </c>
      <c r="W104" s="161" t="str">
        <f>IF($C104="","",INDEX(POA_GC_2026!$L:$L,MATCH($C104,POA_GC_2026!$A:$A,0)))</f>
        <v>0000</v>
      </c>
      <c r="X104" s="165" t="str">
        <f>IF($C104="","",INDEX(POA_GC_2026!$AB:$AB,MATCH($C104,POA_GC_2026!$A:$A,0)))</f>
        <v>ARRASTRE</v>
      </c>
      <c r="Y104" s="165">
        <f>IF($C104="","",INDEX(POA_GC_2026!$BE:$BE,MATCH($C104,POA_GC_2026!$A:$A,0)))</f>
        <v>6872.48</v>
      </c>
      <c r="Z104" s="493">
        <v>6872.48</v>
      </c>
      <c r="AA104" s="168">
        <v>0</v>
      </c>
      <c r="AB104" s="169">
        <f t="shared" ref="AB104" si="9">+Z104+AA104</f>
        <v>6872.48</v>
      </c>
      <c r="AC104" s="493" t="s">
        <v>2807</v>
      </c>
      <c r="AD104" s="493"/>
      <c r="AE104" s="493"/>
      <c r="AF104" s="168">
        <v>0</v>
      </c>
      <c r="AG104" s="172">
        <f>IF($C104="","",INDEX(POA_GC_2026!$CZ:$CZ,MATCH($C104,POA_GC_2026!$A:$A,0)))</f>
        <v>0</v>
      </c>
      <c r="AH104" s="159" t="str">
        <f>IF($C104="","",INDEX(POA_GC_2026!$R:$R,MATCH($C104,POA_GC_2026!$A:$A,0)))</f>
        <v>VEHICULOS (INSTALACION- MANTENIMIENTO Y REPARACIONES)</v>
      </c>
      <c r="AI104" s="162" t="s">
        <v>952</v>
      </c>
      <c r="AJ104" s="159" t="str">
        <f>IF($C104="","",INDEX(POA_GC_2026!$B:$B,MATCH($C104,POA_GC_2026!$A:$A,0)))</f>
        <v>HOSPITAL GENERAL DE CHONE</v>
      </c>
      <c r="AK104" s="175"/>
      <c r="AL104" s="175">
        <v>0</v>
      </c>
      <c r="AM104" s="173">
        <f t="shared" ref="AM104" si="10">+AB104-AL104</f>
        <v>6872.48</v>
      </c>
      <c r="AN104" s="175"/>
      <c r="AO104" s="175"/>
      <c r="AP104" s="175" t="s">
        <v>2733</v>
      </c>
    </row>
    <row r="105" spans="1:42" s="39" customFormat="1" ht="15.75" customHeight="1">
      <c r="A105" s="491"/>
      <c r="B105" s="615"/>
      <c r="C105" s="574"/>
      <c r="D105" s="574"/>
      <c r="E105" s="492"/>
      <c r="F105" s="574"/>
      <c r="G105" s="492"/>
      <c r="H105" s="574"/>
      <c r="I105" s="574"/>
      <c r="J105" s="576"/>
      <c r="K105" s="577"/>
      <c r="L105" s="577"/>
      <c r="M105" s="571"/>
      <c r="N105" s="571"/>
      <c r="O105" s="571"/>
      <c r="P105" s="571"/>
      <c r="Q105" s="571"/>
      <c r="R105" s="571"/>
      <c r="S105" s="571"/>
      <c r="T105" s="571"/>
      <c r="U105" s="571"/>
      <c r="V105" s="571"/>
      <c r="W105" s="571"/>
      <c r="X105" s="578"/>
      <c r="Y105" s="578"/>
      <c r="Z105" s="493"/>
      <c r="AA105" s="493"/>
      <c r="AB105" s="579"/>
      <c r="AC105" s="493"/>
      <c r="AD105" s="493"/>
      <c r="AE105" s="493"/>
      <c r="AF105" s="493"/>
      <c r="AG105" s="580"/>
      <c r="AH105" s="576"/>
      <c r="AI105" s="494"/>
      <c r="AJ105" s="576"/>
      <c r="AK105" s="574"/>
      <c r="AL105" s="574"/>
      <c r="AM105" s="616"/>
      <c r="AN105" s="574"/>
      <c r="AO105" s="574"/>
      <c r="AP105" s="574"/>
    </row>
    <row r="106" spans="1:42" s="39" customFormat="1" ht="15.75" customHeight="1">
      <c r="A106" s="491"/>
      <c r="B106" s="615"/>
      <c r="C106" s="574"/>
      <c r="D106" s="574"/>
      <c r="E106" s="492"/>
      <c r="F106" s="574"/>
      <c r="G106" s="492"/>
      <c r="H106" s="574"/>
      <c r="I106" s="574"/>
      <c r="J106" s="576"/>
      <c r="K106" s="577"/>
      <c r="L106" s="577"/>
      <c r="M106" s="571"/>
      <c r="N106" s="571"/>
      <c r="O106" s="571"/>
      <c r="P106" s="571"/>
      <c r="Q106" s="571"/>
      <c r="R106" s="571"/>
      <c r="S106" s="571"/>
      <c r="T106" s="571"/>
      <c r="U106" s="571"/>
      <c r="V106" s="571"/>
      <c r="W106" s="571"/>
      <c r="X106" s="578"/>
      <c r="Y106" s="578"/>
      <c r="Z106" s="493"/>
      <c r="AA106" s="493"/>
      <c r="AB106" s="579"/>
      <c r="AC106" s="493"/>
      <c r="AD106" s="493"/>
      <c r="AE106" s="493"/>
      <c r="AF106" s="493"/>
      <c r="AG106" s="580"/>
      <c r="AH106" s="576"/>
      <c r="AI106" s="494"/>
      <c r="AJ106" s="576"/>
      <c r="AK106" s="574"/>
      <c r="AL106" s="574"/>
      <c r="AM106" s="616"/>
      <c r="AN106" s="574"/>
      <c r="AO106" s="574"/>
      <c r="AP106" s="574"/>
    </row>
    <row r="107" spans="1:42" s="39" customFormat="1" ht="15.75" customHeight="1">
      <c r="A107" s="491"/>
      <c r="B107" s="615"/>
      <c r="C107" s="574"/>
      <c r="D107" s="574"/>
      <c r="E107" s="492"/>
      <c r="F107" s="574"/>
      <c r="G107" s="492"/>
      <c r="H107" s="574"/>
      <c r="I107" s="574"/>
      <c r="J107" s="576"/>
      <c r="K107" s="577"/>
      <c r="L107" s="577"/>
      <c r="M107" s="571"/>
      <c r="N107" s="571"/>
      <c r="O107" s="571"/>
      <c r="P107" s="571"/>
      <c r="Q107" s="571"/>
      <c r="R107" s="571"/>
      <c r="S107" s="571"/>
      <c r="T107" s="571"/>
      <c r="U107" s="571"/>
      <c r="V107" s="571"/>
      <c r="W107" s="571"/>
      <c r="X107" s="578"/>
      <c r="Y107" s="578"/>
      <c r="Z107" s="493"/>
      <c r="AA107" s="493"/>
      <c r="AB107" s="579"/>
      <c r="AC107" s="493"/>
      <c r="AD107" s="493"/>
      <c r="AE107" s="493"/>
      <c r="AF107" s="493"/>
      <c r="AG107" s="580"/>
      <c r="AH107" s="576"/>
      <c r="AI107" s="494"/>
      <c r="AJ107" s="576"/>
      <c r="AK107" s="574"/>
      <c r="AL107" s="574"/>
      <c r="AM107" s="616"/>
      <c r="AN107" s="574"/>
      <c r="AO107" s="574"/>
      <c r="AP107" s="574"/>
    </row>
    <row r="108" spans="1:42" s="39" customFormat="1" ht="15.75" customHeight="1">
      <c r="A108" s="491"/>
      <c r="B108" s="615"/>
      <c r="C108" s="574"/>
      <c r="D108" s="574"/>
      <c r="E108" s="492"/>
      <c r="F108" s="574"/>
      <c r="G108" s="492"/>
      <c r="H108" s="574"/>
      <c r="I108" s="574"/>
      <c r="J108" s="576"/>
      <c r="K108" s="577"/>
      <c r="L108" s="577"/>
      <c r="M108" s="571"/>
      <c r="N108" s="571"/>
      <c r="O108" s="571"/>
      <c r="P108" s="571"/>
      <c r="Q108" s="571"/>
      <c r="R108" s="571"/>
      <c r="S108" s="571"/>
      <c r="T108" s="571"/>
      <c r="U108" s="571"/>
      <c r="V108" s="571"/>
      <c r="W108" s="571"/>
      <c r="X108" s="578"/>
      <c r="Y108" s="578"/>
      <c r="Z108" s="493"/>
      <c r="AA108" s="493"/>
      <c r="AB108" s="579"/>
      <c r="AC108" s="493"/>
      <c r="AD108" s="493"/>
      <c r="AE108" s="493"/>
      <c r="AF108" s="493"/>
      <c r="AG108" s="580"/>
      <c r="AH108" s="576"/>
      <c r="AI108" s="494"/>
      <c r="AJ108" s="576"/>
      <c r="AK108" s="574"/>
      <c r="AL108" s="574"/>
      <c r="AM108" s="616"/>
      <c r="AN108" s="574"/>
      <c r="AO108" s="574"/>
      <c r="AP108" s="574"/>
    </row>
    <row r="109" spans="1:42" s="39" customFormat="1" ht="15.75" customHeight="1">
      <c r="A109" s="491"/>
      <c r="B109" s="491"/>
      <c r="C109" s="574"/>
      <c r="D109" s="574"/>
      <c r="E109" s="575"/>
      <c r="F109" s="574"/>
      <c r="G109" s="574"/>
      <c r="H109" s="574"/>
      <c r="I109" s="574"/>
      <c r="J109" s="576"/>
      <c r="K109" s="577"/>
      <c r="L109" s="577"/>
      <c r="M109" s="571"/>
      <c r="N109" s="571"/>
      <c r="O109" s="571"/>
      <c r="P109" s="571"/>
      <c r="Q109" s="571"/>
      <c r="R109" s="571"/>
      <c r="S109" s="571"/>
      <c r="T109" s="571"/>
      <c r="U109" s="571"/>
      <c r="V109" s="571"/>
      <c r="W109" s="571"/>
      <c r="X109" s="578"/>
      <c r="Y109" s="578"/>
      <c r="Z109" s="493"/>
      <c r="AA109" s="493"/>
      <c r="AB109" s="579"/>
      <c r="AC109" s="493"/>
      <c r="AD109" s="493"/>
      <c r="AE109" s="493"/>
      <c r="AF109" s="493"/>
      <c r="AG109" s="580"/>
      <c r="AH109" s="576"/>
      <c r="AI109" s="494"/>
      <c r="AJ109" s="576"/>
      <c r="AK109" s="574"/>
      <c r="AL109" s="574"/>
      <c r="AM109" s="173">
        <f t="shared" si="5"/>
        <v>0</v>
      </c>
      <c r="AN109" s="574"/>
      <c r="AO109" s="574"/>
      <c r="AP109" s="574"/>
    </row>
    <row r="110" spans="1:42" s="39" customFormat="1" ht="15.75" customHeight="1">
      <c r="A110" s="155"/>
      <c r="B110" s="155"/>
      <c r="C110" s="175"/>
      <c r="D110" s="175"/>
      <c r="E110" s="569"/>
      <c r="F110" s="175"/>
      <c r="G110" s="175"/>
      <c r="H110" s="175"/>
      <c r="I110" s="175"/>
      <c r="J110" s="159" t="str">
        <f>IF($C110="","",INDEX(POA_GC_2026!$O:$O,MATCH($C110,POA_GC_2026!$A:$A,0)))</f>
        <v/>
      </c>
      <c r="K110" s="160" t="str">
        <f>IF($C110="","",INDEX(POA_GC_2026!$W:$W,MATCH($C110,POA_GC_2026!A:A,0)))</f>
        <v/>
      </c>
      <c r="L110" s="160" t="str">
        <f>IF($C110="","",INDEX(POA_GC_2026!X:X,MATCH($C110,POA_GC_2026!$A:$A,0)))</f>
        <v/>
      </c>
      <c r="M110" s="161" t="str">
        <f>IF($C110="","",INDEX(POA_GC_2026!C:C,MATCH($C110,POA_GC_2026!$A:$A,0)))</f>
        <v/>
      </c>
      <c r="N110" s="571" t="str">
        <f>IF($C110="","",INDEX(POA_GC_2026!N:N,MATCH($C110,POA_GC_2026!$A:$A,0)))</f>
        <v/>
      </c>
      <c r="O110" s="161" t="str">
        <f>IF($C110="","",INDEX(POA_GC_2026!D:D,MATCH($C110,POA_GC_2026!$A:$A,0)))</f>
        <v/>
      </c>
      <c r="P110" s="161" t="str">
        <f>IF($C110="","",INDEX(POA_GC_2026!$E:$E,MATCH($C110,POA_GC_2026!$A:$A,0)))</f>
        <v/>
      </c>
      <c r="Q110" s="161" t="str">
        <f>IF($C110="","",INDEX(POA_GC_2026!$F:$F,MATCH($C110,POA_GC_2026!$A:$A,0)))</f>
        <v/>
      </c>
      <c r="R110" s="161" t="str">
        <f>IF($C110="","",INDEX(POA_GC_2026!$G:$G,MATCH($C110,POA_GC_2026!$A:$A,0)))</f>
        <v/>
      </c>
      <c r="S110" s="161" t="str">
        <f>IF($C110="","",INDEX(POA_GC_2026!$H:$H,MATCH($C110,POA_GC_2026!$A:$A,0)))</f>
        <v/>
      </c>
      <c r="T110" s="161" t="str">
        <f>IF($C110="","",INDEX(POA_GC_2026!$I:$I,MATCH($C110,POA_GC_2026!$A:$A,0)))</f>
        <v/>
      </c>
      <c r="U110" s="161" t="str">
        <f>IF($C110="","",INDEX(POA_GC_2026!$J:$J,MATCH($C110,POA_GC_2026!$A:$A,0)))</f>
        <v/>
      </c>
      <c r="V110" s="161" t="str">
        <f>IF($C110="","",INDEX(POA_GC_2026!$K:$K,MATCH($C110,POA_GC_2026!$A:$A,0)))</f>
        <v/>
      </c>
      <c r="W110" s="161" t="str">
        <f>IF($C110="","",INDEX(POA_GC_2026!$L:$L,MATCH($C110,POA_GC_2026!$A:$A,0)))</f>
        <v/>
      </c>
      <c r="X110" s="165" t="str">
        <f>IF($C110="","",INDEX(POA_GC_2026!$AB:$AB,MATCH($C110,POA_GC_2026!$A:$A,0)))</f>
        <v/>
      </c>
      <c r="Y110" s="165" t="str">
        <f>IF($C110="","",INDEX(POA_GC_2026!$BE:$BE,MATCH($C110,POA_GC_2026!$A:$A,0)))</f>
        <v/>
      </c>
      <c r="Z110" s="168"/>
      <c r="AA110" s="168">
        <v>0</v>
      </c>
      <c r="AB110" s="169">
        <f t="shared" si="4"/>
        <v>0</v>
      </c>
      <c r="AC110" s="168"/>
      <c r="AD110" s="168"/>
      <c r="AE110" s="168"/>
      <c r="AF110" s="168">
        <v>0</v>
      </c>
      <c r="AG110" s="172" t="str">
        <f>IF($C110="","",INDEX(POA_GC_2026!$CZ:$CZ,MATCH($C110,POA_GC_2026!$A:$A,0)))</f>
        <v/>
      </c>
      <c r="AH110" s="159" t="str">
        <f>IF($C110="","",INDEX(POA_GC_2026!$R:$R,MATCH($C110,POA_GC_2026!$A:$A,0)))</f>
        <v/>
      </c>
      <c r="AI110" s="162"/>
      <c r="AJ110" s="159" t="str">
        <f>IF($C110="","",INDEX(POA_GC_2026!$B:$B,MATCH($C110,POA_GC_2026!$A:$A,0)))</f>
        <v/>
      </c>
      <c r="AK110" s="175"/>
      <c r="AL110" s="175"/>
      <c r="AM110" s="173">
        <f t="shared" si="5"/>
        <v>0</v>
      </c>
      <c r="AN110" s="175"/>
      <c r="AO110" s="175"/>
      <c r="AP110" s="175"/>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0" filterMode="1">
    <tabColor rgb="FFFFFF00"/>
  </sheetPr>
  <dimension ref="A1:BD876"/>
  <sheetViews>
    <sheetView showGridLines="0" zoomScale="78" zoomScaleNormal="78" workbookViewId="0">
      <pane ySplit="3" topLeftCell="A4" activePane="bottomLeft" state="frozen"/>
      <selection pane="bottomLeft" activeCell="H63" sqref="H63"/>
    </sheetView>
  </sheetViews>
  <sheetFormatPr baseColWidth="10" defaultColWidth="14.42578125" defaultRowHeight="15" customHeight="1"/>
  <cols>
    <col min="1" max="1" width="17.140625" style="206" customWidth="1"/>
    <col min="2" max="2" width="17.28515625" style="206" customWidth="1"/>
    <col min="3" max="3" width="16.42578125" style="206" customWidth="1"/>
    <col min="4" max="4" width="15" style="206" customWidth="1"/>
    <col min="5" max="5" width="24.140625" style="207" customWidth="1"/>
    <col min="6" max="6" width="12.140625" style="206" customWidth="1"/>
    <col min="7" max="7" width="10.140625" style="206" customWidth="1"/>
    <col min="8" max="8" width="17.28515625" style="206" customWidth="1"/>
    <col min="9" max="9" width="20.5703125" style="206" customWidth="1"/>
    <col min="10" max="10" width="11.5703125" style="311" customWidth="1"/>
    <col min="11" max="11" width="18.7109375" style="514" customWidth="1"/>
    <col min="12" max="12" width="18.7109375" style="38" customWidth="1"/>
    <col min="13" max="13" width="10.7109375" style="206" customWidth="1"/>
    <col min="14" max="14" width="18.85546875" style="206" customWidth="1"/>
    <col min="15" max="15" width="19.7109375" style="206" customWidth="1"/>
    <col min="16" max="16" width="39.28515625" style="206" customWidth="1"/>
    <col min="17" max="19" width="12" style="206" customWidth="1"/>
    <col min="20" max="20" width="42.140625" style="206" customWidth="1"/>
    <col min="21" max="21" width="36.28515625" style="206" customWidth="1"/>
    <col min="22" max="22" width="23.7109375" style="206" customWidth="1"/>
    <col min="23" max="23" width="12.7109375" style="206" customWidth="1"/>
    <col min="24" max="24" width="10.5703125" style="206" customWidth="1"/>
    <col min="25" max="25" width="13.5703125" style="206" customWidth="1"/>
    <col min="26" max="26" width="17.7109375" style="206" customWidth="1"/>
    <col min="27" max="27" width="19" style="206" customWidth="1"/>
    <col min="28" max="28" width="17.5703125" style="206" customWidth="1"/>
    <col min="29" max="29" width="18.7109375" style="206" customWidth="1"/>
    <col min="30" max="30" width="21.7109375" style="206" customWidth="1"/>
    <col min="31" max="31" width="16" style="206" customWidth="1"/>
    <col min="32" max="32" width="10.7109375" style="206" customWidth="1"/>
    <col min="33" max="33" width="38.85546875" style="206" customWidth="1"/>
    <col min="34" max="34" width="25" style="206" customWidth="1"/>
    <col min="35" max="35" width="14" style="206" customWidth="1"/>
    <col min="36" max="36" width="16.5703125" style="206" customWidth="1"/>
    <col min="37" max="37" width="19.5703125" style="206" customWidth="1"/>
    <col min="38" max="38" width="16.5703125" style="206" customWidth="1"/>
    <col min="39" max="39" width="14" style="206" customWidth="1"/>
    <col min="40" max="40" width="35.7109375" style="206" customWidth="1"/>
    <col min="41" max="41" width="52.42578125" style="206" customWidth="1"/>
    <col min="42" max="42" width="14.42578125" style="206"/>
    <col min="43" max="44" width="11.140625" style="206" customWidth="1"/>
    <col min="45" max="45" width="13.42578125" style="206" customWidth="1"/>
    <col min="46" max="46" width="37.85546875" style="206" customWidth="1"/>
    <col min="47" max="47" width="30" style="206" customWidth="1"/>
    <col min="48" max="48" width="15.140625" style="206" customWidth="1"/>
    <col min="49" max="49" width="10.7109375" style="206" customWidth="1"/>
    <col min="50" max="50" width="29.28515625" style="206" customWidth="1"/>
    <col min="51" max="51" width="10.7109375" style="206" customWidth="1"/>
    <col min="52" max="52" width="22.28515625" style="206" customWidth="1"/>
    <col min="53" max="53" width="53.28515625" style="206" customWidth="1"/>
    <col min="54" max="55" width="11.7109375" style="206" customWidth="1"/>
    <col min="56" max="56" width="31.28515625" style="206" customWidth="1"/>
    <col min="57" max="16384" width="14.42578125" style="206"/>
  </cols>
  <sheetData>
    <row r="1" spans="1:56" ht="20.25" customHeight="1">
      <c r="A1" s="208" t="s">
        <v>276</v>
      </c>
      <c r="B1" s="209"/>
      <c r="C1" s="209"/>
      <c r="D1" s="208" t="s">
        <v>277</v>
      </c>
      <c r="E1" s="210"/>
      <c r="F1" s="209"/>
      <c r="G1" s="209"/>
      <c r="H1" s="209"/>
      <c r="I1" s="209"/>
      <c r="J1" s="497"/>
      <c r="K1" s="498"/>
      <c r="L1" s="499"/>
      <c r="M1" s="208" t="s">
        <v>278</v>
      </c>
      <c r="N1" s="223"/>
      <c r="O1" s="223"/>
      <c r="P1" s="209"/>
      <c r="Q1" s="209"/>
      <c r="R1" s="209"/>
      <c r="S1" s="209"/>
      <c r="T1" s="209"/>
      <c r="U1" s="209"/>
      <c r="V1" s="209"/>
      <c r="W1" s="208" t="s">
        <v>279</v>
      </c>
      <c r="X1" s="234"/>
      <c r="Y1" s="234"/>
      <c r="Z1" s="234"/>
      <c r="AA1" s="234"/>
      <c r="AB1" s="234"/>
      <c r="AC1" s="234"/>
      <c r="AD1" s="234"/>
      <c r="AE1" s="234"/>
      <c r="AF1" s="208" t="s">
        <v>280</v>
      </c>
      <c r="AG1" s="209"/>
      <c r="AH1" s="209"/>
      <c r="AI1" s="209"/>
      <c r="AJ1" s="209"/>
      <c r="AK1" s="209"/>
      <c r="AL1" s="208" t="s">
        <v>280</v>
      </c>
      <c r="AM1" s="264"/>
      <c r="AN1" s="208" t="s">
        <v>281</v>
      </c>
      <c r="AR1" s="539" t="s">
        <v>282</v>
      </c>
      <c r="AS1" s="208" t="s">
        <v>282</v>
      </c>
      <c r="AU1" s="208" t="s">
        <v>283</v>
      </c>
      <c r="AV1" s="223"/>
      <c r="AW1" s="209"/>
      <c r="AX1" s="209"/>
      <c r="AY1" s="209"/>
      <c r="AZ1" s="209"/>
      <c r="BA1" s="208" t="s">
        <v>284</v>
      </c>
      <c r="BB1" s="208" t="s">
        <v>285</v>
      </c>
      <c r="BC1" s="223"/>
      <c r="BD1" s="223"/>
    </row>
    <row r="2" spans="1:56" ht="24" customHeight="1">
      <c r="A2" s="211" t="s">
        <v>286</v>
      </c>
      <c r="D2" s="211" t="s">
        <v>287</v>
      </c>
      <c r="J2" s="500"/>
      <c r="K2" s="501"/>
      <c r="L2" s="502"/>
      <c r="M2" s="211" t="s">
        <v>288</v>
      </c>
      <c r="N2" s="224"/>
      <c r="O2" s="224"/>
      <c r="W2" s="211" t="s">
        <v>289</v>
      </c>
      <c r="X2" s="235"/>
      <c r="Y2" s="235"/>
      <c r="Z2" s="235"/>
      <c r="AA2" s="235"/>
      <c r="AB2" s="235"/>
      <c r="AC2" s="235"/>
      <c r="AD2" s="235"/>
      <c r="AE2" s="235"/>
      <c r="AF2" s="211" t="s">
        <v>290</v>
      </c>
      <c r="AL2" s="206" t="s">
        <v>291</v>
      </c>
      <c r="AM2" s="265"/>
      <c r="AN2" s="206" t="s">
        <v>292</v>
      </c>
      <c r="AR2" s="540" t="s">
        <v>293</v>
      </c>
      <c r="AS2" s="206" t="s">
        <v>293</v>
      </c>
      <c r="AU2" s="272" t="s">
        <v>294</v>
      </c>
      <c r="BA2" s="272" t="s">
        <v>295</v>
      </c>
      <c r="BB2" s="272" t="s">
        <v>296</v>
      </c>
      <c r="BD2" s="224"/>
    </row>
    <row r="3" spans="1:56" ht="73.5" customHeight="1">
      <c r="A3" s="212" t="s">
        <v>297</v>
      </c>
      <c r="B3" s="212" t="s">
        <v>298</v>
      </c>
      <c r="C3" s="213" t="s">
        <v>157</v>
      </c>
      <c r="D3" s="214" t="s">
        <v>299</v>
      </c>
      <c r="E3" s="215" t="s">
        <v>300</v>
      </c>
      <c r="F3" s="215" t="s">
        <v>301</v>
      </c>
      <c r="G3" s="216" t="s">
        <v>159</v>
      </c>
      <c r="H3" s="215" t="s">
        <v>160</v>
      </c>
      <c r="I3" s="225" t="s">
        <v>161</v>
      </c>
      <c r="J3" s="503" t="s">
        <v>2967</v>
      </c>
      <c r="K3" s="504" t="s">
        <v>2968</v>
      </c>
      <c r="L3" s="504" t="s">
        <v>2969</v>
      </c>
      <c r="M3" s="226" t="s">
        <v>302</v>
      </c>
      <c r="N3" s="227" t="s">
        <v>164</v>
      </c>
      <c r="O3" s="227" t="s">
        <v>303</v>
      </c>
      <c r="P3" s="228" t="s">
        <v>304</v>
      </c>
      <c r="Q3" s="229" t="s">
        <v>305</v>
      </c>
      <c r="R3" s="227" t="s">
        <v>306</v>
      </c>
      <c r="S3" s="227" t="s">
        <v>307</v>
      </c>
      <c r="T3" s="227" t="s">
        <v>308</v>
      </c>
      <c r="U3" s="227" t="s">
        <v>309</v>
      </c>
      <c r="V3" s="236" t="s">
        <v>123</v>
      </c>
      <c r="W3" s="237" t="s">
        <v>165</v>
      </c>
      <c r="X3" s="238" t="s">
        <v>310</v>
      </c>
      <c r="Y3" s="238" t="s">
        <v>311</v>
      </c>
      <c r="Z3" s="238" t="s">
        <v>312</v>
      </c>
      <c r="AA3" s="238" t="s">
        <v>152</v>
      </c>
      <c r="AB3" s="238" t="s">
        <v>313</v>
      </c>
      <c r="AC3" s="238" t="s">
        <v>314</v>
      </c>
      <c r="AD3" s="238" t="s">
        <v>315</v>
      </c>
      <c r="AE3" s="238" t="s">
        <v>316</v>
      </c>
      <c r="AF3" s="252" t="s">
        <v>317</v>
      </c>
      <c r="AG3" s="253" t="s">
        <v>318</v>
      </c>
      <c r="AH3" s="253" t="s">
        <v>162</v>
      </c>
      <c r="AI3" s="253" t="s">
        <v>319</v>
      </c>
      <c r="AJ3" s="253" t="s">
        <v>320</v>
      </c>
      <c r="AK3" s="253" t="s">
        <v>94</v>
      </c>
      <c r="AL3" s="266" t="s">
        <v>321</v>
      </c>
      <c r="AM3" s="266" t="s">
        <v>322</v>
      </c>
      <c r="AN3" s="541" t="s">
        <v>323</v>
      </c>
      <c r="AO3" s="541" t="s">
        <v>324</v>
      </c>
      <c r="AP3" s="541" t="s">
        <v>325</v>
      </c>
      <c r="AQ3" s="542" t="s">
        <v>326</v>
      </c>
      <c r="AR3" s="543" t="s">
        <v>326</v>
      </c>
      <c r="AS3" s="273" t="s">
        <v>327</v>
      </c>
      <c r="AT3" s="544" t="s">
        <v>328</v>
      </c>
      <c r="AU3" s="274" t="s">
        <v>329</v>
      </c>
      <c r="AV3" s="275" t="s">
        <v>81</v>
      </c>
      <c r="AW3" s="276" t="s">
        <v>330</v>
      </c>
      <c r="AX3" s="276" t="s">
        <v>89</v>
      </c>
      <c r="AY3" s="276" t="s">
        <v>331</v>
      </c>
      <c r="AZ3" s="290" t="s">
        <v>90</v>
      </c>
      <c r="BA3" s="291" t="s">
        <v>332</v>
      </c>
      <c r="BB3" s="292" t="s">
        <v>333</v>
      </c>
      <c r="BC3" s="292" t="s">
        <v>167</v>
      </c>
      <c r="BD3" s="293" t="s">
        <v>334</v>
      </c>
    </row>
    <row r="4" spans="1:56" s="205" customFormat="1" ht="50.25" hidden="1" customHeight="1">
      <c r="A4" s="217" t="s">
        <v>335</v>
      </c>
      <c r="B4" s="217" t="s">
        <v>335</v>
      </c>
      <c r="C4" s="218" t="s">
        <v>335</v>
      </c>
      <c r="D4" s="515" t="s">
        <v>36</v>
      </c>
      <c r="E4" s="516" t="s">
        <v>336</v>
      </c>
      <c r="F4" s="505"/>
      <c r="G4" s="510" t="s">
        <v>336</v>
      </c>
      <c r="H4" s="505" t="s">
        <v>337</v>
      </c>
      <c r="I4" s="516" t="s">
        <v>338</v>
      </c>
      <c r="J4" s="505" t="s">
        <v>36</v>
      </c>
      <c r="K4" s="506" t="s">
        <v>336</v>
      </c>
      <c r="L4" s="506" t="s">
        <v>336</v>
      </c>
      <c r="M4" s="467" t="s">
        <v>339</v>
      </c>
      <c r="N4" s="220" t="s">
        <v>340</v>
      </c>
      <c r="O4" s="220" t="s">
        <v>341</v>
      </c>
      <c r="P4" s="230" t="s">
        <v>342</v>
      </c>
      <c r="Q4" s="219" t="s">
        <v>193</v>
      </c>
      <c r="R4" s="220" t="s">
        <v>340</v>
      </c>
      <c r="S4" s="471" t="s">
        <v>343</v>
      </c>
      <c r="T4" s="239" t="s">
        <v>344</v>
      </c>
      <c r="U4" s="220" t="s">
        <v>345</v>
      </c>
      <c r="V4" s="240"/>
      <c r="W4" s="241" t="s">
        <v>346</v>
      </c>
      <c r="X4" s="242" t="s">
        <v>41</v>
      </c>
      <c r="Y4" s="242" t="s">
        <v>194</v>
      </c>
      <c r="Z4" s="242" t="s">
        <v>347</v>
      </c>
      <c r="AA4" s="242" t="s">
        <v>152</v>
      </c>
      <c r="AB4" s="242" t="s">
        <v>41</v>
      </c>
      <c r="AC4" s="242" t="s">
        <v>348</v>
      </c>
      <c r="AD4" s="242" t="s">
        <v>209</v>
      </c>
      <c r="AE4" s="254">
        <v>12</v>
      </c>
      <c r="AF4" s="255">
        <v>510105</v>
      </c>
      <c r="AG4" s="256" t="s">
        <v>231</v>
      </c>
      <c r="AH4" s="256" t="s">
        <v>349</v>
      </c>
      <c r="AI4" s="256" t="s">
        <v>262</v>
      </c>
      <c r="AJ4" s="256" t="s">
        <v>262</v>
      </c>
      <c r="AK4" s="267" t="s">
        <v>350</v>
      </c>
      <c r="AL4" s="268" t="s">
        <v>351</v>
      </c>
      <c r="AM4" s="269">
        <v>100000</v>
      </c>
      <c r="AN4" s="242" t="s">
        <v>352</v>
      </c>
      <c r="AO4" s="242" t="s">
        <v>353</v>
      </c>
      <c r="AP4" s="254" t="s">
        <v>354</v>
      </c>
      <c r="AQ4" s="464" t="s">
        <v>355</v>
      </c>
      <c r="AR4" s="277" t="s">
        <v>355</v>
      </c>
      <c r="AS4" s="278" t="s">
        <v>354</v>
      </c>
      <c r="AT4" s="545" t="s">
        <v>356</v>
      </c>
      <c r="AU4" s="279" t="s">
        <v>357</v>
      </c>
      <c r="AV4" s="280" t="s">
        <v>193</v>
      </c>
      <c r="AW4" s="254" t="s">
        <v>358</v>
      </c>
      <c r="AX4" s="281" t="s">
        <v>359</v>
      </c>
      <c r="AY4" s="254" t="s">
        <v>358</v>
      </c>
      <c r="AZ4" s="294" t="s">
        <v>360</v>
      </c>
      <c r="BA4" s="295" t="s">
        <v>361</v>
      </c>
      <c r="BB4" s="474" t="s">
        <v>362</v>
      </c>
      <c r="BC4" s="296" t="s">
        <v>363</v>
      </c>
      <c r="BD4" s="297" t="s">
        <v>364</v>
      </c>
    </row>
    <row r="5" spans="1:56" s="205" customFormat="1" ht="42" hidden="1" customHeight="1">
      <c r="A5" s="217" t="s">
        <v>365</v>
      </c>
      <c r="B5" s="217" t="s">
        <v>365</v>
      </c>
      <c r="C5" s="218" t="s">
        <v>365</v>
      </c>
      <c r="D5" s="515" t="s">
        <v>38</v>
      </c>
      <c r="E5" s="506" t="s">
        <v>366</v>
      </c>
      <c r="F5" s="505" t="s">
        <v>367</v>
      </c>
      <c r="G5" s="510" t="s">
        <v>368</v>
      </c>
      <c r="H5" s="505" t="s">
        <v>369</v>
      </c>
      <c r="I5" s="516" t="s">
        <v>370</v>
      </c>
      <c r="J5" s="505" t="s">
        <v>38</v>
      </c>
      <c r="K5" s="506" t="s">
        <v>2970</v>
      </c>
      <c r="L5" s="506" t="s">
        <v>2970</v>
      </c>
      <c r="M5" s="467" t="s">
        <v>452</v>
      </c>
      <c r="N5" s="220" t="s">
        <v>371</v>
      </c>
      <c r="O5" s="220" t="s">
        <v>372</v>
      </c>
      <c r="P5" s="230" t="s">
        <v>373</v>
      </c>
      <c r="Q5" s="219" t="s">
        <v>218</v>
      </c>
      <c r="R5" s="220" t="s">
        <v>340</v>
      </c>
      <c r="S5" s="472" t="s">
        <v>374</v>
      </c>
      <c r="T5" s="239" t="s">
        <v>375</v>
      </c>
      <c r="U5" s="220" t="s">
        <v>376</v>
      </c>
      <c r="V5" s="240"/>
      <c r="W5" s="243" t="s">
        <v>377</v>
      </c>
      <c r="X5" s="244" t="s">
        <v>44</v>
      </c>
      <c r="Y5" s="244" t="s">
        <v>207</v>
      </c>
      <c r="Z5" s="244" t="s">
        <v>378</v>
      </c>
      <c r="AA5" s="244" t="s">
        <v>379</v>
      </c>
      <c r="AB5" s="244" t="s">
        <v>380</v>
      </c>
      <c r="AC5" s="244" t="s">
        <v>381</v>
      </c>
      <c r="AD5" s="244" t="s">
        <v>208</v>
      </c>
      <c r="AE5" s="257">
        <v>44</v>
      </c>
      <c r="AF5" s="258">
        <v>510106</v>
      </c>
      <c r="AG5" s="259" t="s">
        <v>233</v>
      </c>
      <c r="AH5" s="259" t="s">
        <v>349</v>
      </c>
      <c r="AI5" s="259" t="s">
        <v>262</v>
      </c>
      <c r="AJ5" s="259" t="s">
        <v>262</v>
      </c>
      <c r="AK5" s="261" t="s">
        <v>350</v>
      </c>
      <c r="AL5" s="270" t="s">
        <v>382</v>
      </c>
      <c r="AM5" s="271">
        <v>110000</v>
      </c>
      <c r="AN5" s="242" t="s">
        <v>352</v>
      </c>
      <c r="AO5" s="244" t="s">
        <v>383</v>
      </c>
      <c r="AP5" s="257" t="s">
        <v>384</v>
      </c>
      <c r="AQ5" s="465" t="s">
        <v>385</v>
      </c>
      <c r="AR5" s="277" t="s">
        <v>385</v>
      </c>
      <c r="AS5" s="282" t="s">
        <v>384</v>
      </c>
      <c r="AT5" s="545" t="s">
        <v>386</v>
      </c>
      <c r="AU5" s="283" t="s">
        <v>387</v>
      </c>
      <c r="AV5" s="284" t="s">
        <v>388</v>
      </c>
      <c r="AW5" s="254">
        <v>2003</v>
      </c>
      <c r="AX5" s="281" t="s">
        <v>389</v>
      </c>
      <c r="AY5" s="254">
        <v>8444</v>
      </c>
      <c r="AZ5" s="294" t="s">
        <v>389</v>
      </c>
      <c r="BA5" s="295" t="s">
        <v>390</v>
      </c>
      <c r="BB5" s="474" t="s">
        <v>362</v>
      </c>
      <c r="BC5" s="298" t="s">
        <v>391</v>
      </c>
      <c r="BD5" s="297" t="s">
        <v>392</v>
      </c>
    </row>
    <row r="6" spans="1:56" s="205" customFormat="1" ht="42.75" hidden="1" customHeight="1">
      <c r="A6" s="217" t="s">
        <v>393</v>
      </c>
      <c r="B6" s="217" t="s">
        <v>393</v>
      </c>
      <c r="C6" s="218" t="s">
        <v>365</v>
      </c>
      <c r="D6" s="515" t="s">
        <v>394</v>
      </c>
      <c r="E6" s="506" t="s">
        <v>395</v>
      </c>
      <c r="F6" s="505" t="s">
        <v>396</v>
      </c>
      <c r="G6" s="510" t="s">
        <v>368</v>
      </c>
      <c r="H6" s="505" t="s">
        <v>369</v>
      </c>
      <c r="I6" s="516" t="s">
        <v>397</v>
      </c>
      <c r="J6" s="505" t="s">
        <v>38</v>
      </c>
      <c r="K6" s="506" t="s">
        <v>2970</v>
      </c>
      <c r="L6" s="506" t="s">
        <v>2970</v>
      </c>
      <c r="M6" s="467" t="s">
        <v>385</v>
      </c>
      <c r="N6" s="220" t="s">
        <v>398</v>
      </c>
      <c r="O6" s="220" t="s">
        <v>399</v>
      </c>
      <c r="P6" s="230" t="s">
        <v>400</v>
      </c>
      <c r="Q6" s="219" t="s">
        <v>193</v>
      </c>
      <c r="R6" s="220" t="s">
        <v>371</v>
      </c>
      <c r="S6" s="472" t="s">
        <v>401</v>
      </c>
      <c r="T6" s="239" t="s">
        <v>402</v>
      </c>
      <c r="U6" s="220" t="s">
        <v>403</v>
      </c>
      <c r="V6" s="240"/>
      <c r="W6" s="243"/>
      <c r="X6" s="244"/>
      <c r="Y6" s="244" t="s">
        <v>404</v>
      </c>
      <c r="Z6" s="242" t="s">
        <v>405</v>
      </c>
      <c r="AA6" s="244"/>
      <c r="AB6" s="244" t="s">
        <v>406</v>
      </c>
      <c r="AC6" s="244" t="s">
        <v>407</v>
      </c>
      <c r="AD6" s="244" t="s">
        <v>206</v>
      </c>
      <c r="AE6" s="257">
        <v>10</v>
      </c>
      <c r="AF6" s="258">
        <v>510107</v>
      </c>
      <c r="AG6" s="259" t="s">
        <v>408</v>
      </c>
      <c r="AH6" s="259" t="s">
        <v>349</v>
      </c>
      <c r="AI6" s="259" t="s">
        <v>262</v>
      </c>
      <c r="AJ6" s="259" t="s">
        <v>262</v>
      </c>
      <c r="AK6" s="261" t="s">
        <v>350</v>
      </c>
      <c r="AL6" s="270" t="s">
        <v>409</v>
      </c>
      <c r="AM6" s="271">
        <v>110100</v>
      </c>
      <c r="AN6" s="242" t="s">
        <v>352</v>
      </c>
      <c r="AO6" s="259" t="s">
        <v>410</v>
      </c>
      <c r="AP6" s="257" t="s">
        <v>411</v>
      </c>
      <c r="AQ6" s="465" t="s">
        <v>452</v>
      </c>
      <c r="AR6" s="277" t="s">
        <v>385</v>
      </c>
      <c r="AS6" s="282" t="s">
        <v>384</v>
      </c>
      <c r="AT6" s="545" t="s">
        <v>412</v>
      </c>
      <c r="AU6" s="283" t="s">
        <v>387</v>
      </c>
      <c r="AV6" s="284" t="s">
        <v>218</v>
      </c>
      <c r="AW6" s="254" t="s">
        <v>358</v>
      </c>
      <c r="AX6" s="281" t="s">
        <v>359</v>
      </c>
      <c r="AY6" s="254" t="s">
        <v>358</v>
      </c>
      <c r="AZ6" s="294" t="s">
        <v>360</v>
      </c>
      <c r="BA6" s="295" t="s">
        <v>413</v>
      </c>
      <c r="BB6" s="474" t="s">
        <v>362</v>
      </c>
      <c r="BC6" s="298" t="s">
        <v>414</v>
      </c>
      <c r="BD6" s="297" t="s">
        <v>415</v>
      </c>
    </row>
    <row r="7" spans="1:56" s="205" customFormat="1" ht="42.75" hidden="1" customHeight="1">
      <c r="A7" s="217" t="s">
        <v>416</v>
      </c>
      <c r="B7" s="217" t="s">
        <v>393</v>
      </c>
      <c r="C7" s="218" t="s">
        <v>365</v>
      </c>
      <c r="D7" s="515" t="s">
        <v>417</v>
      </c>
      <c r="E7" s="506" t="s">
        <v>418</v>
      </c>
      <c r="F7" s="505" t="s">
        <v>419</v>
      </c>
      <c r="G7" s="510" t="s">
        <v>368</v>
      </c>
      <c r="H7" s="505" t="s">
        <v>369</v>
      </c>
      <c r="I7" s="516" t="s">
        <v>420</v>
      </c>
      <c r="J7" s="505" t="s">
        <v>38</v>
      </c>
      <c r="K7" s="506" t="s">
        <v>2970</v>
      </c>
      <c r="L7" s="506" t="s">
        <v>2970</v>
      </c>
      <c r="M7" s="467" t="s">
        <v>473</v>
      </c>
      <c r="N7" s="220" t="s">
        <v>421</v>
      </c>
      <c r="O7" s="220" t="s">
        <v>422</v>
      </c>
      <c r="P7" s="230" t="s">
        <v>423</v>
      </c>
      <c r="Q7" s="219" t="s">
        <v>218</v>
      </c>
      <c r="R7" s="220" t="s">
        <v>371</v>
      </c>
      <c r="S7" s="472" t="s">
        <v>424</v>
      </c>
      <c r="T7" s="239" t="s">
        <v>425</v>
      </c>
      <c r="U7" s="220" t="s">
        <v>426</v>
      </c>
      <c r="V7" s="240"/>
      <c r="W7" s="245"/>
      <c r="X7" s="244"/>
      <c r="Y7" s="244"/>
      <c r="Z7" s="244" t="s">
        <v>427</v>
      </c>
      <c r="AA7" s="206"/>
      <c r="AB7" s="244"/>
      <c r="AC7" s="244" t="s">
        <v>428</v>
      </c>
      <c r="AD7" s="244" t="s">
        <v>219</v>
      </c>
      <c r="AE7" s="257">
        <v>45</v>
      </c>
      <c r="AF7" s="258">
        <v>510108</v>
      </c>
      <c r="AG7" s="259" t="s">
        <v>429</v>
      </c>
      <c r="AH7" s="259" t="s">
        <v>349</v>
      </c>
      <c r="AI7" s="259" t="s">
        <v>262</v>
      </c>
      <c r="AJ7" s="259" t="s">
        <v>262</v>
      </c>
      <c r="AK7" s="261" t="s">
        <v>350</v>
      </c>
      <c r="AL7" s="270" t="s">
        <v>430</v>
      </c>
      <c r="AM7" s="271">
        <v>110101</v>
      </c>
      <c r="AN7" s="242" t="s">
        <v>352</v>
      </c>
      <c r="AO7" s="244" t="s">
        <v>431</v>
      </c>
      <c r="AP7" s="257" t="s">
        <v>432</v>
      </c>
      <c r="AQ7" s="465" t="s">
        <v>473</v>
      </c>
      <c r="AR7" s="277" t="s">
        <v>385</v>
      </c>
      <c r="AS7" s="282" t="s">
        <v>384</v>
      </c>
      <c r="AT7" s="545" t="s">
        <v>433</v>
      </c>
      <c r="AU7" s="283" t="s">
        <v>434</v>
      </c>
      <c r="AV7" s="284" t="s">
        <v>272</v>
      </c>
      <c r="AW7" s="254" t="s">
        <v>358</v>
      </c>
      <c r="AX7" s="281" t="s">
        <v>359</v>
      </c>
      <c r="AY7" s="254" t="s">
        <v>358</v>
      </c>
      <c r="AZ7" s="294" t="s">
        <v>360</v>
      </c>
      <c r="BA7" s="295" t="s">
        <v>435</v>
      </c>
      <c r="BB7" s="475" t="s">
        <v>223</v>
      </c>
      <c r="BC7" s="298" t="s">
        <v>436</v>
      </c>
      <c r="BD7" s="297" t="s">
        <v>437</v>
      </c>
    </row>
    <row r="8" spans="1:56" s="205" customFormat="1" ht="34.5" hidden="1" customHeight="1">
      <c r="A8" s="217" t="s">
        <v>438</v>
      </c>
      <c r="B8" s="217" t="s">
        <v>393</v>
      </c>
      <c r="C8" s="218" t="s">
        <v>365</v>
      </c>
      <c r="D8" s="515" t="s">
        <v>439</v>
      </c>
      <c r="E8" s="506" t="s">
        <v>440</v>
      </c>
      <c r="F8" s="505" t="s">
        <v>441</v>
      </c>
      <c r="G8" s="510" t="s">
        <v>368</v>
      </c>
      <c r="H8" s="505" t="s">
        <v>442</v>
      </c>
      <c r="I8" s="516" t="s">
        <v>442</v>
      </c>
      <c r="J8" s="505" t="s">
        <v>439</v>
      </c>
      <c r="K8" s="506" t="s">
        <v>2971</v>
      </c>
      <c r="L8" s="506" t="s">
        <v>2971</v>
      </c>
      <c r="M8" s="467" t="s">
        <v>355</v>
      </c>
      <c r="N8" s="220" t="s">
        <v>443</v>
      </c>
      <c r="O8" s="220" t="s">
        <v>444</v>
      </c>
      <c r="P8" s="230" t="s">
        <v>445</v>
      </c>
      <c r="Q8" s="219" t="s">
        <v>272</v>
      </c>
      <c r="R8" s="220" t="s">
        <v>371</v>
      </c>
      <c r="S8" s="472" t="s">
        <v>446</v>
      </c>
      <c r="T8" s="239" t="s">
        <v>447</v>
      </c>
      <c r="U8" s="220" t="s">
        <v>448</v>
      </c>
      <c r="V8" s="240"/>
      <c r="W8" s="243"/>
      <c r="X8" s="244"/>
      <c r="Y8" s="244"/>
      <c r="Z8" s="244" t="s">
        <v>449</v>
      </c>
      <c r="AA8" s="244"/>
      <c r="AB8" s="244"/>
      <c r="AC8" s="244"/>
      <c r="AD8" s="244" t="s">
        <v>450</v>
      </c>
      <c r="AE8" s="257">
        <v>45</v>
      </c>
      <c r="AF8" s="258">
        <v>510111</v>
      </c>
      <c r="AG8" s="259" t="s">
        <v>234</v>
      </c>
      <c r="AH8" s="259" t="s">
        <v>349</v>
      </c>
      <c r="AI8" s="259" t="s">
        <v>262</v>
      </c>
      <c r="AJ8" s="259" t="s">
        <v>262</v>
      </c>
      <c r="AK8" s="261" t="s">
        <v>350</v>
      </c>
      <c r="AL8" s="270" t="s">
        <v>451</v>
      </c>
      <c r="AM8" s="271">
        <v>110102</v>
      </c>
      <c r="AN8" s="242" t="s">
        <v>352</v>
      </c>
      <c r="AO8" s="244" t="s">
        <v>431</v>
      </c>
      <c r="AP8" s="257" t="s">
        <v>432</v>
      </c>
      <c r="AQ8" s="465" t="s">
        <v>2166</v>
      </c>
      <c r="AR8" s="277" t="s">
        <v>452</v>
      </c>
      <c r="AS8" s="285" t="s">
        <v>411</v>
      </c>
      <c r="AT8" s="545" t="s">
        <v>453</v>
      </c>
      <c r="AU8" s="286" t="s">
        <v>454</v>
      </c>
      <c r="AV8" s="287" t="s">
        <v>2414</v>
      </c>
      <c r="AW8" s="460" t="s">
        <v>358</v>
      </c>
      <c r="AX8" s="288" t="s">
        <v>359</v>
      </c>
      <c r="AY8" s="460" t="s">
        <v>358</v>
      </c>
      <c r="AZ8" s="299" t="s">
        <v>360</v>
      </c>
      <c r="BA8" s="295" t="s">
        <v>455</v>
      </c>
      <c r="BB8" s="474" t="s">
        <v>362</v>
      </c>
      <c r="BC8" s="298" t="s">
        <v>456</v>
      </c>
      <c r="BD8" s="297" t="s">
        <v>457</v>
      </c>
    </row>
    <row r="9" spans="1:56" s="205" customFormat="1" ht="34.5" hidden="1" customHeight="1">
      <c r="A9" s="217" t="s">
        <v>458</v>
      </c>
      <c r="B9" s="217" t="s">
        <v>393</v>
      </c>
      <c r="C9" s="218" t="s">
        <v>365</v>
      </c>
      <c r="D9" s="515" t="s">
        <v>459</v>
      </c>
      <c r="E9" s="506" t="s">
        <v>460</v>
      </c>
      <c r="F9" s="505" t="s">
        <v>461</v>
      </c>
      <c r="G9" s="510" t="s">
        <v>368</v>
      </c>
      <c r="H9" s="505" t="s">
        <v>442</v>
      </c>
      <c r="I9" s="516" t="s">
        <v>462</v>
      </c>
      <c r="J9" s="505" t="s">
        <v>439</v>
      </c>
      <c r="K9" s="506" t="s">
        <v>2971</v>
      </c>
      <c r="L9" s="506" t="s">
        <v>2971</v>
      </c>
      <c r="M9" s="468" t="s">
        <v>463</v>
      </c>
      <c r="N9" s="220" t="s">
        <v>421</v>
      </c>
      <c r="O9" s="220" t="s">
        <v>464</v>
      </c>
      <c r="P9" s="230" t="s">
        <v>423</v>
      </c>
      <c r="Q9" s="219" t="s">
        <v>196</v>
      </c>
      <c r="R9" s="220" t="s">
        <v>371</v>
      </c>
      <c r="S9" s="472" t="s">
        <v>465</v>
      </c>
      <c r="T9" s="239" t="s">
        <v>466</v>
      </c>
      <c r="U9" s="220" t="s">
        <v>467</v>
      </c>
      <c r="V9" s="240" t="s">
        <v>468</v>
      </c>
      <c r="W9" s="243"/>
      <c r="X9" s="244"/>
      <c r="Y9" s="244"/>
      <c r="Z9" s="244" t="s">
        <v>469</v>
      </c>
      <c r="AA9" s="244"/>
      <c r="AB9" s="244"/>
      <c r="AC9" s="244"/>
      <c r="AD9" s="244" t="s">
        <v>215</v>
      </c>
      <c r="AE9" s="257">
        <v>50</v>
      </c>
      <c r="AF9" s="258">
        <v>510203</v>
      </c>
      <c r="AG9" s="259" t="s">
        <v>235</v>
      </c>
      <c r="AH9" s="259" t="s">
        <v>349</v>
      </c>
      <c r="AI9" s="259" t="s">
        <v>262</v>
      </c>
      <c r="AJ9" s="259" t="s">
        <v>262</v>
      </c>
      <c r="AK9" s="261" t="s">
        <v>350</v>
      </c>
      <c r="AL9" s="270" t="s">
        <v>470</v>
      </c>
      <c r="AM9" s="271">
        <v>110103</v>
      </c>
      <c r="AN9" s="242" t="s">
        <v>352</v>
      </c>
      <c r="AO9" s="244" t="s">
        <v>471</v>
      </c>
      <c r="AP9" s="257" t="s">
        <v>472</v>
      </c>
      <c r="AQ9" s="465" t="s">
        <v>223</v>
      </c>
      <c r="AR9" s="277" t="s">
        <v>473</v>
      </c>
      <c r="AS9" s="546" t="s">
        <v>432</v>
      </c>
      <c r="AT9" s="545" t="s">
        <v>474</v>
      </c>
      <c r="AU9" s="251"/>
      <c r="AV9" s="251"/>
      <c r="AW9" s="251"/>
      <c r="AX9" s="251"/>
      <c r="AY9" s="251"/>
      <c r="AZ9" s="251"/>
      <c r="BA9" s="295" t="s">
        <v>475</v>
      </c>
      <c r="BB9" s="474" t="s">
        <v>362</v>
      </c>
      <c r="BC9" s="298" t="s">
        <v>476</v>
      </c>
      <c r="BD9" s="297" t="s">
        <v>477</v>
      </c>
    </row>
    <row r="10" spans="1:56" s="205" customFormat="1" ht="34.5" hidden="1" customHeight="1">
      <c r="A10" s="217" t="s">
        <v>478</v>
      </c>
      <c r="B10" s="217" t="s">
        <v>393</v>
      </c>
      <c r="C10" s="218" t="s">
        <v>365</v>
      </c>
      <c r="D10" s="515" t="s">
        <v>479</v>
      </c>
      <c r="E10" s="506" t="s">
        <v>480</v>
      </c>
      <c r="F10" s="505" t="s">
        <v>481</v>
      </c>
      <c r="G10" s="510" t="s">
        <v>368</v>
      </c>
      <c r="H10" s="505" t="s">
        <v>442</v>
      </c>
      <c r="I10" s="516" t="s">
        <v>482</v>
      </c>
      <c r="J10" s="505" t="s">
        <v>439</v>
      </c>
      <c r="K10" s="506" t="s">
        <v>2971</v>
      </c>
      <c r="L10" s="506" t="s">
        <v>2971</v>
      </c>
      <c r="M10" s="467" t="s">
        <v>223</v>
      </c>
      <c r="N10" s="220" t="s">
        <v>483</v>
      </c>
      <c r="O10" s="220" t="s">
        <v>484</v>
      </c>
      <c r="P10" s="230" t="s">
        <v>485</v>
      </c>
      <c r="Q10" s="219" t="s">
        <v>265</v>
      </c>
      <c r="R10" s="220" t="s">
        <v>371</v>
      </c>
      <c r="S10" s="472" t="s">
        <v>486</v>
      </c>
      <c r="T10" s="239" t="s">
        <v>487</v>
      </c>
      <c r="U10" s="220"/>
      <c r="V10" s="240" t="s">
        <v>468</v>
      </c>
      <c r="W10" s="243"/>
      <c r="X10" s="244"/>
      <c r="Y10" s="244"/>
      <c r="Z10" s="246" t="s">
        <v>488</v>
      </c>
      <c r="AA10" s="244"/>
      <c r="AB10" s="244"/>
      <c r="AC10" s="244"/>
      <c r="AD10" s="244" t="s">
        <v>251</v>
      </c>
      <c r="AE10" s="257">
        <v>30</v>
      </c>
      <c r="AF10" s="258">
        <v>510204</v>
      </c>
      <c r="AG10" s="259" t="s">
        <v>236</v>
      </c>
      <c r="AH10" s="259" t="s">
        <v>349</v>
      </c>
      <c r="AI10" s="259" t="s">
        <v>262</v>
      </c>
      <c r="AJ10" s="259" t="s">
        <v>262</v>
      </c>
      <c r="AK10" s="261" t="s">
        <v>350</v>
      </c>
      <c r="AL10" s="270" t="s">
        <v>489</v>
      </c>
      <c r="AM10" s="271">
        <v>110104</v>
      </c>
      <c r="AN10" s="242" t="s">
        <v>352</v>
      </c>
      <c r="AO10" s="244" t="s">
        <v>490</v>
      </c>
      <c r="AP10" s="257" t="s">
        <v>491</v>
      </c>
      <c r="AQ10" s="466" t="s">
        <v>362</v>
      </c>
      <c r="AR10" s="277" t="s">
        <v>223</v>
      </c>
      <c r="AS10" s="546" t="s">
        <v>472</v>
      </c>
      <c r="AT10" s="545" t="s">
        <v>492</v>
      </c>
      <c r="AU10" s="251"/>
      <c r="AV10" s="251"/>
      <c r="AW10" s="251"/>
      <c r="AX10" s="251"/>
      <c r="AY10" s="251"/>
      <c r="AZ10" s="251"/>
      <c r="BA10" s="295" t="s">
        <v>493</v>
      </c>
      <c r="BB10" s="474" t="s">
        <v>362</v>
      </c>
      <c r="BC10" s="298" t="s">
        <v>494</v>
      </c>
      <c r="BD10" s="297" t="s">
        <v>495</v>
      </c>
    </row>
    <row r="11" spans="1:56" s="205" customFormat="1" ht="34.5" hidden="1" customHeight="1">
      <c r="A11" s="217" t="s">
        <v>496</v>
      </c>
      <c r="B11" s="217" t="s">
        <v>393</v>
      </c>
      <c r="C11" s="218" t="s">
        <v>365</v>
      </c>
      <c r="D11" s="515" t="s">
        <v>497</v>
      </c>
      <c r="E11" s="506" t="s">
        <v>498</v>
      </c>
      <c r="F11" s="505" t="s">
        <v>499</v>
      </c>
      <c r="G11" s="510" t="s">
        <v>368</v>
      </c>
      <c r="H11" s="505" t="s">
        <v>442</v>
      </c>
      <c r="I11" s="516" t="s">
        <v>500</v>
      </c>
      <c r="J11" s="505" t="s">
        <v>439</v>
      </c>
      <c r="K11" s="506" t="s">
        <v>2971</v>
      </c>
      <c r="L11" s="506" t="s">
        <v>2971</v>
      </c>
      <c r="M11" s="469" t="s">
        <v>2166</v>
      </c>
      <c r="N11" s="231" t="s">
        <v>501</v>
      </c>
      <c r="O11" s="231" t="s">
        <v>502</v>
      </c>
      <c r="P11" s="232" t="s">
        <v>423</v>
      </c>
      <c r="Q11" s="219" t="s">
        <v>503</v>
      </c>
      <c r="R11" s="220" t="s">
        <v>371</v>
      </c>
      <c r="S11" s="472" t="s">
        <v>504</v>
      </c>
      <c r="T11" s="239" t="s">
        <v>505</v>
      </c>
      <c r="U11" s="220" t="s">
        <v>506</v>
      </c>
      <c r="V11" s="240"/>
      <c r="W11" s="245"/>
      <c r="X11" s="244"/>
      <c r="Y11" s="244"/>
      <c r="Z11" s="247"/>
      <c r="AA11" s="243"/>
      <c r="AB11" s="244"/>
      <c r="AC11" s="244"/>
      <c r="AD11" s="206" t="s">
        <v>195</v>
      </c>
      <c r="AE11" s="257">
        <v>10</v>
      </c>
      <c r="AF11" s="258">
        <v>510209</v>
      </c>
      <c r="AG11" s="259" t="s">
        <v>507</v>
      </c>
      <c r="AH11" s="259" t="s">
        <v>349</v>
      </c>
      <c r="AI11" s="259" t="s">
        <v>262</v>
      </c>
      <c r="AJ11" s="259" t="s">
        <v>262</v>
      </c>
      <c r="AK11" s="261" t="s">
        <v>350</v>
      </c>
      <c r="AL11" s="270" t="s">
        <v>508</v>
      </c>
      <c r="AM11" s="271">
        <v>110105</v>
      </c>
      <c r="AN11" s="242" t="s">
        <v>352</v>
      </c>
      <c r="AO11" s="244" t="s">
        <v>509</v>
      </c>
      <c r="AP11" s="257" t="s">
        <v>510</v>
      </c>
      <c r="AQ11" s="466" t="s">
        <v>339</v>
      </c>
      <c r="AR11" s="277" t="s">
        <v>223</v>
      </c>
      <c r="AS11" s="254" t="s">
        <v>472</v>
      </c>
      <c r="AT11" s="545" t="s">
        <v>511</v>
      </c>
      <c r="AU11" s="251"/>
      <c r="AV11" s="251"/>
      <c r="AW11" s="251"/>
      <c r="AX11" s="251"/>
      <c r="AY11" s="251"/>
      <c r="AZ11" s="251"/>
      <c r="BA11" s="295" t="s">
        <v>512</v>
      </c>
      <c r="BB11" s="475" t="s">
        <v>223</v>
      </c>
      <c r="BC11" s="298" t="s">
        <v>513</v>
      </c>
      <c r="BD11" s="297" t="s">
        <v>514</v>
      </c>
    </row>
    <row r="12" spans="1:56" s="205" customFormat="1" ht="34.5" hidden="1" customHeight="1">
      <c r="A12" s="217" t="s">
        <v>515</v>
      </c>
      <c r="B12" s="217" t="s">
        <v>515</v>
      </c>
      <c r="C12" s="218" t="s">
        <v>365</v>
      </c>
      <c r="D12" s="515" t="s">
        <v>516</v>
      </c>
      <c r="E12" s="506" t="s">
        <v>517</v>
      </c>
      <c r="F12" s="505" t="s">
        <v>518</v>
      </c>
      <c r="G12" s="510" t="s">
        <v>368</v>
      </c>
      <c r="H12" s="505" t="s">
        <v>442</v>
      </c>
      <c r="I12" s="516" t="s">
        <v>519</v>
      </c>
      <c r="J12" s="505" t="s">
        <v>439</v>
      </c>
      <c r="K12" s="506" t="s">
        <v>2971</v>
      </c>
      <c r="L12" s="506" t="s">
        <v>2971</v>
      </c>
      <c r="M12" s="470" t="s">
        <v>584</v>
      </c>
      <c r="N12" s="233" t="s">
        <v>493</v>
      </c>
      <c r="O12" s="461" t="s">
        <v>520</v>
      </c>
      <c r="P12" s="233"/>
      <c r="Q12" s="219" t="s">
        <v>521</v>
      </c>
      <c r="R12" s="220" t="s">
        <v>371</v>
      </c>
      <c r="S12" s="472" t="s">
        <v>522</v>
      </c>
      <c r="T12" s="239" t="s">
        <v>523</v>
      </c>
      <c r="U12" s="220" t="s">
        <v>524</v>
      </c>
      <c r="V12" s="240" t="s">
        <v>525</v>
      </c>
      <c r="W12" s="245"/>
      <c r="X12" s="244"/>
      <c r="Y12" s="244"/>
      <c r="Z12" s="247"/>
      <c r="AA12" s="243"/>
      <c r="AB12" s="244"/>
      <c r="AC12" s="244"/>
      <c r="AD12" s="244" t="s">
        <v>197</v>
      </c>
      <c r="AE12" s="257" t="s">
        <v>262</v>
      </c>
      <c r="AF12" s="258">
        <v>510232</v>
      </c>
      <c r="AG12" s="259" t="s">
        <v>526</v>
      </c>
      <c r="AH12" s="259" t="s">
        <v>349</v>
      </c>
      <c r="AI12" s="259" t="s">
        <v>262</v>
      </c>
      <c r="AJ12" s="259" t="s">
        <v>262</v>
      </c>
      <c r="AK12" s="261" t="s">
        <v>350</v>
      </c>
      <c r="AL12" s="270" t="s">
        <v>527</v>
      </c>
      <c r="AM12" s="271">
        <v>110106</v>
      </c>
      <c r="AN12" s="242" t="s">
        <v>352</v>
      </c>
      <c r="AO12" s="244" t="s">
        <v>410</v>
      </c>
      <c r="AP12" s="257" t="s">
        <v>411</v>
      </c>
      <c r="AQ12" s="466" t="s">
        <v>584</v>
      </c>
      <c r="AR12" s="277" t="s">
        <v>223</v>
      </c>
      <c r="AS12" s="257" t="s">
        <v>472</v>
      </c>
      <c r="AT12" s="545" t="s">
        <v>528</v>
      </c>
      <c r="AU12" s="251"/>
      <c r="AV12" s="251"/>
      <c r="AW12" s="251"/>
      <c r="AX12" s="251"/>
      <c r="AY12" s="251"/>
      <c r="AZ12" s="251"/>
      <c r="BA12" s="295" t="s">
        <v>60</v>
      </c>
      <c r="BB12" s="474" t="s">
        <v>362</v>
      </c>
      <c r="BC12" s="298" t="s">
        <v>529</v>
      </c>
      <c r="BD12" s="297" t="s">
        <v>530</v>
      </c>
    </row>
    <row r="13" spans="1:56" s="205" customFormat="1" ht="44.25" hidden="1" customHeight="1">
      <c r="A13" s="217" t="s">
        <v>531</v>
      </c>
      <c r="B13" s="217" t="s">
        <v>515</v>
      </c>
      <c r="C13" s="218" t="s">
        <v>365</v>
      </c>
      <c r="D13" s="515" t="s">
        <v>532</v>
      </c>
      <c r="E13" s="506" t="s">
        <v>533</v>
      </c>
      <c r="F13" s="505" t="s">
        <v>534</v>
      </c>
      <c r="G13" s="510" t="s">
        <v>368</v>
      </c>
      <c r="H13" s="505" t="s">
        <v>535</v>
      </c>
      <c r="I13" s="516" t="s">
        <v>536</v>
      </c>
      <c r="J13" s="505" t="s">
        <v>642</v>
      </c>
      <c r="K13" s="506" t="s">
        <v>2972</v>
      </c>
      <c r="L13" s="506" t="s">
        <v>2972</v>
      </c>
      <c r="M13" s="233"/>
      <c r="N13" s="233"/>
      <c r="O13" s="233"/>
      <c r="P13" s="233"/>
      <c r="Q13" s="219" t="s">
        <v>537</v>
      </c>
      <c r="R13" s="220" t="s">
        <v>371</v>
      </c>
      <c r="S13" s="472" t="s">
        <v>538</v>
      </c>
      <c r="T13" s="239" t="s">
        <v>539</v>
      </c>
      <c r="U13" s="220" t="s">
        <v>524</v>
      </c>
      <c r="V13" s="240" t="s">
        <v>525</v>
      </c>
      <c r="W13" s="248"/>
      <c r="X13" s="249"/>
      <c r="Y13" s="249"/>
      <c r="Z13" s="250"/>
      <c r="AA13" s="249"/>
      <c r="AB13" s="249"/>
      <c r="AC13" s="249"/>
      <c r="AD13" s="249"/>
      <c r="AE13" s="260"/>
      <c r="AF13" s="261">
        <v>510236</v>
      </c>
      <c r="AG13" s="259" t="s">
        <v>540</v>
      </c>
      <c r="AH13" s="259" t="s">
        <v>349</v>
      </c>
      <c r="AI13" s="259" t="s">
        <v>262</v>
      </c>
      <c r="AJ13" s="259" t="s">
        <v>262</v>
      </c>
      <c r="AK13" s="261" t="s">
        <v>350</v>
      </c>
      <c r="AL13" s="270" t="s">
        <v>541</v>
      </c>
      <c r="AM13" s="271">
        <v>110199</v>
      </c>
      <c r="AO13" s="251"/>
      <c r="AP13" s="251"/>
      <c r="AR13" s="277" t="s">
        <v>339</v>
      </c>
      <c r="AS13" s="257" t="s">
        <v>510</v>
      </c>
      <c r="AT13" s="545" t="s">
        <v>542</v>
      </c>
      <c r="AU13" s="251"/>
      <c r="AV13" s="251"/>
      <c r="AW13" s="251"/>
      <c r="AX13" s="251"/>
      <c r="AY13" s="251"/>
      <c r="AZ13" s="251"/>
      <c r="BA13" s="295" t="s">
        <v>543</v>
      </c>
      <c r="BB13" s="474" t="s">
        <v>362</v>
      </c>
      <c r="BC13" s="298" t="s">
        <v>544</v>
      </c>
      <c r="BD13" s="297" t="s">
        <v>545</v>
      </c>
    </row>
    <row r="14" spans="1:56" s="205" customFormat="1" ht="34.5" hidden="1" customHeight="1">
      <c r="A14" s="217" t="s">
        <v>546</v>
      </c>
      <c r="B14" s="217" t="s">
        <v>515</v>
      </c>
      <c r="C14" s="218" t="s">
        <v>365</v>
      </c>
      <c r="D14" s="515" t="s">
        <v>547</v>
      </c>
      <c r="E14" s="506" t="s">
        <v>548</v>
      </c>
      <c r="F14" s="505" t="s">
        <v>549</v>
      </c>
      <c r="G14" s="510" t="s">
        <v>368</v>
      </c>
      <c r="H14" s="505" t="s">
        <v>535</v>
      </c>
      <c r="I14" s="516" t="s">
        <v>550</v>
      </c>
      <c r="J14" s="505" t="s">
        <v>642</v>
      </c>
      <c r="K14" s="506" t="s">
        <v>2972</v>
      </c>
      <c r="L14" s="506" t="s">
        <v>2972</v>
      </c>
      <c r="M14" s="233"/>
      <c r="N14" s="233"/>
      <c r="O14" s="233"/>
      <c r="P14" s="233"/>
      <c r="Q14" s="219" t="s">
        <v>193</v>
      </c>
      <c r="R14" s="220" t="s">
        <v>398</v>
      </c>
      <c r="S14" s="472" t="s">
        <v>551</v>
      </c>
      <c r="T14" s="239" t="s">
        <v>552</v>
      </c>
      <c r="U14" s="220" t="s">
        <v>553</v>
      </c>
      <c r="V14" s="240"/>
      <c r="W14" s="233"/>
      <c r="X14" s="251"/>
      <c r="Y14" s="251"/>
      <c r="Z14" s="251"/>
      <c r="AA14" s="251"/>
      <c r="AB14" s="251"/>
      <c r="AC14" s="251"/>
      <c r="AD14" s="251"/>
      <c r="AE14" s="251"/>
      <c r="AF14" s="261">
        <v>510301</v>
      </c>
      <c r="AG14" s="259" t="s">
        <v>554</v>
      </c>
      <c r="AH14" s="259" t="s">
        <v>349</v>
      </c>
      <c r="AI14" s="259" t="s">
        <v>262</v>
      </c>
      <c r="AJ14" s="259" t="s">
        <v>262</v>
      </c>
      <c r="AK14" s="261" t="s">
        <v>350</v>
      </c>
      <c r="AL14" s="270" t="s">
        <v>555</v>
      </c>
      <c r="AM14" s="271">
        <v>110200</v>
      </c>
      <c r="AO14" s="251"/>
      <c r="AP14" s="251"/>
      <c r="AR14" s="289" t="s">
        <v>362</v>
      </c>
      <c r="AS14" s="257" t="s">
        <v>491</v>
      </c>
      <c r="AT14" s="545" t="s">
        <v>556</v>
      </c>
      <c r="AU14" s="251"/>
      <c r="AV14" s="251"/>
      <c r="AW14" s="251"/>
      <c r="AX14" s="251"/>
      <c r="AY14" s="251"/>
      <c r="AZ14" s="251"/>
      <c r="BA14" s="295" t="s">
        <v>557</v>
      </c>
      <c r="BB14" s="474" t="s">
        <v>362</v>
      </c>
      <c r="BC14" s="298" t="s">
        <v>558</v>
      </c>
      <c r="BD14" s="297" t="s">
        <v>559</v>
      </c>
    </row>
    <row r="15" spans="1:56" s="205" customFormat="1" ht="34.5" hidden="1" customHeight="1">
      <c r="A15" s="217" t="s">
        <v>560</v>
      </c>
      <c r="B15" s="217" t="s">
        <v>515</v>
      </c>
      <c r="C15" s="218" t="s">
        <v>365</v>
      </c>
      <c r="D15" s="515" t="s">
        <v>561</v>
      </c>
      <c r="E15" s="506" t="s">
        <v>562</v>
      </c>
      <c r="F15" s="505" t="s">
        <v>563</v>
      </c>
      <c r="G15" s="510" t="s">
        <v>368</v>
      </c>
      <c r="H15" s="505" t="s">
        <v>564</v>
      </c>
      <c r="I15" s="516" t="s">
        <v>565</v>
      </c>
      <c r="J15" s="505" t="s">
        <v>561</v>
      </c>
      <c r="K15" s="506" t="s">
        <v>2973</v>
      </c>
      <c r="L15" s="506" t="s">
        <v>2973</v>
      </c>
      <c r="M15" s="233"/>
      <c r="N15" s="233"/>
      <c r="O15" s="233"/>
      <c r="P15" s="233"/>
      <c r="Q15" s="219" t="s">
        <v>218</v>
      </c>
      <c r="R15" s="220" t="s">
        <v>398</v>
      </c>
      <c r="S15" s="472" t="s">
        <v>566</v>
      </c>
      <c r="T15" s="239" t="s">
        <v>567</v>
      </c>
      <c r="U15" s="220" t="s">
        <v>568</v>
      </c>
      <c r="V15" s="240"/>
      <c r="W15" s="233"/>
      <c r="X15" s="251"/>
      <c r="Y15" s="251"/>
      <c r="Z15" s="251"/>
      <c r="AA15" s="251"/>
      <c r="AB15" s="251"/>
      <c r="AC15" s="251"/>
      <c r="AD15" s="251"/>
      <c r="AE15" s="251"/>
      <c r="AF15" s="261">
        <v>510302</v>
      </c>
      <c r="AG15" s="259" t="s">
        <v>569</v>
      </c>
      <c r="AH15" s="259" t="s">
        <v>349</v>
      </c>
      <c r="AI15" s="259" t="s">
        <v>262</v>
      </c>
      <c r="AJ15" s="259" t="s">
        <v>262</v>
      </c>
      <c r="AK15" s="261" t="s">
        <v>350</v>
      </c>
      <c r="AL15" s="270" t="s">
        <v>570</v>
      </c>
      <c r="AM15" s="271">
        <v>110201</v>
      </c>
      <c r="AO15" s="251"/>
      <c r="AP15" s="251"/>
      <c r="AR15" s="289" t="s">
        <v>362</v>
      </c>
      <c r="AS15" s="257" t="s">
        <v>510</v>
      </c>
      <c r="AT15" s="545" t="s">
        <v>571</v>
      </c>
      <c r="AU15" s="251"/>
      <c r="AV15" s="251"/>
      <c r="AW15" s="251"/>
      <c r="AX15" s="251"/>
      <c r="AY15" s="251"/>
      <c r="AZ15" s="251"/>
      <c r="BA15" s="295" t="s">
        <v>572</v>
      </c>
      <c r="BB15" s="474" t="s">
        <v>362</v>
      </c>
      <c r="BC15" s="298" t="s">
        <v>573</v>
      </c>
      <c r="BD15" s="297" t="s">
        <v>574</v>
      </c>
    </row>
    <row r="16" spans="1:56" s="205" customFormat="1" ht="34.5" hidden="1" customHeight="1">
      <c r="A16" s="217" t="s">
        <v>575</v>
      </c>
      <c r="B16" s="217" t="s">
        <v>515</v>
      </c>
      <c r="C16" s="218" t="s">
        <v>365</v>
      </c>
      <c r="D16" s="515" t="s">
        <v>576</v>
      </c>
      <c r="E16" s="506" t="s">
        <v>577</v>
      </c>
      <c r="F16" s="505" t="s">
        <v>578</v>
      </c>
      <c r="G16" s="510" t="s">
        <v>368</v>
      </c>
      <c r="H16" s="505" t="s">
        <v>564</v>
      </c>
      <c r="I16" s="516" t="s">
        <v>579</v>
      </c>
      <c r="J16" s="505" t="s">
        <v>561</v>
      </c>
      <c r="K16" s="506" t="s">
        <v>2973</v>
      </c>
      <c r="L16" s="506" t="s">
        <v>2973</v>
      </c>
      <c r="M16" s="233"/>
      <c r="N16" s="233"/>
      <c r="O16" s="233"/>
      <c r="P16" s="233"/>
      <c r="Q16" s="219" t="s">
        <v>272</v>
      </c>
      <c r="R16" s="220" t="s">
        <v>398</v>
      </c>
      <c r="S16" s="472" t="s">
        <v>580</v>
      </c>
      <c r="T16" s="239" t="s">
        <v>581</v>
      </c>
      <c r="U16" s="220" t="s">
        <v>582</v>
      </c>
      <c r="V16" s="240">
        <v>90</v>
      </c>
      <c r="W16" s="233"/>
      <c r="X16" s="251"/>
      <c r="Y16" s="251"/>
      <c r="Z16" s="251"/>
      <c r="AA16" s="251"/>
      <c r="AB16" s="251"/>
      <c r="AC16" s="251"/>
      <c r="AD16" s="251"/>
      <c r="AE16" s="251"/>
      <c r="AF16" s="261">
        <v>510304</v>
      </c>
      <c r="AG16" s="259" t="s">
        <v>237</v>
      </c>
      <c r="AH16" s="259" t="s">
        <v>349</v>
      </c>
      <c r="AI16" s="259" t="s">
        <v>262</v>
      </c>
      <c r="AJ16" s="259" t="s">
        <v>262</v>
      </c>
      <c r="AK16" s="261" t="s">
        <v>350</v>
      </c>
      <c r="AL16" s="270" t="s">
        <v>583</v>
      </c>
      <c r="AM16" s="271">
        <v>110202</v>
      </c>
      <c r="AO16" s="251"/>
      <c r="AP16" s="251"/>
      <c r="AR16" s="478" t="s">
        <v>584</v>
      </c>
      <c r="AS16" s="257" t="s">
        <v>411</v>
      </c>
      <c r="AT16" s="545" t="s">
        <v>585</v>
      </c>
      <c r="AU16" s="251"/>
      <c r="AV16" s="251"/>
      <c r="AW16" s="251"/>
      <c r="AX16" s="251"/>
      <c r="AY16" s="251"/>
      <c r="AZ16" s="251"/>
      <c r="BA16" s="295" t="s">
        <v>586</v>
      </c>
      <c r="BB16" s="474" t="s">
        <v>362</v>
      </c>
      <c r="BC16" s="298" t="s">
        <v>587</v>
      </c>
      <c r="BD16" s="297" t="s">
        <v>588</v>
      </c>
    </row>
    <row r="17" spans="1:56" s="205" customFormat="1" ht="34.5" hidden="1" customHeight="1">
      <c r="A17" s="217" t="s">
        <v>589</v>
      </c>
      <c r="B17" s="217" t="s">
        <v>515</v>
      </c>
      <c r="C17" s="218" t="s">
        <v>365</v>
      </c>
      <c r="D17" s="515" t="s">
        <v>590</v>
      </c>
      <c r="E17" s="506" t="s">
        <v>591</v>
      </c>
      <c r="F17" s="505"/>
      <c r="G17" s="510" t="s">
        <v>368</v>
      </c>
      <c r="H17" s="505" t="s">
        <v>369</v>
      </c>
      <c r="I17" s="516" t="s">
        <v>592</v>
      </c>
      <c r="J17" s="505" t="s">
        <v>590</v>
      </c>
      <c r="K17" s="506" t="s">
        <v>591</v>
      </c>
      <c r="L17" s="506" t="s">
        <v>2970</v>
      </c>
      <c r="M17" s="233"/>
      <c r="N17" s="233"/>
      <c r="O17" s="233"/>
      <c r="P17" s="233"/>
      <c r="Q17" s="219" t="s">
        <v>265</v>
      </c>
      <c r="R17" s="220" t="s">
        <v>398</v>
      </c>
      <c r="S17" s="472" t="s">
        <v>593</v>
      </c>
      <c r="T17" s="239" t="s">
        <v>594</v>
      </c>
      <c r="U17" s="220"/>
      <c r="V17" s="240"/>
      <c r="W17" s="233"/>
      <c r="X17" s="251"/>
      <c r="Y17" s="251"/>
      <c r="Z17" s="251"/>
      <c r="AA17" s="251"/>
      <c r="AB17" s="251"/>
      <c r="AC17" s="251"/>
      <c r="AD17" s="251"/>
      <c r="AE17" s="251"/>
      <c r="AF17" s="261">
        <v>510305</v>
      </c>
      <c r="AG17" s="259" t="s">
        <v>595</v>
      </c>
      <c r="AH17" s="259" t="s">
        <v>349</v>
      </c>
      <c r="AI17" s="259" t="s">
        <v>262</v>
      </c>
      <c r="AJ17" s="259" t="s">
        <v>262</v>
      </c>
      <c r="AK17" s="261" t="s">
        <v>350</v>
      </c>
      <c r="AL17" s="270" t="s">
        <v>596</v>
      </c>
      <c r="AM17" s="271">
        <v>110203</v>
      </c>
      <c r="AO17" s="251"/>
      <c r="AP17" s="251"/>
      <c r="AU17" s="251"/>
      <c r="AV17" s="251"/>
      <c r="AW17" s="251"/>
      <c r="AX17" s="251"/>
      <c r="AY17" s="251"/>
      <c r="AZ17" s="251"/>
      <c r="BA17" s="295" t="s">
        <v>597</v>
      </c>
      <c r="BB17" s="474" t="s">
        <v>362</v>
      </c>
      <c r="BC17" s="298" t="s">
        <v>598</v>
      </c>
      <c r="BD17" s="297" t="s">
        <v>599</v>
      </c>
    </row>
    <row r="18" spans="1:56" s="205" customFormat="1" ht="34.5" hidden="1" customHeight="1">
      <c r="A18" s="217" t="s">
        <v>600</v>
      </c>
      <c r="B18" s="217" t="s">
        <v>600</v>
      </c>
      <c r="C18" s="218" t="s">
        <v>365</v>
      </c>
      <c r="D18" s="515" t="s">
        <v>601</v>
      </c>
      <c r="E18" s="506" t="s">
        <v>602</v>
      </c>
      <c r="F18" s="505"/>
      <c r="G18" s="510" t="s">
        <v>368</v>
      </c>
      <c r="H18" s="505" t="s">
        <v>442</v>
      </c>
      <c r="I18" s="516" t="s">
        <v>442</v>
      </c>
      <c r="J18" s="505" t="s">
        <v>601</v>
      </c>
      <c r="K18" s="506" t="s">
        <v>602</v>
      </c>
      <c r="L18" s="506" t="s">
        <v>2971</v>
      </c>
      <c r="M18" s="233"/>
      <c r="N18" s="233"/>
      <c r="O18" s="233"/>
      <c r="P18" s="233"/>
      <c r="Q18" s="219" t="s">
        <v>521</v>
      </c>
      <c r="R18" s="220" t="s">
        <v>398</v>
      </c>
      <c r="S18" s="472" t="s">
        <v>603</v>
      </c>
      <c r="T18" s="239" t="s">
        <v>604</v>
      </c>
      <c r="U18" s="220"/>
      <c r="V18" s="240"/>
      <c r="W18" s="233"/>
      <c r="X18" s="251"/>
      <c r="Y18" s="251"/>
      <c r="Z18" s="251"/>
      <c r="AA18" s="251"/>
      <c r="AB18" s="251"/>
      <c r="AC18" s="251"/>
      <c r="AD18" s="251"/>
      <c r="AE18" s="251"/>
      <c r="AF18" s="261">
        <v>510306</v>
      </c>
      <c r="AG18" s="259" t="s">
        <v>238</v>
      </c>
      <c r="AH18" s="259" t="s">
        <v>349</v>
      </c>
      <c r="AI18" s="259" t="s">
        <v>262</v>
      </c>
      <c r="AJ18" s="259" t="s">
        <v>262</v>
      </c>
      <c r="AK18" s="261" t="s">
        <v>350</v>
      </c>
      <c r="AL18" s="270" t="s">
        <v>605</v>
      </c>
      <c r="AM18" s="271">
        <v>110204</v>
      </c>
      <c r="AO18" s="251"/>
      <c r="AP18" s="251"/>
      <c r="AU18" s="251"/>
      <c r="AV18" s="251"/>
      <c r="AW18" s="251"/>
      <c r="AX18" s="251"/>
      <c r="AY18" s="251"/>
      <c r="AZ18" s="251"/>
      <c r="BA18" s="295" t="s">
        <v>606</v>
      </c>
      <c r="BB18" s="475" t="s">
        <v>385</v>
      </c>
      <c r="BC18" s="298" t="s">
        <v>607</v>
      </c>
      <c r="BD18" s="297" t="s">
        <v>608</v>
      </c>
    </row>
    <row r="19" spans="1:56" s="205" customFormat="1" ht="34.5" hidden="1" customHeight="1">
      <c r="A19" s="217" t="s">
        <v>609</v>
      </c>
      <c r="B19" s="217" t="s">
        <v>600</v>
      </c>
      <c r="C19" s="218" t="s">
        <v>365</v>
      </c>
      <c r="D19" s="515" t="s">
        <v>610</v>
      </c>
      <c r="E19" s="506" t="s">
        <v>611</v>
      </c>
      <c r="F19" s="505"/>
      <c r="G19" s="510" t="s">
        <v>368</v>
      </c>
      <c r="H19" s="505" t="s">
        <v>535</v>
      </c>
      <c r="I19" s="516" t="s">
        <v>612</v>
      </c>
      <c r="J19" s="505" t="s">
        <v>610</v>
      </c>
      <c r="K19" s="506" t="s">
        <v>611</v>
      </c>
      <c r="L19" s="506" t="s">
        <v>2972</v>
      </c>
      <c r="M19" s="233"/>
      <c r="N19" s="233"/>
      <c r="O19" s="233"/>
      <c r="P19" s="233"/>
      <c r="Q19" s="219" t="s">
        <v>193</v>
      </c>
      <c r="R19" s="220" t="s">
        <v>421</v>
      </c>
      <c r="S19" s="472" t="s">
        <v>613</v>
      </c>
      <c r="T19" s="239" t="s">
        <v>614</v>
      </c>
      <c r="U19" s="220" t="s">
        <v>615</v>
      </c>
      <c r="V19" s="240">
        <v>57</v>
      </c>
      <c r="W19" s="233"/>
      <c r="X19" s="251"/>
      <c r="Y19" s="251"/>
      <c r="Z19" s="251"/>
      <c r="AA19" s="251"/>
      <c r="AB19" s="251"/>
      <c r="AC19" s="251"/>
      <c r="AD19" s="251"/>
      <c r="AE19" s="251"/>
      <c r="AF19" s="261">
        <v>510307</v>
      </c>
      <c r="AG19" s="259" t="s">
        <v>616</v>
      </c>
      <c r="AH19" s="259" t="s">
        <v>349</v>
      </c>
      <c r="AI19" s="259" t="s">
        <v>262</v>
      </c>
      <c r="AJ19" s="259" t="s">
        <v>262</v>
      </c>
      <c r="AK19" s="261" t="s">
        <v>350</v>
      </c>
      <c r="AL19" s="270" t="s">
        <v>617</v>
      </c>
      <c r="AM19" s="271">
        <v>110205</v>
      </c>
      <c r="AO19" s="251"/>
      <c r="AP19" s="251"/>
      <c r="AU19" s="251"/>
      <c r="AV19" s="251"/>
      <c r="AW19" s="251"/>
      <c r="AX19" s="251"/>
      <c r="AY19" s="251"/>
      <c r="AZ19" s="251"/>
      <c r="BA19" s="295" t="s">
        <v>618</v>
      </c>
      <c r="BB19" s="475" t="s">
        <v>473</v>
      </c>
      <c r="BC19" s="298" t="s">
        <v>619</v>
      </c>
      <c r="BD19" s="297" t="s">
        <v>422</v>
      </c>
    </row>
    <row r="20" spans="1:56" s="205" customFormat="1" ht="36.75" hidden="1" customHeight="1">
      <c r="A20" s="217" t="s">
        <v>620</v>
      </c>
      <c r="B20" s="217" t="s">
        <v>600</v>
      </c>
      <c r="C20" s="218" t="s">
        <v>365</v>
      </c>
      <c r="D20" s="515" t="s">
        <v>621</v>
      </c>
      <c r="E20" s="506" t="s">
        <v>622</v>
      </c>
      <c r="F20" s="505"/>
      <c r="G20" s="510" t="s">
        <v>368</v>
      </c>
      <c r="H20" s="505" t="s">
        <v>535</v>
      </c>
      <c r="I20" s="516" t="s">
        <v>623</v>
      </c>
      <c r="J20" s="505" t="s">
        <v>621</v>
      </c>
      <c r="K20" s="506" t="s">
        <v>622</v>
      </c>
      <c r="L20" s="506" t="s">
        <v>2972</v>
      </c>
      <c r="M20" s="233"/>
      <c r="N20" s="233"/>
      <c r="O20" s="233"/>
      <c r="P20" s="233"/>
      <c r="Q20" s="219" t="s">
        <v>218</v>
      </c>
      <c r="R20" s="220" t="s">
        <v>421</v>
      </c>
      <c r="S20" s="472" t="s">
        <v>624</v>
      </c>
      <c r="T20" s="239" t="s">
        <v>625</v>
      </c>
      <c r="U20" s="220" t="s">
        <v>626</v>
      </c>
      <c r="V20" s="240"/>
      <c r="W20" s="233"/>
      <c r="X20" s="251"/>
      <c r="Y20" s="251"/>
      <c r="Z20" s="251"/>
      <c r="AA20" s="251"/>
      <c r="AB20" s="251"/>
      <c r="AC20" s="251"/>
      <c r="AD20" s="251"/>
      <c r="AE20" s="251"/>
      <c r="AF20" s="261">
        <v>510312</v>
      </c>
      <c r="AG20" s="259" t="s">
        <v>627</v>
      </c>
      <c r="AH20" s="259" t="s">
        <v>349</v>
      </c>
      <c r="AI20" s="259" t="s">
        <v>262</v>
      </c>
      <c r="AJ20" s="259" t="s">
        <v>262</v>
      </c>
      <c r="AK20" s="261" t="s">
        <v>350</v>
      </c>
      <c r="AL20" s="270" t="s">
        <v>628</v>
      </c>
      <c r="AM20" s="271">
        <v>110206</v>
      </c>
      <c r="AO20" s="251"/>
      <c r="AP20" s="251"/>
      <c r="AU20" s="251"/>
      <c r="AV20" s="251"/>
      <c r="AW20" s="251"/>
      <c r="AX20" s="251"/>
      <c r="AY20" s="251"/>
      <c r="AZ20" s="251"/>
      <c r="BA20" s="295" t="s">
        <v>629</v>
      </c>
      <c r="BB20" s="474" t="s">
        <v>362</v>
      </c>
      <c r="BC20" s="298" t="s">
        <v>630</v>
      </c>
      <c r="BD20" s="297" t="s">
        <v>399</v>
      </c>
    </row>
    <row r="21" spans="1:56" s="205" customFormat="1" ht="34.5" hidden="1" customHeight="1">
      <c r="A21" s="217" t="s">
        <v>631</v>
      </c>
      <c r="B21" s="217" t="s">
        <v>600</v>
      </c>
      <c r="C21" s="218" t="s">
        <v>365</v>
      </c>
      <c r="D21" s="515" t="s">
        <v>632</v>
      </c>
      <c r="E21" s="506" t="s">
        <v>633</v>
      </c>
      <c r="F21" s="505"/>
      <c r="G21" s="510" t="s">
        <v>368</v>
      </c>
      <c r="H21" s="505" t="s">
        <v>564</v>
      </c>
      <c r="I21" s="516" t="s">
        <v>565</v>
      </c>
      <c r="J21" s="505" t="s">
        <v>632</v>
      </c>
      <c r="K21" s="506" t="s">
        <v>633</v>
      </c>
      <c r="L21" s="506" t="s">
        <v>2973</v>
      </c>
      <c r="M21" s="233"/>
      <c r="N21" s="233"/>
      <c r="O21" s="233"/>
      <c r="P21" s="233"/>
      <c r="Q21" s="219" t="s">
        <v>193</v>
      </c>
      <c r="R21" s="220" t="s">
        <v>443</v>
      </c>
      <c r="S21" s="472" t="s">
        <v>634</v>
      </c>
      <c r="T21" s="473" t="s">
        <v>635</v>
      </c>
      <c r="U21" s="220" t="s">
        <v>636</v>
      </c>
      <c r="V21" s="240"/>
      <c r="W21" s="233"/>
      <c r="X21" s="251"/>
      <c r="Y21" s="251"/>
      <c r="Z21" s="251"/>
      <c r="AA21" s="251"/>
      <c r="AB21" s="251"/>
      <c r="AC21" s="251"/>
      <c r="AD21" s="251"/>
      <c r="AE21" s="251"/>
      <c r="AF21" s="261">
        <v>510313</v>
      </c>
      <c r="AG21" s="259" t="s">
        <v>637</v>
      </c>
      <c r="AH21" s="259" t="s">
        <v>349</v>
      </c>
      <c r="AI21" s="259" t="s">
        <v>262</v>
      </c>
      <c r="AJ21" s="259" t="s">
        <v>262</v>
      </c>
      <c r="AK21" s="261" t="s">
        <v>350</v>
      </c>
      <c r="AL21" s="270" t="s">
        <v>638</v>
      </c>
      <c r="AM21" s="271">
        <v>110207</v>
      </c>
      <c r="AO21" s="251"/>
      <c r="AP21" s="251"/>
      <c r="AT21" s="206"/>
      <c r="AU21" s="251"/>
      <c r="AV21" s="251"/>
      <c r="AW21" s="251"/>
      <c r="AX21" s="251"/>
      <c r="AY21" s="251"/>
      <c r="AZ21" s="251"/>
      <c r="BA21" s="300" t="s">
        <v>46</v>
      </c>
      <c r="BB21" s="475" t="s">
        <v>452</v>
      </c>
      <c r="BC21" s="298" t="s">
        <v>639</v>
      </c>
      <c r="BD21" s="297" t="s">
        <v>640</v>
      </c>
    </row>
    <row r="22" spans="1:56" s="205" customFormat="1" ht="54.75" hidden="1" customHeight="1">
      <c r="A22" s="217" t="s">
        <v>641</v>
      </c>
      <c r="B22" s="217" t="s">
        <v>600</v>
      </c>
      <c r="C22" s="218" t="s">
        <v>365</v>
      </c>
      <c r="D22" s="515" t="s">
        <v>642</v>
      </c>
      <c r="E22" s="506" t="s">
        <v>643</v>
      </c>
      <c r="F22" s="505"/>
      <c r="G22" s="510" t="s">
        <v>368</v>
      </c>
      <c r="H22" s="505" t="s">
        <v>535</v>
      </c>
      <c r="I22" s="516" t="s">
        <v>612</v>
      </c>
      <c r="J22" s="505" t="s">
        <v>642</v>
      </c>
      <c r="K22" s="506" t="s">
        <v>2972</v>
      </c>
      <c r="L22" s="506" t="s">
        <v>2972</v>
      </c>
      <c r="M22" s="233"/>
      <c r="N22" s="233"/>
      <c r="O22" s="233"/>
      <c r="P22" s="233"/>
      <c r="Q22" s="219" t="s">
        <v>218</v>
      </c>
      <c r="R22" s="220" t="s">
        <v>443</v>
      </c>
      <c r="S22" s="472" t="s">
        <v>644</v>
      </c>
      <c r="T22" s="239" t="s">
        <v>645</v>
      </c>
      <c r="U22" s="220" t="s">
        <v>646</v>
      </c>
      <c r="V22" s="240"/>
      <c r="W22" s="233"/>
      <c r="X22" s="251"/>
      <c r="Y22" s="251"/>
      <c r="Z22" s="251"/>
      <c r="AA22" s="251"/>
      <c r="AB22" s="251"/>
      <c r="AC22" s="251"/>
      <c r="AD22" s="251"/>
      <c r="AE22" s="251"/>
      <c r="AF22" s="261">
        <v>510401</v>
      </c>
      <c r="AG22" s="259" t="s">
        <v>239</v>
      </c>
      <c r="AH22" s="259" t="s">
        <v>349</v>
      </c>
      <c r="AI22" s="259" t="s">
        <v>262</v>
      </c>
      <c r="AJ22" s="259" t="s">
        <v>262</v>
      </c>
      <c r="AK22" s="261" t="s">
        <v>350</v>
      </c>
      <c r="AL22" s="270" t="s">
        <v>647</v>
      </c>
      <c r="AM22" s="271">
        <v>110208</v>
      </c>
      <c r="AO22" s="251"/>
      <c r="AP22" s="251"/>
      <c r="AT22" s="206"/>
      <c r="AU22" s="251"/>
      <c r="AV22" s="251"/>
      <c r="AW22" s="251"/>
      <c r="AX22" s="251"/>
      <c r="AY22" s="251"/>
      <c r="AZ22" s="251"/>
      <c r="BB22" s="474" t="s">
        <v>362</v>
      </c>
      <c r="BC22" s="298" t="s">
        <v>648</v>
      </c>
      <c r="BD22" s="297" t="s">
        <v>649</v>
      </c>
    </row>
    <row r="23" spans="1:56" s="205" customFormat="1" ht="34.5" hidden="1" customHeight="1">
      <c r="A23" s="217" t="s">
        <v>650</v>
      </c>
      <c r="B23" s="217" t="s">
        <v>600</v>
      </c>
      <c r="C23" s="218" t="s">
        <v>365</v>
      </c>
      <c r="D23" s="515" t="s">
        <v>651</v>
      </c>
      <c r="E23" s="506" t="s">
        <v>652</v>
      </c>
      <c r="F23" s="505" t="s">
        <v>653</v>
      </c>
      <c r="G23" s="510" t="s">
        <v>654</v>
      </c>
      <c r="H23" s="505" t="s">
        <v>655</v>
      </c>
      <c r="I23" s="516" t="s">
        <v>656</v>
      </c>
      <c r="J23" s="505" t="s">
        <v>740</v>
      </c>
      <c r="K23" s="506" t="s">
        <v>2974</v>
      </c>
      <c r="L23" s="506" t="s">
        <v>2974</v>
      </c>
      <c r="M23" s="233"/>
      <c r="N23" s="233"/>
      <c r="O23" s="233"/>
      <c r="P23" s="233"/>
      <c r="Q23" s="219" t="s">
        <v>272</v>
      </c>
      <c r="R23" s="220" t="s">
        <v>443</v>
      </c>
      <c r="S23" s="472" t="s">
        <v>657</v>
      </c>
      <c r="T23" s="239" t="s">
        <v>658</v>
      </c>
      <c r="U23" s="220" t="s">
        <v>659</v>
      </c>
      <c r="V23" s="240"/>
      <c r="W23" s="233"/>
      <c r="X23" s="251"/>
      <c r="Y23" s="251"/>
      <c r="Z23" s="251"/>
      <c r="AA23" s="251"/>
      <c r="AB23" s="251"/>
      <c r="AC23" s="251"/>
      <c r="AD23" s="251"/>
      <c r="AE23" s="251"/>
      <c r="AF23" s="261">
        <v>510408</v>
      </c>
      <c r="AG23" s="259" t="s">
        <v>240</v>
      </c>
      <c r="AH23" s="259" t="s">
        <v>349</v>
      </c>
      <c r="AI23" s="259" t="s">
        <v>262</v>
      </c>
      <c r="AJ23" s="259" t="s">
        <v>262</v>
      </c>
      <c r="AK23" s="261" t="s">
        <v>350</v>
      </c>
      <c r="AL23" s="270" t="s">
        <v>660</v>
      </c>
      <c r="AM23" s="271">
        <v>110210</v>
      </c>
      <c r="AT23" s="206"/>
      <c r="AU23" s="251"/>
      <c r="AV23" s="251"/>
      <c r="AW23" s="251"/>
      <c r="AX23" s="251"/>
      <c r="AY23" s="251"/>
      <c r="AZ23" s="251"/>
      <c r="BB23" s="476" t="s">
        <v>339</v>
      </c>
      <c r="BC23" s="301" t="s">
        <v>661</v>
      </c>
      <c r="BD23" s="297" t="s">
        <v>662</v>
      </c>
    </row>
    <row r="24" spans="1:56" s="205" customFormat="1" ht="34.5" hidden="1" customHeight="1">
      <c r="A24" s="217" t="s">
        <v>663</v>
      </c>
      <c r="B24" s="217" t="s">
        <v>600</v>
      </c>
      <c r="C24" s="218" t="s">
        <v>365</v>
      </c>
      <c r="D24" s="517" t="s">
        <v>664</v>
      </c>
      <c r="E24" s="506" t="s">
        <v>665</v>
      </c>
      <c r="F24" s="505" t="s">
        <v>666</v>
      </c>
      <c r="G24" s="510" t="s">
        <v>654</v>
      </c>
      <c r="H24" s="505" t="s">
        <v>337</v>
      </c>
      <c r="I24" s="516" t="s">
        <v>667</v>
      </c>
      <c r="J24" s="505" t="s">
        <v>1525</v>
      </c>
      <c r="K24" s="506" t="s">
        <v>2975</v>
      </c>
      <c r="L24" s="506" t="s">
        <v>2975</v>
      </c>
      <c r="M24" s="233"/>
      <c r="N24" s="233"/>
      <c r="O24" s="233"/>
      <c r="P24" s="233"/>
      <c r="Q24" s="462" t="s">
        <v>196</v>
      </c>
      <c r="R24" s="220" t="s">
        <v>443</v>
      </c>
      <c r="S24" s="471" t="s">
        <v>668</v>
      </c>
      <c r="T24" s="239" t="s">
        <v>669</v>
      </c>
      <c r="U24" s="220" t="s">
        <v>670</v>
      </c>
      <c r="V24" s="240" t="s">
        <v>671</v>
      </c>
      <c r="W24" s="233"/>
      <c r="X24" s="251"/>
      <c r="Y24" s="251"/>
      <c r="Z24" s="251"/>
      <c r="AA24" s="251"/>
      <c r="AB24" s="251"/>
      <c r="AC24" s="251"/>
      <c r="AD24" s="251"/>
      <c r="AE24" s="251"/>
      <c r="AF24" s="261">
        <v>510409</v>
      </c>
      <c r="AG24" s="259" t="s">
        <v>253</v>
      </c>
      <c r="AH24" s="259" t="s">
        <v>349</v>
      </c>
      <c r="AI24" s="259" t="s">
        <v>262</v>
      </c>
      <c r="AJ24" s="259" t="s">
        <v>262</v>
      </c>
      <c r="AK24" s="261" t="s">
        <v>350</v>
      </c>
      <c r="AL24" s="270" t="s">
        <v>672</v>
      </c>
      <c r="AM24" s="271">
        <v>110211</v>
      </c>
      <c r="AT24" s="206"/>
      <c r="AU24" s="251"/>
      <c r="AV24" s="251"/>
      <c r="AW24" s="251"/>
      <c r="AX24" s="251"/>
      <c r="AY24" s="251"/>
      <c r="AZ24" s="251"/>
      <c r="BB24" s="477" t="s">
        <v>355</v>
      </c>
      <c r="BC24" s="301" t="s">
        <v>661</v>
      </c>
      <c r="BD24" s="297" t="s">
        <v>662</v>
      </c>
    </row>
    <row r="25" spans="1:56" s="205" customFormat="1" ht="34.5" hidden="1" customHeight="1">
      <c r="A25" s="217" t="s">
        <v>673</v>
      </c>
      <c r="B25" s="217" t="s">
        <v>673</v>
      </c>
      <c r="C25" s="218" t="s">
        <v>673</v>
      </c>
      <c r="D25" s="517" t="s">
        <v>674</v>
      </c>
      <c r="E25" s="506" t="s">
        <v>675</v>
      </c>
      <c r="F25" s="505" t="s">
        <v>676</v>
      </c>
      <c r="G25" s="510" t="s">
        <v>654</v>
      </c>
      <c r="H25" s="505" t="s">
        <v>337</v>
      </c>
      <c r="I25" s="516" t="s">
        <v>677</v>
      </c>
      <c r="J25" s="505" t="s">
        <v>1525</v>
      </c>
      <c r="K25" s="506" t="s">
        <v>2975</v>
      </c>
      <c r="L25" s="506" t="s">
        <v>2975</v>
      </c>
      <c r="M25" s="233"/>
      <c r="N25" s="233"/>
      <c r="O25" s="233"/>
      <c r="P25" s="233"/>
      <c r="Q25" s="462" t="s">
        <v>265</v>
      </c>
      <c r="R25" s="220" t="s">
        <v>443</v>
      </c>
      <c r="S25" s="471" t="s">
        <v>678</v>
      </c>
      <c r="T25" s="239" t="s">
        <v>679</v>
      </c>
      <c r="U25" s="220" t="s">
        <v>680</v>
      </c>
      <c r="V25" s="240"/>
      <c r="W25" s="233"/>
      <c r="X25" s="251"/>
      <c r="Y25" s="251"/>
      <c r="Z25" s="251"/>
      <c r="AA25" s="251"/>
      <c r="AB25" s="251"/>
      <c r="AC25" s="251"/>
      <c r="AD25" s="251"/>
      <c r="AE25" s="251"/>
      <c r="AF25" s="261">
        <v>510502</v>
      </c>
      <c r="AG25" s="259" t="s">
        <v>199</v>
      </c>
      <c r="AH25" s="259" t="s">
        <v>349</v>
      </c>
      <c r="AI25" s="259" t="s">
        <v>262</v>
      </c>
      <c r="AJ25" s="259" t="s">
        <v>262</v>
      </c>
      <c r="AK25" s="261" t="s">
        <v>350</v>
      </c>
      <c r="AL25" s="270" t="s">
        <v>681</v>
      </c>
      <c r="AM25" s="271">
        <v>110212</v>
      </c>
      <c r="AT25" s="206"/>
      <c r="AU25" s="251"/>
      <c r="AV25" s="251"/>
      <c r="AW25" s="251"/>
      <c r="AX25" s="251"/>
      <c r="AY25" s="251"/>
      <c r="AZ25" s="251"/>
      <c r="BB25" s="476" t="s">
        <v>584</v>
      </c>
      <c r="BC25" s="301" t="s">
        <v>682</v>
      </c>
      <c r="BD25" s="297" t="s">
        <v>683</v>
      </c>
    </row>
    <row r="26" spans="1:56" s="205" customFormat="1" ht="34.5" hidden="1" customHeight="1">
      <c r="A26" s="217" t="s">
        <v>684</v>
      </c>
      <c r="B26" s="217" t="s">
        <v>684</v>
      </c>
      <c r="C26" s="218" t="s">
        <v>673</v>
      </c>
      <c r="D26" s="517" t="s">
        <v>685</v>
      </c>
      <c r="E26" s="506" t="s">
        <v>686</v>
      </c>
      <c r="F26" s="505" t="s">
        <v>687</v>
      </c>
      <c r="G26" s="510" t="s">
        <v>654</v>
      </c>
      <c r="H26" s="505" t="s">
        <v>337</v>
      </c>
      <c r="I26" s="516" t="s">
        <v>688</v>
      </c>
      <c r="J26" s="505" t="s">
        <v>1525</v>
      </c>
      <c r="K26" s="506" t="s">
        <v>2975</v>
      </c>
      <c r="L26" s="506" t="s">
        <v>2975</v>
      </c>
      <c r="M26" s="233"/>
      <c r="N26" s="233"/>
      <c r="O26" s="233"/>
      <c r="P26" s="233"/>
      <c r="Q26" s="219" t="s">
        <v>193</v>
      </c>
      <c r="R26" s="220" t="s">
        <v>483</v>
      </c>
      <c r="S26" s="472" t="s">
        <v>689</v>
      </c>
      <c r="T26" s="239" t="s">
        <v>690</v>
      </c>
      <c r="U26" s="220" t="s">
        <v>691</v>
      </c>
      <c r="V26" s="240"/>
      <c r="W26" s="233"/>
      <c r="X26" s="251"/>
      <c r="Y26" s="251"/>
      <c r="Z26" s="251"/>
      <c r="AA26" s="251"/>
      <c r="AB26" s="251"/>
      <c r="AC26" s="251"/>
      <c r="AD26" s="251"/>
      <c r="AE26" s="251"/>
      <c r="AF26" s="261">
        <v>510506</v>
      </c>
      <c r="AG26" s="259" t="s">
        <v>692</v>
      </c>
      <c r="AH26" s="259" t="s">
        <v>349</v>
      </c>
      <c r="AI26" s="259" t="s">
        <v>262</v>
      </c>
      <c r="AJ26" s="259" t="s">
        <v>262</v>
      </c>
      <c r="AK26" s="261" t="s">
        <v>350</v>
      </c>
      <c r="AL26" s="270" t="s">
        <v>693</v>
      </c>
      <c r="AM26" s="271">
        <v>110213</v>
      </c>
      <c r="AT26" s="206"/>
      <c r="AU26" s="251"/>
      <c r="AV26" s="251"/>
      <c r="AW26" s="251"/>
      <c r="AX26" s="251"/>
      <c r="AY26" s="251"/>
      <c r="AZ26" s="251"/>
      <c r="BB26" s="251"/>
      <c r="BC26" s="251"/>
      <c r="BD26" s="251"/>
    </row>
    <row r="27" spans="1:56" s="205" customFormat="1" ht="34.5" hidden="1" customHeight="1">
      <c r="A27" s="217" t="s">
        <v>694</v>
      </c>
      <c r="B27" s="217" t="s">
        <v>684</v>
      </c>
      <c r="C27" s="218" t="s">
        <v>673</v>
      </c>
      <c r="D27" s="518" t="s">
        <v>707</v>
      </c>
      <c r="E27" s="519" t="s">
        <v>708</v>
      </c>
      <c r="F27" s="520" t="s">
        <v>709</v>
      </c>
      <c r="G27" s="510" t="s">
        <v>654</v>
      </c>
      <c r="H27" s="520" t="s">
        <v>698</v>
      </c>
      <c r="I27" s="521" t="s">
        <v>698</v>
      </c>
      <c r="J27" s="505" t="s">
        <v>707</v>
      </c>
      <c r="K27" s="506" t="s">
        <v>2976</v>
      </c>
      <c r="L27" s="506" t="s">
        <v>2976</v>
      </c>
      <c r="M27" s="233"/>
      <c r="N27" s="233"/>
      <c r="O27" s="233"/>
      <c r="P27" s="233"/>
      <c r="Q27" s="219" t="s">
        <v>218</v>
      </c>
      <c r="R27" s="220" t="s">
        <v>483</v>
      </c>
      <c r="S27" s="472" t="s">
        <v>700</v>
      </c>
      <c r="T27" s="239" t="s">
        <v>701</v>
      </c>
      <c r="U27" s="220" t="s">
        <v>702</v>
      </c>
      <c r="V27" s="240" t="s">
        <v>703</v>
      </c>
      <c r="W27" s="233"/>
      <c r="X27" s="251"/>
      <c r="Y27" s="251"/>
      <c r="Z27" s="251"/>
      <c r="AA27" s="251"/>
      <c r="AB27" s="251"/>
      <c r="AC27" s="251"/>
      <c r="AD27" s="251"/>
      <c r="AE27" s="251"/>
      <c r="AF27" s="261">
        <v>510507</v>
      </c>
      <c r="AG27" s="259" t="s">
        <v>704</v>
      </c>
      <c r="AH27" s="259" t="s">
        <v>349</v>
      </c>
      <c r="AI27" s="259" t="s">
        <v>262</v>
      </c>
      <c r="AJ27" s="259" t="s">
        <v>262</v>
      </c>
      <c r="AK27" s="261" t="s">
        <v>350</v>
      </c>
      <c r="AL27" s="270" t="s">
        <v>705</v>
      </c>
      <c r="AM27" s="271">
        <v>110214</v>
      </c>
      <c r="AT27" s="206"/>
      <c r="AU27" s="251"/>
      <c r="AV27" s="251"/>
      <c r="AW27" s="251"/>
      <c r="AX27" s="251"/>
      <c r="AY27" s="251"/>
      <c r="AZ27" s="251"/>
      <c r="BB27" s="251"/>
      <c r="BC27" s="251"/>
      <c r="BD27" s="251"/>
    </row>
    <row r="28" spans="1:56" s="205" customFormat="1" ht="34.5" hidden="1" customHeight="1">
      <c r="A28" s="155" t="s">
        <v>706</v>
      </c>
      <c r="B28" s="217" t="s">
        <v>684</v>
      </c>
      <c r="C28" s="218" t="s">
        <v>673</v>
      </c>
      <c r="D28" s="515" t="s">
        <v>716</v>
      </c>
      <c r="E28" s="506" t="s">
        <v>717</v>
      </c>
      <c r="F28" s="505" t="s">
        <v>718</v>
      </c>
      <c r="G28" s="510" t="s">
        <v>654</v>
      </c>
      <c r="H28" s="505" t="s">
        <v>698</v>
      </c>
      <c r="I28" s="516" t="s">
        <v>719</v>
      </c>
      <c r="J28" s="505" t="s">
        <v>707</v>
      </c>
      <c r="K28" s="506" t="s">
        <v>2976</v>
      </c>
      <c r="L28" s="506" t="s">
        <v>2976</v>
      </c>
      <c r="M28" s="233"/>
      <c r="N28" s="233"/>
      <c r="O28" s="233"/>
      <c r="P28" s="233"/>
      <c r="Q28" s="219" t="s">
        <v>272</v>
      </c>
      <c r="R28" s="220" t="s">
        <v>483</v>
      </c>
      <c r="S28" s="472" t="s">
        <v>710</v>
      </c>
      <c r="T28" s="239" t="s">
        <v>711</v>
      </c>
      <c r="U28" s="220" t="s">
        <v>712</v>
      </c>
      <c r="V28" s="240" t="s">
        <v>713</v>
      </c>
      <c r="W28" s="233"/>
      <c r="X28" s="251"/>
      <c r="Y28" s="251"/>
      <c r="Z28" s="251"/>
      <c r="AA28" s="251"/>
      <c r="AB28" s="251"/>
      <c r="AC28" s="251"/>
      <c r="AD28" s="251"/>
      <c r="AE28" s="251"/>
      <c r="AF28" s="261">
        <v>510509</v>
      </c>
      <c r="AG28" s="259" t="s">
        <v>241</v>
      </c>
      <c r="AH28" s="259" t="s">
        <v>349</v>
      </c>
      <c r="AI28" s="259" t="s">
        <v>262</v>
      </c>
      <c r="AJ28" s="259" t="s">
        <v>262</v>
      </c>
      <c r="AK28" s="261" t="s">
        <v>350</v>
      </c>
      <c r="AL28" s="270" t="s">
        <v>714</v>
      </c>
      <c r="AM28" s="271">
        <v>110299</v>
      </c>
      <c r="AT28" s="206"/>
      <c r="AU28" s="251"/>
      <c r="AV28" s="251"/>
      <c r="AW28" s="251"/>
      <c r="AX28" s="251"/>
      <c r="AY28" s="251"/>
      <c r="AZ28" s="251"/>
      <c r="BB28" s="251"/>
      <c r="BC28" s="251"/>
      <c r="BD28" s="251"/>
    </row>
    <row r="29" spans="1:56" s="205" customFormat="1" ht="34.5" hidden="1" customHeight="1">
      <c r="A29" s="217" t="s">
        <v>715</v>
      </c>
      <c r="B29" s="217" t="s">
        <v>684</v>
      </c>
      <c r="C29" s="218" t="s">
        <v>673</v>
      </c>
      <c r="D29" s="515" t="s">
        <v>725</v>
      </c>
      <c r="E29" s="506" t="s">
        <v>726</v>
      </c>
      <c r="F29" s="505"/>
      <c r="G29" s="510" t="s">
        <v>654</v>
      </c>
      <c r="H29" s="505" t="s">
        <v>655</v>
      </c>
      <c r="I29" s="516" t="s">
        <v>727</v>
      </c>
      <c r="J29" s="505" t="s">
        <v>725</v>
      </c>
      <c r="K29" s="506" t="s">
        <v>726</v>
      </c>
      <c r="L29" s="506" t="s">
        <v>2974</v>
      </c>
      <c r="M29" s="233"/>
      <c r="N29" s="233"/>
      <c r="O29" s="233"/>
      <c r="P29" s="233"/>
      <c r="Q29" s="219" t="s">
        <v>196</v>
      </c>
      <c r="R29" s="220" t="s">
        <v>483</v>
      </c>
      <c r="S29" s="472" t="s">
        <v>720</v>
      </c>
      <c r="T29" s="239" t="s">
        <v>721</v>
      </c>
      <c r="U29" s="220" t="s">
        <v>722</v>
      </c>
      <c r="V29" s="240"/>
      <c r="W29" s="233"/>
      <c r="X29" s="251"/>
      <c r="Y29" s="251"/>
      <c r="Z29" s="251"/>
      <c r="AA29" s="251"/>
      <c r="AB29" s="251"/>
      <c r="AC29" s="251"/>
      <c r="AD29" s="251"/>
      <c r="AE29" s="251"/>
      <c r="AF29" s="261">
        <v>510510</v>
      </c>
      <c r="AG29" s="259" t="s">
        <v>242</v>
      </c>
      <c r="AH29" s="259" t="s">
        <v>349</v>
      </c>
      <c r="AI29" s="259" t="s">
        <v>262</v>
      </c>
      <c r="AJ29" s="259" t="s">
        <v>262</v>
      </c>
      <c r="AK29" s="261" t="s">
        <v>350</v>
      </c>
      <c r="AL29" s="270" t="s">
        <v>723</v>
      </c>
      <c r="AM29" s="271">
        <v>110300</v>
      </c>
      <c r="AT29" s="206"/>
      <c r="AU29" s="251"/>
      <c r="AV29" s="251"/>
      <c r="AW29" s="251"/>
      <c r="AX29" s="251"/>
      <c r="AY29" s="251"/>
      <c r="AZ29" s="251"/>
      <c r="BB29" s="251"/>
      <c r="BC29" s="251"/>
      <c r="BD29" s="233"/>
    </row>
    <row r="30" spans="1:56" s="205" customFormat="1" ht="34.5" hidden="1" customHeight="1">
      <c r="A30" s="217" t="s">
        <v>724</v>
      </c>
      <c r="B30" s="217" t="s">
        <v>724</v>
      </c>
      <c r="C30" s="218" t="s">
        <v>673</v>
      </c>
      <c r="D30" s="515" t="s">
        <v>733</v>
      </c>
      <c r="E30" s="506" t="s">
        <v>734</v>
      </c>
      <c r="F30" s="505"/>
      <c r="G30" s="510" t="s">
        <v>654</v>
      </c>
      <c r="H30" s="505" t="s">
        <v>698</v>
      </c>
      <c r="I30" s="516" t="s">
        <v>698</v>
      </c>
      <c r="J30" s="505" t="s">
        <v>733</v>
      </c>
      <c r="K30" s="506" t="s">
        <v>734</v>
      </c>
      <c r="L30" s="506" t="s">
        <v>2976</v>
      </c>
      <c r="M30" s="233"/>
      <c r="N30" s="233"/>
      <c r="O30" s="233"/>
      <c r="P30" s="233"/>
      <c r="Q30" s="219" t="s">
        <v>265</v>
      </c>
      <c r="R30" s="220" t="s">
        <v>483</v>
      </c>
      <c r="S30" s="472" t="s">
        <v>728</v>
      </c>
      <c r="T30" s="239" t="s">
        <v>729</v>
      </c>
      <c r="U30" s="220" t="s">
        <v>730</v>
      </c>
      <c r="V30" s="240"/>
      <c r="W30" s="233"/>
      <c r="X30" s="251"/>
      <c r="Y30" s="251"/>
      <c r="Z30" s="251"/>
      <c r="AA30" s="251"/>
      <c r="AB30" s="251"/>
      <c r="AC30" s="251"/>
      <c r="AD30" s="251"/>
      <c r="AE30" s="251"/>
      <c r="AF30" s="261">
        <v>510512</v>
      </c>
      <c r="AG30" s="259" t="s">
        <v>200</v>
      </c>
      <c r="AH30" s="259" t="s">
        <v>349</v>
      </c>
      <c r="AI30" s="259" t="s">
        <v>262</v>
      </c>
      <c r="AJ30" s="259" t="s">
        <v>262</v>
      </c>
      <c r="AK30" s="261" t="s">
        <v>350</v>
      </c>
      <c r="AL30" s="270" t="s">
        <v>731</v>
      </c>
      <c r="AM30" s="271">
        <v>110301</v>
      </c>
      <c r="AT30" s="206"/>
      <c r="AU30" s="251"/>
      <c r="AV30" s="251"/>
      <c r="AW30" s="251"/>
      <c r="AX30" s="251"/>
      <c r="AY30" s="251"/>
      <c r="AZ30" s="251"/>
      <c r="BB30" s="233"/>
      <c r="BC30" s="233"/>
      <c r="BD30" s="233"/>
    </row>
    <row r="31" spans="1:56" s="205" customFormat="1" ht="34.5" hidden="1" customHeight="1">
      <c r="A31" s="217" t="s">
        <v>732</v>
      </c>
      <c r="B31" s="217" t="s">
        <v>724</v>
      </c>
      <c r="C31" s="218" t="s">
        <v>673</v>
      </c>
      <c r="D31" s="515" t="s">
        <v>740</v>
      </c>
      <c r="E31" s="506" t="s">
        <v>741</v>
      </c>
      <c r="F31" s="505"/>
      <c r="G31" s="510" t="s">
        <v>654</v>
      </c>
      <c r="H31" s="505" t="s">
        <v>655</v>
      </c>
      <c r="I31" s="516" t="s">
        <v>727</v>
      </c>
      <c r="J31" s="505" t="s">
        <v>740</v>
      </c>
      <c r="K31" s="506" t="s">
        <v>2974</v>
      </c>
      <c r="L31" s="506" t="s">
        <v>2974</v>
      </c>
      <c r="M31" s="233"/>
      <c r="N31" s="233"/>
      <c r="O31" s="233"/>
      <c r="P31" s="233"/>
      <c r="Q31" s="219" t="s">
        <v>735</v>
      </c>
      <c r="R31" s="220" t="s">
        <v>483</v>
      </c>
      <c r="S31" s="472" t="s">
        <v>736</v>
      </c>
      <c r="T31" s="239" t="s">
        <v>730</v>
      </c>
      <c r="U31" s="220" t="s">
        <v>737</v>
      </c>
      <c r="V31" s="240"/>
      <c r="W31" s="233"/>
      <c r="X31" s="251"/>
      <c r="Y31" s="251"/>
      <c r="Z31" s="251"/>
      <c r="AA31" s="251"/>
      <c r="AB31" s="251"/>
      <c r="AC31" s="251"/>
      <c r="AD31" s="251"/>
      <c r="AE31" s="251"/>
      <c r="AF31" s="261">
        <v>510513</v>
      </c>
      <c r="AG31" s="259" t="s">
        <v>243</v>
      </c>
      <c r="AH31" s="259" t="s">
        <v>349</v>
      </c>
      <c r="AI31" s="259" t="s">
        <v>262</v>
      </c>
      <c r="AJ31" s="259" t="s">
        <v>262</v>
      </c>
      <c r="AK31" s="261" t="s">
        <v>350</v>
      </c>
      <c r="AL31" s="270" t="s">
        <v>738</v>
      </c>
      <c r="AM31" s="271">
        <v>110302</v>
      </c>
      <c r="AT31" s="206"/>
      <c r="AU31" s="251"/>
      <c r="AV31" s="251"/>
      <c r="AW31" s="251"/>
      <c r="AX31" s="251"/>
      <c r="AY31" s="251"/>
      <c r="AZ31" s="251"/>
      <c r="BB31" s="233"/>
      <c r="BC31" s="233"/>
      <c r="BD31" s="233"/>
    </row>
    <row r="32" spans="1:56" s="205" customFormat="1" ht="34.5" hidden="1" customHeight="1">
      <c r="A32" s="217" t="s">
        <v>739</v>
      </c>
      <c r="B32" s="217" t="s">
        <v>724</v>
      </c>
      <c r="C32" s="218" t="s">
        <v>673</v>
      </c>
      <c r="D32" s="515" t="s">
        <v>217</v>
      </c>
      <c r="E32" s="506" t="s">
        <v>747</v>
      </c>
      <c r="F32" s="505"/>
      <c r="G32" s="510" t="s">
        <v>748</v>
      </c>
      <c r="H32" s="505" t="s">
        <v>749</v>
      </c>
      <c r="I32" s="516" t="s">
        <v>750</v>
      </c>
      <c r="J32" s="505" t="s">
        <v>217</v>
      </c>
      <c r="K32" s="506" t="s">
        <v>747</v>
      </c>
      <c r="L32" s="506" t="s">
        <v>2977</v>
      </c>
      <c r="M32" s="233"/>
      <c r="N32" s="233"/>
      <c r="O32" s="233"/>
      <c r="P32" s="233"/>
      <c r="Q32" s="219" t="s">
        <v>742</v>
      </c>
      <c r="R32" s="220" t="s">
        <v>483</v>
      </c>
      <c r="S32" s="472" t="s">
        <v>743</v>
      </c>
      <c r="T32" s="239" t="s">
        <v>744</v>
      </c>
      <c r="U32" s="220"/>
      <c r="V32" s="240"/>
      <c r="W32" s="233"/>
      <c r="X32" s="251"/>
      <c r="Y32" s="251"/>
      <c r="Z32" s="251"/>
      <c r="AA32" s="251"/>
      <c r="AB32" s="251"/>
      <c r="AC32" s="251"/>
      <c r="AD32" s="251"/>
      <c r="AE32" s="251"/>
      <c r="AF32" s="261">
        <v>510515</v>
      </c>
      <c r="AG32" s="259" t="s">
        <v>244</v>
      </c>
      <c r="AH32" s="259" t="s">
        <v>349</v>
      </c>
      <c r="AI32" s="259" t="s">
        <v>262</v>
      </c>
      <c r="AJ32" s="259" t="s">
        <v>262</v>
      </c>
      <c r="AK32" s="261" t="s">
        <v>350</v>
      </c>
      <c r="AL32" s="270" t="s">
        <v>745</v>
      </c>
      <c r="AM32" s="271">
        <v>110303</v>
      </c>
      <c r="AT32" s="206"/>
      <c r="AU32" s="251"/>
      <c r="AV32" s="251"/>
      <c r="AW32" s="251"/>
      <c r="AX32" s="251"/>
      <c r="AY32" s="251"/>
      <c r="AZ32" s="251"/>
      <c r="BB32" s="233"/>
      <c r="BC32" s="233"/>
      <c r="BD32" s="233"/>
    </row>
    <row r="33" spans="1:56" s="205" customFormat="1" ht="34.5" hidden="1" customHeight="1">
      <c r="A33" s="217" t="s">
        <v>746</v>
      </c>
      <c r="B33" s="217" t="s">
        <v>724</v>
      </c>
      <c r="C33" s="218" t="s">
        <v>673</v>
      </c>
      <c r="D33" s="515" t="s">
        <v>256</v>
      </c>
      <c r="E33" s="506" t="s">
        <v>755</v>
      </c>
      <c r="F33" s="505" t="s">
        <v>756</v>
      </c>
      <c r="G33" s="510" t="s">
        <v>748</v>
      </c>
      <c r="H33" s="505" t="s">
        <v>749</v>
      </c>
      <c r="I33" s="516" t="s">
        <v>750</v>
      </c>
      <c r="J33" s="505" t="s">
        <v>256</v>
      </c>
      <c r="K33" s="506" t="s">
        <v>2977</v>
      </c>
      <c r="L33" s="506" t="s">
        <v>2977</v>
      </c>
      <c r="M33" s="233"/>
      <c r="N33" s="233"/>
      <c r="O33" s="233"/>
      <c r="P33" s="233"/>
      <c r="Q33" s="219" t="s">
        <v>193</v>
      </c>
      <c r="R33" s="220" t="s">
        <v>501</v>
      </c>
      <c r="S33" s="471" t="s">
        <v>751</v>
      </c>
      <c r="T33" s="239" t="s">
        <v>752</v>
      </c>
      <c r="U33" s="220"/>
      <c r="V33" s="240"/>
      <c r="W33" s="233"/>
      <c r="X33" s="251"/>
      <c r="Y33" s="251"/>
      <c r="Z33" s="251"/>
      <c r="AA33" s="251"/>
      <c r="AB33" s="251"/>
      <c r="AC33" s="251"/>
      <c r="AD33" s="251"/>
      <c r="AE33" s="251"/>
      <c r="AF33" s="261">
        <v>510516</v>
      </c>
      <c r="AG33" s="259" t="s">
        <v>201</v>
      </c>
      <c r="AH33" s="259" t="s">
        <v>349</v>
      </c>
      <c r="AI33" s="259" t="s">
        <v>262</v>
      </c>
      <c r="AJ33" s="259" t="s">
        <v>262</v>
      </c>
      <c r="AK33" s="261" t="s">
        <v>350</v>
      </c>
      <c r="AL33" s="270" t="s">
        <v>753</v>
      </c>
      <c r="AM33" s="271">
        <v>110303</v>
      </c>
      <c r="AT33" s="206"/>
      <c r="AU33" s="251"/>
      <c r="AV33" s="251"/>
      <c r="AW33" s="251"/>
      <c r="AX33" s="251"/>
      <c r="AY33" s="251"/>
      <c r="AZ33" s="251"/>
      <c r="BB33" s="233"/>
      <c r="BC33" s="233"/>
      <c r="BD33" s="233"/>
    </row>
    <row r="34" spans="1:56" s="205" customFormat="1" ht="34.5" hidden="1" customHeight="1">
      <c r="A34" s="217" t="s">
        <v>754</v>
      </c>
      <c r="B34" s="217" t="s">
        <v>754</v>
      </c>
      <c r="C34" s="218" t="s">
        <v>673</v>
      </c>
      <c r="D34" s="515" t="s">
        <v>220</v>
      </c>
      <c r="E34" s="506" t="s">
        <v>761</v>
      </c>
      <c r="F34" s="505" t="s">
        <v>762</v>
      </c>
      <c r="G34" s="510" t="s">
        <v>748</v>
      </c>
      <c r="H34" s="505" t="s">
        <v>749</v>
      </c>
      <c r="I34" s="516" t="s">
        <v>763</v>
      </c>
      <c r="J34" s="505" t="s">
        <v>256</v>
      </c>
      <c r="K34" s="506" t="s">
        <v>2977</v>
      </c>
      <c r="L34" s="506" t="s">
        <v>2977</v>
      </c>
      <c r="M34" s="233"/>
      <c r="N34" s="233"/>
      <c r="O34" s="233"/>
      <c r="P34" s="233"/>
      <c r="Q34" s="462" t="s">
        <v>218</v>
      </c>
      <c r="R34" s="220" t="s">
        <v>501</v>
      </c>
      <c r="S34" s="471" t="s">
        <v>757</v>
      </c>
      <c r="T34" s="239" t="s">
        <v>758</v>
      </c>
      <c r="U34" s="220"/>
      <c r="V34" s="240"/>
      <c r="W34" s="233"/>
      <c r="X34" s="251"/>
      <c r="Y34" s="251"/>
      <c r="Z34" s="251"/>
      <c r="AA34" s="251"/>
      <c r="AB34" s="251"/>
      <c r="AC34" s="251"/>
      <c r="AD34" s="251"/>
      <c r="AE34" s="251"/>
      <c r="AF34" s="261">
        <v>510517</v>
      </c>
      <c r="AG34" s="259" t="s">
        <v>245</v>
      </c>
      <c r="AH34" s="259" t="s">
        <v>349</v>
      </c>
      <c r="AI34" s="259" t="s">
        <v>262</v>
      </c>
      <c r="AJ34" s="259" t="s">
        <v>262</v>
      </c>
      <c r="AK34" s="261" t="s">
        <v>350</v>
      </c>
      <c r="AL34" s="270" t="s">
        <v>759</v>
      </c>
      <c r="AM34" s="271">
        <v>110304</v>
      </c>
      <c r="AT34" s="206"/>
      <c r="AU34" s="251"/>
      <c r="AV34" s="251"/>
      <c r="AW34" s="251"/>
      <c r="AX34" s="251"/>
      <c r="AY34" s="251"/>
      <c r="AZ34" s="251"/>
      <c r="BB34" s="233"/>
      <c r="BC34" s="233"/>
      <c r="BD34" s="233"/>
    </row>
    <row r="35" spans="1:56" s="205" customFormat="1" ht="34.5" hidden="1" customHeight="1">
      <c r="A35" s="217" t="s">
        <v>760</v>
      </c>
      <c r="B35" s="217" t="s">
        <v>754</v>
      </c>
      <c r="C35" s="218" t="s">
        <v>673</v>
      </c>
      <c r="D35" s="515" t="s">
        <v>260</v>
      </c>
      <c r="E35" s="506" t="s">
        <v>768</v>
      </c>
      <c r="F35" s="505" t="s">
        <v>769</v>
      </c>
      <c r="G35" s="510" t="s">
        <v>748</v>
      </c>
      <c r="H35" s="505" t="s">
        <v>749</v>
      </c>
      <c r="I35" s="516" t="s">
        <v>770</v>
      </c>
      <c r="J35" s="505" t="s">
        <v>256</v>
      </c>
      <c r="K35" s="506" t="s">
        <v>2977</v>
      </c>
      <c r="L35" s="506" t="s">
        <v>2977</v>
      </c>
      <c r="M35" s="233"/>
      <c r="N35" s="233"/>
      <c r="O35" s="233"/>
      <c r="P35" s="233"/>
      <c r="Q35" s="462" t="s">
        <v>196</v>
      </c>
      <c r="R35" s="220" t="s">
        <v>501</v>
      </c>
      <c r="S35" s="471" t="s">
        <v>764</v>
      </c>
      <c r="T35" s="239" t="s">
        <v>765</v>
      </c>
      <c r="U35" s="220"/>
      <c r="V35" s="240"/>
      <c r="W35" s="233"/>
      <c r="X35" s="251"/>
      <c r="Y35" s="251"/>
      <c r="Z35" s="251"/>
      <c r="AA35" s="251"/>
      <c r="AB35" s="251"/>
      <c r="AC35" s="251"/>
      <c r="AD35" s="251"/>
      <c r="AE35" s="251"/>
      <c r="AF35" s="261">
        <v>510601</v>
      </c>
      <c r="AG35" s="259" t="s">
        <v>246</v>
      </c>
      <c r="AH35" s="259" t="s">
        <v>349</v>
      </c>
      <c r="AI35" s="259" t="s">
        <v>262</v>
      </c>
      <c r="AJ35" s="259" t="s">
        <v>262</v>
      </c>
      <c r="AK35" s="261" t="s">
        <v>350</v>
      </c>
      <c r="AL35" s="270" t="s">
        <v>766</v>
      </c>
      <c r="AM35" s="271">
        <v>110305</v>
      </c>
      <c r="AT35" s="206"/>
      <c r="AU35" s="251"/>
      <c r="AV35" s="251"/>
      <c r="AW35" s="251"/>
      <c r="AX35" s="251"/>
      <c r="AY35" s="251"/>
      <c r="AZ35" s="251"/>
      <c r="BB35" s="233"/>
      <c r="BC35" s="233"/>
      <c r="BD35" s="233"/>
    </row>
    <row r="36" spans="1:56" s="205" customFormat="1" ht="34.5" hidden="1" customHeight="1">
      <c r="A36" s="217" t="s">
        <v>767</v>
      </c>
      <c r="B36" s="217" t="s">
        <v>754</v>
      </c>
      <c r="C36" s="218" t="s">
        <v>673</v>
      </c>
      <c r="D36" s="515" t="s">
        <v>221</v>
      </c>
      <c r="E36" s="506" t="s">
        <v>775</v>
      </c>
      <c r="F36" s="505" t="s">
        <v>776</v>
      </c>
      <c r="G36" s="510" t="s">
        <v>748</v>
      </c>
      <c r="H36" s="505" t="s">
        <v>749</v>
      </c>
      <c r="I36" s="516" t="s">
        <v>777</v>
      </c>
      <c r="J36" s="505" t="s">
        <v>256</v>
      </c>
      <c r="K36" s="506" t="s">
        <v>2977</v>
      </c>
      <c r="L36" s="506" t="s">
        <v>2977</v>
      </c>
      <c r="M36" s="233"/>
      <c r="N36" s="233"/>
      <c r="O36" s="233"/>
      <c r="P36" s="233"/>
      <c r="Q36" s="462" t="s">
        <v>196</v>
      </c>
      <c r="R36" s="220" t="s">
        <v>501</v>
      </c>
      <c r="S36" s="472" t="s">
        <v>771</v>
      </c>
      <c r="T36" s="239" t="s">
        <v>772</v>
      </c>
      <c r="U36" s="220"/>
      <c r="V36" s="240"/>
      <c r="W36" s="233"/>
      <c r="X36" s="251"/>
      <c r="Y36" s="251"/>
      <c r="Z36" s="251"/>
      <c r="AA36" s="251"/>
      <c r="AB36" s="251"/>
      <c r="AC36" s="251"/>
      <c r="AD36" s="251"/>
      <c r="AE36" s="251"/>
      <c r="AF36" s="261">
        <v>510602</v>
      </c>
      <c r="AG36" s="259" t="s">
        <v>247</v>
      </c>
      <c r="AH36" s="259" t="s">
        <v>349</v>
      </c>
      <c r="AI36" s="259" t="s">
        <v>262</v>
      </c>
      <c r="AJ36" s="259" t="s">
        <v>262</v>
      </c>
      <c r="AK36" s="261" t="s">
        <v>350</v>
      </c>
      <c r="AL36" s="270" t="s">
        <v>773</v>
      </c>
      <c r="AM36" s="271">
        <v>110311</v>
      </c>
      <c r="AT36" s="206"/>
      <c r="AU36" s="251"/>
      <c r="AV36" s="251"/>
      <c r="AW36" s="251"/>
      <c r="AX36" s="251"/>
      <c r="AY36" s="251"/>
      <c r="AZ36" s="251"/>
      <c r="BB36" s="233"/>
      <c r="BC36" s="233"/>
      <c r="BD36" s="233"/>
    </row>
    <row r="37" spans="1:56" s="205" customFormat="1" ht="34.5" hidden="1" customHeight="1">
      <c r="A37" s="217" t="s">
        <v>774</v>
      </c>
      <c r="B37" s="217" t="s">
        <v>754</v>
      </c>
      <c r="C37" s="218" t="s">
        <v>673</v>
      </c>
      <c r="D37" s="515" t="s">
        <v>252</v>
      </c>
      <c r="E37" s="506" t="s">
        <v>783</v>
      </c>
      <c r="F37" s="505"/>
      <c r="G37" s="510" t="s">
        <v>748</v>
      </c>
      <c r="H37" s="505" t="s">
        <v>784</v>
      </c>
      <c r="I37" s="516" t="s">
        <v>785</v>
      </c>
      <c r="J37" s="505" t="s">
        <v>252</v>
      </c>
      <c r="K37" s="506" t="s">
        <v>783</v>
      </c>
      <c r="L37" s="506" t="s">
        <v>2978</v>
      </c>
      <c r="M37" s="233"/>
      <c r="N37" s="233"/>
      <c r="O37" s="233"/>
      <c r="P37" s="233"/>
      <c r="Q37" s="471" t="s">
        <v>193</v>
      </c>
      <c r="R37" s="220" t="s">
        <v>501</v>
      </c>
      <c r="S37" s="471" t="s">
        <v>778</v>
      </c>
      <c r="T37" s="239" t="s">
        <v>779</v>
      </c>
      <c r="U37" s="220"/>
      <c r="V37" s="220"/>
      <c r="W37" s="233"/>
      <c r="X37" s="251"/>
      <c r="Y37" s="251"/>
      <c r="Z37" s="251"/>
      <c r="AA37" s="251"/>
      <c r="AB37" s="251"/>
      <c r="AC37" s="251"/>
      <c r="AD37" s="251"/>
      <c r="AE37" s="251"/>
      <c r="AF37" s="261">
        <v>510702</v>
      </c>
      <c r="AG37" s="259" t="s">
        <v>780</v>
      </c>
      <c r="AH37" s="259" t="s">
        <v>349</v>
      </c>
      <c r="AI37" s="259" t="s">
        <v>262</v>
      </c>
      <c r="AJ37" s="259" t="s">
        <v>262</v>
      </c>
      <c r="AK37" s="261" t="s">
        <v>350</v>
      </c>
      <c r="AL37" s="270" t="s">
        <v>781</v>
      </c>
      <c r="AM37" s="271">
        <v>110312</v>
      </c>
      <c r="AT37" s="206"/>
      <c r="AU37" s="251"/>
      <c r="AV37" s="251"/>
      <c r="AW37" s="251"/>
      <c r="AX37" s="251"/>
      <c r="AY37" s="251"/>
      <c r="AZ37" s="251"/>
      <c r="BB37" s="233"/>
      <c r="BC37" s="233"/>
      <c r="BD37" s="233"/>
    </row>
    <row r="38" spans="1:56" s="205" customFormat="1" ht="34.5" hidden="1" customHeight="1">
      <c r="A38" s="217" t="s">
        <v>782</v>
      </c>
      <c r="B38" s="217" t="s">
        <v>782</v>
      </c>
      <c r="C38" s="218" t="s">
        <v>365</v>
      </c>
      <c r="D38" s="515" t="s">
        <v>275</v>
      </c>
      <c r="E38" s="506" t="s">
        <v>792</v>
      </c>
      <c r="F38" s="505"/>
      <c r="G38" s="510" t="s">
        <v>748</v>
      </c>
      <c r="H38" s="505" t="s">
        <v>784</v>
      </c>
      <c r="I38" s="516" t="s">
        <v>785</v>
      </c>
      <c r="J38" s="505" t="s">
        <v>275</v>
      </c>
      <c r="K38" s="506" t="s">
        <v>792</v>
      </c>
      <c r="L38" s="506" t="s">
        <v>2978</v>
      </c>
      <c r="M38" s="233"/>
      <c r="N38" s="233"/>
      <c r="O38" s="233"/>
      <c r="P38" s="233"/>
      <c r="Q38" s="471" t="s">
        <v>193</v>
      </c>
      <c r="R38" s="220" t="s">
        <v>786</v>
      </c>
      <c r="S38" s="471" t="s">
        <v>787</v>
      </c>
      <c r="T38" s="472" t="s">
        <v>788</v>
      </c>
      <c r="U38" s="220"/>
      <c r="V38" s="220"/>
      <c r="W38" s="233"/>
      <c r="X38" s="251"/>
      <c r="Y38" s="251"/>
      <c r="Z38" s="251"/>
      <c r="AA38" s="251"/>
      <c r="AB38" s="251"/>
      <c r="AC38" s="251"/>
      <c r="AD38" s="251"/>
      <c r="AE38" s="251"/>
      <c r="AF38" s="261">
        <v>510703</v>
      </c>
      <c r="AG38" s="259" t="s">
        <v>789</v>
      </c>
      <c r="AH38" s="259" t="s">
        <v>349</v>
      </c>
      <c r="AI38" s="259" t="s">
        <v>262</v>
      </c>
      <c r="AJ38" s="259" t="s">
        <v>262</v>
      </c>
      <c r="AK38" s="261" t="s">
        <v>350</v>
      </c>
      <c r="AL38" s="270" t="s">
        <v>790</v>
      </c>
      <c r="AM38" s="271">
        <v>110315</v>
      </c>
      <c r="AT38" s="206"/>
      <c r="AU38" s="251"/>
      <c r="AV38" s="251"/>
      <c r="AW38" s="251"/>
      <c r="AX38" s="251"/>
      <c r="AY38" s="251"/>
      <c r="AZ38" s="251"/>
      <c r="BB38" s="233"/>
      <c r="BC38" s="233"/>
      <c r="BD38" s="233"/>
    </row>
    <row r="39" spans="1:56" s="205" customFormat="1" ht="34.5" hidden="1" customHeight="1">
      <c r="A39" s="217" t="s">
        <v>791</v>
      </c>
      <c r="B39" s="217" t="s">
        <v>782</v>
      </c>
      <c r="C39" s="218" t="s">
        <v>365</v>
      </c>
      <c r="D39" s="515" t="s">
        <v>264</v>
      </c>
      <c r="E39" s="506" t="s">
        <v>797</v>
      </c>
      <c r="F39" s="505"/>
      <c r="G39" s="510" t="s">
        <v>748</v>
      </c>
      <c r="H39" s="505" t="s">
        <v>784</v>
      </c>
      <c r="I39" s="516" t="s">
        <v>785</v>
      </c>
      <c r="J39" s="505" t="s">
        <v>264</v>
      </c>
      <c r="K39" s="506" t="s">
        <v>797</v>
      </c>
      <c r="L39" s="506" t="s">
        <v>2978</v>
      </c>
      <c r="M39" s="233"/>
      <c r="N39" s="233"/>
      <c r="O39" s="233"/>
      <c r="P39" s="233"/>
      <c r="Q39" s="471" t="s">
        <v>218</v>
      </c>
      <c r="R39" s="220" t="s">
        <v>786</v>
      </c>
      <c r="S39" s="471" t="s">
        <v>793</v>
      </c>
      <c r="T39" s="472" t="s">
        <v>794</v>
      </c>
      <c r="U39" s="220"/>
      <c r="V39" s="220"/>
      <c r="W39" s="233"/>
      <c r="X39" s="251"/>
      <c r="Y39" s="251"/>
      <c r="Z39" s="251"/>
      <c r="AA39" s="251"/>
      <c r="AB39" s="251"/>
      <c r="AC39" s="251"/>
      <c r="AD39" s="251"/>
      <c r="AE39" s="251"/>
      <c r="AF39" s="261">
        <v>510704</v>
      </c>
      <c r="AG39" s="259" t="s">
        <v>230</v>
      </c>
      <c r="AH39" s="259" t="s">
        <v>349</v>
      </c>
      <c r="AI39" s="259" t="s">
        <v>262</v>
      </c>
      <c r="AJ39" s="259" t="s">
        <v>262</v>
      </c>
      <c r="AK39" s="261" t="s">
        <v>350</v>
      </c>
      <c r="AL39" s="270" t="s">
        <v>795</v>
      </c>
      <c r="AM39" s="271">
        <v>110316</v>
      </c>
      <c r="AT39" s="206"/>
      <c r="AU39" s="251"/>
      <c r="AV39" s="251"/>
      <c r="AW39" s="251"/>
      <c r="AX39" s="251"/>
      <c r="AY39" s="251"/>
      <c r="AZ39" s="251"/>
      <c r="BB39" s="233"/>
      <c r="BC39" s="233"/>
      <c r="BD39" s="233"/>
    </row>
    <row r="40" spans="1:56" s="205" customFormat="1" ht="34.5" hidden="1" customHeight="1">
      <c r="A40" s="217" t="s">
        <v>796</v>
      </c>
      <c r="B40" s="217" t="s">
        <v>782</v>
      </c>
      <c r="C40" s="218" t="s">
        <v>365</v>
      </c>
      <c r="D40" s="515" t="s">
        <v>225</v>
      </c>
      <c r="E40" s="506" t="s">
        <v>803</v>
      </c>
      <c r="F40" s="505"/>
      <c r="G40" s="510" t="s">
        <v>748</v>
      </c>
      <c r="H40" s="505" t="s">
        <v>784</v>
      </c>
      <c r="I40" s="516" t="s">
        <v>804</v>
      </c>
      <c r="J40" s="505" t="s">
        <v>225</v>
      </c>
      <c r="K40" s="506" t="s">
        <v>803</v>
      </c>
      <c r="L40" s="506" t="s">
        <v>2978</v>
      </c>
      <c r="M40" s="233"/>
      <c r="N40" s="233"/>
      <c r="O40" s="233"/>
      <c r="P40" s="233"/>
      <c r="Q40" s="471" t="s">
        <v>272</v>
      </c>
      <c r="R40" s="220" t="s">
        <v>786</v>
      </c>
      <c r="S40" s="471" t="s">
        <v>798</v>
      </c>
      <c r="T40" s="472" t="s">
        <v>799</v>
      </c>
      <c r="U40" s="220"/>
      <c r="V40" s="220"/>
      <c r="W40" s="233"/>
      <c r="X40" s="251"/>
      <c r="Y40" s="251"/>
      <c r="Z40" s="251"/>
      <c r="AA40" s="251"/>
      <c r="AB40" s="251"/>
      <c r="AC40" s="251"/>
      <c r="AD40" s="251"/>
      <c r="AE40" s="251"/>
      <c r="AF40" s="261">
        <v>510705</v>
      </c>
      <c r="AG40" s="259" t="s">
        <v>800</v>
      </c>
      <c r="AH40" s="259" t="s">
        <v>349</v>
      </c>
      <c r="AI40" s="259" t="s">
        <v>262</v>
      </c>
      <c r="AJ40" s="259" t="s">
        <v>262</v>
      </c>
      <c r="AK40" s="261" t="s">
        <v>350</v>
      </c>
      <c r="AL40" s="270" t="s">
        <v>801</v>
      </c>
      <c r="AM40" s="271">
        <v>110317</v>
      </c>
      <c r="AT40" s="206"/>
      <c r="AU40" s="251"/>
      <c r="AV40" s="251"/>
      <c r="AW40" s="251"/>
      <c r="AX40" s="251"/>
      <c r="AY40" s="251"/>
      <c r="AZ40" s="251"/>
      <c r="BB40" s="233"/>
      <c r="BC40" s="233"/>
      <c r="BD40" s="233"/>
    </row>
    <row r="41" spans="1:56" s="205" customFormat="1" ht="34.5" hidden="1" customHeight="1">
      <c r="A41" s="217" t="s">
        <v>802</v>
      </c>
      <c r="B41" s="217" t="s">
        <v>782</v>
      </c>
      <c r="C41" s="218" t="s">
        <v>365</v>
      </c>
      <c r="D41" s="515" t="s">
        <v>261</v>
      </c>
      <c r="E41" s="506" t="s">
        <v>810</v>
      </c>
      <c r="F41" s="505" t="s">
        <v>811</v>
      </c>
      <c r="G41" s="510" t="s">
        <v>748</v>
      </c>
      <c r="H41" s="505" t="s">
        <v>784</v>
      </c>
      <c r="I41" s="516" t="s">
        <v>812</v>
      </c>
      <c r="J41" s="505" t="s">
        <v>192</v>
      </c>
      <c r="K41" s="506" t="s">
        <v>2978</v>
      </c>
      <c r="L41" s="506" t="s">
        <v>2978</v>
      </c>
      <c r="M41" s="233"/>
      <c r="N41" s="233"/>
      <c r="O41" s="233"/>
      <c r="P41" s="233"/>
      <c r="Q41" s="471" t="s">
        <v>196</v>
      </c>
      <c r="R41" s="220" t="s">
        <v>786</v>
      </c>
      <c r="S41" s="471" t="s">
        <v>805</v>
      </c>
      <c r="T41" s="472" t="s">
        <v>806</v>
      </c>
      <c r="U41" s="220"/>
      <c r="V41" s="220"/>
      <c r="W41" s="233"/>
      <c r="X41" s="251"/>
      <c r="Y41" s="251"/>
      <c r="Z41" s="251"/>
      <c r="AA41" s="251"/>
      <c r="AB41" s="251"/>
      <c r="AC41" s="251"/>
      <c r="AD41" s="251"/>
      <c r="AE41" s="251"/>
      <c r="AF41" s="261">
        <v>510706</v>
      </c>
      <c r="AG41" s="259" t="s">
        <v>807</v>
      </c>
      <c r="AH41" s="259" t="s">
        <v>349</v>
      </c>
      <c r="AI41" s="259" t="s">
        <v>262</v>
      </c>
      <c r="AJ41" s="259" t="s">
        <v>262</v>
      </c>
      <c r="AK41" s="261" t="s">
        <v>350</v>
      </c>
      <c r="AL41" s="270" t="s">
        <v>808</v>
      </c>
      <c r="AM41" s="271">
        <v>110318</v>
      </c>
      <c r="AT41" s="206"/>
      <c r="AU41" s="251"/>
      <c r="AV41" s="251"/>
      <c r="AW41" s="251"/>
      <c r="AX41" s="251"/>
      <c r="AY41" s="251"/>
      <c r="AZ41" s="251"/>
      <c r="BB41" s="233"/>
      <c r="BC41" s="233"/>
      <c r="BD41" s="233"/>
    </row>
    <row r="42" spans="1:56" s="205" customFormat="1" ht="42" hidden="1" customHeight="1">
      <c r="A42" s="217" t="s">
        <v>809</v>
      </c>
      <c r="B42" s="217" t="s">
        <v>782</v>
      </c>
      <c r="C42" s="218" t="s">
        <v>365</v>
      </c>
      <c r="D42" s="517" t="s">
        <v>816</v>
      </c>
      <c r="E42" s="506" t="s">
        <v>817</v>
      </c>
      <c r="F42" s="505" t="s">
        <v>818</v>
      </c>
      <c r="G42" s="510" t="s">
        <v>819</v>
      </c>
      <c r="H42" s="505" t="s">
        <v>1269</v>
      </c>
      <c r="I42" s="516" t="s">
        <v>820</v>
      </c>
      <c r="J42" s="505" t="s">
        <v>1266</v>
      </c>
      <c r="K42" s="506" t="s">
        <v>2979</v>
      </c>
      <c r="L42" s="506" t="s">
        <v>2979</v>
      </c>
      <c r="M42" s="233"/>
      <c r="N42" s="233"/>
      <c r="O42" s="233"/>
      <c r="P42" s="233"/>
      <c r="Q42" s="471" t="s">
        <v>272</v>
      </c>
      <c r="R42" s="220" t="s">
        <v>483</v>
      </c>
      <c r="S42" s="472" t="s">
        <v>2416</v>
      </c>
      <c r="T42" s="472" t="s">
        <v>813</v>
      </c>
      <c r="U42" s="220"/>
      <c r="V42" s="220"/>
      <c r="W42" s="251"/>
      <c r="X42" s="251"/>
      <c r="Y42" s="251"/>
      <c r="Z42" s="251"/>
      <c r="AA42" s="251"/>
      <c r="AB42" s="251"/>
      <c r="AC42" s="251"/>
      <c r="AD42" s="251"/>
      <c r="AE42" s="251"/>
      <c r="AF42" s="261">
        <v>510707</v>
      </c>
      <c r="AG42" s="259" t="s">
        <v>202</v>
      </c>
      <c r="AH42" s="259" t="s">
        <v>349</v>
      </c>
      <c r="AI42" s="259" t="s">
        <v>262</v>
      </c>
      <c r="AJ42" s="259" t="s">
        <v>262</v>
      </c>
      <c r="AK42" s="261" t="s">
        <v>350</v>
      </c>
      <c r="AL42" s="270" t="s">
        <v>814</v>
      </c>
      <c r="AM42" s="271">
        <v>110319</v>
      </c>
      <c r="AT42" s="206"/>
      <c r="AU42" s="251"/>
      <c r="AV42" s="251"/>
      <c r="AW42" s="251"/>
      <c r="AX42" s="251"/>
      <c r="AY42" s="251"/>
      <c r="AZ42" s="251"/>
      <c r="BB42" s="251"/>
      <c r="BC42" s="251"/>
      <c r="BD42" s="251"/>
    </row>
    <row r="43" spans="1:56" s="205" customFormat="1" ht="34.5" hidden="1" customHeight="1">
      <c r="A43" s="217" t="s">
        <v>815</v>
      </c>
      <c r="B43" s="217" t="s">
        <v>782</v>
      </c>
      <c r="C43" s="218" t="s">
        <v>365</v>
      </c>
      <c r="D43" s="515" t="s">
        <v>232</v>
      </c>
      <c r="E43" s="506" t="s">
        <v>824</v>
      </c>
      <c r="F43" s="505" t="s">
        <v>825</v>
      </c>
      <c r="G43" s="510" t="s">
        <v>748</v>
      </c>
      <c r="H43" s="505" t="s">
        <v>784</v>
      </c>
      <c r="I43" s="516" t="s">
        <v>804</v>
      </c>
      <c r="J43" s="505" t="s">
        <v>192</v>
      </c>
      <c r="K43" s="506" t="s">
        <v>2978</v>
      </c>
      <c r="L43" s="506" t="s">
        <v>2978</v>
      </c>
      <c r="M43" s="233"/>
      <c r="N43" s="233"/>
      <c r="O43" s="233"/>
      <c r="P43" s="233"/>
      <c r="Q43" s="233"/>
      <c r="R43" s="233"/>
      <c r="S43" s="233"/>
      <c r="T43" s="233"/>
      <c r="U43" s="233"/>
      <c r="V43" s="233"/>
      <c r="W43" s="251"/>
      <c r="X43" s="251"/>
      <c r="Y43" s="251"/>
      <c r="Z43" s="251"/>
      <c r="AA43" s="251"/>
      <c r="AB43" s="251"/>
      <c r="AC43" s="251"/>
      <c r="AD43" s="251"/>
      <c r="AE43" s="251"/>
      <c r="AF43" s="261">
        <v>510708</v>
      </c>
      <c r="AG43" s="259" t="s">
        <v>821</v>
      </c>
      <c r="AH43" s="259" t="s">
        <v>349</v>
      </c>
      <c r="AI43" s="259" t="s">
        <v>262</v>
      </c>
      <c r="AJ43" s="259" t="s">
        <v>262</v>
      </c>
      <c r="AK43" s="261" t="s">
        <v>350</v>
      </c>
      <c r="AL43" s="270" t="s">
        <v>822</v>
      </c>
      <c r="AM43" s="271">
        <v>110320</v>
      </c>
      <c r="AT43" s="206"/>
      <c r="AU43" s="251"/>
      <c r="AV43" s="251"/>
      <c r="AW43" s="251"/>
      <c r="AX43" s="251"/>
      <c r="AY43" s="251"/>
      <c r="AZ43" s="251"/>
      <c r="BB43" s="251"/>
      <c r="BC43" s="251"/>
      <c r="BD43" s="251"/>
    </row>
    <row r="44" spans="1:56" s="205" customFormat="1" ht="34.5" hidden="1" customHeight="1">
      <c r="A44" s="217" t="s">
        <v>823</v>
      </c>
      <c r="B44" s="217" t="s">
        <v>823</v>
      </c>
      <c r="C44" s="218" t="s">
        <v>823</v>
      </c>
      <c r="D44" s="515" t="s">
        <v>226</v>
      </c>
      <c r="E44" s="506" t="s">
        <v>829</v>
      </c>
      <c r="F44" s="505"/>
      <c r="G44" s="510" t="s">
        <v>748</v>
      </c>
      <c r="H44" s="505" t="s">
        <v>830</v>
      </c>
      <c r="I44" s="516" t="s">
        <v>830</v>
      </c>
      <c r="J44" s="505" t="s">
        <v>226</v>
      </c>
      <c r="K44" s="506" t="s">
        <v>829</v>
      </c>
      <c r="L44" s="506" t="s">
        <v>2980</v>
      </c>
      <c r="M44" s="233"/>
      <c r="N44" s="233"/>
      <c r="O44" s="233"/>
      <c r="P44" s="233"/>
      <c r="Q44" s="233"/>
      <c r="R44" s="233"/>
      <c r="S44" s="233"/>
      <c r="T44" s="233"/>
      <c r="U44" s="233"/>
      <c r="V44" s="233"/>
      <c r="W44" s="251"/>
      <c r="X44" s="251"/>
      <c r="Y44" s="251"/>
      <c r="Z44" s="251"/>
      <c r="AA44" s="251"/>
      <c r="AB44" s="251"/>
      <c r="AC44" s="251"/>
      <c r="AD44" s="251"/>
      <c r="AE44" s="251"/>
      <c r="AF44" s="261">
        <v>510709</v>
      </c>
      <c r="AG44" s="259" t="s">
        <v>826</v>
      </c>
      <c r="AH44" s="259" t="s">
        <v>349</v>
      </c>
      <c r="AI44" s="259" t="s">
        <v>262</v>
      </c>
      <c r="AJ44" s="259" t="s">
        <v>262</v>
      </c>
      <c r="AK44" s="261" t="s">
        <v>350</v>
      </c>
      <c r="AL44" s="270" t="s">
        <v>827</v>
      </c>
      <c r="AM44" s="271">
        <v>110321</v>
      </c>
      <c r="AT44" s="206"/>
      <c r="AU44" s="251"/>
      <c r="AV44" s="251"/>
      <c r="AW44" s="251"/>
      <c r="AX44" s="251"/>
      <c r="AY44" s="251"/>
      <c r="AZ44" s="251"/>
      <c r="BB44" s="251"/>
      <c r="BC44" s="251"/>
      <c r="BD44" s="251"/>
    </row>
    <row r="45" spans="1:56" s="205" customFormat="1" ht="34.5" hidden="1" customHeight="1">
      <c r="A45" s="217" t="s">
        <v>828</v>
      </c>
      <c r="B45" s="217" t="s">
        <v>823</v>
      </c>
      <c r="C45" s="218" t="s">
        <v>823</v>
      </c>
      <c r="D45" s="515" t="s">
        <v>227</v>
      </c>
      <c r="E45" s="506" t="s">
        <v>834</v>
      </c>
      <c r="F45" s="505" t="s">
        <v>835</v>
      </c>
      <c r="G45" s="510" t="s">
        <v>748</v>
      </c>
      <c r="H45" s="505" t="s">
        <v>830</v>
      </c>
      <c r="I45" s="516" t="s">
        <v>830</v>
      </c>
      <c r="J45" s="505" t="s">
        <v>227</v>
      </c>
      <c r="K45" s="506" t="s">
        <v>2980</v>
      </c>
      <c r="L45" s="506" t="s">
        <v>2980</v>
      </c>
      <c r="M45" s="233"/>
      <c r="N45" s="233"/>
      <c r="O45" s="233"/>
      <c r="P45" s="233"/>
      <c r="Q45" s="233"/>
      <c r="R45" s="233"/>
      <c r="S45" s="233"/>
      <c r="T45" s="233"/>
      <c r="U45" s="233"/>
      <c r="V45" s="233"/>
      <c r="W45" s="251"/>
      <c r="X45" s="251"/>
      <c r="Y45" s="251"/>
      <c r="Z45" s="251"/>
      <c r="AA45" s="251"/>
      <c r="AB45" s="251"/>
      <c r="AC45" s="251"/>
      <c r="AD45" s="251"/>
      <c r="AE45" s="251"/>
      <c r="AF45" s="261">
        <v>510710</v>
      </c>
      <c r="AG45" s="259" t="s">
        <v>831</v>
      </c>
      <c r="AH45" s="259" t="s">
        <v>349</v>
      </c>
      <c r="AI45" s="259" t="s">
        <v>262</v>
      </c>
      <c r="AJ45" s="259" t="s">
        <v>262</v>
      </c>
      <c r="AK45" s="261" t="s">
        <v>350</v>
      </c>
      <c r="AL45" s="270" t="s">
        <v>832</v>
      </c>
      <c r="AM45" s="271">
        <v>110323</v>
      </c>
      <c r="AT45" s="206"/>
      <c r="AU45" s="251"/>
      <c r="AV45" s="251"/>
      <c r="AW45" s="251"/>
      <c r="AX45" s="251"/>
      <c r="AY45" s="251"/>
      <c r="AZ45" s="251"/>
      <c r="BB45" s="251"/>
      <c r="BC45" s="251"/>
      <c r="BD45" s="251"/>
    </row>
    <row r="46" spans="1:56" s="205" customFormat="1" ht="34.5" hidden="1" customHeight="1">
      <c r="A46" s="217" t="s">
        <v>833</v>
      </c>
      <c r="B46" s="217" t="s">
        <v>823</v>
      </c>
      <c r="C46" s="218" t="s">
        <v>823</v>
      </c>
      <c r="D46" s="515" t="s">
        <v>229</v>
      </c>
      <c r="E46" s="506" t="s">
        <v>846</v>
      </c>
      <c r="F46" s="505" t="s">
        <v>847</v>
      </c>
      <c r="G46" s="510" t="s">
        <v>748</v>
      </c>
      <c r="H46" s="505" t="s">
        <v>830</v>
      </c>
      <c r="I46" s="516" t="s">
        <v>848</v>
      </c>
      <c r="J46" s="505" t="s">
        <v>227</v>
      </c>
      <c r="K46" s="506" t="s">
        <v>2980</v>
      </c>
      <c r="L46" s="506" t="s">
        <v>2980</v>
      </c>
      <c r="M46" s="233"/>
      <c r="N46" s="233"/>
      <c r="O46" s="233"/>
      <c r="P46" s="233"/>
      <c r="Q46" s="233"/>
      <c r="R46" s="233"/>
      <c r="S46" s="233"/>
      <c r="T46" s="233"/>
      <c r="U46" s="233"/>
      <c r="V46" s="233"/>
      <c r="W46" s="251"/>
      <c r="X46" s="251"/>
      <c r="Y46" s="251"/>
      <c r="Z46" s="251"/>
      <c r="AA46" s="251"/>
      <c r="AB46" s="251"/>
      <c r="AC46" s="251"/>
      <c r="AD46" s="251"/>
      <c r="AE46" s="251"/>
      <c r="AF46" s="261">
        <v>510711</v>
      </c>
      <c r="AG46" s="259" t="s">
        <v>836</v>
      </c>
      <c r="AH46" s="259" t="s">
        <v>349</v>
      </c>
      <c r="AI46" s="259" t="s">
        <v>262</v>
      </c>
      <c r="AJ46" s="259" t="s">
        <v>262</v>
      </c>
      <c r="AK46" s="261" t="s">
        <v>350</v>
      </c>
      <c r="AL46" s="270" t="s">
        <v>837</v>
      </c>
      <c r="AM46" s="271">
        <v>110325</v>
      </c>
      <c r="AT46" s="206"/>
      <c r="AU46" s="251"/>
      <c r="AV46" s="251"/>
      <c r="AW46" s="251"/>
      <c r="AX46" s="251"/>
      <c r="AY46" s="251"/>
      <c r="AZ46" s="251"/>
      <c r="BB46" s="251"/>
      <c r="BC46" s="251"/>
      <c r="BD46" s="251"/>
    </row>
    <row r="47" spans="1:56" s="205" customFormat="1" ht="34.5" hidden="1" customHeight="1">
      <c r="A47" s="217" t="s">
        <v>838</v>
      </c>
      <c r="B47" s="217" t="s">
        <v>823</v>
      </c>
      <c r="C47" s="218" t="s">
        <v>823</v>
      </c>
      <c r="D47" s="515" t="s">
        <v>263</v>
      </c>
      <c r="E47" s="506" t="s">
        <v>852</v>
      </c>
      <c r="F47" s="505" t="s">
        <v>853</v>
      </c>
      <c r="G47" s="510" t="s">
        <v>748</v>
      </c>
      <c r="H47" s="505" t="s">
        <v>854</v>
      </c>
      <c r="I47" s="516" t="s">
        <v>855</v>
      </c>
      <c r="J47" s="505" t="s">
        <v>263</v>
      </c>
      <c r="K47" s="506" t="s">
        <v>2981</v>
      </c>
      <c r="L47" s="506" t="s">
        <v>2981</v>
      </c>
      <c r="M47" s="233"/>
      <c r="N47" s="233"/>
      <c r="O47" s="233"/>
      <c r="P47" s="233"/>
      <c r="Q47" s="233"/>
      <c r="R47" s="233"/>
      <c r="S47" s="233"/>
      <c r="T47" s="233"/>
      <c r="U47" s="233"/>
      <c r="V47" s="233"/>
      <c r="W47" s="251"/>
      <c r="X47" s="251"/>
      <c r="Y47" s="251"/>
      <c r="Z47" s="251"/>
      <c r="AA47" s="251"/>
      <c r="AB47" s="251"/>
      <c r="AC47" s="251"/>
      <c r="AD47" s="251"/>
      <c r="AE47" s="251"/>
      <c r="AF47" s="261">
        <v>530101</v>
      </c>
      <c r="AG47" s="259" t="s">
        <v>203</v>
      </c>
      <c r="AH47" s="259" t="s">
        <v>842</v>
      </c>
      <c r="AI47" s="259" t="s">
        <v>262</v>
      </c>
      <c r="AJ47" s="259" t="s">
        <v>262</v>
      </c>
      <c r="AK47" s="261" t="s">
        <v>843</v>
      </c>
      <c r="AL47" s="270" t="s">
        <v>844</v>
      </c>
      <c r="AM47" s="271">
        <v>110326</v>
      </c>
      <c r="AT47" s="206"/>
      <c r="AU47" s="251"/>
      <c r="AV47" s="251"/>
      <c r="AW47" s="251"/>
      <c r="AX47" s="251"/>
      <c r="AY47" s="251"/>
      <c r="AZ47" s="251"/>
      <c r="BB47" s="251"/>
      <c r="BC47" s="251"/>
      <c r="BD47" s="251"/>
    </row>
    <row r="48" spans="1:56" s="205" customFormat="1" ht="34.5" hidden="1" customHeight="1">
      <c r="A48" s="217" t="s">
        <v>845</v>
      </c>
      <c r="B48" s="217" t="s">
        <v>845</v>
      </c>
      <c r="C48" s="218" t="s">
        <v>845</v>
      </c>
      <c r="D48" s="515" t="s">
        <v>228</v>
      </c>
      <c r="E48" s="506" t="s">
        <v>858</v>
      </c>
      <c r="F48" s="505" t="s">
        <v>859</v>
      </c>
      <c r="G48" s="510" t="s">
        <v>748</v>
      </c>
      <c r="H48" s="505" t="s">
        <v>854</v>
      </c>
      <c r="I48" s="516" t="s">
        <v>860</v>
      </c>
      <c r="J48" s="505" t="s">
        <v>263</v>
      </c>
      <c r="K48" s="506" t="s">
        <v>2981</v>
      </c>
      <c r="L48" s="506" t="s">
        <v>2981</v>
      </c>
      <c r="M48" s="233"/>
      <c r="N48" s="233"/>
      <c r="O48" s="233"/>
      <c r="P48" s="233"/>
      <c r="Q48" s="233"/>
      <c r="R48" s="233"/>
      <c r="S48" s="233"/>
      <c r="T48" s="233"/>
      <c r="U48" s="233"/>
      <c r="V48" s="233"/>
      <c r="W48" s="251"/>
      <c r="X48" s="251"/>
      <c r="Y48" s="251"/>
      <c r="Z48" s="251"/>
      <c r="AA48" s="251"/>
      <c r="AB48" s="251"/>
      <c r="AC48" s="251"/>
      <c r="AD48" s="251"/>
      <c r="AE48" s="251"/>
      <c r="AF48" s="262">
        <v>530102</v>
      </c>
      <c r="AG48" s="263" t="s">
        <v>849</v>
      </c>
      <c r="AH48" s="263" t="s">
        <v>842</v>
      </c>
      <c r="AI48" s="259" t="s">
        <v>262</v>
      </c>
      <c r="AJ48" s="259" t="s">
        <v>262</v>
      </c>
      <c r="AK48" s="261" t="s">
        <v>843</v>
      </c>
      <c r="AL48" s="270" t="s">
        <v>850</v>
      </c>
      <c r="AM48" s="271">
        <v>110327</v>
      </c>
      <c r="AT48" s="206"/>
      <c r="AU48" s="251"/>
      <c r="AV48" s="251"/>
      <c r="AW48" s="251"/>
      <c r="AX48" s="251"/>
      <c r="AY48" s="251"/>
      <c r="AZ48" s="251"/>
      <c r="BB48" s="251"/>
      <c r="BC48" s="251"/>
      <c r="BD48" s="251"/>
    </row>
    <row r="49" spans="1:56" s="205" customFormat="1" ht="34.5" hidden="1" customHeight="1">
      <c r="A49" s="217" t="s">
        <v>851</v>
      </c>
      <c r="B49" s="217" t="s">
        <v>845</v>
      </c>
      <c r="C49" s="218" t="s">
        <v>845</v>
      </c>
      <c r="D49" s="515" t="s">
        <v>266</v>
      </c>
      <c r="E49" s="506" t="s">
        <v>863</v>
      </c>
      <c r="F49" s="505"/>
      <c r="G49" s="510" t="s">
        <v>748</v>
      </c>
      <c r="H49" s="505" t="s">
        <v>854</v>
      </c>
      <c r="I49" s="516" t="s">
        <v>855</v>
      </c>
      <c r="J49" s="505" t="s">
        <v>266</v>
      </c>
      <c r="K49" s="506" t="s">
        <v>863</v>
      </c>
      <c r="L49" s="506" t="s">
        <v>2981</v>
      </c>
      <c r="M49" s="233"/>
      <c r="N49" s="233"/>
      <c r="O49" s="233"/>
      <c r="P49" s="233"/>
      <c r="Q49" s="233"/>
      <c r="R49" s="233"/>
      <c r="S49" s="233"/>
      <c r="T49" s="233"/>
      <c r="U49" s="233"/>
      <c r="V49" s="233"/>
      <c r="W49" s="251"/>
      <c r="X49" s="251"/>
      <c r="Y49" s="251"/>
      <c r="Z49" s="251"/>
      <c r="AA49" s="251"/>
      <c r="AB49" s="251"/>
      <c r="AC49" s="251"/>
      <c r="AD49" s="251"/>
      <c r="AE49" s="251"/>
      <c r="AF49" s="261">
        <v>530104</v>
      </c>
      <c r="AG49" s="259" t="s">
        <v>204</v>
      </c>
      <c r="AH49" s="259" t="s">
        <v>842</v>
      </c>
      <c r="AI49" s="259" t="s">
        <v>262</v>
      </c>
      <c r="AJ49" s="259" t="s">
        <v>262</v>
      </c>
      <c r="AK49" s="261" t="s">
        <v>843</v>
      </c>
      <c r="AL49" s="270" t="s">
        <v>856</v>
      </c>
      <c r="AM49" s="271">
        <v>110328</v>
      </c>
      <c r="AT49" s="206"/>
      <c r="AU49" s="251"/>
      <c r="AV49" s="251"/>
      <c r="AW49" s="251"/>
      <c r="AX49" s="251"/>
      <c r="AY49" s="251"/>
      <c r="AZ49" s="251"/>
      <c r="BB49" s="251"/>
      <c r="BC49" s="251"/>
      <c r="BD49" s="251"/>
    </row>
    <row r="50" spans="1:56" s="205" customFormat="1" ht="34.5" hidden="1" customHeight="1">
      <c r="A50" s="217" t="s">
        <v>857</v>
      </c>
      <c r="B50" s="217" t="s">
        <v>845</v>
      </c>
      <c r="C50" s="218" t="s">
        <v>845</v>
      </c>
      <c r="D50" s="515" t="s">
        <v>192</v>
      </c>
      <c r="E50" s="506" t="s">
        <v>867</v>
      </c>
      <c r="F50" s="505"/>
      <c r="G50" s="510" t="s">
        <v>748</v>
      </c>
      <c r="H50" s="505" t="s">
        <v>784</v>
      </c>
      <c r="I50" s="516" t="s">
        <v>785</v>
      </c>
      <c r="J50" s="505" t="s">
        <v>192</v>
      </c>
      <c r="K50" s="506" t="s">
        <v>2978</v>
      </c>
      <c r="L50" s="506" t="s">
        <v>2978</v>
      </c>
      <c r="M50" s="233"/>
      <c r="N50" s="233"/>
      <c r="O50" s="233"/>
      <c r="P50" s="233"/>
      <c r="Q50" s="233"/>
      <c r="R50" s="233"/>
      <c r="S50" s="233"/>
      <c r="T50" s="233"/>
      <c r="U50" s="233"/>
      <c r="V50" s="233"/>
      <c r="W50" s="251"/>
      <c r="X50" s="251"/>
      <c r="Y50" s="251"/>
      <c r="Z50" s="251"/>
      <c r="AA50" s="251"/>
      <c r="AB50" s="251"/>
      <c r="AC50" s="251"/>
      <c r="AD50" s="251"/>
      <c r="AE50" s="251"/>
      <c r="AF50" s="261">
        <v>530105</v>
      </c>
      <c r="AG50" s="259" t="s">
        <v>205</v>
      </c>
      <c r="AH50" s="259" t="s">
        <v>842</v>
      </c>
      <c r="AI50" s="259" t="s">
        <v>262</v>
      </c>
      <c r="AJ50" s="259" t="s">
        <v>262</v>
      </c>
      <c r="AK50" s="261" t="s">
        <v>843</v>
      </c>
      <c r="AL50" s="270" t="s">
        <v>861</v>
      </c>
      <c r="AM50" s="271">
        <v>110329</v>
      </c>
      <c r="AT50" s="206"/>
      <c r="AU50" s="251"/>
      <c r="AV50" s="251"/>
      <c r="AW50" s="251"/>
      <c r="AX50" s="251"/>
      <c r="AY50" s="251"/>
      <c r="AZ50" s="251"/>
      <c r="BB50" s="251"/>
      <c r="BC50" s="251"/>
      <c r="BD50" s="251"/>
    </row>
    <row r="51" spans="1:56" s="205" customFormat="1" ht="34.5" hidden="1" customHeight="1">
      <c r="A51" s="217" t="s">
        <v>862</v>
      </c>
      <c r="B51" s="217" t="s">
        <v>862</v>
      </c>
      <c r="C51" s="218" t="s">
        <v>862</v>
      </c>
      <c r="D51" s="515" t="s">
        <v>872</v>
      </c>
      <c r="E51" s="506" t="s">
        <v>873</v>
      </c>
      <c r="F51" s="505" t="s">
        <v>874</v>
      </c>
      <c r="G51" s="510" t="s">
        <v>875</v>
      </c>
      <c r="H51" s="505" t="s">
        <v>876</v>
      </c>
      <c r="I51" s="516" t="s">
        <v>877</v>
      </c>
      <c r="J51" s="505" t="s">
        <v>999</v>
      </c>
      <c r="K51" s="506" t="s">
        <v>2982</v>
      </c>
      <c r="L51" s="506" t="s">
        <v>2982</v>
      </c>
      <c r="M51" s="233"/>
      <c r="N51" s="233"/>
      <c r="O51" s="233"/>
      <c r="P51" s="233"/>
      <c r="Q51" s="233"/>
      <c r="R51" s="233"/>
      <c r="S51" s="233"/>
      <c r="T51" s="233"/>
      <c r="U51" s="233"/>
      <c r="V51" s="233"/>
      <c r="W51" s="251"/>
      <c r="X51" s="251"/>
      <c r="Y51" s="251"/>
      <c r="Z51" s="251"/>
      <c r="AA51" s="251"/>
      <c r="AB51" s="251"/>
      <c r="AC51" s="251"/>
      <c r="AD51" s="251"/>
      <c r="AE51" s="251"/>
      <c r="AF51" s="261">
        <v>530106</v>
      </c>
      <c r="AG51" s="259" t="s">
        <v>864</v>
      </c>
      <c r="AH51" s="259" t="s">
        <v>842</v>
      </c>
      <c r="AI51" s="259" t="s">
        <v>262</v>
      </c>
      <c r="AJ51" s="259" t="s">
        <v>262</v>
      </c>
      <c r="AK51" s="261" t="s">
        <v>843</v>
      </c>
      <c r="AL51" s="270" t="s">
        <v>865</v>
      </c>
      <c r="AM51" s="271">
        <v>110335</v>
      </c>
      <c r="AT51" s="206"/>
      <c r="AU51" s="251"/>
      <c r="AV51" s="251"/>
      <c r="AW51" s="251"/>
      <c r="AX51" s="251"/>
      <c r="AY51" s="251"/>
      <c r="AZ51" s="251"/>
      <c r="BB51" s="251"/>
      <c r="BC51" s="251"/>
      <c r="BD51" s="251"/>
    </row>
    <row r="52" spans="1:56" s="205" customFormat="1" ht="34.5" hidden="1" customHeight="1">
      <c r="A52" s="217" t="s">
        <v>866</v>
      </c>
      <c r="B52" s="217" t="s">
        <v>862</v>
      </c>
      <c r="C52" s="218" t="s">
        <v>862</v>
      </c>
      <c r="D52" s="515" t="s">
        <v>880</v>
      </c>
      <c r="E52" s="506" t="s">
        <v>881</v>
      </c>
      <c r="F52" s="505" t="s">
        <v>882</v>
      </c>
      <c r="G52" s="510" t="s">
        <v>875</v>
      </c>
      <c r="H52" s="505" t="s">
        <v>876</v>
      </c>
      <c r="I52" s="516" t="s">
        <v>883</v>
      </c>
      <c r="J52" s="505" t="s">
        <v>999</v>
      </c>
      <c r="K52" s="506" t="s">
        <v>2982</v>
      </c>
      <c r="L52" s="506" t="s">
        <v>2982</v>
      </c>
      <c r="M52" s="233"/>
      <c r="N52" s="233"/>
      <c r="O52" s="233"/>
      <c r="P52" s="233"/>
      <c r="Q52" s="233"/>
      <c r="R52" s="233"/>
      <c r="S52" s="233"/>
      <c r="T52" s="233"/>
      <c r="U52" s="233"/>
      <c r="V52" s="233"/>
      <c r="W52" s="251"/>
      <c r="X52" s="251"/>
      <c r="Y52" s="251"/>
      <c r="Z52" s="251"/>
      <c r="AA52" s="251"/>
      <c r="AB52" s="251"/>
      <c r="AC52" s="251"/>
      <c r="AD52" s="251"/>
      <c r="AE52" s="251"/>
      <c r="AF52" s="261">
        <v>530201</v>
      </c>
      <c r="AG52" s="259" t="s">
        <v>868</v>
      </c>
      <c r="AH52" s="259" t="s">
        <v>869</v>
      </c>
      <c r="AI52" s="259" t="s">
        <v>262</v>
      </c>
      <c r="AJ52" s="259" t="s">
        <v>262</v>
      </c>
      <c r="AK52" s="261" t="s">
        <v>843</v>
      </c>
      <c r="AL52" s="270" t="s">
        <v>870</v>
      </c>
      <c r="AM52" s="271">
        <v>110336</v>
      </c>
      <c r="AT52" s="206"/>
      <c r="AU52" s="251"/>
      <c r="AV52" s="251"/>
      <c r="AW52" s="251"/>
      <c r="AX52" s="251"/>
      <c r="AY52" s="251"/>
      <c r="AZ52" s="251"/>
      <c r="BB52" s="251"/>
      <c r="BC52" s="251"/>
      <c r="BD52" s="251"/>
    </row>
    <row r="53" spans="1:56" s="205" customFormat="1" ht="34.5" hidden="1" customHeight="1">
      <c r="A53" s="217" t="s">
        <v>871</v>
      </c>
      <c r="B53" s="217" t="s">
        <v>862</v>
      </c>
      <c r="C53" s="218" t="s">
        <v>862</v>
      </c>
      <c r="D53" s="515" t="s">
        <v>886</v>
      </c>
      <c r="E53" s="506" t="s">
        <v>887</v>
      </c>
      <c r="F53" s="505" t="s">
        <v>888</v>
      </c>
      <c r="G53" s="510" t="s">
        <v>875</v>
      </c>
      <c r="H53" s="505" t="s">
        <v>876</v>
      </c>
      <c r="I53" s="516" t="s">
        <v>889</v>
      </c>
      <c r="J53" s="505" t="s">
        <v>999</v>
      </c>
      <c r="K53" s="506" t="s">
        <v>2982</v>
      </c>
      <c r="L53" s="506" t="s">
        <v>2982</v>
      </c>
      <c r="M53" s="233"/>
      <c r="N53" s="233"/>
      <c r="O53" s="233"/>
      <c r="P53" s="233"/>
      <c r="Q53" s="233"/>
      <c r="R53" s="233"/>
      <c r="S53" s="233"/>
      <c r="T53" s="233"/>
      <c r="U53" s="233"/>
      <c r="V53" s="233"/>
      <c r="W53" s="251"/>
      <c r="X53" s="251"/>
      <c r="Y53" s="251"/>
      <c r="Z53" s="251"/>
      <c r="AA53" s="251"/>
      <c r="AB53" s="251"/>
      <c r="AC53" s="251"/>
      <c r="AD53" s="251"/>
      <c r="AE53" s="251"/>
      <c r="AF53" s="261">
        <v>530202</v>
      </c>
      <c r="AG53" s="259" t="s">
        <v>270</v>
      </c>
      <c r="AH53" s="259" t="s">
        <v>869</v>
      </c>
      <c r="AI53" s="259" t="s">
        <v>262</v>
      </c>
      <c r="AJ53" s="259" t="s">
        <v>262</v>
      </c>
      <c r="AK53" s="261" t="s">
        <v>843</v>
      </c>
      <c r="AL53" s="270" t="s">
        <v>878</v>
      </c>
      <c r="AM53" s="271">
        <v>110337</v>
      </c>
      <c r="AT53" s="206"/>
      <c r="AU53" s="251"/>
      <c r="AV53" s="251"/>
      <c r="AW53" s="251"/>
      <c r="AX53" s="251"/>
      <c r="AY53" s="251"/>
      <c r="AZ53" s="251"/>
      <c r="BB53" s="251"/>
      <c r="BC53" s="251"/>
      <c r="BD53" s="251"/>
    </row>
    <row r="54" spans="1:56" s="205" customFormat="1" ht="34.5" hidden="1" customHeight="1">
      <c r="A54" s="217" t="s">
        <v>879</v>
      </c>
      <c r="B54" s="217" t="s">
        <v>862</v>
      </c>
      <c r="C54" s="218" t="s">
        <v>862</v>
      </c>
      <c r="D54" s="515" t="s">
        <v>893</v>
      </c>
      <c r="E54" s="506" t="s">
        <v>894</v>
      </c>
      <c r="F54" s="505" t="s">
        <v>895</v>
      </c>
      <c r="G54" s="510" t="s">
        <v>875</v>
      </c>
      <c r="H54" s="505" t="s">
        <v>876</v>
      </c>
      <c r="I54" s="516" t="s">
        <v>896</v>
      </c>
      <c r="J54" s="505" t="s">
        <v>999</v>
      </c>
      <c r="K54" s="506" t="s">
        <v>2982</v>
      </c>
      <c r="L54" s="506" t="s">
        <v>2982</v>
      </c>
      <c r="M54" s="233"/>
      <c r="N54" s="233"/>
      <c r="O54" s="233"/>
      <c r="P54" s="233"/>
      <c r="Q54" s="233"/>
      <c r="R54" s="233"/>
      <c r="S54" s="233"/>
      <c r="T54" s="233"/>
      <c r="U54" s="233"/>
      <c r="V54" s="233"/>
      <c r="W54" s="251"/>
      <c r="X54" s="251"/>
      <c r="Y54" s="251"/>
      <c r="Z54" s="251"/>
      <c r="AA54" s="251"/>
      <c r="AB54" s="251"/>
      <c r="AC54" s="251"/>
      <c r="AD54" s="251"/>
      <c r="AE54" s="251"/>
      <c r="AF54" s="261">
        <v>530203</v>
      </c>
      <c r="AG54" s="259" t="s">
        <v>257</v>
      </c>
      <c r="AH54" s="259" t="s">
        <v>869</v>
      </c>
      <c r="AI54" s="259" t="s">
        <v>262</v>
      </c>
      <c r="AJ54" s="259" t="s">
        <v>262</v>
      </c>
      <c r="AK54" s="261" t="s">
        <v>843</v>
      </c>
      <c r="AL54" s="270" t="s">
        <v>884</v>
      </c>
      <c r="AM54" s="271">
        <v>110338</v>
      </c>
      <c r="AT54" s="206"/>
      <c r="AU54" s="251"/>
      <c r="AV54" s="251"/>
      <c r="AW54" s="251"/>
      <c r="AX54" s="251"/>
      <c r="AY54" s="251"/>
      <c r="AZ54" s="251"/>
      <c r="BB54" s="251"/>
      <c r="BC54" s="251"/>
      <c r="BD54" s="251"/>
    </row>
    <row r="55" spans="1:56" s="205" customFormat="1" ht="34.5" hidden="1" customHeight="1">
      <c r="A55" s="217" t="s">
        <v>885</v>
      </c>
      <c r="B55" s="217" t="s">
        <v>862</v>
      </c>
      <c r="C55" s="218" t="s">
        <v>862</v>
      </c>
      <c r="D55" s="515" t="s">
        <v>900</v>
      </c>
      <c r="E55" s="506" t="s">
        <v>901</v>
      </c>
      <c r="F55" s="505" t="s">
        <v>902</v>
      </c>
      <c r="G55" s="510" t="s">
        <v>875</v>
      </c>
      <c r="H55" s="505" t="s">
        <v>876</v>
      </c>
      <c r="I55" s="516" t="s">
        <v>903</v>
      </c>
      <c r="J55" s="505" t="s">
        <v>999</v>
      </c>
      <c r="K55" s="506" t="s">
        <v>2982</v>
      </c>
      <c r="L55" s="506" t="s">
        <v>2982</v>
      </c>
      <c r="M55" s="233"/>
      <c r="N55" s="233"/>
      <c r="O55" s="233"/>
      <c r="P55" s="233"/>
      <c r="Q55" s="233"/>
      <c r="R55" s="233"/>
      <c r="S55" s="233"/>
      <c r="T55" s="233"/>
      <c r="U55" s="233"/>
      <c r="V55" s="233"/>
      <c r="W55" s="251"/>
      <c r="X55" s="251"/>
      <c r="Y55" s="251"/>
      <c r="Z55" s="251"/>
      <c r="AA55" s="251"/>
      <c r="AB55" s="251"/>
      <c r="AC55" s="251"/>
      <c r="AD55" s="251"/>
      <c r="AE55" s="251"/>
      <c r="AF55" s="261">
        <v>530204</v>
      </c>
      <c r="AG55" s="259" t="s">
        <v>890</v>
      </c>
      <c r="AH55" s="259" t="s">
        <v>869</v>
      </c>
      <c r="AI55" s="259" t="s">
        <v>262</v>
      </c>
      <c r="AJ55" s="259" t="s">
        <v>262</v>
      </c>
      <c r="AK55" s="261" t="s">
        <v>843</v>
      </c>
      <c r="AL55" s="270" t="s">
        <v>891</v>
      </c>
      <c r="AM55" s="271">
        <v>110339</v>
      </c>
      <c r="AT55" s="206"/>
      <c r="AU55" s="251"/>
      <c r="AV55" s="251"/>
      <c r="AW55" s="251"/>
      <c r="AX55" s="251"/>
      <c r="AY55" s="251"/>
      <c r="AZ55" s="251"/>
      <c r="BB55" s="251"/>
      <c r="BC55" s="251"/>
      <c r="BD55" s="251"/>
    </row>
    <row r="56" spans="1:56" s="205" customFormat="1" ht="34.5" hidden="1" customHeight="1">
      <c r="A56" s="217" t="s">
        <v>892</v>
      </c>
      <c r="B56" s="217" t="s">
        <v>862</v>
      </c>
      <c r="C56" s="218" t="s">
        <v>862</v>
      </c>
      <c r="D56" s="515" t="s">
        <v>907</v>
      </c>
      <c r="E56" s="506" t="s">
        <v>908</v>
      </c>
      <c r="F56" s="505" t="s">
        <v>909</v>
      </c>
      <c r="G56" s="510" t="s">
        <v>875</v>
      </c>
      <c r="H56" s="505" t="s">
        <v>876</v>
      </c>
      <c r="I56" s="516" t="s">
        <v>910</v>
      </c>
      <c r="J56" s="505" t="s">
        <v>999</v>
      </c>
      <c r="K56" s="506" t="s">
        <v>2982</v>
      </c>
      <c r="L56" s="506" t="s">
        <v>2982</v>
      </c>
      <c r="M56" s="233"/>
      <c r="N56" s="233"/>
      <c r="O56" s="233"/>
      <c r="P56" s="233"/>
      <c r="Q56" s="233"/>
      <c r="R56" s="233"/>
      <c r="S56" s="233"/>
      <c r="T56" s="233"/>
      <c r="U56" s="233"/>
      <c r="V56" s="233"/>
      <c r="W56" s="251"/>
      <c r="X56" s="251"/>
      <c r="Y56" s="251"/>
      <c r="Z56" s="251"/>
      <c r="AA56" s="251"/>
      <c r="AB56" s="251"/>
      <c r="AC56" s="251"/>
      <c r="AD56" s="251"/>
      <c r="AE56" s="251"/>
      <c r="AF56" s="261">
        <v>530205</v>
      </c>
      <c r="AG56" s="259" t="s">
        <v>897</v>
      </c>
      <c r="AH56" s="259" t="s">
        <v>869</v>
      </c>
      <c r="AI56" s="259" t="s">
        <v>262</v>
      </c>
      <c r="AJ56" s="259" t="s">
        <v>262</v>
      </c>
      <c r="AK56" s="261" t="s">
        <v>843</v>
      </c>
      <c r="AL56" s="270" t="s">
        <v>898</v>
      </c>
      <c r="AM56" s="271">
        <v>110340</v>
      </c>
      <c r="AT56" s="206"/>
      <c r="AU56" s="251"/>
      <c r="AV56" s="251"/>
      <c r="AW56" s="251"/>
      <c r="AX56" s="251"/>
      <c r="AY56" s="251"/>
      <c r="AZ56" s="251"/>
      <c r="BB56" s="251"/>
      <c r="BC56" s="251"/>
      <c r="BD56" s="251"/>
    </row>
    <row r="57" spans="1:56" s="205" customFormat="1" ht="34.5" hidden="1" customHeight="1">
      <c r="A57" s="217" t="s">
        <v>899</v>
      </c>
      <c r="B57" s="217" t="s">
        <v>335</v>
      </c>
      <c r="C57" s="218" t="s">
        <v>335</v>
      </c>
      <c r="D57" s="515" t="s">
        <v>914</v>
      </c>
      <c r="E57" s="506" t="s">
        <v>915</v>
      </c>
      <c r="F57" s="505" t="s">
        <v>916</v>
      </c>
      <c r="G57" s="510" t="s">
        <v>875</v>
      </c>
      <c r="H57" s="505" t="s">
        <v>876</v>
      </c>
      <c r="I57" s="516" t="s">
        <v>917</v>
      </c>
      <c r="J57" s="505" t="s">
        <v>999</v>
      </c>
      <c r="K57" s="506" t="s">
        <v>2982</v>
      </c>
      <c r="L57" s="506" t="s">
        <v>2982</v>
      </c>
      <c r="M57" s="233"/>
      <c r="N57" s="233"/>
      <c r="O57" s="233"/>
      <c r="P57" s="233"/>
      <c r="Q57" s="233"/>
      <c r="R57" s="233"/>
      <c r="S57" s="233"/>
      <c r="T57" s="233"/>
      <c r="U57" s="233"/>
      <c r="V57" s="233"/>
      <c r="W57" s="251"/>
      <c r="X57" s="251"/>
      <c r="Y57" s="251"/>
      <c r="Z57" s="251"/>
      <c r="AA57" s="251"/>
      <c r="AB57" s="251"/>
      <c r="AC57" s="251"/>
      <c r="AD57" s="251"/>
      <c r="AE57" s="251"/>
      <c r="AF57" s="261">
        <v>530207</v>
      </c>
      <c r="AG57" s="259" t="s">
        <v>904</v>
      </c>
      <c r="AH57" s="259" t="s">
        <v>869</v>
      </c>
      <c r="AI57" s="259" t="s">
        <v>262</v>
      </c>
      <c r="AJ57" s="259" t="s">
        <v>262</v>
      </c>
      <c r="AK57" s="261" t="s">
        <v>843</v>
      </c>
      <c r="AL57" s="270" t="s">
        <v>905</v>
      </c>
      <c r="AM57" s="271">
        <v>110341</v>
      </c>
      <c r="AT57" s="206"/>
      <c r="AU57" s="251"/>
      <c r="AV57" s="251"/>
      <c r="AW57" s="251"/>
      <c r="AX57" s="251"/>
      <c r="AY57" s="251"/>
      <c r="AZ57" s="251"/>
      <c r="BB57" s="251"/>
      <c r="BC57" s="251"/>
      <c r="BD57" s="251"/>
    </row>
    <row r="58" spans="1:56" s="205" customFormat="1" ht="34.5" hidden="1" customHeight="1">
      <c r="A58" s="217" t="s">
        <v>906</v>
      </c>
      <c r="B58" s="217" t="s">
        <v>906</v>
      </c>
      <c r="C58" s="218" t="s">
        <v>335</v>
      </c>
      <c r="D58" s="515" t="s">
        <v>920</v>
      </c>
      <c r="E58" s="506" t="s">
        <v>921</v>
      </c>
      <c r="F58" s="505" t="s">
        <v>922</v>
      </c>
      <c r="G58" s="510" t="s">
        <v>875</v>
      </c>
      <c r="H58" s="505" t="s">
        <v>876</v>
      </c>
      <c r="I58" s="516" t="s">
        <v>923</v>
      </c>
      <c r="J58" s="505" t="s">
        <v>999</v>
      </c>
      <c r="K58" s="506" t="s">
        <v>2982</v>
      </c>
      <c r="L58" s="506" t="s">
        <v>2982</v>
      </c>
      <c r="M58" s="233"/>
      <c r="N58" s="233"/>
      <c r="O58" s="233"/>
      <c r="P58" s="233"/>
      <c r="Q58" s="233"/>
      <c r="R58" s="233"/>
      <c r="S58" s="233"/>
      <c r="T58" s="233"/>
      <c r="U58" s="233"/>
      <c r="V58" s="233"/>
      <c r="W58" s="251"/>
      <c r="X58" s="251"/>
      <c r="Y58" s="251"/>
      <c r="Z58" s="251"/>
      <c r="AA58" s="251"/>
      <c r="AB58" s="251"/>
      <c r="AC58" s="251"/>
      <c r="AD58" s="251"/>
      <c r="AE58" s="251"/>
      <c r="AF58" s="261">
        <v>530208</v>
      </c>
      <c r="AG58" s="259" t="s">
        <v>254</v>
      </c>
      <c r="AH58" s="259" t="s">
        <v>911</v>
      </c>
      <c r="AI58" s="259" t="s">
        <v>262</v>
      </c>
      <c r="AJ58" s="259" t="s">
        <v>262</v>
      </c>
      <c r="AK58" s="261" t="s">
        <v>843</v>
      </c>
      <c r="AL58" s="270" t="s">
        <v>912</v>
      </c>
      <c r="AM58" s="271">
        <v>110342</v>
      </c>
      <c r="AT58" s="206"/>
      <c r="AU58" s="251"/>
      <c r="AV58" s="251"/>
      <c r="AW58" s="251"/>
      <c r="AX58" s="251"/>
      <c r="AY58" s="251"/>
      <c r="AZ58" s="251"/>
      <c r="BB58" s="251"/>
      <c r="BC58" s="251"/>
      <c r="BD58" s="251"/>
    </row>
    <row r="59" spans="1:56" s="205" customFormat="1" ht="34.5" hidden="1" customHeight="1">
      <c r="A59" s="217" t="s">
        <v>913</v>
      </c>
      <c r="B59" s="217" t="s">
        <v>913</v>
      </c>
      <c r="C59" s="218" t="s">
        <v>335</v>
      </c>
      <c r="D59" s="515" t="s">
        <v>928</v>
      </c>
      <c r="E59" s="506" t="s">
        <v>929</v>
      </c>
      <c r="F59" s="505" t="s">
        <v>930</v>
      </c>
      <c r="G59" s="510" t="s">
        <v>875</v>
      </c>
      <c r="H59" s="505" t="s">
        <v>876</v>
      </c>
      <c r="I59" s="516" t="s">
        <v>931</v>
      </c>
      <c r="J59" s="505" t="s">
        <v>999</v>
      </c>
      <c r="K59" s="506" t="s">
        <v>2982</v>
      </c>
      <c r="L59" s="506" t="s">
        <v>2982</v>
      </c>
      <c r="M59" s="233"/>
      <c r="N59" s="233"/>
      <c r="O59" s="233"/>
      <c r="P59" s="233"/>
      <c r="Q59" s="233"/>
      <c r="R59" s="233"/>
      <c r="S59" s="233"/>
      <c r="T59" s="233"/>
      <c r="U59" s="233"/>
      <c r="V59" s="233"/>
      <c r="W59" s="251"/>
      <c r="X59" s="251"/>
      <c r="Y59" s="251"/>
      <c r="Z59" s="251"/>
      <c r="AA59" s="251"/>
      <c r="AB59" s="251"/>
      <c r="AC59" s="251"/>
      <c r="AD59" s="251"/>
      <c r="AE59" s="251"/>
      <c r="AF59" s="261">
        <v>530209</v>
      </c>
      <c r="AG59" s="259" t="s">
        <v>271</v>
      </c>
      <c r="AH59" s="259" t="s">
        <v>911</v>
      </c>
      <c r="AI59" s="259" t="s">
        <v>262</v>
      </c>
      <c r="AJ59" s="259" t="s">
        <v>262</v>
      </c>
      <c r="AK59" s="261" t="s">
        <v>843</v>
      </c>
      <c r="AL59" s="270" t="s">
        <v>918</v>
      </c>
      <c r="AM59" s="271">
        <v>110343</v>
      </c>
      <c r="AT59" s="206"/>
      <c r="AU59" s="251"/>
      <c r="AV59" s="251"/>
      <c r="AW59" s="251"/>
      <c r="AX59" s="251"/>
      <c r="AY59" s="251"/>
      <c r="AZ59" s="251"/>
      <c r="BB59" s="251"/>
      <c r="BC59" s="251"/>
      <c r="BD59" s="251"/>
    </row>
    <row r="60" spans="1:56" s="205" customFormat="1" ht="34.5" hidden="1" customHeight="1">
      <c r="A60" s="217" t="s">
        <v>919</v>
      </c>
      <c r="B60" s="217" t="s">
        <v>919</v>
      </c>
      <c r="C60" s="218" t="s">
        <v>335</v>
      </c>
      <c r="D60" s="515" t="s">
        <v>935</v>
      </c>
      <c r="E60" s="506" t="s">
        <v>936</v>
      </c>
      <c r="F60" s="505"/>
      <c r="G60" s="510" t="s">
        <v>875</v>
      </c>
      <c r="H60" s="505" t="s">
        <v>876</v>
      </c>
      <c r="I60" s="516" t="s">
        <v>937</v>
      </c>
      <c r="J60" s="505" t="s">
        <v>935</v>
      </c>
      <c r="K60" s="506" t="s">
        <v>936</v>
      </c>
      <c r="L60" s="506" t="s">
        <v>2982</v>
      </c>
      <c r="M60" s="233"/>
      <c r="N60" s="233"/>
      <c r="O60" s="233"/>
      <c r="P60" s="233"/>
      <c r="Q60" s="233"/>
      <c r="R60" s="233"/>
      <c r="S60" s="233"/>
      <c r="T60" s="233"/>
      <c r="U60" s="233"/>
      <c r="V60" s="233"/>
      <c r="W60" s="251"/>
      <c r="X60" s="251"/>
      <c r="Y60" s="251"/>
      <c r="Z60" s="251"/>
      <c r="AA60" s="251"/>
      <c r="AB60" s="251"/>
      <c r="AC60" s="251"/>
      <c r="AD60" s="251"/>
      <c r="AE60" s="251"/>
      <c r="AF60" s="261">
        <v>530210</v>
      </c>
      <c r="AG60" s="259" t="s">
        <v>924</v>
      </c>
      <c r="AH60" s="259" t="s">
        <v>869</v>
      </c>
      <c r="AI60" s="259" t="s">
        <v>262</v>
      </c>
      <c r="AJ60" s="259" t="s">
        <v>262</v>
      </c>
      <c r="AK60" s="261" t="s">
        <v>843</v>
      </c>
      <c r="AL60" s="270" t="s">
        <v>925</v>
      </c>
      <c r="AM60" s="271">
        <v>110344</v>
      </c>
      <c r="AT60" s="206"/>
      <c r="AU60" s="251"/>
      <c r="AV60" s="251"/>
      <c r="AW60" s="251"/>
      <c r="AX60" s="251"/>
      <c r="AY60" s="251"/>
      <c r="AZ60" s="251"/>
      <c r="BB60" s="251"/>
      <c r="BC60" s="251"/>
      <c r="BD60" s="251"/>
    </row>
    <row r="61" spans="1:56" s="205" customFormat="1" ht="34.5" hidden="1" customHeight="1">
      <c r="A61" s="221" t="s">
        <v>926</v>
      </c>
      <c r="B61" s="221" t="s">
        <v>927</v>
      </c>
      <c r="C61" s="222" t="s">
        <v>927</v>
      </c>
      <c r="D61" s="515" t="s">
        <v>940</v>
      </c>
      <c r="E61" s="506" t="s">
        <v>941</v>
      </c>
      <c r="F61" s="505"/>
      <c r="G61" s="510" t="s">
        <v>875</v>
      </c>
      <c r="H61" s="505" t="s">
        <v>876</v>
      </c>
      <c r="I61" s="516" t="s">
        <v>877</v>
      </c>
      <c r="J61" s="505" t="s">
        <v>940</v>
      </c>
      <c r="K61" s="506" t="s">
        <v>941</v>
      </c>
      <c r="L61" s="506" t="s">
        <v>2982</v>
      </c>
      <c r="M61" s="233"/>
      <c r="N61" s="233"/>
      <c r="O61" s="233"/>
      <c r="P61" s="233"/>
      <c r="Q61" s="233"/>
      <c r="R61" s="233"/>
      <c r="S61" s="233"/>
      <c r="T61" s="233"/>
      <c r="U61" s="233"/>
      <c r="V61" s="233"/>
      <c r="W61" s="251"/>
      <c r="X61" s="251"/>
      <c r="Y61" s="251"/>
      <c r="Z61" s="251"/>
      <c r="AA61" s="251"/>
      <c r="AB61" s="251"/>
      <c r="AC61" s="251"/>
      <c r="AD61" s="251"/>
      <c r="AE61" s="251"/>
      <c r="AF61" s="261">
        <v>530215</v>
      </c>
      <c r="AG61" s="259" t="s">
        <v>932</v>
      </c>
      <c r="AH61" s="259" t="s">
        <v>869</v>
      </c>
      <c r="AI61" s="259" t="s">
        <v>262</v>
      </c>
      <c r="AJ61" s="259" t="s">
        <v>262</v>
      </c>
      <c r="AK61" s="261" t="s">
        <v>843</v>
      </c>
      <c r="AL61" s="270" t="s">
        <v>933</v>
      </c>
      <c r="AM61" s="271">
        <v>110347</v>
      </c>
      <c r="AT61" s="206"/>
      <c r="AU61" s="251"/>
      <c r="AV61" s="251"/>
      <c r="AW61" s="251"/>
      <c r="AX61" s="251"/>
      <c r="AY61" s="251"/>
      <c r="AZ61" s="251"/>
      <c r="BB61" s="251"/>
      <c r="BC61" s="251"/>
      <c r="BD61" s="251"/>
    </row>
    <row r="62" spans="1:56" s="205" customFormat="1" ht="34.5" hidden="1" customHeight="1">
      <c r="A62" s="221" t="s">
        <v>934</v>
      </c>
      <c r="B62" s="221" t="s">
        <v>927</v>
      </c>
      <c r="C62" s="222" t="s">
        <v>927</v>
      </c>
      <c r="D62" s="515" t="s">
        <v>945</v>
      </c>
      <c r="E62" s="506" t="s">
        <v>946</v>
      </c>
      <c r="F62" s="505"/>
      <c r="G62" s="510" t="s">
        <v>875</v>
      </c>
      <c r="H62" s="505" t="s">
        <v>876</v>
      </c>
      <c r="I62" s="516" t="s">
        <v>947</v>
      </c>
      <c r="J62" s="505" t="s">
        <v>945</v>
      </c>
      <c r="K62" s="506" t="s">
        <v>946</v>
      </c>
      <c r="L62" s="506" t="s">
        <v>2982</v>
      </c>
      <c r="M62" s="233"/>
      <c r="N62" s="233"/>
      <c r="O62" s="233"/>
      <c r="P62" s="233"/>
      <c r="Q62" s="233"/>
      <c r="R62" s="233"/>
      <c r="S62" s="233"/>
      <c r="T62" s="233"/>
      <c r="U62" s="233"/>
      <c r="V62" s="233"/>
      <c r="W62" s="251"/>
      <c r="X62" s="251"/>
      <c r="Y62" s="251"/>
      <c r="Z62" s="251"/>
      <c r="AA62" s="251"/>
      <c r="AB62" s="251"/>
      <c r="AC62" s="251"/>
      <c r="AD62" s="251"/>
      <c r="AE62" s="251"/>
      <c r="AF62" s="261">
        <v>530216</v>
      </c>
      <c r="AG62" s="259" t="s">
        <v>938</v>
      </c>
      <c r="AH62" s="259" t="s">
        <v>869</v>
      </c>
      <c r="AI62" s="259" t="s">
        <v>262</v>
      </c>
      <c r="AJ62" s="259" t="s">
        <v>262</v>
      </c>
      <c r="AK62" s="261" t="s">
        <v>843</v>
      </c>
      <c r="AL62" s="270" t="s">
        <v>939</v>
      </c>
      <c r="AM62" s="271">
        <v>110348</v>
      </c>
      <c r="AT62" s="206"/>
      <c r="AU62" s="251"/>
      <c r="AV62" s="251"/>
      <c r="AW62" s="251"/>
      <c r="AX62" s="251"/>
      <c r="AY62" s="251"/>
      <c r="AZ62" s="251"/>
      <c r="BB62" s="251"/>
      <c r="BC62" s="251"/>
      <c r="BD62" s="251"/>
    </row>
    <row r="63" spans="1:56" s="205" customFormat="1" ht="34.5" customHeight="1">
      <c r="A63" s="221" t="s">
        <v>867</v>
      </c>
      <c r="B63" s="221" t="s">
        <v>927</v>
      </c>
      <c r="C63" s="222" t="s">
        <v>927</v>
      </c>
      <c r="D63" s="515" t="s">
        <v>951</v>
      </c>
      <c r="E63" s="506" t="s">
        <v>952</v>
      </c>
      <c r="F63" s="505"/>
      <c r="G63" s="510" t="s">
        <v>875</v>
      </c>
      <c r="H63" s="505" t="s">
        <v>876</v>
      </c>
      <c r="I63" s="516" t="s">
        <v>883</v>
      </c>
      <c r="J63" s="505" t="s">
        <v>951</v>
      </c>
      <c r="K63" s="506" t="s">
        <v>952</v>
      </c>
      <c r="L63" s="506" t="s">
        <v>2982</v>
      </c>
      <c r="M63" s="233"/>
      <c r="N63" s="233"/>
      <c r="O63" s="233"/>
      <c r="P63" s="233"/>
      <c r="Q63" s="233"/>
      <c r="R63" s="233"/>
      <c r="S63" s="233"/>
      <c r="T63" s="233"/>
      <c r="U63" s="233"/>
      <c r="V63" s="233"/>
      <c r="W63" s="251"/>
      <c r="X63" s="251"/>
      <c r="Y63" s="251"/>
      <c r="Z63" s="251"/>
      <c r="AA63" s="251"/>
      <c r="AB63" s="251"/>
      <c r="AC63" s="251"/>
      <c r="AD63" s="251"/>
      <c r="AE63" s="251"/>
      <c r="AF63" s="261">
        <v>530220</v>
      </c>
      <c r="AG63" s="259" t="s">
        <v>942</v>
      </c>
      <c r="AH63" s="259" t="s">
        <v>869</v>
      </c>
      <c r="AI63" s="259" t="s">
        <v>262</v>
      </c>
      <c r="AJ63" s="259" t="s">
        <v>262</v>
      </c>
      <c r="AK63" s="261" t="s">
        <v>843</v>
      </c>
      <c r="AL63" s="270" t="s">
        <v>943</v>
      </c>
      <c r="AM63" s="271">
        <v>110399</v>
      </c>
      <c r="AT63" s="206"/>
      <c r="AU63" s="251"/>
      <c r="AV63" s="251"/>
      <c r="AW63" s="251"/>
      <c r="AX63" s="251"/>
      <c r="AY63" s="251"/>
      <c r="AZ63" s="251"/>
      <c r="BB63" s="251"/>
      <c r="BC63" s="251"/>
      <c r="BD63" s="251"/>
    </row>
    <row r="64" spans="1:56" s="205" customFormat="1" ht="34.5" hidden="1" customHeight="1">
      <c r="A64" s="221" t="s">
        <v>944</v>
      </c>
      <c r="B64" s="221" t="s">
        <v>927</v>
      </c>
      <c r="C64" s="222" t="s">
        <v>927</v>
      </c>
      <c r="D64" s="515" t="s">
        <v>956</v>
      </c>
      <c r="E64" s="506" t="s">
        <v>957</v>
      </c>
      <c r="F64" s="505"/>
      <c r="G64" s="510" t="s">
        <v>875</v>
      </c>
      <c r="H64" s="505" t="s">
        <v>876</v>
      </c>
      <c r="I64" s="516" t="s">
        <v>958</v>
      </c>
      <c r="J64" s="505" t="s">
        <v>956</v>
      </c>
      <c r="K64" s="506" t="s">
        <v>957</v>
      </c>
      <c r="L64" s="506" t="s">
        <v>2982</v>
      </c>
      <c r="M64" s="233"/>
      <c r="N64" s="233"/>
      <c r="O64" s="233"/>
      <c r="P64" s="233"/>
      <c r="Q64" s="233"/>
      <c r="R64" s="233"/>
      <c r="S64" s="233"/>
      <c r="T64" s="233"/>
      <c r="U64" s="233"/>
      <c r="V64" s="233"/>
      <c r="W64" s="251"/>
      <c r="X64" s="251"/>
      <c r="Y64" s="251"/>
      <c r="Z64" s="251"/>
      <c r="AA64" s="251"/>
      <c r="AB64" s="251"/>
      <c r="AC64" s="251"/>
      <c r="AD64" s="251"/>
      <c r="AE64" s="251"/>
      <c r="AF64" s="261">
        <v>530221</v>
      </c>
      <c r="AG64" s="259" t="s">
        <v>948</v>
      </c>
      <c r="AH64" s="259" t="s">
        <v>869</v>
      </c>
      <c r="AI64" s="259" t="s">
        <v>262</v>
      </c>
      <c r="AJ64" s="259" t="s">
        <v>262</v>
      </c>
      <c r="AK64" s="261" t="s">
        <v>843</v>
      </c>
      <c r="AL64" s="270" t="s">
        <v>949</v>
      </c>
      <c r="AM64" s="271">
        <v>110400</v>
      </c>
      <c r="AT64" s="206"/>
      <c r="AU64" s="251"/>
      <c r="AV64" s="251"/>
      <c r="AW64" s="251"/>
      <c r="AX64" s="251"/>
      <c r="AY64" s="251"/>
      <c r="AZ64" s="251"/>
      <c r="BB64" s="251"/>
      <c r="BC64" s="251"/>
      <c r="BD64" s="251"/>
    </row>
    <row r="65" spans="1:56" s="205" customFormat="1" ht="34.5" hidden="1" customHeight="1">
      <c r="A65" s="221" t="s">
        <v>950</v>
      </c>
      <c r="B65" s="221" t="s">
        <v>927</v>
      </c>
      <c r="C65" s="222" t="s">
        <v>927</v>
      </c>
      <c r="D65" s="515" t="s">
        <v>962</v>
      </c>
      <c r="E65" s="506" t="s">
        <v>963</v>
      </c>
      <c r="F65" s="505"/>
      <c r="G65" s="510" t="s">
        <v>875</v>
      </c>
      <c r="H65" s="505" t="s">
        <v>876</v>
      </c>
      <c r="I65" s="516" t="s">
        <v>964</v>
      </c>
      <c r="J65" s="505" t="s">
        <v>962</v>
      </c>
      <c r="K65" s="506" t="s">
        <v>963</v>
      </c>
      <c r="L65" s="506" t="s">
        <v>2982</v>
      </c>
      <c r="M65" s="233"/>
      <c r="N65" s="233"/>
      <c r="O65" s="233"/>
      <c r="P65" s="233"/>
      <c r="Q65" s="233"/>
      <c r="R65" s="233"/>
      <c r="S65" s="233"/>
      <c r="T65" s="233"/>
      <c r="U65" s="233"/>
      <c r="V65" s="233"/>
      <c r="W65" s="251"/>
      <c r="X65" s="251"/>
      <c r="Y65" s="251"/>
      <c r="Z65" s="251"/>
      <c r="AA65" s="251"/>
      <c r="AB65" s="251"/>
      <c r="AC65" s="251"/>
      <c r="AD65" s="251"/>
      <c r="AE65" s="251"/>
      <c r="AF65" s="261">
        <v>530222</v>
      </c>
      <c r="AG65" s="259" t="s">
        <v>953</v>
      </c>
      <c r="AH65" s="259" t="s">
        <v>869</v>
      </c>
      <c r="AI65" s="259" t="s">
        <v>262</v>
      </c>
      <c r="AJ65" s="259" t="s">
        <v>262</v>
      </c>
      <c r="AK65" s="261" t="s">
        <v>843</v>
      </c>
      <c r="AL65" s="270" t="s">
        <v>954</v>
      </c>
      <c r="AM65" s="271">
        <v>110401</v>
      </c>
      <c r="AT65" s="206"/>
      <c r="AU65" s="251"/>
      <c r="AV65" s="251"/>
      <c r="AW65" s="251"/>
      <c r="AX65" s="251"/>
      <c r="AY65" s="251"/>
      <c r="AZ65" s="251"/>
      <c r="BB65" s="251"/>
      <c r="BC65" s="251"/>
      <c r="BD65" s="251"/>
    </row>
    <row r="66" spans="1:56" s="205" customFormat="1" ht="34.5" hidden="1" customHeight="1">
      <c r="A66" s="221" t="s">
        <v>955</v>
      </c>
      <c r="B66" s="221" t="s">
        <v>927</v>
      </c>
      <c r="C66" s="222" t="s">
        <v>927</v>
      </c>
      <c r="D66" s="515" t="s">
        <v>968</v>
      </c>
      <c r="E66" s="506" t="s">
        <v>969</v>
      </c>
      <c r="F66" s="505"/>
      <c r="G66" s="510" t="s">
        <v>875</v>
      </c>
      <c r="H66" s="505" t="s">
        <v>876</v>
      </c>
      <c r="I66" s="516" t="s">
        <v>337</v>
      </c>
      <c r="J66" s="505" t="s">
        <v>968</v>
      </c>
      <c r="K66" s="506" t="s">
        <v>969</v>
      </c>
      <c r="L66" s="506" t="s">
        <v>2982</v>
      </c>
      <c r="M66" s="233"/>
      <c r="N66" s="233"/>
      <c r="O66" s="233"/>
      <c r="P66" s="233"/>
      <c r="Q66" s="233"/>
      <c r="R66" s="233"/>
      <c r="S66" s="233"/>
      <c r="T66" s="233"/>
      <c r="U66" s="233"/>
      <c r="V66" s="233"/>
      <c r="W66" s="251"/>
      <c r="X66" s="251"/>
      <c r="Y66" s="251"/>
      <c r="Z66" s="251"/>
      <c r="AA66" s="251"/>
      <c r="AB66" s="251"/>
      <c r="AC66" s="251"/>
      <c r="AD66" s="251"/>
      <c r="AE66" s="251"/>
      <c r="AF66" s="261">
        <v>530224</v>
      </c>
      <c r="AG66" s="259" t="s">
        <v>959</v>
      </c>
      <c r="AH66" s="259" t="s">
        <v>869</v>
      </c>
      <c r="AI66" s="259" t="s">
        <v>262</v>
      </c>
      <c r="AJ66" s="259" t="s">
        <v>262</v>
      </c>
      <c r="AK66" s="261" t="s">
        <v>843</v>
      </c>
      <c r="AL66" s="270" t="s">
        <v>960</v>
      </c>
      <c r="AM66" s="271">
        <v>110402</v>
      </c>
      <c r="AT66" s="206"/>
      <c r="AU66" s="251"/>
      <c r="AV66" s="251"/>
      <c r="AW66" s="251"/>
      <c r="AX66" s="251"/>
      <c r="AY66" s="251"/>
      <c r="AZ66" s="251"/>
      <c r="BB66" s="251"/>
      <c r="BC66" s="251"/>
      <c r="BD66" s="251"/>
    </row>
    <row r="67" spans="1:56" s="205" customFormat="1" ht="34.5" hidden="1" customHeight="1">
      <c r="A67" s="221" t="s">
        <v>961</v>
      </c>
      <c r="B67" s="221" t="s">
        <v>927</v>
      </c>
      <c r="C67" s="222" t="s">
        <v>927</v>
      </c>
      <c r="D67" s="522" t="s">
        <v>974</v>
      </c>
      <c r="E67" s="506" t="s">
        <v>975</v>
      </c>
      <c r="F67" s="510"/>
      <c r="G67" s="510" t="s">
        <v>875</v>
      </c>
      <c r="H67" s="510" t="s">
        <v>876</v>
      </c>
      <c r="I67" s="506" t="s">
        <v>937</v>
      </c>
      <c r="J67" s="505" t="s">
        <v>974</v>
      </c>
      <c r="K67" s="506" t="s">
        <v>975</v>
      </c>
      <c r="L67" s="506" t="s">
        <v>2982</v>
      </c>
      <c r="M67" s="233"/>
      <c r="N67" s="233"/>
      <c r="O67" s="233"/>
      <c r="P67" s="233"/>
      <c r="Q67" s="233"/>
      <c r="R67" s="233"/>
      <c r="S67" s="233"/>
      <c r="T67" s="233"/>
      <c r="U67" s="233"/>
      <c r="V67" s="233"/>
      <c r="W67" s="251"/>
      <c r="X67" s="251"/>
      <c r="Y67" s="251"/>
      <c r="Z67" s="251"/>
      <c r="AA67" s="251"/>
      <c r="AB67" s="251"/>
      <c r="AC67" s="251"/>
      <c r="AD67" s="251"/>
      <c r="AE67" s="251"/>
      <c r="AF67" s="261">
        <v>530225</v>
      </c>
      <c r="AG67" s="259" t="s">
        <v>965</v>
      </c>
      <c r="AH67" s="259" t="s">
        <v>869</v>
      </c>
      <c r="AI67" s="259" t="s">
        <v>262</v>
      </c>
      <c r="AJ67" s="259" t="s">
        <v>262</v>
      </c>
      <c r="AK67" s="261" t="s">
        <v>843</v>
      </c>
      <c r="AL67" s="270" t="s">
        <v>966</v>
      </c>
      <c r="AM67" s="271">
        <v>110403</v>
      </c>
      <c r="AT67" s="206"/>
      <c r="AU67" s="251"/>
      <c r="AV67" s="251"/>
      <c r="AW67" s="251"/>
      <c r="AX67" s="251"/>
      <c r="AY67" s="251"/>
      <c r="AZ67" s="251"/>
      <c r="BB67" s="251"/>
      <c r="BC67" s="251"/>
      <c r="BD67" s="251"/>
    </row>
    <row r="68" spans="1:56" s="205" customFormat="1" ht="34.5" hidden="1" customHeight="1">
      <c r="A68" s="221" t="s">
        <v>967</v>
      </c>
      <c r="B68" s="221" t="s">
        <v>927</v>
      </c>
      <c r="C68" s="222" t="s">
        <v>927</v>
      </c>
      <c r="D68" s="522" t="s">
        <v>979</v>
      </c>
      <c r="E68" s="506" t="s">
        <v>980</v>
      </c>
      <c r="F68" s="510"/>
      <c r="G68" s="510" t="s">
        <v>875</v>
      </c>
      <c r="H68" s="510" t="s">
        <v>981</v>
      </c>
      <c r="I68" s="506" t="s">
        <v>981</v>
      </c>
      <c r="J68" s="505" t="s">
        <v>979</v>
      </c>
      <c r="K68" s="506" t="s">
        <v>980</v>
      </c>
      <c r="L68" s="506" t="s">
        <v>2983</v>
      </c>
      <c r="M68" s="233"/>
      <c r="N68" s="233"/>
      <c r="O68" s="233"/>
      <c r="P68" s="233"/>
      <c r="Q68" s="233"/>
      <c r="R68" s="233"/>
      <c r="S68" s="233"/>
      <c r="T68" s="233"/>
      <c r="U68" s="233"/>
      <c r="V68" s="233"/>
      <c r="W68" s="251"/>
      <c r="X68" s="251"/>
      <c r="Y68" s="251"/>
      <c r="Z68" s="251"/>
      <c r="AA68" s="251"/>
      <c r="AB68" s="251"/>
      <c r="AC68" s="251"/>
      <c r="AD68" s="251"/>
      <c r="AE68" s="251"/>
      <c r="AF68" s="261">
        <v>530226</v>
      </c>
      <c r="AG68" s="259" t="s">
        <v>970</v>
      </c>
      <c r="AH68" s="259" t="s">
        <v>971</v>
      </c>
      <c r="AI68" s="259" t="s">
        <v>262</v>
      </c>
      <c r="AJ68" s="259" t="s">
        <v>262</v>
      </c>
      <c r="AK68" s="261" t="s">
        <v>843</v>
      </c>
      <c r="AL68" s="270" t="s">
        <v>972</v>
      </c>
      <c r="AM68" s="271">
        <v>110404</v>
      </c>
      <c r="AT68" s="206"/>
      <c r="AU68" s="251"/>
      <c r="AV68" s="251"/>
      <c r="AW68" s="251"/>
      <c r="AX68" s="251"/>
      <c r="AY68" s="251"/>
      <c r="AZ68" s="251"/>
      <c r="BB68" s="251"/>
      <c r="BC68" s="251"/>
      <c r="BD68" s="251"/>
    </row>
    <row r="69" spans="1:56" s="205" customFormat="1" ht="34.5" hidden="1" customHeight="1">
      <c r="A69" s="221" t="s">
        <v>973</v>
      </c>
      <c r="B69" s="221" t="s">
        <v>927</v>
      </c>
      <c r="C69" s="222" t="s">
        <v>927</v>
      </c>
      <c r="D69" s="522" t="s">
        <v>985</v>
      </c>
      <c r="E69" s="506" t="s">
        <v>986</v>
      </c>
      <c r="F69" s="510" t="s">
        <v>987</v>
      </c>
      <c r="G69" s="510" t="s">
        <v>875</v>
      </c>
      <c r="H69" s="510" t="s">
        <v>981</v>
      </c>
      <c r="I69" s="506" t="s">
        <v>981</v>
      </c>
      <c r="J69" s="505" t="s">
        <v>985</v>
      </c>
      <c r="K69" s="506" t="s">
        <v>2983</v>
      </c>
      <c r="L69" s="506" t="s">
        <v>2983</v>
      </c>
      <c r="M69" s="233"/>
      <c r="N69" s="233"/>
      <c r="O69" s="233"/>
      <c r="P69" s="233"/>
      <c r="Q69" s="233"/>
      <c r="R69" s="233"/>
      <c r="S69" s="233"/>
      <c r="T69" s="233"/>
      <c r="U69" s="233"/>
      <c r="V69" s="233"/>
      <c r="W69" s="251"/>
      <c r="X69" s="251"/>
      <c r="Y69" s="251"/>
      <c r="Z69" s="251"/>
      <c r="AA69" s="251"/>
      <c r="AB69" s="251"/>
      <c r="AC69" s="251"/>
      <c r="AD69" s="251"/>
      <c r="AE69" s="251"/>
      <c r="AF69" s="261">
        <v>530227</v>
      </c>
      <c r="AG69" s="259" t="s">
        <v>976</v>
      </c>
      <c r="AH69" s="259" t="s">
        <v>869</v>
      </c>
      <c r="AI69" s="259" t="s">
        <v>262</v>
      </c>
      <c r="AJ69" s="259" t="s">
        <v>262</v>
      </c>
      <c r="AK69" s="261" t="s">
        <v>843</v>
      </c>
      <c r="AL69" s="270" t="s">
        <v>977</v>
      </c>
      <c r="AM69" s="271">
        <v>110500</v>
      </c>
      <c r="AT69" s="206"/>
      <c r="AU69" s="251"/>
      <c r="AV69" s="251"/>
      <c r="AW69" s="251"/>
      <c r="AX69" s="251"/>
      <c r="AY69" s="251"/>
      <c r="AZ69" s="251"/>
      <c r="BB69" s="251"/>
      <c r="BC69" s="251"/>
      <c r="BD69" s="251"/>
    </row>
    <row r="70" spans="1:56" s="205" customFormat="1" ht="34.5" hidden="1" customHeight="1">
      <c r="A70" s="251" t="s">
        <v>747</v>
      </c>
      <c r="B70" s="251" t="s">
        <v>978</v>
      </c>
      <c r="C70" s="251" t="s">
        <v>978</v>
      </c>
      <c r="D70" s="522" t="s">
        <v>990</v>
      </c>
      <c r="E70" s="506" t="s">
        <v>991</v>
      </c>
      <c r="F70" s="510"/>
      <c r="G70" s="510" t="s">
        <v>875</v>
      </c>
      <c r="H70" s="510" t="s">
        <v>981</v>
      </c>
      <c r="I70" s="506" t="s">
        <v>981</v>
      </c>
      <c r="J70" s="505" t="s">
        <v>990</v>
      </c>
      <c r="K70" s="506" t="s">
        <v>991</v>
      </c>
      <c r="L70" s="506" t="s">
        <v>2983</v>
      </c>
      <c r="M70" s="233"/>
      <c r="N70" s="233"/>
      <c r="O70" s="233"/>
      <c r="P70" s="233"/>
      <c r="Q70" s="233"/>
      <c r="R70" s="233"/>
      <c r="S70" s="233"/>
      <c r="T70" s="233"/>
      <c r="U70" s="233"/>
      <c r="V70" s="233"/>
      <c r="W70" s="251"/>
      <c r="X70" s="251"/>
      <c r="Y70" s="251"/>
      <c r="Z70" s="251"/>
      <c r="AA70" s="251"/>
      <c r="AB70" s="251"/>
      <c r="AC70" s="251"/>
      <c r="AD70" s="251"/>
      <c r="AE70" s="251"/>
      <c r="AF70" s="261">
        <v>530228</v>
      </c>
      <c r="AG70" s="259" t="s">
        <v>982</v>
      </c>
      <c r="AH70" s="259" t="s">
        <v>869</v>
      </c>
      <c r="AI70" s="259" t="s">
        <v>262</v>
      </c>
      <c r="AJ70" s="259" t="s">
        <v>262</v>
      </c>
      <c r="AK70" s="261" t="s">
        <v>843</v>
      </c>
      <c r="AL70" s="270" t="s">
        <v>983</v>
      </c>
      <c r="AM70" s="271">
        <v>110501</v>
      </c>
      <c r="AT70" s="206"/>
      <c r="AU70" s="251"/>
      <c r="AV70" s="251"/>
      <c r="AW70" s="251"/>
      <c r="AX70" s="251"/>
      <c r="AY70" s="251"/>
      <c r="AZ70" s="251"/>
      <c r="BB70" s="251"/>
      <c r="BC70" s="251"/>
      <c r="BD70" s="251"/>
    </row>
    <row r="71" spans="1:56" s="205" customFormat="1" ht="34.5" hidden="1" customHeight="1">
      <c r="A71" s="251" t="s">
        <v>755</v>
      </c>
      <c r="B71" s="251" t="s">
        <v>984</v>
      </c>
      <c r="C71" s="251" t="s">
        <v>984</v>
      </c>
      <c r="D71" s="522" t="s">
        <v>999</v>
      </c>
      <c r="E71" s="506" t="s">
        <v>2995</v>
      </c>
      <c r="F71" s="510"/>
      <c r="G71" s="510" t="s">
        <v>875</v>
      </c>
      <c r="H71" s="510" t="s">
        <v>876</v>
      </c>
      <c r="I71" s="506" t="s">
        <v>937</v>
      </c>
      <c r="J71" s="505" t="s">
        <v>999</v>
      </c>
      <c r="K71" s="506" t="s">
        <v>2982</v>
      </c>
      <c r="L71" s="506" t="s">
        <v>2982</v>
      </c>
      <c r="M71" s="233"/>
      <c r="N71" s="233"/>
      <c r="O71" s="233"/>
      <c r="P71" s="233"/>
      <c r="Q71" s="233"/>
      <c r="R71" s="233"/>
      <c r="S71" s="233"/>
      <c r="T71" s="233"/>
      <c r="U71" s="233"/>
      <c r="V71" s="233"/>
      <c r="W71" s="251"/>
      <c r="X71" s="251"/>
      <c r="Y71" s="251"/>
      <c r="Z71" s="251"/>
      <c r="AA71" s="251"/>
      <c r="AB71" s="251"/>
      <c r="AC71" s="251"/>
      <c r="AD71" s="251"/>
      <c r="AE71" s="251"/>
      <c r="AF71" s="261">
        <v>530229</v>
      </c>
      <c r="AG71" s="259" t="s">
        <v>988</v>
      </c>
      <c r="AH71" s="259" t="s">
        <v>869</v>
      </c>
      <c r="AI71" s="259" t="s">
        <v>262</v>
      </c>
      <c r="AJ71" s="259" t="s">
        <v>262</v>
      </c>
      <c r="AK71" s="261" t="s">
        <v>843</v>
      </c>
      <c r="AL71" s="270" t="s">
        <v>989</v>
      </c>
      <c r="AM71" s="271">
        <v>110503</v>
      </c>
      <c r="AT71" s="206"/>
      <c r="AU71" s="251"/>
      <c r="AV71" s="251"/>
      <c r="AW71" s="251"/>
      <c r="AX71" s="251"/>
      <c r="AY71" s="251"/>
      <c r="AZ71" s="251"/>
      <c r="BB71" s="251"/>
      <c r="BC71" s="251"/>
      <c r="BD71" s="251"/>
    </row>
    <row r="72" spans="1:56" s="205" customFormat="1" ht="52.9" hidden="1" customHeight="1">
      <c r="A72" s="251" t="s">
        <v>761</v>
      </c>
      <c r="B72" s="251" t="s">
        <v>984</v>
      </c>
      <c r="C72" s="251" t="s">
        <v>984</v>
      </c>
      <c r="D72" s="522" t="s">
        <v>1002</v>
      </c>
      <c r="E72" s="506" t="s">
        <v>1003</v>
      </c>
      <c r="F72" s="510" t="s">
        <v>1004</v>
      </c>
      <c r="G72" s="510" t="s">
        <v>1005</v>
      </c>
      <c r="H72" s="510" t="s">
        <v>903</v>
      </c>
      <c r="I72" s="506" t="s">
        <v>1006</v>
      </c>
      <c r="J72" s="505" t="s">
        <v>1002</v>
      </c>
      <c r="K72" s="506" t="s">
        <v>2984</v>
      </c>
      <c r="L72" s="506" t="s">
        <v>2984</v>
      </c>
      <c r="M72" s="233"/>
      <c r="N72" s="233"/>
      <c r="O72" s="233"/>
      <c r="P72" s="233"/>
      <c r="Q72" s="233"/>
      <c r="R72" s="233"/>
      <c r="S72" s="233"/>
      <c r="T72" s="233"/>
      <c r="U72" s="233"/>
      <c r="V72" s="233"/>
      <c r="W72" s="251"/>
      <c r="X72" s="251"/>
      <c r="Y72" s="251"/>
      <c r="Z72" s="251"/>
      <c r="AA72" s="251"/>
      <c r="AB72" s="251"/>
      <c r="AC72" s="251"/>
      <c r="AD72" s="251"/>
      <c r="AE72" s="251"/>
      <c r="AF72" s="261">
        <v>530230</v>
      </c>
      <c r="AG72" s="259" t="s">
        <v>992</v>
      </c>
      <c r="AH72" s="259" t="s">
        <v>869</v>
      </c>
      <c r="AI72" s="259" t="s">
        <v>262</v>
      </c>
      <c r="AJ72" s="259" t="s">
        <v>262</v>
      </c>
      <c r="AK72" s="261" t="s">
        <v>843</v>
      </c>
      <c r="AL72" s="270" t="s">
        <v>993</v>
      </c>
      <c r="AM72" s="271">
        <v>110510</v>
      </c>
      <c r="AT72" s="206"/>
      <c r="AU72" s="251"/>
      <c r="AV72" s="251"/>
      <c r="AW72" s="251"/>
      <c r="AX72" s="251"/>
      <c r="AY72" s="251"/>
      <c r="AZ72" s="251"/>
      <c r="BB72" s="251"/>
      <c r="BC72" s="251"/>
      <c r="BD72" s="251"/>
    </row>
    <row r="73" spans="1:56" s="205" customFormat="1" ht="34.5" hidden="1" customHeight="1">
      <c r="A73" s="251" t="s">
        <v>768</v>
      </c>
      <c r="B73" s="251" t="s">
        <v>984</v>
      </c>
      <c r="C73" s="251" t="s">
        <v>984</v>
      </c>
      <c r="D73" s="522" t="s">
        <v>1009</v>
      </c>
      <c r="E73" s="506" t="s">
        <v>1010</v>
      </c>
      <c r="F73" s="510" t="s">
        <v>1011</v>
      </c>
      <c r="G73" s="510" t="s">
        <v>1005</v>
      </c>
      <c r="H73" s="510" t="s">
        <v>903</v>
      </c>
      <c r="I73" s="506" t="s">
        <v>1012</v>
      </c>
      <c r="J73" s="505" t="s">
        <v>1002</v>
      </c>
      <c r="K73" s="506" t="s">
        <v>2984</v>
      </c>
      <c r="L73" s="506" t="s">
        <v>2984</v>
      </c>
      <c r="M73" s="233"/>
      <c r="N73" s="233"/>
      <c r="O73" s="233"/>
      <c r="P73" s="233"/>
      <c r="Q73" s="233"/>
      <c r="R73" s="233"/>
      <c r="S73" s="233"/>
      <c r="T73" s="233"/>
      <c r="U73" s="233"/>
      <c r="V73" s="233"/>
      <c r="W73" s="251"/>
      <c r="X73" s="251"/>
      <c r="Y73" s="251"/>
      <c r="Z73" s="251"/>
      <c r="AA73" s="251"/>
      <c r="AB73" s="251"/>
      <c r="AC73" s="251"/>
      <c r="AD73" s="251"/>
      <c r="AE73" s="251"/>
      <c r="AF73" s="261">
        <v>530231</v>
      </c>
      <c r="AG73" s="259" t="s">
        <v>997</v>
      </c>
      <c r="AH73" s="259" t="s">
        <v>869</v>
      </c>
      <c r="AI73" s="259" t="s">
        <v>262</v>
      </c>
      <c r="AJ73" s="259" t="s">
        <v>262</v>
      </c>
      <c r="AK73" s="261" t="s">
        <v>843</v>
      </c>
      <c r="AL73" s="270" t="s">
        <v>998</v>
      </c>
      <c r="AM73" s="271">
        <v>110599</v>
      </c>
      <c r="AT73" s="206"/>
      <c r="AU73" s="251"/>
      <c r="AV73" s="251"/>
      <c r="AW73" s="251"/>
      <c r="AX73" s="251"/>
      <c r="AY73" s="251"/>
      <c r="AZ73" s="251"/>
      <c r="BB73" s="251"/>
      <c r="BC73" s="251"/>
      <c r="BD73" s="251"/>
    </row>
    <row r="74" spans="1:56" s="205" customFormat="1" ht="34.5" hidden="1" customHeight="1">
      <c r="A74" s="251" t="s">
        <v>775</v>
      </c>
      <c r="B74" s="251" t="s">
        <v>984</v>
      </c>
      <c r="C74" s="251" t="s">
        <v>984</v>
      </c>
      <c r="D74" s="522" t="s">
        <v>1015</v>
      </c>
      <c r="E74" s="506" t="s">
        <v>1016</v>
      </c>
      <c r="F74" s="510" t="s">
        <v>1017</v>
      </c>
      <c r="G74" s="510" t="s">
        <v>1005</v>
      </c>
      <c r="H74" s="510" t="s">
        <v>903</v>
      </c>
      <c r="I74" s="506" t="s">
        <v>1018</v>
      </c>
      <c r="J74" s="505" t="s">
        <v>1002</v>
      </c>
      <c r="K74" s="506" t="s">
        <v>2984</v>
      </c>
      <c r="L74" s="506" t="s">
        <v>2984</v>
      </c>
      <c r="M74" s="233"/>
      <c r="N74" s="233"/>
      <c r="O74" s="233"/>
      <c r="P74" s="233"/>
      <c r="Q74" s="233"/>
      <c r="R74" s="233"/>
      <c r="S74" s="233"/>
      <c r="T74" s="233"/>
      <c r="U74" s="233"/>
      <c r="V74" s="233"/>
      <c r="W74" s="251"/>
      <c r="X74" s="251"/>
      <c r="Y74" s="251"/>
      <c r="Z74" s="251"/>
      <c r="AA74" s="251"/>
      <c r="AB74" s="251"/>
      <c r="AC74" s="251"/>
      <c r="AD74" s="251"/>
      <c r="AE74" s="251"/>
      <c r="AF74" s="261">
        <v>530232</v>
      </c>
      <c r="AG74" s="259" t="s">
        <v>1000</v>
      </c>
      <c r="AH74" s="259" t="s">
        <v>869</v>
      </c>
      <c r="AI74" s="259" t="s">
        <v>262</v>
      </c>
      <c r="AJ74" s="259" t="s">
        <v>262</v>
      </c>
      <c r="AK74" s="261" t="s">
        <v>843</v>
      </c>
      <c r="AL74" s="270" t="s">
        <v>1001</v>
      </c>
      <c r="AM74" s="271">
        <v>110600</v>
      </c>
      <c r="AT74" s="206"/>
      <c r="AU74" s="251"/>
      <c r="AV74" s="251"/>
      <c r="AW74" s="251"/>
      <c r="AX74" s="251"/>
      <c r="AY74" s="251"/>
      <c r="AZ74" s="251"/>
      <c r="BB74" s="251"/>
      <c r="BC74" s="251"/>
      <c r="BD74" s="251"/>
    </row>
    <row r="75" spans="1:56" s="205" customFormat="1" ht="34.5" hidden="1" customHeight="1">
      <c r="A75" s="251" t="s">
        <v>783</v>
      </c>
      <c r="B75" s="251" t="s">
        <v>978</v>
      </c>
      <c r="C75" s="251" t="s">
        <v>978</v>
      </c>
      <c r="D75" s="523" t="s">
        <v>1022</v>
      </c>
      <c r="E75" s="506" t="s">
        <v>1023</v>
      </c>
      <c r="F75" s="510" t="s">
        <v>1024</v>
      </c>
      <c r="G75" s="510" t="s">
        <v>1005</v>
      </c>
      <c r="H75" s="510" t="s">
        <v>1025</v>
      </c>
      <c r="I75" s="506" t="s">
        <v>1026</v>
      </c>
      <c r="J75" s="505" t="s">
        <v>1467</v>
      </c>
      <c r="K75" s="506" t="s">
        <v>2985</v>
      </c>
      <c r="L75" s="506" t="s">
        <v>2986</v>
      </c>
      <c r="M75" s="233"/>
      <c r="N75" s="233"/>
      <c r="O75" s="233"/>
      <c r="P75" s="233"/>
      <c r="Q75" s="233"/>
      <c r="R75" s="233"/>
      <c r="S75" s="233"/>
      <c r="T75" s="233"/>
      <c r="U75" s="233"/>
      <c r="V75" s="233"/>
      <c r="W75" s="251"/>
      <c r="X75" s="251"/>
      <c r="Y75" s="251"/>
      <c r="Z75" s="251"/>
      <c r="AA75" s="251"/>
      <c r="AB75" s="251"/>
      <c r="AC75" s="251"/>
      <c r="AD75" s="251"/>
      <c r="AE75" s="251"/>
      <c r="AF75" s="261">
        <v>530233</v>
      </c>
      <c r="AG75" s="259" t="s">
        <v>1007</v>
      </c>
      <c r="AH75" s="259" t="s">
        <v>262</v>
      </c>
      <c r="AI75" s="259" t="s">
        <v>262</v>
      </c>
      <c r="AJ75" s="259" t="s">
        <v>262</v>
      </c>
      <c r="AK75" s="261" t="s">
        <v>843</v>
      </c>
      <c r="AL75" s="270" t="s">
        <v>508</v>
      </c>
      <c r="AM75" s="271">
        <v>110601</v>
      </c>
      <c r="AT75" s="206"/>
      <c r="AU75" s="251"/>
      <c r="AV75" s="251"/>
      <c r="AW75" s="251"/>
      <c r="AX75" s="251"/>
      <c r="AY75" s="251"/>
      <c r="AZ75" s="251"/>
      <c r="BB75" s="251"/>
      <c r="BC75" s="251"/>
      <c r="BD75" s="251"/>
    </row>
    <row r="76" spans="1:56" s="205" customFormat="1" ht="34.5" hidden="1" customHeight="1">
      <c r="A76" s="251" t="s">
        <v>792</v>
      </c>
      <c r="B76" s="251" t="s">
        <v>1008</v>
      </c>
      <c r="C76" s="251" t="s">
        <v>1008</v>
      </c>
      <c r="D76" s="523" t="s">
        <v>1029</v>
      </c>
      <c r="E76" s="506" t="s">
        <v>1030</v>
      </c>
      <c r="F76" s="510" t="s">
        <v>1031</v>
      </c>
      <c r="G76" s="510" t="s">
        <v>1005</v>
      </c>
      <c r="H76" s="510" t="s">
        <v>1025</v>
      </c>
      <c r="I76" s="506" t="s">
        <v>1032</v>
      </c>
      <c r="J76" s="505" t="s">
        <v>1467</v>
      </c>
      <c r="K76" s="506" t="s">
        <v>2985</v>
      </c>
      <c r="L76" s="506" t="s">
        <v>2986</v>
      </c>
      <c r="M76" s="233"/>
      <c r="N76" s="233"/>
      <c r="O76" s="233"/>
      <c r="P76" s="233"/>
      <c r="Q76" s="233"/>
      <c r="R76" s="233"/>
      <c r="S76" s="233"/>
      <c r="T76" s="233"/>
      <c r="U76" s="233"/>
      <c r="V76" s="233"/>
      <c r="W76" s="251"/>
      <c r="X76" s="251"/>
      <c r="Y76" s="251"/>
      <c r="Z76" s="251"/>
      <c r="AA76" s="251"/>
      <c r="AB76" s="251"/>
      <c r="AC76" s="251"/>
      <c r="AD76" s="251"/>
      <c r="AE76" s="251"/>
      <c r="AF76" s="261">
        <v>530234</v>
      </c>
      <c r="AG76" s="259" t="s">
        <v>1013</v>
      </c>
      <c r="AH76" s="259" t="s">
        <v>262</v>
      </c>
      <c r="AI76" s="259" t="s">
        <v>262</v>
      </c>
      <c r="AJ76" s="259" t="s">
        <v>262</v>
      </c>
      <c r="AK76" s="261" t="s">
        <v>843</v>
      </c>
      <c r="AL76" s="270" t="s">
        <v>1014</v>
      </c>
      <c r="AM76" s="271">
        <v>110602</v>
      </c>
      <c r="AT76" s="206"/>
      <c r="AU76" s="251"/>
      <c r="AV76" s="251"/>
      <c r="AW76" s="251"/>
      <c r="AX76" s="251"/>
      <c r="AY76" s="251"/>
      <c r="AZ76" s="251"/>
      <c r="BB76" s="251"/>
      <c r="BC76" s="251"/>
      <c r="BD76" s="251"/>
    </row>
    <row r="77" spans="1:56" s="205" customFormat="1" ht="34.5" hidden="1" customHeight="1">
      <c r="A77" s="251" t="s">
        <v>797</v>
      </c>
      <c r="B77" s="251" t="s">
        <v>1008</v>
      </c>
      <c r="C77" s="251" t="s">
        <v>1008</v>
      </c>
      <c r="D77" s="523" t="s">
        <v>1035</v>
      </c>
      <c r="E77" s="506" t="s">
        <v>1036</v>
      </c>
      <c r="F77" s="510" t="s">
        <v>1037</v>
      </c>
      <c r="G77" s="510" t="s">
        <v>1005</v>
      </c>
      <c r="H77" s="510" t="s">
        <v>1025</v>
      </c>
      <c r="I77" s="506" t="s">
        <v>1038</v>
      </c>
      <c r="J77" s="505" t="s">
        <v>1467</v>
      </c>
      <c r="K77" s="506" t="s">
        <v>2985</v>
      </c>
      <c r="L77" s="506" t="s">
        <v>2986</v>
      </c>
      <c r="M77" s="233"/>
      <c r="N77" s="233"/>
      <c r="O77" s="233"/>
      <c r="P77" s="233"/>
      <c r="Q77" s="233"/>
      <c r="R77" s="233"/>
      <c r="S77" s="233"/>
      <c r="T77" s="233"/>
      <c r="U77" s="233"/>
      <c r="V77" s="233"/>
      <c r="W77" s="251"/>
      <c r="X77" s="251"/>
      <c r="Y77" s="251"/>
      <c r="Z77" s="251"/>
      <c r="AA77" s="251"/>
      <c r="AB77" s="251"/>
      <c r="AC77" s="251"/>
      <c r="AD77" s="251"/>
      <c r="AE77" s="251"/>
      <c r="AF77" s="261">
        <v>530235</v>
      </c>
      <c r="AG77" s="259" t="s">
        <v>1019</v>
      </c>
      <c r="AH77" s="259" t="s">
        <v>911</v>
      </c>
      <c r="AI77" s="259" t="s">
        <v>262</v>
      </c>
      <c r="AJ77" s="259" t="s">
        <v>262</v>
      </c>
      <c r="AK77" s="261" t="s">
        <v>843</v>
      </c>
      <c r="AL77" s="270" t="s">
        <v>1020</v>
      </c>
      <c r="AM77" s="271">
        <v>110603</v>
      </c>
      <c r="AT77" s="206"/>
      <c r="AU77" s="251"/>
      <c r="AV77" s="251"/>
      <c r="AW77" s="251"/>
      <c r="AX77" s="251"/>
      <c r="AY77" s="251"/>
      <c r="AZ77" s="251"/>
      <c r="BB77" s="251"/>
      <c r="BC77" s="251"/>
      <c r="BD77" s="251"/>
    </row>
    <row r="78" spans="1:56" s="205" customFormat="1" ht="34.5" hidden="1" customHeight="1">
      <c r="A78" s="251" t="s">
        <v>803</v>
      </c>
      <c r="B78" s="251" t="s">
        <v>1021</v>
      </c>
      <c r="C78" s="251" t="s">
        <v>1021</v>
      </c>
      <c r="D78" s="523" t="s">
        <v>1041</v>
      </c>
      <c r="E78" s="506" t="s">
        <v>1042</v>
      </c>
      <c r="F78" s="510" t="s">
        <v>1043</v>
      </c>
      <c r="G78" s="510" t="s">
        <v>1005</v>
      </c>
      <c r="H78" s="510" t="s">
        <v>1025</v>
      </c>
      <c r="I78" s="506" t="s">
        <v>1044</v>
      </c>
      <c r="J78" s="505" t="s">
        <v>1467</v>
      </c>
      <c r="K78" s="506" t="s">
        <v>2985</v>
      </c>
      <c r="L78" s="506" t="s">
        <v>2986</v>
      </c>
      <c r="M78" s="233"/>
      <c r="N78" s="233"/>
      <c r="O78" s="233"/>
      <c r="P78" s="233"/>
      <c r="Q78" s="233"/>
      <c r="R78" s="233"/>
      <c r="S78" s="233"/>
      <c r="T78" s="233"/>
      <c r="U78" s="233"/>
      <c r="V78" s="233"/>
      <c r="W78" s="251"/>
      <c r="X78" s="251"/>
      <c r="Y78" s="251"/>
      <c r="Z78" s="251"/>
      <c r="AA78" s="251"/>
      <c r="AB78" s="251"/>
      <c r="AC78" s="251"/>
      <c r="AD78" s="251"/>
      <c r="AE78" s="251"/>
      <c r="AF78" s="261">
        <v>530236</v>
      </c>
      <c r="AG78" s="259" t="s">
        <v>1027</v>
      </c>
      <c r="AH78" s="259" t="s">
        <v>869</v>
      </c>
      <c r="AI78" s="259" t="s">
        <v>262</v>
      </c>
      <c r="AJ78" s="259" t="s">
        <v>262</v>
      </c>
      <c r="AK78" s="261" t="s">
        <v>843</v>
      </c>
      <c r="AL78" s="270" t="s">
        <v>1028</v>
      </c>
      <c r="AM78" s="271">
        <v>110604</v>
      </c>
      <c r="AT78" s="206"/>
      <c r="AU78" s="251"/>
      <c r="AV78" s="251"/>
      <c r="AW78" s="251"/>
      <c r="AX78" s="251"/>
      <c r="AY78" s="251"/>
      <c r="AZ78" s="251"/>
      <c r="BB78" s="251"/>
      <c r="BC78" s="251"/>
      <c r="BD78" s="251"/>
    </row>
    <row r="79" spans="1:56" s="205" customFormat="1" ht="34.5" hidden="1" customHeight="1">
      <c r="A79" s="251" t="s">
        <v>810</v>
      </c>
      <c r="B79" s="251" t="s">
        <v>984</v>
      </c>
      <c r="C79" s="251" t="s">
        <v>984</v>
      </c>
      <c r="D79" s="523" t="s">
        <v>1047</v>
      </c>
      <c r="E79" s="506" t="s">
        <v>1048</v>
      </c>
      <c r="F79" s="510" t="s">
        <v>1049</v>
      </c>
      <c r="G79" s="510" t="s">
        <v>1005</v>
      </c>
      <c r="H79" s="510" t="s">
        <v>1025</v>
      </c>
      <c r="I79" s="506" t="s">
        <v>1050</v>
      </c>
      <c r="J79" s="505" t="s">
        <v>1467</v>
      </c>
      <c r="K79" s="506" t="s">
        <v>2985</v>
      </c>
      <c r="L79" s="506" t="s">
        <v>2986</v>
      </c>
      <c r="M79" s="233"/>
      <c r="N79" s="233"/>
      <c r="O79" s="233"/>
      <c r="P79" s="233"/>
      <c r="Q79" s="233"/>
      <c r="R79" s="233"/>
      <c r="S79" s="233"/>
      <c r="T79" s="233"/>
      <c r="U79" s="233"/>
      <c r="V79" s="233"/>
      <c r="W79" s="251"/>
      <c r="X79" s="251"/>
      <c r="Y79" s="251"/>
      <c r="Z79" s="251"/>
      <c r="AA79" s="251"/>
      <c r="AB79" s="251"/>
      <c r="AC79" s="251"/>
      <c r="AD79" s="251"/>
      <c r="AE79" s="251"/>
      <c r="AF79" s="261">
        <v>530237</v>
      </c>
      <c r="AG79" s="259" t="s">
        <v>1033</v>
      </c>
      <c r="AH79" s="259" t="s">
        <v>869</v>
      </c>
      <c r="AI79" s="259" t="s">
        <v>262</v>
      </c>
      <c r="AJ79" s="259" t="s">
        <v>262</v>
      </c>
      <c r="AK79" s="261" t="s">
        <v>843</v>
      </c>
      <c r="AL79" s="270" t="s">
        <v>1034</v>
      </c>
      <c r="AM79" s="271">
        <v>110605</v>
      </c>
      <c r="AT79" s="206"/>
      <c r="AU79" s="251"/>
      <c r="AV79" s="251"/>
      <c r="AW79" s="251"/>
      <c r="AX79" s="251"/>
      <c r="AY79" s="251"/>
      <c r="AZ79" s="251"/>
      <c r="BB79" s="251"/>
      <c r="BC79" s="251"/>
      <c r="BD79" s="251"/>
    </row>
    <row r="80" spans="1:56" s="205" customFormat="1" ht="34.5" hidden="1" customHeight="1">
      <c r="A80" s="251" t="s">
        <v>824</v>
      </c>
      <c r="B80" s="251" t="s">
        <v>984</v>
      </c>
      <c r="C80" s="251" t="s">
        <v>984</v>
      </c>
      <c r="D80" s="523" t="s">
        <v>1053</v>
      </c>
      <c r="E80" s="506" t="s">
        <v>1054</v>
      </c>
      <c r="F80" s="510" t="s">
        <v>1055</v>
      </c>
      <c r="G80" s="510" t="s">
        <v>1005</v>
      </c>
      <c r="H80" s="510" t="s">
        <v>1025</v>
      </c>
      <c r="I80" s="506" t="s">
        <v>1056</v>
      </c>
      <c r="J80" s="505" t="s">
        <v>1467</v>
      </c>
      <c r="K80" s="506" t="s">
        <v>2985</v>
      </c>
      <c r="L80" s="506" t="s">
        <v>2986</v>
      </c>
      <c r="M80" s="233"/>
      <c r="N80" s="233"/>
      <c r="O80" s="233"/>
      <c r="P80" s="233"/>
      <c r="Q80" s="233"/>
      <c r="R80" s="233"/>
      <c r="S80" s="233"/>
      <c r="T80" s="233"/>
      <c r="U80" s="233"/>
      <c r="V80" s="233"/>
      <c r="W80" s="251"/>
      <c r="X80" s="251"/>
      <c r="Y80" s="251"/>
      <c r="Z80" s="251"/>
      <c r="AA80" s="251"/>
      <c r="AB80" s="251"/>
      <c r="AC80" s="251"/>
      <c r="AD80" s="251"/>
      <c r="AE80" s="251"/>
      <c r="AF80" s="261">
        <v>530238</v>
      </c>
      <c r="AG80" s="259" t="s">
        <v>1039</v>
      </c>
      <c r="AH80" s="259" t="s">
        <v>869</v>
      </c>
      <c r="AI80" s="259" t="s">
        <v>262</v>
      </c>
      <c r="AJ80" s="259" t="s">
        <v>262</v>
      </c>
      <c r="AK80" s="261" t="s">
        <v>843</v>
      </c>
      <c r="AL80" s="270" t="s">
        <v>1040</v>
      </c>
      <c r="AM80" s="271">
        <v>110606</v>
      </c>
      <c r="AT80" s="206"/>
      <c r="AU80" s="251"/>
      <c r="AV80" s="251"/>
      <c r="AW80" s="251"/>
      <c r="AX80" s="251"/>
      <c r="AY80" s="251"/>
      <c r="AZ80" s="251"/>
      <c r="BB80" s="251"/>
      <c r="BC80" s="251"/>
      <c r="BD80" s="251"/>
    </row>
    <row r="81" spans="1:56" s="205" customFormat="1" ht="34.5" hidden="1" customHeight="1">
      <c r="A81" s="251" t="s">
        <v>829</v>
      </c>
      <c r="B81" s="251" t="s">
        <v>978</v>
      </c>
      <c r="C81" s="251" t="s">
        <v>978</v>
      </c>
      <c r="D81" s="523" t="s">
        <v>1059</v>
      </c>
      <c r="E81" s="506" t="s">
        <v>1060</v>
      </c>
      <c r="F81" s="510" t="s">
        <v>1061</v>
      </c>
      <c r="G81" s="510" t="s">
        <v>1005</v>
      </c>
      <c r="H81" s="510" t="s">
        <v>1025</v>
      </c>
      <c r="I81" s="506" t="s">
        <v>1062</v>
      </c>
      <c r="J81" s="505" t="s">
        <v>1467</v>
      </c>
      <c r="K81" s="506" t="s">
        <v>2985</v>
      </c>
      <c r="L81" s="506" t="s">
        <v>2986</v>
      </c>
      <c r="M81" s="233"/>
      <c r="N81" s="233"/>
      <c r="O81" s="233"/>
      <c r="P81" s="233"/>
      <c r="Q81" s="233"/>
      <c r="R81" s="233"/>
      <c r="S81" s="233"/>
      <c r="T81" s="233"/>
      <c r="U81" s="233"/>
      <c r="V81" s="233"/>
      <c r="W81" s="251"/>
      <c r="X81" s="251"/>
      <c r="Y81" s="251"/>
      <c r="Z81" s="251"/>
      <c r="AA81" s="251"/>
      <c r="AB81" s="251"/>
      <c r="AC81" s="251"/>
      <c r="AD81" s="251"/>
      <c r="AE81" s="251"/>
      <c r="AF81" s="261">
        <v>530239</v>
      </c>
      <c r="AG81" s="259" t="s">
        <v>1045</v>
      </c>
      <c r="AH81" s="259" t="s">
        <v>869</v>
      </c>
      <c r="AI81" s="259" t="s">
        <v>262</v>
      </c>
      <c r="AJ81" s="259" t="s">
        <v>262</v>
      </c>
      <c r="AK81" s="261" t="s">
        <v>843</v>
      </c>
      <c r="AL81" s="270" t="s">
        <v>1046</v>
      </c>
      <c r="AM81" s="271">
        <v>110607</v>
      </c>
      <c r="AT81" s="206"/>
      <c r="AU81" s="251"/>
      <c r="AV81" s="251"/>
      <c r="AW81" s="251"/>
      <c r="AX81" s="251"/>
      <c r="AY81" s="251"/>
      <c r="AZ81" s="251"/>
      <c r="BB81" s="251"/>
      <c r="BC81" s="251"/>
      <c r="BD81" s="251"/>
    </row>
    <row r="82" spans="1:56" s="205" customFormat="1" ht="34.5" hidden="1" customHeight="1">
      <c r="A82" s="251" t="s">
        <v>834</v>
      </c>
      <c r="B82" s="251" t="s">
        <v>984</v>
      </c>
      <c r="C82" s="251" t="s">
        <v>984</v>
      </c>
      <c r="D82" s="523" t="s">
        <v>1065</v>
      </c>
      <c r="E82" s="506" t="s">
        <v>1066</v>
      </c>
      <c r="F82" s="510" t="s">
        <v>1067</v>
      </c>
      <c r="G82" s="510" t="s">
        <v>1005</v>
      </c>
      <c r="H82" s="510" t="s">
        <v>1025</v>
      </c>
      <c r="I82" s="506" t="s">
        <v>1068</v>
      </c>
      <c r="J82" s="505" t="s">
        <v>1467</v>
      </c>
      <c r="K82" s="506" t="s">
        <v>2985</v>
      </c>
      <c r="L82" s="506" t="s">
        <v>2986</v>
      </c>
      <c r="M82" s="233"/>
      <c r="N82" s="233"/>
      <c r="O82" s="233"/>
      <c r="P82" s="233"/>
      <c r="Q82" s="233"/>
      <c r="R82" s="233"/>
      <c r="S82" s="233"/>
      <c r="T82" s="233"/>
      <c r="U82" s="233"/>
      <c r="V82" s="233"/>
      <c r="W82" s="251"/>
      <c r="X82" s="251"/>
      <c r="Y82" s="251"/>
      <c r="Z82" s="251"/>
      <c r="AA82" s="251"/>
      <c r="AB82" s="251"/>
      <c r="AC82" s="251"/>
      <c r="AD82" s="251"/>
      <c r="AE82" s="251"/>
      <c r="AF82" s="261">
        <v>530240</v>
      </c>
      <c r="AG82" s="259" t="s">
        <v>1051</v>
      </c>
      <c r="AH82" s="259" t="s">
        <v>262</v>
      </c>
      <c r="AI82" s="259" t="s">
        <v>262</v>
      </c>
      <c r="AJ82" s="259" t="s">
        <v>262</v>
      </c>
      <c r="AK82" s="261" t="s">
        <v>843</v>
      </c>
      <c r="AL82" s="270" t="s">
        <v>1052</v>
      </c>
      <c r="AM82" s="271">
        <v>110608</v>
      </c>
      <c r="AT82" s="206"/>
      <c r="AU82" s="251"/>
      <c r="AV82" s="251"/>
      <c r="AW82" s="251"/>
      <c r="AX82" s="251"/>
      <c r="AY82" s="251"/>
      <c r="AZ82" s="251"/>
      <c r="BB82" s="251"/>
      <c r="BC82" s="251"/>
      <c r="BD82" s="251"/>
    </row>
    <row r="83" spans="1:56" s="205" customFormat="1" ht="34.5" hidden="1" customHeight="1">
      <c r="A83" s="251" t="s">
        <v>846</v>
      </c>
      <c r="B83" s="251" t="s">
        <v>984</v>
      </c>
      <c r="C83" s="251" t="s">
        <v>984</v>
      </c>
      <c r="D83" s="522" t="s">
        <v>1071</v>
      </c>
      <c r="E83" s="506" t="s">
        <v>1072</v>
      </c>
      <c r="F83" s="510" t="s">
        <v>1073</v>
      </c>
      <c r="G83" s="510" t="s">
        <v>1005</v>
      </c>
      <c r="H83" s="510" t="s">
        <v>1074</v>
      </c>
      <c r="I83" s="506" t="s">
        <v>1075</v>
      </c>
      <c r="J83" s="505" t="s">
        <v>1071</v>
      </c>
      <c r="K83" s="506" t="s">
        <v>2987</v>
      </c>
      <c r="L83" s="506" t="s">
        <v>2987</v>
      </c>
      <c r="M83" s="233"/>
      <c r="N83" s="233"/>
      <c r="O83" s="233"/>
      <c r="P83" s="233"/>
      <c r="Q83" s="233"/>
      <c r="R83" s="233"/>
      <c r="S83" s="233"/>
      <c r="T83" s="233"/>
      <c r="U83" s="233"/>
      <c r="V83" s="233"/>
      <c r="W83" s="251"/>
      <c r="X83" s="251"/>
      <c r="Y83" s="251"/>
      <c r="Z83" s="251"/>
      <c r="AA83" s="251"/>
      <c r="AB83" s="251"/>
      <c r="AC83" s="251"/>
      <c r="AD83" s="251"/>
      <c r="AE83" s="251"/>
      <c r="AF83" s="261">
        <v>530241</v>
      </c>
      <c r="AG83" s="259" t="s">
        <v>1057</v>
      </c>
      <c r="AH83" s="259" t="s">
        <v>869</v>
      </c>
      <c r="AI83" s="259" t="s">
        <v>262</v>
      </c>
      <c r="AJ83" s="259" t="s">
        <v>262</v>
      </c>
      <c r="AK83" s="261" t="s">
        <v>843</v>
      </c>
      <c r="AL83" s="270" t="s">
        <v>1058</v>
      </c>
      <c r="AM83" s="271">
        <v>110609</v>
      </c>
      <c r="AT83" s="206"/>
      <c r="AU83" s="251"/>
      <c r="AV83" s="251"/>
      <c r="AW83" s="251"/>
      <c r="AX83" s="251"/>
      <c r="AY83" s="251"/>
      <c r="AZ83" s="251"/>
      <c r="BB83" s="251"/>
      <c r="BC83" s="251"/>
      <c r="BD83" s="251"/>
    </row>
    <row r="84" spans="1:56" s="205" customFormat="1" ht="34.5" hidden="1" customHeight="1">
      <c r="A84" s="251" t="s">
        <v>852</v>
      </c>
      <c r="B84" s="251" t="s">
        <v>984</v>
      </c>
      <c r="C84" s="251" t="s">
        <v>984</v>
      </c>
      <c r="D84" s="522" t="s">
        <v>1078</v>
      </c>
      <c r="E84" s="506" t="s">
        <v>1079</v>
      </c>
      <c r="F84" s="510" t="s">
        <v>1080</v>
      </c>
      <c r="G84" s="510" t="s">
        <v>1005</v>
      </c>
      <c r="H84" s="510" t="s">
        <v>1074</v>
      </c>
      <c r="I84" s="506" t="s">
        <v>1081</v>
      </c>
      <c r="J84" s="505" t="s">
        <v>1071</v>
      </c>
      <c r="K84" s="506" t="s">
        <v>2987</v>
      </c>
      <c r="L84" s="506" t="s">
        <v>2987</v>
      </c>
      <c r="M84" s="233"/>
      <c r="N84" s="233"/>
      <c r="O84" s="233"/>
      <c r="P84" s="233"/>
      <c r="Q84" s="233"/>
      <c r="R84" s="233"/>
      <c r="S84" s="233"/>
      <c r="T84" s="233"/>
      <c r="U84" s="233"/>
      <c r="V84" s="233"/>
      <c r="W84" s="251"/>
      <c r="X84" s="251"/>
      <c r="Y84" s="251"/>
      <c r="Z84" s="251"/>
      <c r="AA84" s="251"/>
      <c r="AB84" s="251"/>
      <c r="AC84" s="251"/>
      <c r="AD84" s="251"/>
      <c r="AE84" s="251"/>
      <c r="AF84" s="261">
        <v>530242</v>
      </c>
      <c r="AG84" s="259" t="s">
        <v>1063</v>
      </c>
      <c r="AH84" s="259" t="s">
        <v>869</v>
      </c>
      <c r="AI84" s="259" t="s">
        <v>262</v>
      </c>
      <c r="AJ84" s="259" t="s">
        <v>262</v>
      </c>
      <c r="AK84" s="261" t="s">
        <v>843</v>
      </c>
      <c r="AL84" s="270" t="s">
        <v>1064</v>
      </c>
      <c r="AM84" s="271">
        <v>110610</v>
      </c>
      <c r="AT84" s="206"/>
      <c r="AU84" s="251"/>
      <c r="AV84" s="251"/>
      <c r="AW84" s="251"/>
      <c r="AX84" s="251"/>
      <c r="AY84" s="251"/>
      <c r="AZ84" s="251"/>
      <c r="BB84" s="251"/>
      <c r="BC84" s="251"/>
      <c r="BD84" s="251"/>
    </row>
    <row r="85" spans="1:56" s="205" customFormat="1" ht="34.5" hidden="1" customHeight="1">
      <c r="A85" s="251" t="s">
        <v>858</v>
      </c>
      <c r="B85" s="251" t="s">
        <v>984</v>
      </c>
      <c r="C85" s="251" t="s">
        <v>984</v>
      </c>
      <c r="D85" s="522" t="s">
        <v>1084</v>
      </c>
      <c r="E85" s="506" t="s">
        <v>1085</v>
      </c>
      <c r="F85" s="510" t="s">
        <v>1086</v>
      </c>
      <c r="G85" s="510" t="s">
        <v>1005</v>
      </c>
      <c r="H85" s="510" t="s">
        <v>1074</v>
      </c>
      <c r="I85" s="506" t="s">
        <v>1087</v>
      </c>
      <c r="J85" s="505" t="s">
        <v>1071</v>
      </c>
      <c r="K85" s="506" t="s">
        <v>2987</v>
      </c>
      <c r="L85" s="506" t="s">
        <v>2987</v>
      </c>
      <c r="M85" s="233"/>
      <c r="N85" s="233"/>
      <c r="O85" s="233"/>
      <c r="P85" s="233"/>
      <c r="Q85" s="233"/>
      <c r="R85" s="233"/>
      <c r="S85" s="233"/>
      <c r="T85" s="233"/>
      <c r="U85" s="233"/>
      <c r="V85" s="233"/>
      <c r="W85" s="251"/>
      <c r="X85" s="251"/>
      <c r="Y85" s="251"/>
      <c r="Z85" s="251"/>
      <c r="AA85" s="251"/>
      <c r="AB85" s="251"/>
      <c r="AC85" s="251"/>
      <c r="AD85" s="251"/>
      <c r="AE85" s="251"/>
      <c r="AF85" s="261">
        <v>530244</v>
      </c>
      <c r="AG85" s="259" t="s">
        <v>1069</v>
      </c>
      <c r="AH85" s="259" t="s">
        <v>869</v>
      </c>
      <c r="AI85" s="259" t="s">
        <v>262</v>
      </c>
      <c r="AJ85" s="259" t="s">
        <v>262</v>
      </c>
      <c r="AK85" s="261" t="s">
        <v>843</v>
      </c>
      <c r="AL85" s="270" t="s">
        <v>1070</v>
      </c>
      <c r="AM85" s="271">
        <v>110611</v>
      </c>
      <c r="AT85" s="206"/>
      <c r="AU85" s="251"/>
      <c r="AV85" s="251"/>
      <c r="AW85" s="251"/>
      <c r="AX85" s="251"/>
      <c r="AY85" s="251"/>
      <c r="AZ85" s="251"/>
      <c r="BB85" s="251"/>
      <c r="BC85" s="251"/>
      <c r="BD85" s="251"/>
    </row>
    <row r="86" spans="1:56" s="205" customFormat="1" ht="34.5" hidden="1" customHeight="1">
      <c r="A86" s="251" t="s">
        <v>863</v>
      </c>
      <c r="B86" s="251" t="s">
        <v>978</v>
      </c>
      <c r="C86" s="251" t="s">
        <v>978</v>
      </c>
      <c r="D86" s="522" t="s">
        <v>1090</v>
      </c>
      <c r="E86" s="506" t="s">
        <v>1091</v>
      </c>
      <c r="F86" s="510" t="s">
        <v>1092</v>
      </c>
      <c r="G86" s="510" t="s">
        <v>1005</v>
      </c>
      <c r="H86" s="510" t="s">
        <v>1074</v>
      </c>
      <c r="I86" s="506" t="s">
        <v>1093</v>
      </c>
      <c r="J86" s="505" t="s">
        <v>1071</v>
      </c>
      <c r="K86" s="506" t="s">
        <v>2987</v>
      </c>
      <c r="L86" s="506" t="s">
        <v>2987</v>
      </c>
      <c r="M86" s="233"/>
      <c r="N86" s="233"/>
      <c r="O86" s="233"/>
      <c r="P86" s="233"/>
      <c r="Q86" s="233"/>
      <c r="R86" s="233"/>
      <c r="S86" s="233"/>
      <c r="T86" s="233"/>
      <c r="U86" s="233"/>
      <c r="V86" s="233"/>
      <c r="W86" s="251"/>
      <c r="X86" s="251"/>
      <c r="Y86" s="251"/>
      <c r="Z86" s="251"/>
      <c r="AA86" s="251"/>
      <c r="AB86" s="251"/>
      <c r="AC86" s="251"/>
      <c r="AD86" s="251"/>
      <c r="AE86" s="251"/>
      <c r="AF86" s="261">
        <v>530246</v>
      </c>
      <c r="AG86" s="259" t="s">
        <v>1076</v>
      </c>
      <c r="AH86" s="259" t="s">
        <v>869</v>
      </c>
      <c r="AI86" s="259" t="s">
        <v>262</v>
      </c>
      <c r="AJ86" s="259" t="s">
        <v>262</v>
      </c>
      <c r="AK86" s="261" t="s">
        <v>843</v>
      </c>
      <c r="AL86" s="270" t="s">
        <v>1077</v>
      </c>
      <c r="AM86" s="271">
        <v>110612</v>
      </c>
      <c r="AT86" s="206"/>
      <c r="AU86" s="251"/>
      <c r="AV86" s="251"/>
      <c r="AW86" s="251"/>
      <c r="AX86" s="251"/>
      <c r="AY86" s="251"/>
      <c r="AZ86" s="251"/>
      <c r="BB86" s="251"/>
      <c r="BC86" s="251"/>
      <c r="BD86" s="251"/>
    </row>
    <row r="87" spans="1:56" s="205" customFormat="1" ht="34.5" hidden="1" customHeight="1">
      <c r="A87" s="251"/>
      <c r="B87" s="251"/>
      <c r="C87" s="251"/>
      <c r="D87" s="522" t="s">
        <v>1095</v>
      </c>
      <c r="E87" s="506" t="s">
        <v>1096</v>
      </c>
      <c r="F87" s="510" t="s">
        <v>1097</v>
      </c>
      <c r="G87" s="510" t="s">
        <v>1005</v>
      </c>
      <c r="H87" s="510" t="s">
        <v>1074</v>
      </c>
      <c r="I87" s="506" t="s">
        <v>1098</v>
      </c>
      <c r="J87" s="505" t="s">
        <v>1071</v>
      </c>
      <c r="K87" s="506" t="s">
        <v>2987</v>
      </c>
      <c r="L87" s="506" t="s">
        <v>2987</v>
      </c>
      <c r="M87" s="233"/>
      <c r="N87" s="233"/>
      <c r="O87" s="233"/>
      <c r="P87" s="233"/>
      <c r="Q87" s="233"/>
      <c r="R87" s="233"/>
      <c r="S87" s="233"/>
      <c r="T87" s="233"/>
      <c r="U87" s="233"/>
      <c r="V87" s="233"/>
      <c r="W87" s="251"/>
      <c r="X87" s="251"/>
      <c r="Y87" s="251"/>
      <c r="Z87" s="251"/>
      <c r="AA87" s="251"/>
      <c r="AB87" s="251"/>
      <c r="AC87" s="251"/>
      <c r="AD87" s="251"/>
      <c r="AE87" s="251"/>
      <c r="AF87" s="261">
        <v>530248</v>
      </c>
      <c r="AG87" s="259" t="s">
        <v>1082</v>
      </c>
      <c r="AH87" s="259" t="s">
        <v>869</v>
      </c>
      <c r="AI87" s="259" t="s">
        <v>262</v>
      </c>
      <c r="AJ87" s="259" t="s">
        <v>262</v>
      </c>
      <c r="AK87" s="261" t="s">
        <v>843</v>
      </c>
      <c r="AL87" s="270" t="s">
        <v>1083</v>
      </c>
      <c r="AM87" s="271">
        <v>110613</v>
      </c>
      <c r="AT87" s="206"/>
      <c r="AU87" s="251"/>
      <c r="AV87" s="251"/>
      <c r="AW87" s="251"/>
      <c r="AX87" s="251"/>
      <c r="AY87" s="251"/>
      <c r="AZ87" s="251"/>
      <c r="BB87" s="251"/>
      <c r="BC87" s="251"/>
      <c r="BD87" s="251"/>
    </row>
    <row r="88" spans="1:56" s="205" customFormat="1" ht="34.5" hidden="1" customHeight="1">
      <c r="A88" s="251"/>
      <c r="B88" s="251"/>
      <c r="C88" s="251"/>
      <c r="D88" s="522" t="s">
        <v>1101</v>
      </c>
      <c r="E88" s="506" t="s">
        <v>1102</v>
      </c>
      <c r="F88" s="510" t="s">
        <v>1103</v>
      </c>
      <c r="G88" s="510" t="s">
        <v>1005</v>
      </c>
      <c r="H88" s="510" t="s">
        <v>1104</v>
      </c>
      <c r="I88" s="506" t="s">
        <v>1105</v>
      </c>
      <c r="J88" s="505" t="s">
        <v>1101</v>
      </c>
      <c r="K88" s="506" t="s">
        <v>2988</v>
      </c>
      <c r="L88" s="506" t="s">
        <v>2988</v>
      </c>
      <c r="M88" s="233"/>
      <c r="N88" s="233"/>
      <c r="O88" s="233"/>
      <c r="P88" s="233"/>
      <c r="Q88" s="233"/>
      <c r="R88" s="233"/>
      <c r="S88" s="233"/>
      <c r="T88" s="233"/>
      <c r="U88" s="233"/>
      <c r="V88" s="233"/>
      <c r="W88" s="251"/>
      <c r="X88" s="251"/>
      <c r="Y88" s="251"/>
      <c r="Z88" s="251"/>
      <c r="AA88" s="251"/>
      <c r="AB88" s="251"/>
      <c r="AC88" s="251"/>
      <c r="AD88" s="251"/>
      <c r="AE88" s="251"/>
      <c r="AF88" s="261">
        <v>530249</v>
      </c>
      <c r="AG88" s="259" t="s">
        <v>1088</v>
      </c>
      <c r="AH88" s="259" t="s">
        <v>869</v>
      </c>
      <c r="AI88" s="259" t="s">
        <v>262</v>
      </c>
      <c r="AJ88" s="259" t="s">
        <v>262</v>
      </c>
      <c r="AK88" s="261" t="s">
        <v>843</v>
      </c>
      <c r="AL88" s="270" t="s">
        <v>1089</v>
      </c>
      <c r="AM88" s="271">
        <v>110614</v>
      </c>
      <c r="AT88" s="206"/>
      <c r="AU88" s="251"/>
      <c r="AV88" s="251"/>
      <c r="AW88" s="251"/>
      <c r="AX88" s="251"/>
      <c r="AY88" s="251"/>
      <c r="AZ88" s="251"/>
      <c r="BB88" s="251"/>
      <c r="BC88" s="251"/>
      <c r="BD88" s="251"/>
    </row>
    <row r="89" spans="1:56" s="205" customFormat="1" ht="34.5" hidden="1" customHeight="1">
      <c r="A89" s="251"/>
      <c r="B89" s="251"/>
      <c r="C89" s="251"/>
      <c r="D89" s="522" t="s">
        <v>1108</v>
      </c>
      <c r="E89" s="506" t="s">
        <v>1109</v>
      </c>
      <c r="F89" s="510" t="s">
        <v>1110</v>
      </c>
      <c r="G89" s="510" t="s">
        <v>1005</v>
      </c>
      <c r="H89" s="510" t="s">
        <v>1111</v>
      </c>
      <c r="I89" s="506" t="s">
        <v>1112</v>
      </c>
      <c r="J89" s="505" t="s">
        <v>1114</v>
      </c>
      <c r="K89" s="506" t="s">
        <v>2989</v>
      </c>
      <c r="L89" s="506" t="s">
        <v>2989</v>
      </c>
      <c r="M89" s="233"/>
      <c r="N89" s="233"/>
      <c r="O89" s="233"/>
      <c r="P89" s="233"/>
      <c r="Q89" s="233"/>
      <c r="R89" s="233"/>
      <c r="S89" s="233"/>
      <c r="T89" s="233"/>
      <c r="U89" s="233"/>
      <c r="V89" s="233"/>
      <c r="W89" s="251"/>
      <c r="X89" s="251"/>
      <c r="Y89" s="251"/>
      <c r="Z89" s="251"/>
      <c r="AA89" s="251"/>
      <c r="AB89" s="251"/>
      <c r="AC89" s="251"/>
      <c r="AD89" s="251"/>
      <c r="AE89" s="251"/>
      <c r="AF89" s="258">
        <v>530255</v>
      </c>
      <c r="AG89" s="259" t="s">
        <v>249</v>
      </c>
      <c r="AH89" s="259" t="s">
        <v>869</v>
      </c>
      <c r="AI89" s="259" t="s">
        <v>262</v>
      </c>
      <c r="AJ89" s="259" t="s">
        <v>262</v>
      </c>
      <c r="AK89" s="261" t="s">
        <v>843</v>
      </c>
      <c r="AL89" s="270" t="s">
        <v>1094</v>
      </c>
      <c r="AM89" s="271">
        <v>110615</v>
      </c>
      <c r="AT89" s="206"/>
      <c r="AU89" s="251"/>
      <c r="AV89" s="251"/>
      <c r="AW89" s="251"/>
      <c r="AX89" s="251"/>
      <c r="AY89" s="251"/>
      <c r="AZ89" s="251"/>
      <c r="BB89" s="251"/>
      <c r="BC89" s="251"/>
      <c r="BD89" s="251"/>
    </row>
    <row r="90" spans="1:56" s="205" customFormat="1" ht="34.5" hidden="1" customHeight="1">
      <c r="A90" s="251"/>
      <c r="B90" s="251"/>
      <c r="C90" s="251"/>
      <c r="D90" s="522" t="s">
        <v>1114</v>
      </c>
      <c r="E90" s="506" t="s">
        <v>1115</v>
      </c>
      <c r="F90" s="510" t="s">
        <v>1116</v>
      </c>
      <c r="G90" s="510" t="s">
        <v>1005</v>
      </c>
      <c r="H90" s="510" t="s">
        <v>1111</v>
      </c>
      <c r="I90" s="506" t="s">
        <v>1111</v>
      </c>
      <c r="J90" s="505" t="s">
        <v>1114</v>
      </c>
      <c r="K90" s="506" t="s">
        <v>2989</v>
      </c>
      <c r="L90" s="506" t="s">
        <v>2989</v>
      </c>
      <c r="M90" s="233"/>
      <c r="N90" s="233"/>
      <c r="O90" s="233"/>
      <c r="P90" s="233"/>
      <c r="Q90" s="233"/>
      <c r="R90" s="233"/>
      <c r="S90" s="233"/>
      <c r="T90" s="233"/>
      <c r="U90" s="233"/>
      <c r="V90" s="233"/>
      <c r="W90" s="251"/>
      <c r="X90" s="251"/>
      <c r="Y90" s="251"/>
      <c r="Z90" s="251"/>
      <c r="AA90" s="251"/>
      <c r="AB90" s="251"/>
      <c r="AC90" s="251"/>
      <c r="AD90" s="251"/>
      <c r="AE90" s="251"/>
      <c r="AF90" s="261">
        <v>530301</v>
      </c>
      <c r="AG90" s="259" t="s">
        <v>1099</v>
      </c>
      <c r="AH90" s="259" t="s">
        <v>869</v>
      </c>
      <c r="AI90" s="259" t="s">
        <v>262</v>
      </c>
      <c r="AJ90" s="259" t="s">
        <v>262</v>
      </c>
      <c r="AK90" s="261" t="s">
        <v>843</v>
      </c>
      <c r="AL90" s="270" t="s">
        <v>1100</v>
      </c>
      <c r="AM90" s="271">
        <v>110616</v>
      </c>
      <c r="AT90" s="206"/>
      <c r="AU90" s="251"/>
      <c r="AV90" s="251"/>
      <c r="AW90" s="251"/>
      <c r="AX90" s="251"/>
      <c r="AY90" s="251"/>
      <c r="AZ90" s="251"/>
      <c r="BB90" s="251"/>
      <c r="BC90" s="251"/>
      <c r="BD90" s="251"/>
    </row>
    <row r="91" spans="1:56" s="205" customFormat="1" ht="34.5" hidden="1" customHeight="1">
      <c r="A91" s="251"/>
      <c r="B91" s="251"/>
      <c r="C91" s="251"/>
      <c r="D91" s="522" t="s">
        <v>1119</v>
      </c>
      <c r="E91" s="506" t="s">
        <v>1120</v>
      </c>
      <c r="F91" s="510"/>
      <c r="G91" s="510" t="s">
        <v>1005</v>
      </c>
      <c r="H91" s="510" t="s">
        <v>903</v>
      </c>
      <c r="I91" s="506" t="s">
        <v>1006</v>
      </c>
      <c r="J91" s="505" t="s">
        <v>1119</v>
      </c>
      <c r="K91" s="506" t="s">
        <v>1120</v>
      </c>
      <c r="L91" s="506" t="s">
        <v>2984</v>
      </c>
      <c r="M91" s="233"/>
      <c r="N91" s="233"/>
      <c r="O91" s="233"/>
      <c r="P91" s="233"/>
      <c r="Q91" s="233"/>
      <c r="R91" s="233"/>
      <c r="S91" s="233"/>
      <c r="T91" s="233"/>
      <c r="U91" s="233"/>
      <c r="V91" s="233"/>
      <c r="W91" s="251"/>
      <c r="X91" s="251"/>
      <c r="Y91" s="251"/>
      <c r="Z91" s="251"/>
      <c r="AA91" s="251"/>
      <c r="AB91" s="251"/>
      <c r="AC91" s="251"/>
      <c r="AD91" s="251"/>
      <c r="AE91" s="251"/>
      <c r="AF91" s="261">
        <v>530302</v>
      </c>
      <c r="AG91" s="259" t="s">
        <v>1106</v>
      </c>
      <c r="AH91" s="259" t="s">
        <v>869</v>
      </c>
      <c r="AI91" s="259" t="s">
        <v>262</v>
      </c>
      <c r="AJ91" s="259" t="s">
        <v>262</v>
      </c>
      <c r="AK91" s="261" t="s">
        <v>843</v>
      </c>
      <c r="AL91" s="270" t="s">
        <v>1107</v>
      </c>
      <c r="AM91" s="271">
        <v>110617</v>
      </c>
      <c r="AT91" s="206"/>
      <c r="AU91" s="251"/>
      <c r="AV91" s="251"/>
      <c r="AW91" s="251"/>
      <c r="AX91" s="251"/>
      <c r="AY91" s="251"/>
      <c r="AZ91" s="251"/>
      <c r="BB91" s="251"/>
      <c r="BC91" s="251"/>
      <c r="BD91" s="251"/>
    </row>
    <row r="92" spans="1:56" s="205" customFormat="1" ht="34.5" hidden="1" customHeight="1">
      <c r="A92" s="251"/>
      <c r="B92" s="251"/>
      <c r="C92" s="251"/>
      <c r="D92" s="523" t="s">
        <v>1123</v>
      </c>
      <c r="E92" s="506" t="s">
        <v>1124</v>
      </c>
      <c r="F92" s="510"/>
      <c r="G92" s="510" t="s">
        <v>1005</v>
      </c>
      <c r="H92" s="510" t="s">
        <v>1025</v>
      </c>
      <c r="I92" s="506" t="s">
        <v>1125</v>
      </c>
      <c r="J92" s="505" t="s">
        <v>1123</v>
      </c>
      <c r="K92" s="506" t="s">
        <v>1124</v>
      </c>
      <c r="L92" s="506" t="s">
        <v>2986</v>
      </c>
      <c r="M92" s="233"/>
      <c r="N92" s="233"/>
      <c r="O92" s="233"/>
      <c r="P92" s="233"/>
      <c r="Q92" s="233"/>
      <c r="R92" s="233"/>
      <c r="S92" s="233"/>
      <c r="T92" s="233"/>
      <c r="U92" s="233"/>
      <c r="V92" s="233"/>
      <c r="W92" s="251"/>
      <c r="X92" s="251"/>
      <c r="Y92" s="251"/>
      <c r="Z92" s="251"/>
      <c r="AA92" s="251"/>
      <c r="AB92" s="251"/>
      <c r="AC92" s="251"/>
      <c r="AD92" s="251"/>
      <c r="AE92" s="251"/>
      <c r="AF92" s="261">
        <v>530303</v>
      </c>
      <c r="AG92" s="259" t="s">
        <v>267</v>
      </c>
      <c r="AH92" s="259" t="s">
        <v>869</v>
      </c>
      <c r="AI92" s="259" t="s">
        <v>262</v>
      </c>
      <c r="AJ92" s="259" t="s">
        <v>262</v>
      </c>
      <c r="AK92" s="261" t="s">
        <v>843</v>
      </c>
      <c r="AL92" s="270" t="s">
        <v>1113</v>
      </c>
      <c r="AM92" s="271">
        <v>110618</v>
      </c>
      <c r="AT92" s="206"/>
      <c r="AU92" s="251"/>
      <c r="AV92" s="251"/>
      <c r="AW92" s="251"/>
      <c r="AX92" s="251"/>
      <c r="AY92" s="251"/>
      <c r="AZ92" s="251"/>
      <c r="BB92" s="251"/>
      <c r="BC92" s="251"/>
      <c r="BD92" s="251"/>
    </row>
    <row r="93" spans="1:56" s="205" customFormat="1" ht="34.5" hidden="1" customHeight="1">
      <c r="A93" s="251"/>
      <c r="B93" s="251"/>
      <c r="C93" s="251"/>
      <c r="D93" s="522" t="s">
        <v>1128</v>
      </c>
      <c r="E93" s="506" t="s">
        <v>1129</v>
      </c>
      <c r="F93" s="510"/>
      <c r="G93" s="510" t="s">
        <v>1005</v>
      </c>
      <c r="H93" s="510" t="s">
        <v>1111</v>
      </c>
      <c r="I93" s="506" t="s">
        <v>1111</v>
      </c>
      <c r="J93" s="505" t="s">
        <v>1128</v>
      </c>
      <c r="K93" s="506" t="s">
        <v>1129</v>
      </c>
      <c r="L93" s="506" t="s">
        <v>2989</v>
      </c>
      <c r="M93" s="233"/>
      <c r="N93" s="233"/>
      <c r="O93" s="233"/>
      <c r="P93" s="233"/>
      <c r="Q93" s="233"/>
      <c r="R93" s="233"/>
      <c r="S93" s="233"/>
      <c r="T93" s="233"/>
      <c r="U93" s="233"/>
      <c r="V93" s="233"/>
      <c r="W93" s="251"/>
      <c r="X93" s="251"/>
      <c r="Y93" s="251"/>
      <c r="Z93" s="251"/>
      <c r="AA93" s="251"/>
      <c r="AB93" s="251"/>
      <c r="AC93" s="251"/>
      <c r="AD93" s="251"/>
      <c r="AE93" s="251"/>
      <c r="AF93" s="261">
        <v>530304</v>
      </c>
      <c r="AG93" s="259" t="s">
        <v>1117</v>
      </c>
      <c r="AH93" s="259" t="s">
        <v>869</v>
      </c>
      <c r="AI93" s="259" t="s">
        <v>262</v>
      </c>
      <c r="AJ93" s="259" t="s">
        <v>262</v>
      </c>
      <c r="AK93" s="261" t="s">
        <v>843</v>
      </c>
      <c r="AL93" s="270" t="s">
        <v>1118</v>
      </c>
      <c r="AM93" s="271">
        <v>110619</v>
      </c>
      <c r="AT93" s="206"/>
      <c r="AU93" s="251"/>
      <c r="AV93" s="251"/>
      <c r="AW93" s="251"/>
      <c r="AX93" s="251"/>
      <c r="AY93" s="251"/>
      <c r="AZ93" s="251"/>
      <c r="BB93" s="251"/>
      <c r="BC93" s="251"/>
      <c r="BD93" s="251"/>
    </row>
    <row r="94" spans="1:56" s="205" customFormat="1" ht="34.5" hidden="1" customHeight="1">
      <c r="A94" s="251"/>
      <c r="B94" s="251"/>
      <c r="C94" s="251"/>
      <c r="D94" s="522" t="s">
        <v>1132</v>
      </c>
      <c r="E94" s="506" t="s">
        <v>1133</v>
      </c>
      <c r="F94" s="510"/>
      <c r="G94" s="510" t="s">
        <v>1005</v>
      </c>
      <c r="H94" s="510" t="s">
        <v>1074</v>
      </c>
      <c r="I94" s="506" t="s">
        <v>1134</v>
      </c>
      <c r="J94" s="505" t="s">
        <v>1132</v>
      </c>
      <c r="K94" s="506" t="s">
        <v>1133</v>
      </c>
      <c r="L94" s="506" t="s">
        <v>2987</v>
      </c>
      <c r="M94" s="233"/>
      <c r="N94" s="233"/>
      <c r="O94" s="233"/>
      <c r="P94" s="233"/>
      <c r="Q94" s="233"/>
      <c r="R94" s="233"/>
      <c r="S94" s="233"/>
      <c r="T94" s="233"/>
      <c r="U94" s="233"/>
      <c r="V94" s="233"/>
      <c r="W94" s="251"/>
      <c r="X94" s="251"/>
      <c r="Y94" s="251"/>
      <c r="Z94" s="251"/>
      <c r="AA94" s="251"/>
      <c r="AB94" s="251"/>
      <c r="AC94" s="251"/>
      <c r="AD94" s="251"/>
      <c r="AE94" s="251"/>
      <c r="AF94" s="261">
        <v>530305</v>
      </c>
      <c r="AG94" s="259" t="s">
        <v>1121</v>
      </c>
      <c r="AH94" s="259" t="s">
        <v>869</v>
      </c>
      <c r="AI94" s="259" t="s">
        <v>262</v>
      </c>
      <c r="AJ94" s="259" t="s">
        <v>262</v>
      </c>
      <c r="AK94" s="261" t="s">
        <v>843</v>
      </c>
      <c r="AL94" s="270" t="s">
        <v>1122</v>
      </c>
      <c r="AM94" s="271">
        <v>110620</v>
      </c>
      <c r="AT94" s="206"/>
      <c r="AU94" s="251"/>
      <c r="AV94" s="251"/>
      <c r="AW94" s="251"/>
      <c r="AX94" s="251"/>
      <c r="AY94" s="251"/>
      <c r="AZ94" s="251"/>
      <c r="BB94" s="251"/>
      <c r="BC94" s="251"/>
      <c r="BD94" s="251"/>
    </row>
    <row r="95" spans="1:56" s="205" customFormat="1" ht="34.5" hidden="1" customHeight="1">
      <c r="A95" s="251"/>
      <c r="B95" s="251"/>
      <c r="C95" s="251"/>
      <c r="D95" s="522" t="s">
        <v>1137</v>
      </c>
      <c r="E95" s="506" t="s">
        <v>1138</v>
      </c>
      <c r="F95" s="510"/>
      <c r="G95" s="510" t="s">
        <v>1005</v>
      </c>
      <c r="H95" s="510" t="s">
        <v>1104</v>
      </c>
      <c r="I95" s="506" t="s">
        <v>1105</v>
      </c>
      <c r="J95" s="505" t="s">
        <v>1137</v>
      </c>
      <c r="K95" s="506" t="s">
        <v>1138</v>
      </c>
      <c r="L95" s="506" t="s">
        <v>2988</v>
      </c>
      <c r="M95" s="233"/>
      <c r="N95" s="233"/>
      <c r="O95" s="233"/>
      <c r="P95" s="233"/>
      <c r="Q95" s="233"/>
      <c r="R95" s="233"/>
      <c r="S95" s="233"/>
      <c r="T95" s="233"/>
      <c r="U95" s="233"/>
      <c r="V95" s="233"/>
      <c r="W95" s="251"/>
      <c r="X95" s="251"/>
      <c r="Y95" s="251"/>
      <c r="Z95" s="251"/>
      <c r="AA95" s="251"/>
      <c r="AB95" s="251"/>
      <c r="AC95" s="251"/>
      <c r="AD95" s="251"/>
      <c r="AE95" s="251"/>
      <c r="AF95" s="261">
        <v>530306</v>
      </c>
      <c r="AG95" s="259" t="s">
        <v>1126</v>
      </c>
      <c r="AH95" s="259" t="s">
        <v>869</v>
      </c>
      <c r="AI95" s="259" t="s">
        <v>262</v>
      </c>
      <c r="AJ95" s="259" t="s">
        <v>262</v>
      </c>
      <c r="AK95" s="261" t="s">
        <v>350</v>
      </c>
      <c r="AL95" s="270" t="s">
        <v>1127</v>
      </c>
      <c r="AM95" s="271">
        <v>110621</v>
      </c>
      <c r="AT95" s="206"/>
      <c r="AU95" s="251"/>
      <c r="AV95" s="251"/>
      <c r="AW95" s="251"/>
      <c r="AX95" s="251"/>
      <c r="AY95" s="251"/>
      <c r="AZ95" s="251"/>
      <c r="BB95" s="251"/>
      <c r="BC95" s="251"/>
      <c r="BD95" s="251"/>
    </row>
    <row r="96" spans="1:56" s="205" customFormat="1" ht="34.5" hidden="1" customHeight="1">
      <c r="A96" s="251"/>
      <c r="B96" s="251"/>
      <c r="C96" s="251"/>
      <c r="D96" s="522" t="s">
        <v>1141</v>
      </c>
      <c r="E96" s="506" t="s">
        <v>1142</v>
      </c>
      <c r="F96" s="510"/>
      <c r="G96" s="510" t="s">
        <v>1005</v>
      </c>
      <c r="H96" s="510" t="s">
        <v>1074</v>
      </c>
      <c r="I96" s="506" t="s">
        <v>1093</v>
      </c>
      <c r="J96" s="505" t="s">
        <v>1141</v>
      </c>
      <c r="K96" s="506" t="s">
        <v>1142</v>
      </c>
      <c r="L96" s="506" t="s">
        <v>2987</v>
      </c>
      <c r="M96" s="233"/>
      <c r="N96" s="233"/>
      <c r="O96" s="233"/>
      <c r="P96" s="233"/>
      <c r="Q96" s="233"/>
      <c r="R96" s="233"/>
      <c r="S96" s="233"/>
      <c r="T96" s="233"/>
      <c r="U96" s="233"/>
      <c r="V96" s="233"/>
      <c r="W96" s="251"/>
      <c r="X96" s="251"/>
      <c r="Y96" s="251"/>
      <c r="Z96" s="251"/>
      <c r="AA96" s="251"/>
      <c r="AB96" s="251"/>
      <c r="AC96" s="251"/>
      <c r="AD96" s="251"/>
      <c r="AE96" s="251"/>
      <c r="AF96" s="261">
        <v>530307</v>
      </c>
      <c r="AG96" s="259" t="s">
        <v>1130</v>
      </c>
      <c r="AH96" s="259" t="s">
        <v>869</v>
      </c>
      <c r="AI96" s="259" t="s">
        <v>262</v>
      </c>
      <c r="AJ96" s="259" t="s">
        <v>262</v>
      </c>
      <c r="AK96" s="261" t="s">
        <v>843</v>
      </c>
      <c r="AL96" s="270" t="s">
        <v>1131</v>
      </c>
      <c r="AM96" s="271">
        <v>110622</v>
      </c>
      <c r="AT96" s="206"/>
      <c r="AU96" s="251"/>
      <c r="AV96" s="251"/>
      <c r="AW96" s="251"/>
      <c r="AX96" s="251"/>
      <c r="AY96" s="251"/>
      <c r="AZ96" s="251"/>
      <c r="BB96" s="251"/>
      <c r="BC96" s="251"/>
      <c r="BD96" s="251"/>
    </row>
    <row r="97" spans="1:56" s="205" customFormat="1" ht="34.5" hidden="1" customHeight="1">
      <c r="A97" s="251"/>
      <c r="B97" s="251"/>
      <c r="C97" s="251"/>
      <c r="D97" s="522" t="s">
        <v>1146</v>
      </c>
      <c r="E97" s="506" t="s">
        <v>1147</v>
      </c>
      <c r="F97" s="510"/>
      <c r="G97" s="510" t="s">
        <v>1005</v>
      </c>
      <c r="H97" s="510" t="s">
        <v>1104</v>
      </c>
      <c r="I97" s="506" t="s">
        <v>1148</v>
      </c>
      <c r="J97" s="505" t="s">
        <v>1146</v>
      </c>
      <c r="K97" s="506" t="s">
        <v>1147</v>
      </c>
      <c r="L97" s="506" t="s">
        <v>2988</v>
      </c>
      <c r="M97" s="233"/>
      <c r="N97" s="233"/>
      <c r="O97" s="233"/>
      <c r="P97" s="233"/>
      <c r="Q97" s="233"/>
      <c r="R97" s="233"/>
      <c r="S97" s="233"/>
      <c r="T97" s="233"/>
      <c r="U97" s="233"/>
      <c r="V97" s="233"/>
      <c r="W97" s="251"/>
      <c r="X97" s="251"/>
      <c r="Y97" s="251"/>
      <c r="Z97" s="251"/>
      <c r="AA97" s="251"/>
      <c r="AB97" s="251"/>
      <c r="AC97" s="251"/>
      <c r="AD97" s="251"/>
      <c r="AE97" s="251"/>
      <c r="AF97" s="261">
        <v>530308</v>
      </c>
      <c r="AG97" s="259" t="s">
        <v>1135</v>
      </c>
      <c r="AH97" s="259" t="s">
        <v>869</v>
      </c>
      <c r="AI97" s="259" t="s">
        <v>262</v>
      </c>
      <c r="AJ97" s="259" t="s">
        <v>262</v>
      </c>
      <c r="AK97" s="261" t="s">
        <v>843</v>
      </c>
      <c r="AL97" s="270" t="s">
        <v>1136</v>
      </c>
      <c r="AM97" s="271">
        <v>110623</v>
      </c>
      <c r="AT97" s="206"/>
      <c r="AU97" s="251"/>
      <c r="AV97" s="251"/>
      <c r="AW97" s="251"/>
      <c r="AX97" s="251"/>
      <c r="AY97" s="251"/>
      <c r="AZ97" s="251"/>
      <c r="BB97" s="251"/>
      <c r="BC97" s="251"/>
      <c r="BD97" s="251"/>
    </row>
    <row r="98" spans="1:56" s="205" customFormat="1" ht="34.5" hidden="1" customHeight="1">
      <c r="A98" s="251"/>
      <c r="B98" s="251"/>
      <c r="C98" s="251"/>
      <c r="D98" s="522" t="s">
        <v>1151</v>
      </c>
      <c r="E98" s="506" t="s">
        <v>1152</v>
      </c>
      <c r="F98" s="510"/>
      <c r="G98" s="510" t="s">
        <v>1005</v>
      </c>
      <c r="H98" s="510" t="s">
        <v>1074</v>
      </c>
      <c r="I98" s="506" t="s">
        <v>1098</v>
      </c>
      <c r="J98" s="505" t="s">
        <v>1151</v>
      </c>
      <c r="K98" s="506" t="s">
        <v>1152</v>
      </c>
      <c r="L98" s="506" t="s">
        <v>2987</v>
      </c>
      <c r="M98" s="233"/>
      <c r="N98" s="233"/>
      <c r="O98" s="233"/>
      <c r="P98" s="233"/>
      <c r="Q98" s="233"/>
      <c r="R98" s="233"/>
      <c r="S98" s="233"/>
      <c r="T98" s="233"/>
      <c r="U98" s="233"/>
      <c r="V98" s="233"/>
      <c r="W98" s="251"/>
      <c r="X98" s="251"/>
      <c r="Y98" s="251"/>
      <c r="Z98" s="251"/>
      <c r="AA98" s="251"/>
      <c r="AB98" s="251"/>
      <c r="AC98" s="251"/>
      <c r="AD98" s="251"/>
      <c r="AE98" s="251"/>
      <c r="AF98" s="261">
        <v>530309</v>
      </c>
      <c r="AG98" s="259" t="s">
        <v>1139</v>
      </c>
      <c r="AH98" s="259" t="s">
        <v>262</v>
      </c>
      <c r="AI98" s="259" t="s">
        <v>262</v>
      </c>
      <c r="AJ98" s="259" t="s">
        <v>262</v>
      </c>
      <c r="AK98" s="261" t="s">
        <v>843</v>
      </c>
      <c r="AL98" s="270" t="s">
        <v>1140</v>
      </c>
      <c r="AM98" s="271">
        <v>110624</v>
      </c>
      <c r="AT98" s="206"/>
      <c r="AU98" s="251"/>
      <c r="AV98" s="251"/>
      <c r="AW98" s="251"/>
      <c r="AX98" s="251"/>
      <c r="AY98" s="251"/>
      <c r="AZ98" s="251"/>
      <c r="BB98" s="251"/>
      <c r="BC98" s="251"/>
      <c r="BD98" s="251"/>
    </row>
    <row r="99" spans="1:56" s="205" customFormat="1" ht="34.5" hidden="1" customHeight="1">
      <c r="A99" s="251"/>
      <c r="B99" s="251"/>
      <c r="C99" s="251"/>
      <c r="D99" s="523" t="s">
        <v>1155</v>
      </c>
      <c r="E99" s="506" t="s">
        <v>1156</v>
      </c>
      <c r="F99" s="510"/>
      <c r="G99" s="510" t="s">
        <v>1005</v>
      </c>
      <c r="H99" s="510" t="s">
        <v>1025</v>
      </c>
      <c r="I99" s="506" t="s">
        <v>1125</v>
      </c>
      <c r="J99" s="505" t="s">
        <v>1467</v>
      </c>
      <c r="K99" s="506" t="s">
        <v>2985</v>
      </c>
      <c r="L99" s="506" t="s">
        <v>2986</v>
      </c>
      <c r="M99" s="233"/>
      <c r="N99" s="233"/>
      <c r="O99" s="233"/>
      <c r="P99" s="233"/>
      <c r="Q99" s="233"/>
      <c r="R99" s="233"/>
      <c r="S99" s="233"/>
      <c r="T99" s="233"/>
      <c r="U99" s="233"/>
      <c r="V99" s="233"/>
      <c r="W99" s="251"/>
      <c r="X99" s="251"/>
      <c r="Y99" s="251"/>
      <c r="Z99" s="251"/>
      <c r="AA99" s="251"/>
      <c r="AB99" s="251"/>
      <c r="AC99" s="251"/>
      <c r="AD99" s="251"/>
      <c r="AE99" s="251"/>
      <c r="AF99" s="261">
        <v>530401</v>
      </c>
      <c r="AG99" s="259" t="s">
        <v>1143</v>
      </c>
      <c r="AH99" s="259" t="s">
        <v>1144</v>
      </c>
      <c r="AI99" s="259" t="s">
        <v>262</v>
      </c>
      <c r="AJ99" s="259" t="s">
        <v>262</v>
      </c>
      <c r="AK99" s="261" t="s">
        <v>843</v>
      </c>
      <c r="AL99" s="270" t="s">
        <v>1145</v>
      </c>
      <c r="AM99" s="271">
        <v>110625</v>
      </c>
      <c r="AT99" s="206"/>
      <c r="AU99" s="251"/>
      <c r="AV99" s="251"/>
      <c r="AW99" s="251"/>
      <c r="AX99" s="251"/>
      <c r="AY99" s="251"/>
      <c r="AZ99" s="251"/>
      <c r="BB99" s="251"/>
      <c r="BC99" s="251"/>
      <c r="BD99" s="251"/>
    </row>
    <row r="100" spans="1:56" s="205" customFormat="1" ht="34.5" hidden="1" customHeight="1">
      <c r="A100" s="251"/>
      <c r="B100" s="251"/>
      <c r="C100" s="251"/>
      <c r="D100" s="522" t="s">
        <v>1159</v>
      </c>
      <c r="E100" s="506" t="s">
        <v>1160</v>
      </c>
      <c r="F100" s="510" t="s">
        <v>1161</v>
      </c>
      <c r="G100" s="510" t="s">
        <v>1162</v>
      </c>
      <c r="H100" s="510" t="s">
        <v>1163</v>
      </c>
      <c r="I100" s="506" t="s">
        <v>1164</v>
      </c>
      <c r="J100" s="505" t="s">
        <v>1262</v>
      </c>
      <c r="K100" s="506" t="s">
        <v>2990</v>
      </c>
      <c r="L100" s="506" t="s">
        <v>2990</v>
      </c>
      <c r="M100" s="233"/>
      <c r="N100" s="233"/>
      <c r="O100" s="233"/>
      <c r="P100" s="233"/>
      <c r="Q100" s="233"/>
      <c r="R100" s="233"/>
      <c r="S100" s="233"/>
      <c r="T100" s="233"/>
      <c r="U100" s="233"/>
      <c r="V100" s="233"/>
      <c r="W100" s="251"/>
      <c r="X100" s="251"/>
      <c r="Y100" s="251"/>
      <c r="Z100" s="251"/>
      <c r="AA100" s="251"/>
      <c r="AB100" s="251"/>
      <c r="AC100" s="251"/>
      <c r="AD100" s="251"/>
      <c r="AE100" s="251"/>
      <c r="AF100" s="261">
        <v>530402</v>
      </c>
      <c r="AG100" s="259" t="s">
        <v>1149</v>
      </c>
      <c r="AH100" s="259" t="s">
        <v>1144</v>
      </c>
      <c r="AI100" s="259" t="s">
        <v>262</v>
      </c>
      <c r="AJ100" s="259" t="s">
        <v>262</v>
      </c>
      <c r="AK100" s="261" t="s">
        <v>843</v>
      </c>
      <c r="AL100" s="270" t="s">
        <v>1150</v>
      </c>
      <c r="AM100" s="271">
        <v>110626</v>
      </c>
      <c r="AT100" s="206"/>
      <c r="AU100" s="251"/>
      <c r="AV100" s="251"/>
      <c r="AW100" s="251"/>
      <c r="AX100" s="251"/>
      <c r="AY100" s="251"/>
      <c r="AZ100" s="251"/>
      <c r="BB100" s="251"/>
      <c r="BC100" s="251"/>
      <c r="BD100" s="251"/>
    </row>
    <row r="101" spans="1:56" s="205" customFormat="1" ht="34.5" hidden="1" customHeight="1">
      <c r="A101" s="251"/>
      <c r="B101" s="251"/>
      <c r="C101" s="251"/>
      <c r="D101" s="522" t="s">
        <v>1166</v>
      </c>
      <c r="E101" s="506" t="s">
        <v>1167</v>
      </c>
      <c r="F101" s="510" t="s">
        <v>1168</v>
      </c>
      <c r="G101" s="510" t="s">
        <v>1162</v>
      </c>
      <c r="H101" s="510" t="s">
        <v>1163</v>
      </c>
      <c r="I101" s="506" t="s">
        <v>1169</v>
      </c>
      <c r="J101" s="505" t="s">
        <v>1262</v>
      </c>
      <c r="K101" s="506" t="s">
        <v>2990</v>
      </c>
      <c r="L101" s="506" t="s">
        <v>2990</v>
      </c>
      <c r="M101" s="233"/>
      <c r="N101" s="233"/>
      <c r="O101" s="233"/>
      <c r="P101" s="233"/>
      <c r="Q101" s="233"/>
      <c r="R101" s="233"/>
      <c r="S101" s="233"/>
      <c r="T101" s="233"/>
      <c r="U101" s="233"/>
      <c r="V101" s="233"/>
      <c r="W101" s="251"/>
      <c r="X101" s="251"/>
      <c r="Y101" s="251"/>
      <c r="Z101" s="251"/>
      <c r="AA101" s="251"/>
      <c r="AB101" s="251"/>
      <c r="AC101" s="251"/>
      <c r="AD101" s="251"/>
      <c r="AE101" s="251"/>
      <c r="AF101" s="261">
        <v>530403</v>
      </c>
      <c r="AG101" s="259" t="s">
        <v>1153</v>
      </c>
      <c r="AH101" s="259" t="s">
        <v>1144</v>
      </c>
      <c r="AI101" s="259" t="s">
        <v>262</v>
      </c>
      <c r="AJ101" s="259" t="s">
        <v>262</v>
      </c>
      <c r="AK101" s="261" t="s">
        <v>843</v>
      </c>
      <c r="AL101" s="270" t="s">
        <v>1154</v>
      </c>
      <c r="AM101" s="271">
        <v>110627</v>
      </c>
      <c r="AT101" s="206"/>
      <c r="AU101" s="251"/>
      <c r="AV101" s="251"/>
      <c r="AW101" s="251"/>
      <c r="AX101" s="251"/>
      <c r="AY101" s="251"/>
      <c r="AZ101" s="251"/>
      <c r="BB101" s="251"/>
      <c r="BC101" s="251"/>
      <c r="BD101" s="251"/>
    </row>
    <row r="102" spans="1:56" s="205" customFormat="1" ht="34.5" hidden="1" customHeight="1">
      <c r="A102" s="251"/>
      <c r="B102" s="251"/>
      <c r="C102" s="251"/>
      <c r="D102" s="522" t="s">
        <v>1172</v>
      </c>
      <c r="E102" s="506" t="s">
        <v>1173</v>
      </c>
      <c r="F102" s="510" t="s">
        <v>1174</v>
      </c>
      <c r="G102" s="510" t="s">
        <v>1162</v>
      </c>
      <c r="H102" s="510" t="s">
        <v>1163</v>
      </c>
      <c r="I102" s="506" t="s">
        <v>1175</v>
      </c>
      <c r="J102" s="505" t="s">
        <v>1262</v>
      </c>
      <c r="K102" s="506" t="s">
        <v>2990</v>
      </c>
      <c r="L102" s="506" t="s">
        <v>2990</v>
      </c>
      <c r="M102" s="233"/>
      <c r="N102" s="233"/>
      <c r="O102" s="233"/>
      <c r="P102" s="233"/>
      <c r="Q102" s="233"/>
      <c r="R102" s="233"/>
      <c r="S102" s="233"/>
      <c r="T102" s="233"/>
      <c r="U102" s="233"/>
      <c r="V102" s="233"/>
      <c r="W102" s="251"/>
      <c r="X102" s="251"/>
      <c r="Y102" s="251"/>
      <c r="Z102" s="251"/>
      <c r="AA102" s="251"/>
      <c r="AB102" s="251"/>
      <c r="AC102" s="251"/>
      <c r="AD102" s="251"/>
      <c r="AE102" s="251"/>
      <c r="AF102" s="261">
        <v>530404</v>
      </c>
      <c r="AG102" s="259" t="s">
        <v>1157</v>
      </c>
      <c r="AH102" s="259" t="s">
        <v>1144</v>
      </c>
      <c r="AI102" s="259" t="s">
        <v>262</v>
      </c>
      <c r="AJ102" s="259" t="s">
        <v>262</v>
      </c>
      <c r="AK102" s="261" t="s">
        <v>843</v>
      </c>
      <c r="AL102" s="270" t="s">
        <v>1158</v>
      </c>
      <c r="AM102" s="271">
        <v>110628</v>
      </c>
      <c r="AT102" s="206"/>
      <c r="AU102" s="251"/>
      <c r="AV102" s="251"/>
      <c r="AW102" s="251"/>
      <c r="AX102" s="251"/>
      <c r="AY102" s="251"/>
      <c r="AZ102" s="251"/>
      <c r="BB102" s="251"/>
      <c r="BC102" s="251"/>
      <c r="BD102" s="251"/>
    </row>
    <row r="103" spans="1:56" s="205" customFormat="1" ht="34.5" hidden="1" customHeight="1">
      <c r="A103" s="251"/>
      <c r="B103" s="251"/>
      <c r="C103" s="251"/>
      <c r="D103" s="522" t="s">
        <v>1178</v>
      </c>
      <c r="E103" s="506" t="s">
        <v>1179</v>
      </c>
      <c r="F103" s="510" t="s">
        <v>1180</v>
      </c>
      <c r="G103" s="510" t="s">
        <v>1162</v>
      </c>
      <c r="H103" s="510" t="s">
        <v>1163</v>
      </c>
      <c r="I103" s="506" t="s">
        <v>1181</v>
      </c>
      <c r="J103" s="505" t="s">
        <v>1262</v>
      </c>
      <c r="K103" s="506" t="s">
        <v>2990</v>
      </c>
      <c r="L103" s="506" t="s">
        <v>2990</v>
      </c>
      <c r="M103" s="233"/>
      <c r="N103" s="233"/>
      <c r="O103" s="233"/>
      <c r="P103" s="233"/>
      <c r="Q103" s="233"/>
      <c r="R103" s="233"/>
      <c r="S103" s="233"/>
      <c r="T103" s="233"/>
      <c r="U103" s="233"/>
      <c r="V103" s="233"/>
      <c r="W103" s="251"/>
      <c r="X103" s="251"/>
      <c r="Y103" s="251"/>
      <c r="Z103" s="251"/>
      <c r="AA103" s="251"/>
      <c r="AB103" s="251"/>
      <c r="AC103" s="251"/>
      <c r="AD103" s="251"/>
      <c r="AE103" s="251"/>
      <c r="AF103" s="261">
        <v>530405</v>
      </c>
      <c r="AG103" s="259" t="s">
        <v>248</v>
      </c>
      <c r="AH103" s="259" t="s">
        <v>1144</v>
      </c>
      <c r="AI103" s="259" t="s">
        <v>262</v>
      </c>
      <c r="AJ103" s="259" t="s">
        <v>262</v>
      </c>
      <c r="AK103" s="261" t="s">
        <v>843</v>
      </c>
      <c r="AL103" s="270" t="s">
        <v>1165</v>
      </c>
      <c r="AM103" s="271">
        <v>110629</v>
      </c>
      <c r="AT103" s="206"/>
      <c r="AU103" s="251"/>
      <c r="AV103" s="251"/>
      <c r="AW103" s="251"/>
      <c r="AX103" s="251"/>
      <c r="AY103" s="251"/>
      <c r="AZ103" s="251"/>
      <c r="BB103" s="251"/>
      <c r="BC103" s="251"/>
      <c r="BD103" s="251"/>
    </row>
    <row r="104" spans="1:56" s="205" customFormat="1" ht="34.5" hidden="1" customHeight="1">
      <c r="A104" s="251"/>
      <c r="B104" s="251"/>
      <c r="C104" s="251"/>
      <c r="D104" s="522" t="s">
        <v>1184</v>
      </c>
      <c r="E104" s="506" t="s">
        <v>1185</v>
      </c>
      <c r="F104" s="510" t="s">
        <v>1186</v>
      </c>
      <c r="G104" s="510" t="s">
        <v>1162</v>
      </c>
      <c r="H104" s="510" t="s">
        <v>1187</v>
      </c>
      <c r="I104" s="506" t="s">
        <v>1188</v>
      </c>
      <c r="J104" s="505" t="s">
        <v>1184</v>
      </c>
      <c r="K104" s="506" t="s">
        <v>2991</v>
      </c>
      <c r="L104" s="506" t="s">
        <v>2991</v>
      </c>
      <c r="M104" s="233"/>
      <c r="N104" s="233"/>
      <c r="O104" s="233"/>
      <c r="P104" s="233"/>
      <c r="Q104" s="233"/>
      <c r="R104" s="233"/>
      <c r="S104" s="233"/>
      <c r="T104" s="233"/>
      <c r="U104" s="233"/>
      <c r="V104" s="233"/>
      <c r="W104" s="251"/>
      <c r="X104" s="251"/>
      <c r="Y104" s="251"/>
      <c r="Z104" s="251"/>
      <c r="AA104" s="251"/>
      <c r="AB104" s="251"/>
      <c r="AC104" s="251"/>
      <c r="AD104" s="251"/>
      <c r="AE104" s="251"/>
      <c r="AF104" s="261">
        <v>530406</v>
      </c>
      <c r="AG104" s="259" t="s">
        <v>1170</v>
      </c>
      <c r="AH104" s="259" t="s">
        <v>1144</v>
      </c>
      <c r="AI104" s="259" t="s">
        <v>262</v>
      </c>
      <c r="AJ104" s="259" t="s">
        <v>262</v>
      </c>
      <c r="AK104" s="261" t="s">
        <v>843</v>
      </c>
      <c r="AL104" s="270" t="s">
        <v>1171</v>
      </c>
      <c r="AM104" s="271">
        <v>110630</v>
      </c>
      <c r="AT104" s="206"/>
      <c r="AU104" s="251"/>
      <c r="AV104" s="251"/>
      <c r="AW104" s="251"/>
      <c r="AX104" s="251"/>
      <c r="AY104" s="251"/>
      <c r="AZ104" s="251"/>
      <c r="BB104" s="251"/>
      <c r="BC104" s="251"/>
      <c r="BD104" s="251"/>
    </row>
    <row r="105" spans="1:56" s="205" customFormat="1" ht="34.5" hidden="1" customHeight="1">
      <c r="A105" s="251"/>
      <c r="B105" s="251"/>
      <c r="C105" s="251"/>
      <c r="D105" s="522" t="s">
        <v>1191</v>
      </c>
      <c r="E105" s="506" t="s">
        <v>1192</v>
      </c>
      <c r="F105" s="510" t="s">
        <v>1193</v>
      </c>
      <c r="G105" s="510" t="s">
        <v>1162</v>
      </c>
      <c r="H105" s="510" t="s">
        <v>1187</v>
      </c>
      <c r="I105" s="506" t="s">
        <v>1194</v>
      </c>
      <c r="J105" s="505" t="s">
        <v>1184</v>
      </c>
      <c r="K105" s="506" t="s">
        <v>2991</v>
      </c>
      <c r="L105" s="506" t="s">
        <v>2991</v>
      </c>
      <c r="M105" s="233"/>
      <c r="N105" s="233"/>
      <c r="O105" s="233"/>
      <c r="P105" s="233"/>
      <c r="Q105" s="233"/>
      <c r="R105" s="233"/>
      <c r="S105" s="233"/>
      <c r="T105" s="233"/>
      <c r="U105" s="233"/>
      <c r="V105" s="233"/>
      <c r="W105" s="251"/>
      <c r="X105" s="251"/>
      <c r="Y105" s="251"/>
      <c r="Z105" s="251"/>
      <c r="AA105" s="251"/>
      <c r="AB105" s="251"/>
      <c r="AC105" s="251"/>
      <c r="AD105" s="251"/>
      <c r="AE105" s="251"/>
      <c r="AF105" s="261">
        <v>530408</v>
      </c>
      <c r="AG105" s="259" t="s">
        <v>1176</v>
      </c>
      <c r="AH105" s="259" t="s">
        <v>1144</v>
      </c>
      <c r="AI105" s="259" t="s">
        <v>262</v>
      </c>
      <c r="AJ105" s="259" t="s">
        <v>262</v>
      </c>
      <c r="AK105" s="261" t="s">
        <v>843</v>
      </c>
      <c r="AL105" s="270" t="s">
        <v>1177</v>
      </c>
      <c r="AM105" s="271">
        <v>110699</v>
      </c>
      <c r="AT105" s="206"/>
      <c r="AU105" s="251"/>
      <c r="AV105" s="251"/>
      <c r="AW105" s="251"/>
      <c r="AX105" s="251"/>
      <c r="AY105" s="251"/>
      <c r="AZ105" s="251"/>
      <c r="BB105" s="251"/>
      <c r="BC105" s="251"/>
      <c r="BD105" s="251"/>
    </row>
    <row r="106" spans="1:56" s="205" customFormat="1" ht="34.5" hidden="1" customHeight="1">
      <c r="A106" s="251"/>
      <c r="B106" s="251"/>
      <c r="C106" s="251"/>
      <c r="D106" s="522" t="s">
        <v>1197</v>
      </c>
      <c r="E106" s="506" t="s">
        <v>1198</v>
      </c>
      <c r="F106" s="510" t="s">
        <v>1199</v>
      </c>
      <c r="G106" s="510" t="s">
        <v>1162</v>
      </c>
      <c r="H106" s="510" t="s">
        <v>1187</v>
      </c>
      <c r="I106" s="506" t="s">
        <v>1200</v>
      </c>
      <c r="J106" s="505" t="s">
        <v>1184</v>
      </c>
      <c r="K106" s="506" t="s">
        <v>2991</v>
      </c>
      <c r="L106" s="506" t="s">
        <v>2991</v>
      </c>
      <c r="M106" s="233"/>
      <c r="N106" s="233"/>
      <c r="O106" s="233"/>
      <c r="P106" s="233"/>
      <c r="Q106" s="233"/>
      <c r="R106" s="233"/>
      <c r="S106" s="233"/>
      <c r="T106" s="233"/>
      <c r="U106" s="233"/>
      <c r="V106" s="233"/>
      <c r="W106" s="251"/>
      <c r="X106" s="251"/>
      <c r="Y106" s="251"/>
      <c r="Z106" s="251"/>
      <c r="AA106" s="251"/>
      <c r="AB106" s="251"/>
      <c r="AC106" s="251"/>
      <c r="AD106" s="251"/>
      <c r="AE106" s="251"/>
      <c r="AF106" s="261">
        <v>530409</v>
      </c>
      <c r="AG106" s="259" t="s">
        <v>1182</v>
      </c>
      <c r="AH106" s="259" t="s">
        <v>1144</v>
      </c>
      <c r="AI106" s="259" t="s">
        <v>262</v>
      </c>
      <c r="AJ106" s="259" t="s">
        <v>262</v>
      </c>
      <c r="AK106" s="261" t="s">
        <v>843</v>
      </c>
      <c r="AL106" s="270" t="s">
        <v>1183</v>
      </c>
      <c r="AM106" s="271">
        <v>110700</v>
      </c>
      <c r="AT106" s="206"/>
      <c r="AU106" s="251"/>
      <c r="AV106" s="251"/>
      <c r="AW106" s="251"/>
      <c r="AX106" s="251"/>
      <c r="AY106" s="251"/>
      <c r="AZ106" s="251"/>
      <c r="BB106" s="251"/>
      <c r="BC106" s="251"/>
      <c r="BD106" s="251"/>
    </row>
    <row r="107" spans="1:56" s="205" customFormat="1" ht="34.5" hidden="1" customHeight="1">
      <c r="A107" s="251"/>
      <c r="B107" s="251"/>
      <c r="C107" s="251"/>
      <c r="D107" s="522" t="s">
        <v>1203</v>
      </c>
      <c r="E107" s="506" t="s">
        <v>1204</v>
      </c>
      <c r="F107" s="510" t="s">
        <v>1205</v>
      </c>
      <c r="G107" s="510" t="s">
        <v>1162</v>
      </c>
      <c r="H107" s="510" t="s">
        <v>1206</v>
      </c>
      <c r="I107" s="506" t="s">
        <v>1207</v>
      </c>
      <c r="J107" s="505" t="s">
        <v>1203</v>
      </c>
      <c r="K107" s="506" t="s">
        <v>2992</v>
      </c>
      <c r="L107" s="506" t="s">
        <v>2992</v>
      </c>
      <c r="M107" s="233"/>
      <c r="N107" s="233"/>
      <c r="O107" s="233"/>
      <c r="P107" s="233"/>
      <c r="Q107" s="233"/>
      <c r="R107" s="233"/>
      <c r="S107" s="233"/>
      <c r="T107" s="233"/>
      <c r="U107" s="233"/>
      <c r="V107" s="233"/>
      <c r="W107" s="251"/>
      <c r="X107" s="251"/>
      <c r="Y107" s="251"/>
      <c r="Z107" s="251"/>
      <c r="AA107" s="251"/>
      <c r="AB107" s="251"/>
      <c r="AC107" s="251"/>
      <c r="AD107" s="251"/>
      <c r="AE107" s="251"/>
      <c r="AF107" s="261">
        <v>530410</v>
      </c>
      <c r="AG107" s="259" t="s">
        <v>1189</v>
      </c>
      <c r="AH107" s="259" t="s">
        <v>1144</v>
      </c>
      <c r="AI107" s="259" t="s">
        <v>262</v>
      </c>
      <c r="AJ107" s="259" t="s">
        <v>262</v>
      </c>
      <c r="AK107" s="261" t="s">
        <v>843</v>
      </c>
      <c r="AL107" s="270" t="s">
        <v>1190</v>
      </c>
      <c r="AM107" s="271">
        <v>110702</v>
      </c>
      <c r="AT107" s="206"/>
      <c r="AU107" s="251"/>
      <c r="AV107" s="251"/>
      <c r="AW107" s="251"/>
      <c r="AX107" s="251"/>
      <c r="AY107" s="251"/>
      <c r="AZ107" s="251"/>
      <c r="BB107" s="251"/>
      <c r="BC107" s="251"/>
      <c r="BD107" s="251"/>
    </row>
    <row r="108" spans="1:56" s="205" customFormat="1" ht="34.5" hidden="1" customHeight="1">
      <c r="A108" s="251"/>
      <c r="B108" s="251"/>
      <c r="C108" s="251"/>
      <c r="D108" s="522" t="s">
        <v>1216</v>
      </c>
      <c r="E108" s="506" t="s">
        <v>1217</v>
      </c>
      <c r="F108" s="510" t="s">
        <v>1218</v>
      </c>
      <c r="G108" s="510" t="s">
        <v>1162</v>
      </c>
      <c r="H108" s="510" t="s">
        <v>1206</v>
      </c>
      <c r="I108" s="506" t="s">
        <v>1219</v>
      </c>
      <c r="J108" s="505" t="s">
        <v>1203</v>
      </c>
      <c r="K108" s="506" t="s">
        <v>2992</v>
      </c>
      <c r="L108" s="506" t="s">
        <v>2992</v>
      </c>
      <c r="M108" s="233"/>
      <c r="N108" s="233"/>
      <c r="O108" s="233"/>
      <c r="P108" s="233"/>
      <c r="Q108" s="233"/>
      <c r="R108" s="233"/>
      <c r="S108" s="233"/>
      <c r="T108" s="233"/>
      <c r="U108" s="233"/>
      <c r="V108" s="233"/>
      <c r="W108" s="251"/>
      <c r="X108" s="251"/>
      <c r="Y108" s="251"/>
      <c r="Z108" s="251"/>
      <c r="AA108" s="251"/>
      <c r="AB108" s="251"/>
      <c r="AC108" s="251"/>
      <c r="AD108" s="251"/>
      <c r="AE108" s="251"/>
      <c r="AF108" s="261">
        <v>530415</v>
      </c>
      <c r="AG108" s="259" t="s">
        <v>1195</v>
      </c>
      <c r="AH108" s="259" t="s">
        <v>1144</v>
      </c>
      <c r="AI108" s="259" t="s">
        <v>262</v>
      </c>
      <c r="AJ108" s="259" t="s">
        <v>262</v>
      </c>
      <c r="AK108" s="261" t="s">
        <v>843</v>
      </c>
      <c r="AL108" s="270" t="s">
        <v>1196</v>
      </c>
      <c r="AM108" s="271">
        <v>110703</v>
      </c>
      <c r="AT108" s="206"/>
      <c r="AU108" s="251"/>
      <c r="AV108" s="251"/>
      <c r="AW108" s="251"/>
      <c r="AX108" s="251"/>
      <c r="AY108" s="251"/>
      <c r="AZ108" s="251"/>
      <c r="BB108" s="251"/>
      <c r="BC108" s="251"/>
      <c r="BD108" s="251"/>
    </row>
    <row r="109" spans="1:56" s="205" customFormat="1" ht="34.5" hidden="1" customHeight="1">
      <c r="A109" s="251"/>
      <c r="B109" s="251"/>
      <c r="C109" s="251"/>
      <c r="D109" s="522" t="s">
        <v>1222</v>
      </c>
      <c r="E109" s="506" t="s">
        <v>1223</v>
      </c>
      <c r="F109" s="510" t="s">
        <v>1224</v>
      </c>
      <c r="G109" s="510" t="s">
        <v>1162</v>
      </c>
      <c r="H109" s="510" t="s">
        <v>1206</v>
      </c>
      <c r="I109" s="506" t="s">
        <v>1225</v>
      </c>
      <c r="J109" s="505" t="s">
        <v>1203</v>
      </c>
      <c r="K109" s="506" t="s">
        <v>2992</v>
      </c>
      <c r="L109" s="506" t="s">
        <v>2992</v>
      </c>
      <c r="M109" s="233"/>
      <c r="N109" s="233"/>
      <c r="O109" s="233"/>
      <c r="P109" s="233"/>
      <c r="Q109" s="233"/>
      <c r="R109" s="233"/>
      <c r="S109" s="233"/>
      <c r="T109" s="233"/>
      <c r="U109" s="233"/>
      <c r="V109" s="233"/>
      <c r="W109" s="251"/>
      <c r="X109" s="251"/>
      <c r="Y109" s="251"/>
      <c r="Z109" s="251"/>
      <c r="AA109" s="251"/>
      <c r="AB109" s="251"/>
      <c r="AC109" s="251"/>
      <c r="AD109" s="251"/>
      <c r="AE109" s="251"/>
      <c r="AF109" s="261">
        <v>530417</v>
      </c>
      <c r="AG109" s="259" t="s">
        <v>1201</v>
      </c>
      <c r="AH109" s="259" t="s">
        <v>1144</v>
      </c>
      <c r="AI109" s="259" t="s">
        <v>262</v>
      </c>
      <c r="AJ109" s="259" t="s">
        <v>262</v>
      </c>
      <c r="AK109" s="261" t="s">
        <v>843</v>
      </c>
      <c r="AL109" s="270" t="s">
        <v>1202</v>
      </c>
      <c r="AM109" s="271">
        <v>110704</v>
      </c>
      <c r="AT109" s="206"/>
      <c r="AU109" s="251"/>
      <c r="AV109" s="251"/>
      <c r="AW109" s="251"/>
      <c r="AX109" s="251"/>
      <c r="AY109" s="251"/>
      <c r="AZ109" s="251"/>
      <c r="BB109" s="251"/>
      <c r="BC109" s="251"/>
      <c r="BD109" s="251"/>
    </row>
    <row r="110" spans="1:56" s="205" customFormat="1" ht="34.5" hidden="1" customHeight="1">
      <c r="A110" s="251"/>
      <c r="B110" s="251"/>
      <c r="C110" s="251"/>
      <c r="D110" s="522" t="s">
        <v>1228</v>
      </c>
      <c r="E110" s="506" t="s">
        <v>1229</v>
      </c>
      <c r="F110" s="510" t="s">
        <v>1230</v>
      </c>
      <c r="G110" s="510" t="s">
        <v>1162</v>
      </c>
      <c r="H110" s="510" t="s">
        <v>1206</v>
      </c>
      <c r="I110" s="506" t="s">
        <v>1231</v>
      </c>
      <c r="J110" s="505" t="s">
        <v>1203</v>
      </c>
      <c r="K110" s="506" t="s">
        <v>2992</v>
      </c>
      <c r="L110" s="506" t="s">
        <v>2992</v>
      </c>
      <c r="M110" s="233"/>
      <c r="N110" s="233"/>
      <c r="O110" s="233"/>
      <c r="P110" s="233"/>
      <c r="Q110" s="233"/>
      <c r="R110" s="233"/>
      <c r="S110" s="233"/>
      <c r="T110" s="233"/>
      <c r="U110" s="233"/>
      <c r="V110" s="233"/>
      <c r="W110" s="251"/>
      <c r="X110" s="251"/>
      <c r="Y110" s="251"/>
      <c r="Z110" s="251"/>
      <c r="AA110" s="251"/>
      <c r="AB110" s="251"/>
      <c r="AC110" s="251"/>
      <c r="AD110" s="251"/>
      <c r="AE110" s="251"/>
      <c r="AF110" s="261">
        <v>530418</v>
      </c>
      <c r="AG110" s="259" t="s">
        <v>1208</v>
      </c>
      <c r="AH110" s="259" t="s">
        <v>1144</v>
      </c>
      <c r="AI110" s="259" t="s">
        <v>262</v>
      </c>
      <c r="AJ110" s="259" t="s">
        <v>262</v>
      </c>
      <c r="AK110" s="261" t="s">
        <v>843</v>
      </c>
      <c r="AL110" s="270" t="s">
        <v>1209</v>
      </c>
      <c r="AM110" s="271">
        <v>110705</v>
      </c>
      <c r="AT110" s="206"/>
      <c r="AU110" s="251"/>
      <c r="AV110" s="251"/>
      <c r="AW110" s="251"/>
      <c r="AX110" s="251"/>
      <c r="AY110" s="251"/>
      <c r="AZ110" s="251"/>
      <c r="BB110" s="251"/>
      <c r="BC110" s="251"/>
      <c r="BD110" s="251"/>
    </row>
    <row r="111" spans="1:56" s="205" customFormat="1" ht="34.5" hidden="1" customHeight="1">
      <c r="A111" s="251"/>
      <c r="B111" s="251"/>
      <c r="C111" s="251"/>
      <c r="D111" s="522" t="s">
        <v>1234</v>
      </c>
      <c r="E111" s="506" t="s">
        <v>1235</v>
      </c>
      <c r="F111" s="510" t="s">
        <v>1236</v>
      </c>
      <c r="G111" s="510" t="s">
        <v>1162</v>
      </c>
      <c r="H111" s="510" t="s">
        <v>1206</v>
      </c>
      <c r="I111" s="506" t="s">
        <v>1237</v>
      </c>
      <c r="J111" s="505" t="s">
        <v>1203</v>
      </c>
      <c r="K111" s="506" t="s">
        <v>2992</v>
      </c>
      <c r="L111" s="506" t="s">
        <v>2992</v>
      </c>
      <c r="M111" s="233"/>
      <c r="N111" s="233"/>
      <c r="O111" s="233"/>
      <c r="P111" s="233"/>
      <c r="Q111" s="233"/>
      <c r="R111" s="233"/>
      <c r="S111" s="233"/>
      <c r="T111" s="233"/>
      <c r="U111" s="233"/>
      <c r="V111" s="233"/>
      <c r="W111" s="251"/>
      <c r="X111" s="251"/>
      <c r="Y111" s="251"/>
      <c r="Z111" s="251"/>
      <c r="AA111" s="251"/>
      <c r="AB111" s="251"/>
      <c r="AC111" s="251"/>
      <c r="AD111" s="251"/>
      <c r="AE111" s="251"/>
      <c r="AF111" s="261">
        <v>530419</v>
      </c>
      <c r="AG111" s="259" t="s">
        <v>1214</v>
      </c>
      <c r="AH111" s="259" t="s">
        <v>1144</v>
      </c>
      <c r="AI111" s="259" t="s">
        <v>262</v>
      </c>
      <c r="AJ111" s="259" t="s">
        <v>262</v>
      </c>
      <c r="AK111" s="261" t="s">
        <v>843</v>
      </c>
      <c r="AL111" s="270" t="s">
        <v>1215</v>
      </c>
      <c r="AM111" s="271">
        <v>110706</v>
      </c>
      <c r="AT111" s="206"/>
      <c r="AU111" s="251"/>
      <c r="AV111" s="251"/>
      <c r="AW111" s="251"/>
      <c r="AX111" s="251"/>
      <c r="AY111" s="251"/>
      <c r="AZ111" s="251"/>
      <c r="BB111" s="251"/>
      <c r="BC111" s="251"/>
      <c r="BD111" s="251"/>
    </row>
    <row r="112" spans="1:56" s="205" customFormat="1" ht="34.5" hidden="1" customHeight="1">
      <c r="A112" s="251"/>
      <c r="B112" s="251"/>
      <c r="C112" s="251"/>
      <c r="D112" s="522" t="s">
        <v>1240</v>
      </c>
      <c r="E112" s="506" t="s">
        <v>1241</v>
      </c>
      <c r="F112" s="510"/>
      <c r="G112" s="510" t="s">
        <v>1162</v>
      </c>
      <c r="H112" s="510" t="s">
        <v>1163</v>
      </c>
      <c r="I112" s="506" t="s">
        <v>1242</v>
      </c>
      <c r="J112" s="505" t="s">
        <v>1240</v>
      </c>
      <c r="K112" s="506" t="s">
        <v>1241</v>
      </c>
      <c r="L112" s="506" t="s">
        <v>2990</v>
      </c>
      <c r="M112" s="233"/>
      <c r="N112" s="233"/>
      <c r="O112" s="233"/>
      <c r="P112" s="233"/>
      <c r="Q112" s="233"/>
      <c r="R112" s="233"/>
      <c r="S112" s="233"/>
      <c r="T112" s="233"/>
      <c r="U112" s="233"/>
      <c r="V112" s="233"/>
      <c r="W112" s="251"/>
      <c r="X112" s="251"/>
      <c r="Y112" s="251"/>
      <c r="Z112" s="251"/>
      <c r="AA112" s="251"/>
      <c r="AB112" s="251"/>
      <c r="AC112" s="251"/>
      <c r="AD112" s="251"/>
      <c r="AE112" s="251"/>
      <c r="AF112" s="261">
        <v>530501</v>
      </c>
      <c r="AG112" s="259" t="s">
        <v>1220</v>
      </c>
      <c r="AH112" s="259" t="s">
        <v>869</v>
      </c>
      <c r="AI112" s="259" t="s">
        <v>262</v>
      </c>
      <c r="AJ112" s="259" t="s">
        <v>262</v>
      </c>
      <c r="AK112" s="261" t="s">
        <v>843</v>
      </c>
      <c r="AL112" s="270" t="s">
        <v>1221</v>
      </c>
      <c r="AM112" s="271">
        <v>110708</v>
      </c>
      <c r="AT112" s="206"/>
      <c r="AU112" s="251"/>
      <c r="AV112" s="251"/>
      <c r="AW112" s="251"/>
      <c r="AX112" s="251"/>
      <c r="AY112" s="251"/>
      <c r="AZ112" s="251"/>
      <c r="BB112" s="251"/>
      <c r="BC112" s="251"/>
      <c r="BD112" s="251"/>
    </row>
    <row r="113" spans="1:56" s="205" customFormat="1" ht="34.5" hidden="1" customHeight="1">
      <c r="A113" s="251"/>
      <c r="B113" s="251"/>
      <c r="C113" s="251"/>
      <c r="D113" s="522" t="s">
        <v>1245</v>
      </c>
      <c r="E113" s="506" t="s">
        <v>1246</v>
      </c>
      <c r="F113" s="510"/>
      <c r="G113" s="510" t="s">
        <v>1162</v>
      </c>
      <c r="H113" s="510" t="s">
        <v>1163</v>
      </c>
      <c r="I113" s="506" t="s">
        <v>1247</v>
      </c>
      <c r="J113" s="505" t="s">
        <v>1245</v>
      </c>
      <c r="K113" s="506" t="s">
        <v>1246</v>
      </c>
      <c r="L113" s="506" t="s">
        <v>2990</v>
      </c>
      <c r="M113" s="233"/>
      <c r="N113" s="233"/>
      <c r="O113" s="233"/>
      <c r="P113" s="233"/>
      <c r="Q113" s="233"/>
      <c r="R113" s="233"/>
      <c r="S113" s="233"/>
      <c r="T113" s="233"/>
      <c r="U113" s="233"/>
      <c r="V113" s="233"/>
      <c r="W113" s="251"/>
      <c r="X113" s="251"/>
      <c r="Y113" s="251"/>
      <c r="Z113" s="251"/>
      <c r="AA113" s="251"/>
      <c r="AB113" s="251"/>
      <c r="AC113" s="251"/>
      <c r="AD113" s="251"/>
      <c r="AE113" s="251"/>
      <c r="AF113" s="261">
        <v>530502</v>
      </c>
      <c r="AG113" s="259" t="s">
        <v>1226</v>
      </c>
      <c r="AH113" s="259" t="s">
        <v>869</v>
      </c>
      <c r="AI113" s="259" t="s">
        <v>262</v>
      </c>
      <c r="AJ113" s="259" t="s">
        <v>262</v>
      </c>
      <c r="AK113" s="261" t="s">
        <v>843</v>
      </c>
      <c r="AL113" s="270" t="s">
        <v>1227</v>
      </c>
      <c r="AM113" s="271">
        <v>110709</v>
      </c>
      <c r="AT113" s="206"/>
      <c r="AU113" s="251"/>
      <c r="AV113" s="251"/>
      <c r="AW113" s="251"/>
      <c r="AX113" s="251"/>
      <c r="AY113" s="251"/>
      <c r="AZ113" s="251"/>
      <c r="BB113" s="251"/>
      <c r="BC113" s="251"/>
      <c r="BD113" s="251"/>
    </row>
    <row r="114" spans="1:56" s="205" customFormat="1" ht="34.5" hidden="1" customHeight="1">
      <c r="A114" s="251"/>
      <c r="B114" s="251"/>
      <c r="C114" s="251"/>
      <c r="D114" s="522" t="s">
        <v>1250</v>
      </c>
      <c r="E114" s="506" t="s">
        <v>1251</v>
      </c>
      <c r="F114" s="510"/>
      <c r="G114" s="510" t="s">
        <v>1162</v>
      </c>
      <c r="H114" s="510" t="s">
        <v>1187</v>
      </c>
      <c r="I114" s="506" t="s">
        <v>1188</v>
      </c>
      <c r="J114" s="505" t="s">
        <v>1250</v>
      </c>
      <c r="K114" s="506" t="s">
        <v>1251</v>
      </c>
      <c r="L114" s="506" t="s">
        <v>2991</v>
      </c>
      <c r="M114" s="233"/>
      <c r="N114" s="233"/>
      <c r="O114" s="233"/>
      <c r="P114" s="233"/>
      <c r="Q114" s="233"/>
      <c r="R114" s="233"/>
      <c r="S114" s="233"/>
      <c r="T114" s="233"/>
      <c r="U114" s="233"/>
      <c r="V114" s="233"/>
      <c r="W114" s="251"/>
      <c r="X114" s="251"/>
      <c r="Y114" s="251"/>
      <c r="Z114" s="251"/>
      <c r="AA114" s="251"/>
      <c r="AB114" s="251"/>
      <c r="AC114" s="251"/>
      <c r="AD114" s="251"/>
      <c r="AE114" s="251"/>
      <c r="AF114" s="261">
        <v>530503</v>
      </c>
      <c r="AG114" s="259" t="s">
        <v>1232</v>
      </c>
      <c r="AH114" s="259" t="s">
        <v>869</v>
      </c>
      <c r="AI114" s="259" t="s">
        <v>262</v>
      </c>
      <c r="AJ114" s="259" t="s">
        <v>262</v>
      </c>
      <c r="AK114" s="261" t="s">
        <v>843</v>
      </c>
      <c r="AL114" s="270" t="s">
        <v>1233</v>
      </c>
      <c r="AM114" s="271">
        <v>110710</v>
      </c>
      <c r="AT114" s="206"/>
      <c r="AU114" s="251"/>
      <c r="AV114" s="251"/>
      <c r="AW114" s="251"/>
      <c r="AX114" s="251"/>
      <c r="AY114" s="251"/>
      <c r="AZ114" s="251"/>
      <c r="BB114" s="251"/>
      <c r="BC114" s="251"/>
      <c r="BD114" s="251"/>
    </row>
    <row r="115" spans="1:56" s="205" customFormat="1" ht="34.5" hidden="1" customHeight="1">
      <c r="A115" s="251"/>
      <c r="B115" s="251"/>
      <c r="C115" s="251"/>
      <c r="D115" s="522" t="s">
        <v>1254</v>
      </c>
      <c r="E115" s="506" t="s">
        <v>1255</v>
      </c>
      <c r="F115" s="510"/>
      <c r="G115" s="510" t="s">
        <v>1162</v>
      </c>
      <c r="H115" s="510" t="s">
        <v>1187</v>
      </c>
      <c r="I115" s="506" t="s">
        <v>1200</v>
      </c>
      <c r="J115" s="505">
        <v>1054</v>
      </c>
      <c r="K115" s="506" t="s">
        <v>1255</v>
      </c>
      <c r="L115" s="506" t="s">
        <v>2991</v>
      </c>
      <c r="M115" s="233"/>
      <c r="N115" s="233"/>
      <c r="O115" s="233"/>
      <c r="P115" s="233"/>
      <c r="Q115" s="233"/>
      <c r="R115" s="233"/>
      <c r="S115" s="233"/>
      <c r="T115" s="233"/>
      <c r="U115" s="233"/>
      <c r="V115" s="233"/>
      <c r="W115" s="251"/>
      <c r="X115" s="251"/>
      <c r="Y115" s="251"/>
      <c r="Z115" s="251"/>
      <c r="AA115" s="251"/>
      <c r="AB115" s="251"/>
      <c r="AC115" s="251"/>
      <c r="AD115" s="251"/>
      <c r="AE115" s="251"/>
      <c r="AF115" s="261">
        <v>530504</v>
      </c>
      <c r="AG115" s="259" t="s">
        <v>1238</v>
      </c>
      <c r="AH115" s="259" t="s">
        <v>869</v>
      </c>
      <c r="AI115" s="259" t="s">
        <v>262</v>
      </c>
      <c r="AJ115" s="259" t="s">
        <v>262</v>
      </c>
      <c r="AK115" s="261" t="s">
        <v>843</v>
      </c>
      <c r="AL115" s="270" t="s">
        <v>1239</v>
      </c>
      <c r="AM115" s="271">
        <v>110711</v>
      </c>
      <c r="AT115" s="206"/>
      <c r="AU115" s="251"/>
      <c r="AV115" s="251"/>
      <c r="AW115" s="251"/>
      <c r="AX115" s="251"/>
      <c r="AY115" s="251"/>
      <c r="AZ115" s="251"/>
      <c r="BB115" s="251"/>
      <c r="BC115" s="251"/>
      <c r="BD115" s="251"/>
    </row>
    <row r="116" spans="1:56" s="205" customFormat="1" ht="34.5" hidden="1" customHeight="1">
      <c r="A116" s="251"/>
      <c r="B116" s="251"/>
      <c r="C116" s="251"/>
      <c r="D116" s="522" t="s">
        <v>1258</v>
      </c>
      <c r="E116" s="506" t="s">
        <v>1259</v>
      </c>
      <c r="F116" s="510"/>
      <c r="G116" s="510" t="s">
        <v>1162</v>
      </c>
      <c r="H116" s="510" t="s">
        <v>1206</v>
      </c>
      <c r="I116" s="506" t="s">
        <v>1207</v>
      </c>
      <c r="J116" s="505" t="s">
        <v>1258</v>
      </c>
      <c r="K116" s="506" t="s">
        <v>1259</v>
      </c>
      <c r="L116" s="506" t="s">
        <v>2992</v>
      </c>
      <c r="M116" s="233"/>
      <c r="N116" s="233"/>
      <c r="O116" s="233"/>
      <c r="P116" s="233"/>
      <c r="Q116" s="233"/>
      <c r="R116" s="233"/>
      <c r="S116" s="233"/>
      <c r="T116" s="233"/>
      <c r="U116" s="233"/>
      <c r="V116" s="233"/>
      <c r="W116" s="251"/>
      <c r="X116" s="251"/>
      <c r="Y116" s="251"/>
      <c r="Z116" s="251"/>
      <c r="AA116" s="251"/>
      <c r="AB116" s="251"/>
      <c r="AC116" s="251"/>
      <c r="AD116" s="251"/>
      <c r="AE116" s="251"/>
      <c r="AF116" s="261">
        <v>530505</v>
      </c>
      <c r="AG116" s="259" t="s">
        <v>1243</v>
      </c>
      <c r="AH116" s="259" t="s">
        <v>869</v>
      </c>
      <c r="AI116" s="259" t="s">
        <v>262</v>
      </c>
      <c r="AJ116" s="259" t="s">
        <v>262</v>
      </c>
      <c r="AK116" s="261" t="s">
        <v>843</v>
      </c>
      <c r="AL116" s="270" t="s">
        <v>1244</v>
      </c>
      <c r="AM116" s="271">
        <v>110712</v>
      </c>
      <c r="AT116" s="206"/>
      <c r="AU116" s="251"/>
      <c r="AV116" s="251"/>
      <c r="AW116" s="251"/>
      <c r="AX116" s="251"/>
      <c r="AY116" s="251"/>
      <c r="AZ116" s="251"/>
      <c r="BB116" s="251"/>
      <c r="BC116" s="251"/>
      <c r="BD116" s="251"/>
    </row>
    <row r="117" spans="1:56" s="205" customFormat="1" ht="34.5" hidden="1" customHeight="1">
      <c r="A117" s="251"/>
      <c r="B117" s="251"/>
      <c r="C117" s="251"/>
      <c r="D117" s="522" t="s">
        <v>1262</v>
      </c>
      <c r="E117" s="506" t="s">
        <v>1263</v>
      </c>
      <c r="F117" s="510"/>
      <c r="G117" s="510" t="s">
        <v>1162</v>
      </c>
      <c r="H117" s="510" t="s">
        <v>1163</v>
      </c>
      <c r="I117" s="506" t="s">
        <v>1242</v>
      </c>
      <c r="J117" s="505" t="s">
        <v>1262</v>
      </c>
      <c r="K117" s="506" t="s">
        <v>2990</v>
      </c>
      <c r="L117" s="506" t="s">
        <v>2990</v>
      </c>
      <c r="M117" s="233"/>
      <c r="N117" s="233"/>
      <c r="O117" s="233"/>
      <c r="P117" s="233"/>
      <c r="Q117" s="233"/>
      <c r="R117" s="233"/>
      <c r="S117" s="233"/>
      <c r="T117" s="233"/>
      <c r="U117" s="233"/>
      <c r="V117" s="233"/>
      <c r="W117" s="251"/>
      <c r="X117" s="251"/>
      <c r="Y117" s="251"/>
      <c r="Z117" s="251"/>
      <c r="AA117" s="251"/>
      <c r="AB117" s="251"/>
      <c r="AC117" s="251"/>
      <c r="AD117" s="251"/>
      <c r="AE117" s="251"/>
      <c r="AF117" s="261">
        <v>530506</v>
      </c>
      <c r="AG117" s="259" t="s">
        <v>1248</v>
      </c>
      <c r="AH117" s="259" t="s">
        <v>869</v>
      </c>
      <c r="AI117" s="259" t="s">
        <v>262</v>
      </c>
      <c r="AJ117" s="259" t="s">
        <v>262</v>
      </c>
      <c r="AK117" s="261" t="s">
        <v>843</v>
      </c>
      <c r="AL117" s="270" t="s">
        <v>1249</v>
      </c>
      <c r="AM117" s="271">
        <v>110713</v>
      </c>
      <c r="AT117" s="206"/>
      <c r="AU117" s="251"/>
      <c r="AV117" s="251"/>
      <c r="AW117" s="251"/>
      <c r="AX117" s="251"/>
      <c r="AY117" s="251"/>
      <c r="AZ117" s="251"/>
      <c r="BB117" s="251"/>
      <c r="BC117" s="251"/>
      <c r="BD117" s="251"/>
    </row>
    <row r="118" spans="1:56" s="205" customFormat="1" ht="34.5" hidden="1" customHeight="1">
      <c r="A118" s="251"/>
      <c r="B118" s="251"/>
      <c r="C118" s="251"/>
      <c r="D118" s="523" t="s">
        <v>1266</v>
      </c>
      <c r="E118" s="506" t="s">
        <v>1267</v>
      </c>
      <c r="F118" s="510" t="s">
        <v>1268</v>
      </c>
      <c r="G118" s="510" t="s">
        <v>819</v>
      </c>
      <c r="H118" s="505" t="s">
        <v>1269</v>
      </c>
      <c r="I118" s="506" t="s">
        <v>1270</v>
      </c>
      <c r="J118" s="505" t="s">
        <v>1266</v>
      </c>
      <c r="K118" s="506" t="s">
        <v>2979</v>
      </c>
      <c r="L118" s="506" t="s">
        <v>2979</v>
      </c>
      <c r="M118" s="233"/>
      <c r="N118" s="233"/>
      <c r="O118" s="233"/>
      <c r="P118" s="233"/>
      <c r="Q118" s="233"/>
      <c r="R118" s="233"/>
      <c r="S118" s="233"/>
      <c r="T118" s="233"/>
      <c r="U118" s="233"/>
      <c r="V118" s="233"/>
      <c r="W118" s="251"/>
      <c r="X118" s="251"/>
      <c r="Y118" s="251"/>
      <c r="Z118" s="251"/>
      <c r="AA118" s="251"/>
      <c r="AB118" s="251"/>
      <c r="AC118" s="251"/>
      <c r="AD118" s="251"/>
      <c r="AE118" s="251"/>
      <c r="AF118" s="261">
        <v>530515</v>
      </c>
      <c r="AG118" s="259" t="s">
        <v>1252</v>
      </c>
      <c r="AH118" s="259" t="s">
        <v>869</v>
      </c>
      <c r="AI118" s="259" t="s">
        <v>262</v>
      </c>
      <c r="AJ118" s="259" t="s">
        <v>262</v>
      </c>
      <c r="AK118" s="261" t="s">
        <v>843</v>
      </c>
      <c r="AL118" s="270" t="s">
        <v>1253</v>
      </c>
      <c r="AM118" s="271">
        <v>110714</v>
      </c>
      <c r="AT118" s="206"/>
      <c r="AU118" s="251"/>
      <c r="AV118" s="251"/>
      <c r="AW118" s="251"/>
      <c r="AX118" s="251"/>
      <c r="AY118" s="251"/>
      <c r="AZ118" s="251"/>
      <c r="BB118" s="251"/>
      <c r="BC118" s="251"/>
      <c r="BD118" s="251"/>
    </row>
    <row r="119" spans="1:56" s="205" customFormat="1" ht="34.5" hidden="1" customHeight="1">
      <c r="A119" s="251"/>
      <c r="B119" s="251"/>
      <c r="C119" s="251"/>
      <c r="D119" s="523" t="s">
        <v>1275</v>
      </c>
      <c r="E119" s="506" t="s">
        <v>1276</v>
      </c>
      <c r="F119" s="510" t="s">
        <v>1277</v>
      </c>
      <c r="G119" s="510" t="s">
        <v>819</v>
      </c>
      <c r="H119" s="505" t="s">
        <v>1269</v>
      </c>
      <c r="I119" s="506" t="s">
        <v>1278</v>
      </c>
      <c r="J119" s="505" t="s">
        <v>1266</v>
      </c>
      <c r="K119" s="506" t="s">
        <v>2979</v>
      </c>
      <c r="L119" s="506" t="s">
        <v>2979</v>
      </c>
      <c r="M119" s="233"/>
      <c r="N119" s="233"/>
      <c r="O119" s="233"/>
      <c r="P119" s="233"/>
      <c r="Q119" s="233"/>
      <c r="R119" s="233"/>
      <c r="S119" s="233"/>
      <c r="T119" s="233"/>
      <c r="U119" s="233"/>
      <c r="V119" s="233"/>
      <c r="W119" s="251"/>
      <c r="X119" s="251"/>
      <c r="Y119" s="251"/>
      <c r="Z119" s="251"/>
      <c r="AA119" s="251"/>
      <c r="AB119" s="251"/>
      <c r="AC119" s="251"/>
      <c r="AD119" s="251"/>
      <c r="AE119" s="251"/>
      <c r="AF119" s="261">
        <v>530516</v>
      </c>
      <c r="AG119" s="259" t="s">
        <v>1256</v>
      </c>
      <c r="AH119" s="259" t="s">
        <v>869</v>
      </c>
      <c r="AI119" s="259" t="s">
        <v>262</v>
      </c>
      <c r="AJ119" s="259" t="s">
        <v>262</v>
      </c>
      <c r="AK119" s="261" t="s">
        <v>843</v>
      </c>
      <c r="AL119" s="270" t="s">
        <v>1257</v>
      </c>
      <c r="AM119" s="271">
        <v>110715</v>
      </c>
      <c r="AT119" s="206"/>
      <c r="AU119" s="251"/>
      <c r="AV119" s="251"/>
      <c r="AW119" s="251"/>
      <c r="AX119" s="251"/>
      <c r="AY119" s="251"/>
      <c r="AZ119" s="251"/>
      <c r="BB119" s="251"/>
      <c r="BC119" s="251"/>
      <c r="BD119" s="251"/>
    </row>
    <row r="120" spans="1:56" s="205" customFormat="1" ht="34.5" hidden="1" customHeight="1">
      <c r="A120" s="251"/>
      <c r="B120" s="251"/>
      <c r="C120" s="251"/>
      <c r="D120" s="523" t="s">
        <v>1280</v>
      </c>
      <c r="E120" s="506" t="s">
        <v>1281</v>
      </c>
      <c r="F120" s="510" t="s">
        <v>1282</v>
      </c>
      <c r="G120" s="510" t="s">
        <v>819</v>
      </c>
      <c r="H120" s="505" t="s">
        <v>1269</v>
      </c>
      <c r="I120" s="506" t="s">
        <v>1283</v>
      </c>
      <c r="J120" s="505" t="s">
        <v>1266</v>
      </c>
      <c r="K120" s="506" t="s">
        <v>2979</v>
      </c>
      <c r="L120" s="506" t="s">
        <v>2979</v>
      </c>
      <c r="M120" s="233"/>
      <c r="N120" s="233"/>
      <c r="O120" s="233"/>
      <c r="P120" s="233"/>
      <c r="Q120" s="233"/>
      <c r="R120" s="233"/>
      <c r="S120" s="233"/>
      <c r="T120" s="233"/>
      <c r="U120" s="233"/>
      <c r="V120" s="233"/>
      <c r="W120" s="251"/>
      <c r="X120" s="251"/>
      <c r="Y120" s="251"/>
      <c r="Z120" s="251"/>
      <c r="AA120" s="251"/>
      <c r="AB120" s="251"/>
      <c r="AC120" s="251"/>
      <c r="AD120" s="251"/>
      <c r="AE120" s="251"/>
      <c r="AF120" s="261">
        <v>530601</v>
      </c>
      <c r="AG120" s="259" t="s">
        <v>1260</v>
      </c>
      <c r="AH120" s="259" t="s">
        <v>869</v>
      </c>
      <c r="AI120" s="259" t="s">
        <v>262</v>
      </c>
      <c r="AJ120" s="259" t="s">
        <v>262</v>
      </c>
      <c r="AK120" s="261" t="s">
        <v>843</v>
      </c>
      <c r="AL120" s="270" t="s">
        <v>1261</v>
      </c>
      <c r="AM120" s="271">
        <v>110716</v>
      </c>
      <c r="AT120" s="206"/>
      <c r="AU120" s="251"/>
      <c r="AV120" s="251"/>
      <c r="AW120" s="251"/>
      <c r="AX120" s="251"/>
      <c r="AY120" s="251"/>
      <c r="AZ120" s="251"/>
      <c r="BB120" s="251"/>
      <c r="BC120" s="251"/>
      <c r="BD120" s="251"/>
    </row>
    <row r="121" spans="1:56" s="205" customFormat="1" ht="34.5" hidden="1" customHeight="1">
      <c r="A121" s="251"/>
      <c r="B121" s="251"/>
      <c r="C121" s="251"/>
      <c r="D121" s="523" t="s">
        <v>1286</v>
      </c>
      <c r="E121" s="506" t="s">
        <v>1287</v>
      </c>
      <c r="F121" s="510" t="s">
        <v>1288</v>
      </c>
      <c r="G121" s="510" t="s">
        <v>819</v>
      </c>
      <c r="H121" s="505" t="s">
        <v>1269</v>
      </c>
      <c r="I121" s="506" t="s">
        <v>1289</v>
      </c>
      <c r="J121" s="505" t="s">
        <v>1266</v>
      </c>
      <c r="K121" s="506" t="s">
        <v>2979</v>
      </c>
      <c r="L121" s="506" t="s">
        <v>2979</v>
      </c>
      <c r="M121" s="233"/>
      <c r="N121" s="233"/>
      <c r="O121" s="233"/>
      <c r="P121" s="233"/>
      <c r="Q121" s="233"/>
      <c r="R121" s="233"/>
      <c r="S121" s="233"/>
      <c r="T121" s="233"/>
      <c r="U121" s="233"/>
      <c r="V121" s="233"/>
      <c r="W121" s="251"/>
      <c r="X121" s="251"/>
      <c r="Y121" s="251"/>
      <c r="Z121" s="251"/>
      <c r="AA121" s="251"/>
      <c r="AB121" s="251"/>
      <c r="AC121" s="251"/>
      <c r="AD121" s="251"/>
      <c r="AE121" s="251"/>
      <c r="AF121" s="261">
        <v>530602</v>
      </c>
      <c r="AG121" s="259" t="s">
        <v>1264</v>
      </c>
      <c r="AH121" s="259" t="s">
        <v>869</v>
      </c>
      <c r="AI121" s="259" t="s">
        <v>262</v>
      </c>
      <c r="AJ121" s="259" t="s">
        <v>262</v>
      </c>
      <c r="AK121" s="261" t="s">
        <v>843</v>
      </c>
      <c r="AL121" s="270" t="s">
        <v>1265</v>
      </c>
      <c r="AM121" s="271">
        <v>110717</v>
      </c>
      <c r="AT121" s="206"/>
      <c r="AU121" s="251"/>
      <c r="AV121" s="251"/>
      <c r="AW121" s="251"/>
      <c r="AX121" s="251"/>
      <c r="AY121" s="251"/>
      <c r="AZ121" s="251"/>
      <c r="BB121" s="251"/>
      <c r="BC121" s="251"/>
      <c r="BD121" s="251"/>
    </row>
    <row r="122" spans="1:56" s="205" customFormat="1" ht="34.5" hidden="1" customHeight="1">
      <c r="A122" s="251"/>
      <c r="B122" s="251"/>
      <c r="C122" s="251"/>
      <c r="D122" s="523" t="s">
        <v>1292</v>
      </c>
      <c r="E122" s="506" t="s">
        <v>1293</v>
      </c>
      <c r="F122" s="510" t="s">
        <v>1294</v>
      </c>
      <c r="G122" s="510" t="s">
        <v>819</v>
      </c>
      <c r="H122" s="505" t="s">
        <v>1269</v>
      </c>
      <c r="I122" s="506" t="s">
        <v>1295</v>
      </c>
      <c r="J122" s="505" t="s">
        <v>1266</v>
      </c>
      <c r="K122" s="506" t="s">
        <v>2979</v>
      </c>
      <c r="L122" s="506" t="s">
        <v>2979</v>
      </c>
      <c r="M122" s="233"/>
      <c r="N122" s="233"/>
      <c r="O122" s="233"/>
      <c r="P122" s="233"/>
      <c r="Q122" s="233"/>
      <c r="R122" s="233"/>
      <c r="S122" s="233"/>
      <c r="T122" s="233"/>
      <c r="U122" s="233"/>
      <c r="V122" s="233"/>
      <c r="W122" s="251"/>
      <c r="X122" s="251"/>
      <c r="Y122" s="251"/>
      <c r="Z122" s="251"/>
      <c r="AA122" s="251"/>
      <c r="AB122" s="251"/>
      <c r="AC122" s="251"/>
      <c r="AD122" s="251"/>
      <c r="AE122" s="251"/>
      <c r="AF122" s="261">
        <v>530604</v>
      </c>
      <c r="AG122" s="259" t="s">
        <v>1271</v>
      </c>
      <c r="AH122" s="259" t="s">
        <v>869</v>
      </c>
      <c r="AI122" s="259" t="s">
        <v>262</v>
      </c>
      <c r="AJ122" s="259" t="s">
        <v>262</v>
      </c>
      <c r="AK122" s="261" t="s">
        <v>843</v>
      </c>
      <c r="AL122" s="270" t="s">
        <v>1040</v>
      </c>
      <c r="AM122" s="271">
        <v>110718</v>
      </c>
      <c r="AT122" s="206"/>
      <c r="AU122" s="251"/>
      <c r="AV122" s="251"/>
      <c r="AW122" s="251"/>
      <c r="AX122" s="251"/>
      <c r="AY122" s="251"/>
      <c r="AZ122" s="251"/>
      <c r="BB122" s="251"/>
      <c r="BC122" s="251"/>
      <c r="BD122" s="251"/>
    </row>
    <row r="123" spans="1:56" s="205" customFormat="1" ht="34.5" hidden="1" customHeight="1">
      <c r="A123" s="251"/>
      <c r="B123" s="251"/>
      <c r="C123" s="251"/>
      <c r="D123" s="522" t="s">
        <v>1304</v>
      </c>
      <c r="E123" s="506" t="s">
        <v>1305</v>
      </c>
      <c r="F123" s="510" t="s">
        <v>1306</v>
      </c>
      <c r="G123" s="510" t="s">
        <v>819</v>
      </c>
      <c r="H123" s="510" t="s">
        <v>1301</v>
      </c>
      <c r="I123" s="506" t="s">
        <v>1307</v>
      </c>
      <c r="J123" s="505" t="s">
        <v>1398</v>
      </c>
      <c r="K123" s="506" t="s">
        <v>2993</v>
      </c>
      <c r="L123" s="506" t="s">
        <v>2993</v>
      </c>
      <c r="M123" s="233"/>
      <c r="N123" s="233"/>
      <c r="O123" s="233"/>
      <c r="P123" s="233"/>
      <c r="Q123" s="233"/>
      <c r="R123" s="233"/>
      <c r="S123" s="233"/>
      <c r="T123" s="233"/>
      <c r="U123" s="233"/>
      <c r="V123" s="233"/>
      <c r="W123" s="251"/>
      <c r="X123" s="251"/>
      <c r="Y123" s="251"/>
      <c r="Z123" s="251"/>
      <c r="AA123" s="251"/>
      <c r="AB123" s="251"/>
      <c r="AC123" s="251"/>
      <c r="AD123" s="251"/>
      <c r="AE123" s="251"/>
      <c r="AF123" s="261">
        <v>530605</v>
      </c>
      <c r="AG123" s="259" t="s">
        <v>1273</v>
      </c>
      <c r="AH123" s="259" t="s">
        <v>869</v>
      </c>
      <c r="AI123" s="259" t="s">
        <v>262</v>
      </c>
      <c r="AJ123" s="259" t="s">
        <v>262</v>
      </c>
      <c r="AK123" s="261" t="s">
        <v>843</v>
      </c>
      <c r="AL123" s="270" t="s">
        <v>1274</v>
      </c>
      <c r="AM123" s="271">
        <v>110719</v>
      </c>
      <c r="AT123" s="206"/>
      <c r="AU123" s="251"/>
      <c r="AV123" s="251"/>
      <c r="AW123" s="251"/>
      <c r="AX123" s="251"/>
      <c r="AY123" s="251"/>
      <c r="AZ123" s="251"/>
      <c r="BB123" s="251"/>
      <c r="BC123" s="251"/>
      <c r="BD123" s="251"/>
    </row>
    <row r="124" spans="1:56" s="205" customFormat="1" ht="34.5" hidden="1" customHeight="1">
      <c r="A124" s="251"/>
      <c r="B124" s="251"/>
      <c r="C124" s="251"/>
      <c r="D124" s="522" t="s">
        <v>1310</v>
      </c>
      <c r="E124" s="506" t="s">
        <v>1311</v>
      </c>
      <c r="F124" s="510" t="s">
        <v>1312</v>
      </c>
      <c r="G124" s="510" t="s">
        <v>819</v>
      </c>
      <c r="H124" s="510" t="s">
        <v>1301</v>
      </c>
      <c r="I124" s="506" t="s">
        <v>1313</v>
      </c>
      <c r="J124" s="505" t="s">
        <v>1398</v>
      </c>
      <c r="K124" s="506" t="s">
        <v>2993</v>
      </c>
      <c r="L124" s="506" t="s">
        <v>2993</v>
      </c>
      <c r="M124" s="233"/>
      <c r="N124" s="233"/>
      <c r="O124" s="233"/>
      <c r="P124" s="233"/>
      <c r="Q124" s="233"/>
      <c r="R124" s="233"/>
      <c r="S124" s="233"/>
      <c r="T124" s="233"/>
      <c r="U124" s="233"/>
      <c r="V124" s="233"/>
      <c r="W124" s="251"/>
      <c r="X124" s="251"/>
      <c r="Y124" s="251"/>
      <c r="Z124" s="251"/>
      <c r="AA124" s="251"/>
      <c r="AB124" s="251"/>
      <c r="AC124" s="251"/>
      <c r="AD124" s="251"/>
      <c r="AE124" s="251"/>
      <c r="AF124" s="261">
        <v>530606</v>
      </c>
      <c r="AG124" s="259" t="s">
        <v>268</v>
      </c>
      <c r="AH124" s="259" t="s">
        <v>869</v>
      </c>
      <c r="AI124" s="259" t="s">
        <v>262</v>
      </c>
      <c r="AJ124" s="259" t="s">
        <v>262</v>
      </c>
      <c r="AK124" s="261" t="s">
        <v>843</v>
      </c>
      <c r="AL124" s="270" t="s">
        <v>1279</v>
      </c>
      <c r="AM124" s="271">
        <v>110799</v>
      </c>
      <c r="AT124" s="206"/>
      <c r="AU124" s="251"/>
      <c r="AV124" s="251"/>
      <c r="AW124" s="251"/>
      <c r="AX124" s="251"/>
      <c r="AY124" s="251"/>
      <c r="AZ124" s="251"/>
      <c r="BB124" s="251"/>
      <c r="BC124" s="251"/>
      <c r="BD124" s="251"/>
    </row>
    <row r="125" spans="1:56" s="205" customFormat="1" ht="34.5" hidden="1" customHeight="1">
      <c r="A125" s="251"/>
      <c r="B125" s="251"/>
      <c r="C125" s="251"/>
      <c r="D125" s="522" t="s">
        <v>1316</v>
      </c>
      <c r="E125" s="506" t="s">
        <v>1317</v>
      </c>
      <c r="F125" s="510" t="s">
        <v>1318</v>
      </c>
      <c r="G125" s="510" t="s">
        <v>819</v>
      </c>
      <c r="H125" s="510" t="s">
        <v>1301</v>
      </c>
      <c r="I125" s="506" t="s">
        <v>1319</v>
      </c>
      <c r="J125" s="505" t="s">
        <v>1398</v>
      </c>
      <c r="K125" s="506" t="s">
        <v>2993</v>
      </c>
      <c r="L125" s="506" t="s">
        <v>2993</v>
      </c>
      <c r="M125" s="233"/>
      <c r="N125" s="233"/>
      <c r="O125" s="233"/>
      <c r="P125" s="233"/>
      <c r="Q125" s="233"/>
      <c r="R125" s="233"/>
      <c r="S125" s="233"/>
      <c r="T125" s="233"/>
      <c r="U125" s="233"/>
      <c r="V125" s="233"/>
      <c r="W125" s="251"/>
      <c r="X125" s="251"/>
      <c r="Y125" s="251"/>
      <c r="Z125" s="251"/>
      <c r="AA125" s="251"/>
      <c r="AB125" s="251"/>
      <c r="AC125" s="251"/>
      <c r="AD125" s="251"/>
      <c r="AE125" s="251"/>
      <c r="AF125" s="261">
        <v>530607</v>
      </c>
      <c r="AG125" s="259" t="s">
        <v>1284</v>
      </c>
      <c r="AH125" s="259" t="s">
        <v>869</v>
      </c>
      <c r="AI125" s="259" t="s">
        <v>262</v>
      </c>
      <c r="AJ125" s="259" t="s">
        <v>262</v>
      </c>
      <c r="AK125" s="261" t="s">
        <v>843</v>
      </c>
      <c r="AL125" s="270" t="s">
        <v>1285</v>
      </c>
      <c r="AM125" s="271">
        <v>110800</v>
      </c>
      <c r="AT125" s="206"/>
      <c r="AU125" s="251"/>
      <c r="AV125" s="251"/>
      <c r="AW125" s="251"/>
      <c r="AX125" s="251"/>
      <c r="AY125" s="251"/>
      <c r="AZ125" s="251"/>
      <c r="BB125" s="251"/>
      <c r="BC125" s="251"/>
      <c r="BD125" s="251"/>
    </row>
    <row r="126" spans="1:56" s="205" customFormat="1" ht="34.5" hidden="1" customHeight="1">
      <c r="A126" s="251"/>
      <c r="B126" s="251"/>
      <c r="C126" s="251"/>
      <c r="D126" s="522" t="s">
        <v>1322</v>
      </c>
      <c r="E126" s="506" t="s">
        <v>1323</v>
      </c>
      <c r="F126" s="510" t="s">
        <v>1324</v>
      </c>
      <c r="G126" s="510" t="s">
        <v>819</v>
      </c>
      <c r="H126" s="510" t="s">
        <v>1301</v>
      </c>
      <c r="I126" s="506" t="s">
        <v>1325</v>
      </c>
      <c r="J126" s="505" t="s">
        <v>1398</v>
      </c>
      <c r="K126" s="506" t="s">
        <v>2993</v>
      </c>
      <c r="L126" s="506" t="s">
        <v>2993</v>
      </c>
      <c r="M126" s="233"/>
      <c r="N126" s="233"/>
      <c r="O126" s="233"/>
      <c r="P126" s="233"/>
      <c r="Q126" s="233"/>
      <c r="R126" s="233"/>
      <c r="S126" s="233"/>
      <c r="T126" s="233"/>
      <c r="U126" s="233"/>
      <c r="V126" s="233"/>
      <c r="W126" s="251"/>
      <c r="X126" s="251"/>
      <c r="Y126" s="251"/>
      <c r="Z126" s="251"/>
      <c r="AA126" s="251"/>
      <c r="AB126" s="251"/>
      <c r="AC126" s="251"/>
      <c r="AD126" s="251"/>
      <c r="AE126" s="251"/>
      <c r="AF126" s="261">
        <v>530608</v>
      </c>
      <c r="AG126" s="259" t="s">
        <v>1290</v>
      </c>
      <c r="AH126" s="259" t="s">
        <v>869</v>
      </c>
      <c r="AI126" s="259" t="s">
        <v>262</v>
      </c>
      <c r="AJ126" s="259" t="s">
        <v>262</v>
      </c>
      <c r="AK126" s="261" t="s">
        <v>843</v>
      </c>
      <c r="AL126" s="270" t="s">
        <v>1291</v>
      </c>
      <c r="AM126" s="271">
        <v>110801</v>
      </c>
      <c r="AT126" s="206"/>
      <c r="AU126" s="251"/>
      <c r="AV126" s="251"/>
      <c r="AW126" s="251"/>
      <c r="AX126" s="251"/>
      <c r="AY126" s="251"/>
      <c r="AZ126" s="251"/>
      <c r="BB126" s="251"/>
      <c r="BC126" s="251"/>
      <c r="BD126" s="251"/>
    </row>
    <row r="127" spans="1:56" s="205" customFormat="1" ht="34.5" hidden="1" customHeight="1">
      <c r="A127" s="251"/>
      <c r="B127" s="251"/>
      <c r="C127" s="251"/>
      <c r="D127" s="522" t="s">
        <v>1328</v>
      </c>
      <c r="E127" s="506" t="s">
        <v>1329</v>
      </c>
      <c r="F127" s="510" t="s">
        <v>1330</v>
      </c>
      <c r="G127" s="510" t="s">
        <v>819</v>
      </c>
      <c r="H127" s="510" t="s">
        <v>1301</v>
      </c>
      <c r="I127" s="506" t="s">
        <v>1331</v>
      </c>
      <c r="J127" s="505" t="s">
        <v>1398</v>
      </c>
      <c r="K127" s="506" t="s">
        <v>2993</v>
      </c>
      <c r="L127" s="506" t="s">
        <v>2993</v>
      </c>
      <c r="M127" s="233"/>
      <c r="N127" s="233"/>
      <c r="O127" s="233"/>
      <c r="P127" s="233"/>
      <c r="Q127" s="233"/>
      <c r="R127" s="233"/>
      <c r="S127" s="233"/>
      <c r="T127" s="233"/>
      <c r="U127" s="233"/>
      <c r="V127" s="233"/>
      <c r="W127" s="251"/>
      <c r="X127" s="251"/>
      <c r="Y127" s="251"/>
      <c r="Z127" s="251"/>
      <c r="AA127" s="251"/>
      <c r="AB127" s="251"/>
      <c r="AC127" s="251"/>
      <c r="AD127" s="251"/>
      <c r="AE127" s="251"/>
      <c r="AF127" s="261">
        <v>530609</v>
      </c>
      <c r="AG127" s="259" t="s">
        <v>1296</v>
      </c>
      <c r="AH127" s="259" t="s">
        <v>869</v>
      </c>
      <c r="AI127" s="259" t="s">
        <v>262</v>
      </c>
      <c r="AJ127" s="259" t="s">
        <v>262</v>
      </c>
      <c r="AK127" s="261" t="s">
        <v>843</v>
      </c>
      <c r="AL127" s="270" t="s">
        <v>1297</v>
      </c>
      <c r="AM127" s="271">
        <v>110802</v>
      </c>
      <c r="AT127" s="206"/>
      <c r="AU127" s="251"/>
      <c r="AV127" s="251"/>
      <c r="AW127" s="251"/>
      <c r="AX127" s="251"/>
      <c r="AY127" s="251"/>
      <c r="AZ127" s="251"/>
      <c r="BB127" s="251"/>
      <c r="BC127" s="251"/>
      <c r="BD127" s="251"/>
    </row>
    <row r="128" spans="1:56" s="205" customFormat="1" ht="34.5" hidden="1" customHeight="1">
      <c r="A128" s="251"/>
      <c r="B128" s="251"/>
      <c r="C128" s="251"/>
      <c r="D128" s="522" t="s">
        <v>1334</v>
      </c>
      <c r="E128" s="506" t="s">
        <v>1335</v>
      </c>
      <c r="F128" s="510" t="s">
        <v>1336</v>
      </c>
      <c r="G128" s="510" t="s">
        <v>819</v>
      </c>
      <c r="H128" s="510" t="s">
        <v>1301</v>
      </c>
      <c r="I128" s="506" t="s">
        <v>1337</v>
      </c>
      <c r="J128" s="505" t="s">
        <v>1398</v>
      </c>
      <c r="K128" s="506" t="s">
        <v>2993</v>
      </c>
      <c r="L128" s="506" t="s">
        <v>2993</v>
      </c>
      <c r="M128" s="233"/>
      <c r="N128" s="233"/>
      <c r="O128" s="233"/>
      <c r="P128" s="233"/>
      <c r="Q128" s="233"/>
      <c r="R128" s="233"/>
      <c r="S128" s="233"/>
      <c r="T128" s="233"/>
      <c r="U128" s="233"/>
      <c r="V128" s="233"/>
      <c r="W128" s="251"/>
      <c r="X128" s="251"/>
      <c r="Y128" s="251"/>
      <c r="Z128" s="251"/>
      <c r="AA128" s="251"/>
      <c r="AB128" s="251"/>
      <c r="AC128" s="251"/>
      <c r="AD128" s="251"/>
      <c r="AE128" s="251"/>
      <c r="AF128" s="261">
        <v>530611</v>
      </c>
      <c r="AG128" s="259" t="s">
        <v>1302</v>
      </c>
      <c r="AH128" s="259" t="s">
        <v>869</v>
      </c>
      <c r="AI128" s="259" t="s">
        <v>262</v>
      </c>
      <c r="AJ128" s="259" t="s">
        <v>262</v>
      </c>
      <c r="AK128" s="261" t="s">
        <v>843</v>
      </c>
      <c r="AL128" s="270" t="s">
        <v>1303</v>
      </c>
      <c r="AM128" s="271">
        <v>110803</v>
      </c>
      <c r="AT128" s="206"/>
      <c r="AU128" s="251"/>
      <c r="AV128" s="251"/>
      <c r="AW128" s="251"/>
      <c r="AX128" s="251"/>
      <c r="AY128" s="251"/>
      <c r="AZ128" s="251"/>
      <c r="BB128" s="251"/>
      <c r="BC128" s="251"/>
      <c r="BD128" s="251"/>
    </row>
    <row r="129" spans="1:56" s="205" customFormat="1" ht="34.5" hidden="1" customHeight="1">
      <c r="A129" s="251"/>
      <c r="B129" s="251"/>
      <c r="C129" s="251"/>
      <c r="D129" s="522" t="s">
        <v>1340</v>
      </c>
      <c r="E129" s="506" t="s">
        <v>1341</v>
      </c>
      <c r="F129" s="510" t="s">
        <v>1342</v>
      </c>
      <c r="G129" s="510" t="s">
        <v>819</v>
      </c>
      <c r="H129" s="510" t="s">
        <v>1301</v>
      </c>
      <c r="I129" s="506" t="s">
        <v>1343</v>
      </c>
      <c r="J129" s="505" t="s">
        <v>1398</v>
      </c>
      <c r="K129" s="506" t="s">
        <v>2993</v>
      </c>
      <c r="L129" s="506" t="s">
        <v>2993</v>
      </c>
      <c r="M129" s="233"/>
      <c r="N129" s="233"/>
      <c r="O129" s="233"/>
      <c r="P129" s="233"/>
      <c r="Q129" s="233"/>
      <c r="R129" s="233"/>
      <c r="S129" s="233"/>
      <c r="T129" s="233"/>
      <c r="U129" s="233"/>
      <c r="V129" s="233"/>
      <c r="W129" s="251"/>
      <c r="X129" s="251"/>
      <c r="Y129" s="251"/>
      <c r="Z129" s="251"/>
      <c r="AA129" s="251"/>
      <c r="AB129" s="251"/>
      <c r="AC129" s="251"/>
      <c r="AD129" s="251"/>
      <c r="AE129" s="251"/>
      <c r="AF129" s="261">
        <v>530612</v>
      </c>
      <c r="AG129" s="259" t="s">
        <v>1308</v>
      </c>
      <c r="AH129" s="259" t="s">
        <v>869</v>
      </c>
      <c r="AI129" s="259" t="s">
        <v>262</v>
      </c>
      <c r="AJ129" s="259" t="s">
        <v>262</v>
      </c>
      <c r="AK129" s="261" t="s">
        <v>843</v>
      </c>
      <c r="AL129" s="270" t="s">
        <v>1309</v>
      </c>
      <c r="AM129" s="271">
        <v>120000</v>
      </c>
      <c r="AT129" s="206"/>
      <c r="AU129" s="251"/>
      <c r="AV129" s="251"/>
      <c r="AW129" s="251"/>
      <c r="AX129" s="251"/>
      <c r="AY129" s="251"/>
      <c r="AZ129" s="251"/>
      <c r="BB129" s="251"/>
      <c r="BC129" s="251"/>
      <c r="BD129" s="251"/>
    </row>
    <row r="130" spans="1:56" s="205" customFormat="1" ht="34.5" hidden="1" customHeight="1">
      <c r="A130" s="251"/>
      <c r="B130" s="251"/>
      <c r="C130" s="251"/>
      <c r="D130" s="522" t="s">
        <v>1346</v>
      </c>
      <c r="E130" s="506" t="s">
        <v>1347</v>
      </c>
      <c r="F130" s="510" t="s">
        <v>1348</v>
      </c>
      <c r="G130" s="510" t="s">
        <v>819</v>
      </c>
      <c r="H130" s="510" t="s">
        <v>1349</v>
      </c>
      <c r="I130" s="506" t="s">
        <v>1350</v>
      </c>
      <c r="J130" s="505" t="s">
        <v>1359</v>
      </c>
      <c r="K130" s="506" t="s">
        <v>2994</v>
      </c>
      <c r="L130" s="506" t="s">
        <v>2994</v>
      </c>
      <c r="M130" s="233"/>
      <c r="N130" s="233"/>
      <c r="O130" s="233"/>
      <c r="P130" s="233"/>
      <c r="Q130" s="233"/>
      <c r="R130" s="233"/>
      <c r="S130" s="233"/>
      <c r="T130" s="233"/>
      <c r="U130" s="233"/>
      <c r="V130" s="233"/>
      <c r="W130" s="251"/>
      <c r="X130" s="251"/>
      <c r="Y130" s="251"/>
      <c r="Z130" s="251"/>
      <c r="AA130" s="251"/>
      <c r="AB130" s="251"/>
      <c r="AC130" s="251"/>
      <c r="AD130" s="251"/>
      <c r="AE130" s="251"/>
      <c r="AF130" s="261">
        <v>530613</v>
      </c>
      <c r="AG130" s="259" t="s">
        <v>1314</v>
      </c>
      <c r="AH130" s="259" t="s">
        <v>869</v>
      </c>
      <c r="AI130" s="259" t="s">
        <v>262</v>
      </c>
      <c r="AJ130" s="259" t="s">
        <v>262</v>
      </c>
      <c r="AK130" s="261" t="s">
        <v>843</v>
      </c>
      <c r="AL130" s="270" t="s">
        <v>1315</v>
      </c>
      <c r="AM130" s="271">
        <v>120100</v>
      </c>
      <c r="AT130" s="206"/>
      <c r="AU130" s="251"/>
      <c r="AV130" s="251"/>
      <c r="AW130" s="251"/>
      <c r="AX130" s="251"/>
      <c r="AY130" s="251"/>
      <c r="AZ130" s="251"/>
      <c r="BB130" s="251"/>
      <c r="BC130" s="251"/>
      <c r="BD130" s="251"/>
    </row>
    <row r="131" spans="1:56" s="205" customFormat="1" ht="34.5" hidden="1" customHeight="1">
      <c r="A131" s="251"/>
      <c r="B131" s="251"/>
      <c r="C131" s="251"/>
      <c r="D131" s="522" t="s">
        <v>1353</v>
      </c>
      <c r="E131" s="506" t="s">
        <v>1354</v>
      </c>
      <c r="F131" s="510" t="s">
        <v>1355</v>
      </c>
      <c r="G131" s="510" t="s">
        <v>819</v>
      </c>
      <c r="H131" s="510" t="s">
        <v>1349</v>
      </c>
      <c r="I131" s="506" t="s">
        <v>1356</v>
      </c>
      <c r="J131" s="505" t="s">
        <v>1359</v>
      </c>
      <c r="K131" s="506" t="s">
        <v>2994</v>
      </c>
      <c r="L131" s="506" t="s">
        <v>2994</v>
      </c>
      <c r="M131" s="233"/>
      <c r="N131" s="233"/>
      <c r="O131" s="233"/>
      <c r="P131" s="233"/>
      <c r="Q131" s="233"/>
      <c r="R131" s="233"/>
      <c r="S131" s="233"/>
      <c r="T131" s="233"/>
      <c r="U131" s="233"/>
      <c r="V131" s="233"/>
      <c r="W131" s="251"/>
      <c r="X131" s="251"/>
      <c r="Y131" s="251"/>
      <c r="Z131" s="251"/>
      <c r="AA131" s="251"/>
      <c r="AB131" s="251"/>
      <c r="AC131" s="251"/>
      <c r="AD131" s="251"/>
      <c r="AE131" s="251"/>
      <c r="AF131" s="261">
        <v>530701</v>
      </c>
      <c r="AG131" s="259" t="s">
        <v>1320</v>
      </c>
      <c r="AH131" s="259" t="s">
        <v>869</v>
      </c>
      <c r="AI131" s="259" t="s">
        <v>262</v>
      </c>
      <c r="AJ131" s="259" t="s">
        <v>262</v>
      </c>
      <c r="AK131" s="261" t="s">
        <v>843</v>
      </c>
      <c r="AL131" s="270" t="s">
        <v>1321</v>
      </c>
      <c r="AM131" s="271">
        <v>120101</v>
      </c>
      <c r="AT131" s="206"/>
      <c r="AU131" s="251"/>
      <c r="AV131" s="251"/>
      <c r="AW131" s="251"/>
      <c r="AX131" s="251"/>
      <c r="AY131" s="251"/>
      <c r="AZ131" s="251"/>
      <c r="BB131" s="251"/>
      <c r="BC131" s="251"/>
      <c r="BD131" s="251"/>
    </row>
    <row r="132" spans="1:56" s="205" customFormat="1" ht="34.5" hidden="1" customHeight="1">
      <c r="A132" s="251"/>
      <c r="B132" s="251"/>
      <c r="C132" s="251"/>
      <c r="D132" s="522" t="s">
        <v>1359</v>
      </c>
      <c r="E132" s="506" t="s">
        <v>1360</v>
      </c>
      <c r="F132" s="510" t="s">
        <v>1361</v>
      </c>
      <c r="G132" s="510" t="s">
        <v>819</v>
      </c>
      <c r="H132" s="510" t="s">
        <v>1349</v>
      </c>
      <c r="I132" s="506" t="s">
        <v>1362</v>
      </c>
      <c r="J132" s="505" t="s">
        <v>1359</v>
      </c>
      <c r="K132" s="506" t="s">
        <v>2994</v>
      </c>
      <c r="L132" s="506" t="s">
        <v>2994</v>
      </c>
      <c r="M132" s="233"/>
      <c r="N132" s="233"/>
      <c r="O132" s="233"/>
      <c r="P132" s="233"/>
      <c r="Q132" s="233"/>
      <c r="R132" s="233"/>
      <c r="S132" s="233"/>
      <c r="T132" s="233"/>
      <c r="U132" s="233"/>
      <c r="V132" s="233"/>
      <c r="W132" s="251"/>
      <c r="X132" s="251"/>
      <c r="Y132" s="251"/>
      <c r="Z132" s="251"/>
      <c r="AA132" s="251"/>
      <c r="AB132" s="251"/>
      <c r="AC132" s="251"/>
      <c r="AD132" s="251"/>
      <c r="AE132" s="251"/>
      <c r="AF132" s="261">
        <v>530702</v>
      </c>
      <c r="AG132" s="259" t="s">
        <v>1326</v>
      </c>
      <c r="AH132" s="259" t="s">
        <v>869</v>
      </c>
      <c r="AI132" s="259" t="s">
        <v>262</v>
      </c>
      <c r="AJ132" s="259" t="s">
        <v>262</v>
      </c>
      <c r="AK132" s="261" t="s">
        <v>843</v>
      </c>
      <c r="AL132" s="270" t="s">
        <v>1327</v>
      </c>
      <c r="AM132" s="271">
        <v>120102</v>
      </c>
      <c r="AT132" s="206"/>
      <c r="AU132" s="251"/>
      <c r="AV132" s="251"/>
      <c r="AW132" s="251"/>
      <c r="AX132" s="251"/>
      <c r="AY132" s="251"/>
      <c r="AZ132" s="251"/>
      <c r="BB132" s="251"/>
      <c r="BC132" s="251"/>
      <c r="BD132" s="251"/>
    </row>
    <row r="133" spans="1:56" s="205" customFormat="1" ht="34.5" hidden="1" customHeight="1">
      <c r="A133" s="251"/>
      <c r="B133" s="251"/>
      <c r="C133" s="251"/>
      <c r="D133" s="523" t="s">
        <v>1364</v>
      </c>
      <c r="E133" s="506" t="s">
        <v>1365</v>
      </c>
      <c r="F133" s="510"/>
      <c r="G133" s="510" t="s">
        <v>819</v>
      </c>
      <c r="H133" s="505" t="s">
        <v>1269</v>
      </c>
      <c r="I133" s="506" t="s">
        <v>1270</v>
      </c>
      <c r="J133" s="505" t="s">
        <v>1364</v>
      </c>
      <c r="K133" s="506" t="s">
        <v>1365</v>
      </c>
      <c r="L133" s="506" t="s">
        <v>2979</v>
      </c>
      <c r="M133" s="233"/>
      <c r="N133" s="233"/>
      <c r="O133" s="233"/>
      <c r="P133" s="233"/>
      <c r="Q133" s="233"/>
      <c r="R133" s="233"/>
      <c r="S133" s="233"/>
      <c r="T133" s="233"/>
      <c r="U133" s="233"/>
      <c r="V133" s="233"/>
      <c r="W133" s="251"/>
      <c r="X133" s="251"/>
      <c r="Y133" s="251"/>
      <c r="Z133" s="251"/>
      <c r="AA133" s="251"/>
      <c r="AB133" s="251"/>
      <c r="AC133" s="251"/>
      <c r="AD133" s="251"/>
      <c r="AE133" s="251"/>
      <c r="AF133" s="261">
        <v>530703</v>
      </c>
      <c r="AG133" s="259" t="s">
        <v>1332</v>
      </c>
      <c r="AH133" s="259" t="s">
        <v>869</v>
      </c>
      <c r="AI133" s="259" t="s">
        <v>262</v>
      </c>
      <c r="AJ133" s="259" t="s">
        <v>262</v>
      </c>
      <c r="AK133" s="261" t="s">
        <v>843</v>
      </c>
      <c r="AL133" s="270" t="s">
        <v>1333</v>
      </c>
      <c r="AM133" s="271">
        <v>120103</v>
      </c>
      <c r="AT133" s="206"/>
      <c r="AU133" s="251"/>
      <c r="AV133" s="251"/>
      <c r="AW133" s="251"/>
      <c r="AX133" s="251"/>
      <c r="AY133" s="251"/>
      <c r="AZ133" s="251"/>
      <c r="BB133" s="251"/>
      <c r="BC133" s="251"/>
      <c r="BD133" s="251"/>
    </row>
    <row r="134" spans="1:56" s="205" customFormat="1" ht="34.5" hidden="1" customHeight="1">
      <c r="A134" s="251"/>
      <c r="B134" s="251"/>
      <c r="C134" s="251"/>
      <c r="D134" s="523" t="s">
        <v>1367</v>
      </c>
      <c r="E134" s="506" t="s">
        <v>1368</v>
      </c>
      <c r="F134" s="510"/>
      <c r="G134" s="510" t="s">
        <v>819</v>
      </c>
      <c r="H134" s="505" t="s">
        <v>1269</v>
      </c>
      <c r="I134" s="506" t="s">
        <v>1272</v>
      </c>
      <c r="J134" s="505" t="s">
        <v>1367</v>
      </c>
      <c r="K134" s="506" t="s">
        <v>1368</v>
      </c>
      <c r="L134" s="506" t="s">
        <v>2979</v>
      </c>
      <c r="M134" s="233"/>
      <c r="N134" s="233"/>
      <c r="O134" s="233"/>
      <c r="P134" s="233"/>
      <c r="Q134" s="233"/>
      <c r="R134" s="233"/>
      <c r="S134" s="233"/>
      <c r="T134" s="233"/>
      <c r="U134" s="233"/>
      <c r="V134" s="233"/>
      <c r="W134" s="251"/>
      <c r="X134" s="251"/>
      <c r="Y134" s="251"/>
      <c r="Z134" s="251"/>
      <c r="AA134" s="251"/>
      <c r="AB134" s="251"/>
      <c r="AC134" s="251"/>
      <c r="AD134" s="251"/>
      <c r="AE134" s="251"/>
      <c r="AF134" s="261">
        <v>530704</v>
      </c>
      <c r="AG134" s="259" t="s">
        <v>1338</v>
      </c>
      <c r="AH134" s="259" t="s">
        <v>1144</v>
      </c>
      <c r="AI134" s="259" t="s">
        <v>262</v>
      </c>
      <c r="AJ134" s="259" t="s">
        <v>262</v>
      </c>
      <c r="AK134" s="261" t="s">
        <v>843</v>
      </c>
      <c r="AL134" s="270" t="s">
        <v>1339</v>
      </c>
      <c r="AM134" s="271">
        <v>120104</v>
      </c>
      <c r="AT134" s="206"/>
      <c r="AU134" s="251"/>
      <c r="AV134" s="251"/>
      <c r="AW134" s="251"/>
      <c r="AX134" s="251"/>
      <c r="AY134" s="251"/>
      <c r="AZ134" s="251"/>
      <c r="BB134" s="251"/>
      <c r="BC134" s="251"/>
      <c r="BD134" s="251"/>
    </row>
    <row r="135" spans="1:56" s="205" customFormat="1" ht="34.5" hidden="1" customHeight="1">
      <c r="A135" s="251"/>
      <c r="B135" s="251"/>
      <c r="C135" s="251"/>
      <c r="D135" s="523" t="s">
        <v>1371</v>
      </c>
      <c r="E135" s="506" t="s">
        <v>1372</v>
      </c>
      <c r="F135" s="510"/>
      <c r="G135" s="510" t="s">
        <v>819</v>
      </c>
      <c r="H135" s="505" t="s">
        <v>1269</v>
      </c>
      <c r="I135" s="506" t="s">
        <v>1373</v>
      </c>
      <c r="J135" s="505" t="s">
        <v>1371</v>
      </c>
      <c r="K135" s="506" t="s">
        <v>1372</v>
      </c>
      <c r="L135" s="506" t="s">
        <v>2979</v>
      </c>
      <c r="M135" s="233"/>
      <c r="N135" s="233"/>
      <c r="O135" s="233"/>
      <c r="P135" s="233"/>
      <c r="Q135" s="233"/>
      <c r="R135" s="233"/>
      <c r="S135" s="233"/>
      <c r="T135" s="233"/>
      <c r="U135" s="233"/>
      <c r="V135" s="233"/>
      <c r="W135" s="251"/>
      <c r="X135" s="251"/>
      <c r="Y135" s="251"/>
      <c r="Z135" s="251"/>
      <c r="AA135" s="251"/>
      <c r="AB135" s="251"/>
      <c r="AC135" s="251"/>
      <c r="AD135" s="251"/>
      <c r="AE135" s="251"/>
      <c r="AF135" s="261">
        <v>530801</v>
      </c>
      <c r="AG135" s="259" t="s">
        <v>250</v>
      </c>
      <c r="AH135" s="259" t="s">
        <v>911</v>
      </c>
      <c r="AI135" s="259" t="s">
        <v>262</v>
      </c>
      <c r="AJ135" s="259" t="s">
        <v>262</v>
      </c>
      <c r="AK135" s="261" t="s">
        <v>1344</v>
      </c>
      <c r="AL135" s="270" t="s">
        <v>1345</v>
      </c>
      <c r="AM135" s="271">
        <v>120105</v>
      </c>
      <c r="AT135" s="206"/>
      <c r="AU135" s="251"/>
      <c r="AV135" s="251"/>
      <c r="AW135" s="251"/>
      <c r="AX135" s="251"/>
      <c r="AY135" s="251"/>
      <c r="AZ135" s="251"/>
      <c r="BB135" s="251"/>
      <c r="BC135" s="251"/>
      <c r="BD135" s="251"/>
    </row>
    <row r="136" spans="1:56" s="205" customFormat="1" ht="34.5" hidden="1" customHeight="1">
      <c r="A136" s="251"/>
      <c r="B136" s="251"/>
      <c r="C136" s="251"/>
      <c r="D136" s="523" t="s">
        <v>1377</v>
      </c>
      <c r="E136" s="506" t="s">
        <v>1378</v>
      </c>
      <c r="F136" s="510"/>
      <c r="G136" s="510" t="s">
        <v>819</v>
      </c>
      <c r="H136" s="505" t="s">
        <v>1269</v>
      </c>
      <c r="I136" s="506" t="s">
        <v>1295</v>
      </c>
      <c r="J136" s="505" t="s">
        <v>1377</v>
      </c>
      <c r="K136" s="506" t="s">
        <v>1378</v>
      </c>
      <c r="L136" s="506" t="s">
        <v>2979</v>
      </c>
      <c r="M136" s="233"/>
      <c r="N136" s="233"/>
      <c r="O136" s="233"/>
      <c r="P136" s="233"/>
      <c r="Q136" s="233"/>
      <c r="R136" s="233"/>
      <c r="S136" s="233"/>
      <c r="T136" s="233"/>
      <c r="U136" s="233"/>
      <c r="V136" s="233"/>
      <c r="W136" s="251"/>
      <c r="X136" s="251"/>
      <c r="Y136" s="251"/>
      <c r="Z136" s="251"/>
      <c r="AA136" s="251"/>
      <c r="AB136" s="251"/>
      <c r="AC136" s="251"/>
      <c r="AD136" s="251"/>
      <c r="AE136" s="251"/>
      <c r="AF136" s="261">
        <v>530802</v>
      </c>
      <c r="AG136" s="259" t="s">
        <v>1351</v>
      </c>
      <c r="AH136" s="259" t="s">
        <v>869</v>
      </c>
      <c r="AI136" s="259" t="s">
        <v>262</v>
      </c>
      <c r="AJ136" s="259" t="s">
        <v>262</v>
      </c>
      <c r="AK136" s="261" t="s">
        <v>1344</v>
      </c>
      <c r="AL136" s="270" t="s">
        <v>1352</v>
      </c>
      <c r="AM136" s="271">
        <v>120106</v>
      </c>
      <c r="AT136" s="206"/>
      <c r="AU136" s="251"/>
      <c r="AV136" s="251"/>
      <c r="AW136" s="251"/>
      <c r="AX136" s="251"/>
      <c r="AY136" s="251"/>
      <c r="AZ136" s="251"/>
      <c r="BB136" s="251"/>
      <c r="BC136" s="251"/>
      <c r="BD136" s="251"/>
    </row>
    <row r="137" spans="1:56" s="205" customFormat="1" ht="34.5" hidden="1" customHeight="1">
      <c r="A137" s="251"/>
      <c r="B137" s="251"/>
      <c r="C137" s="251"/>
      <c r="D137" s="522" t="s">
        <v>1380</v>
      </c>
      <c r="E137" s="506" t="s">
        <v>1381</v>
      </c>
      <c r="F137" s="510"/>
      <c r="G137" s="510" t="s">
        <v>819</v>
      </c>
      <c r="H137" s="510" t="s">
        <v>1301</v>
      </c>
      <c r="I137" s="506" t="s">
        <v>1301</v>
      </c>
      <c r="J137" s="505" t="s">
        <v>1380</v>
      </c>
      <c r="K137" s="506" t="s">
        <v>1381</v>
      </c>
      <c r="L137" s="506" t="s">
        <v>2993</v>
      </c>
      <c r="M137" s="233"/>
      <c r="N137" s="233"/>
      <c r="O137" s="233"/>
      <c r="P137" s="233"/>
      <c r="Q137" s="233"/>
      <c r="R137" s="233"/>
      <c r="S137" s="233"/>
      <c r="T137" s="233"/>
      <c r="U137" s="233"/>
      <c r="V137" s="233"/>
      <c r="W137" s="251"/>
      <c r="X137" s="251"/>
      <c r="Y137" s="251"/>
      <c r="Z137" s="251"/>
      <c r="AA137" s="251"/>
      <c r="AB137" s="251"/>
      <c r="AC137" s="251"/>
      <c r="AD137" s="251"/>
      <c r="AE137" s="251"/>
      <c r="AF137" s="261">
        <v>530803</v>
      </c>
      <c r="AG137" s="259" t="s">
        <v>249</v>
      </c>
      <c r="AH137" s="259" t="s">
        <v>1357</v>
      </c>
      <c r="AI137" s="259" t="s">
        <v>262</v>
      </c>
      <c r="AJ137" s="259" t="s">
        <v>262</v>
      </c>
      <c r="AK137" s="261" t="s">
        <v>1344</v>
      </c>
      <c r="AL137" s="270" t="s">
        <v>1358</v>
      </c>
      <c r="AM137" s="271">
        <v>120107</v>
      </c>
      <c r="AT137" s="206"/>
      <c r="AU137" s="251"/>
      <c r="AV137" s="251"/>
      <c r="AW137" s="251"/>
      <c r="AX137" s="251"/>
      <c r="AY137" s="251"/>
      <c r="AZ137" s="251"/>
      <c r="BB137" s="251"/>
      <c r="BC137" s="251"/>
      <c r="BD137" s="251"/>
    </row>
    <row r="138" spans="1:56" s="205" customFormat="1" ht="34.5" hidden="1" customHeight="1">
      <c r="A138" s="251"/>
      <c r="B138" s="251"/>
      <c r="C138" s="251"/>
      <c r="D138" s="522" t="s">
        <v>1384</v>
      </c>
      <c r="E138" s="506" t="s">
        <v>1385</v>
      </c>
      <c r="F138" s="510"/>
      <c r="G138" s="510" t="s">
        <v>819</v>
      </c>
      <c r="H138" s="510" t="s">
        <v>1349</v>
      </c>
      <c r="I138" s="506" t="s">
        <v>1362</v>
      </c>
      <c r="J138" s="505" t="s">
        <v>1384</v>
      </c>
      <c r="K138" s="506" t="s">
        <v>1385</v>
      </c>
      <c r="L138" s="506" t="s">
        <v>2994</v>
      </c>
      <c r="M138" s="233"/>
      <c r="N138" s="233"/>
      <c r="O138" s="233"/>
      <c r="P138" s="233"/>
      <c r="Q138" s="233"/>
      <c r="R138" s="233"/>
      <c r="S138" s="233"/>
      <c r="T138" s="233"/>
      <c r="U138" s="233"/>
      <c r="V138" s="233"/>
      <c r="W138" s="251"/>
      <c r="X138" s="251"/>
      <c r="Y138" s="251"/>
      <c r="Z138" s="251"/>
      <c r="AA138" s="251"/>
      <c r="AB138" s="251"/>
      <c r="AC138" s="251"/>
      <c r="AD138" s="251"/>
      <c r="AE138" s="251"/>
      <c r="AF138" s="261">
        <v>530804</v>
      </c>
      <c r="AG138" s="259" t="s">
        <v>255</v>
      </c>
      <c r="AH138" s="259" t="s">
        <v>869</v>
      </c>
      <c r="AI138" s="259" t="s">
        <v>262</v>
      </c>
      <c r="AJ138" s="259" t="s">
        <v>262</v>
      </c>
      <c r="AK138" s="261" t="s">
        <v>1344</v>
      </c>
      <c r="AL138" s="270" t="s">
        <v>1363</v>
      </c>
      <c r="AM138" s="271">
        <v>120108</v>
      </c>
      <c r="AT138" s="206"/>
      <c r="AU138" s="251"/>
      <c r="AV138" s="251"/>
      <c r="AW138" s="251"/>
      <c r="AX138" s="251"/>
      <c r="AY138" s="251"/>
      <c r="AZ138" s="251"/>
      <c r="BB138" s="251"/>
      <c r="BC138" s="251"/>
      <c r="BD138" s="251"/>
    </row>
    <row r="139" spans="1:56" s="205" customFormat="1" ht="34.5" hidden="1" customHeight="1">
      <c r="A139" s="251"/>
      <c r="B139" s="251"/>
      <c r="C139" s="251"/>
      <c r="D139" s="522" t="s">
        <v>1388</v>
      </c>
      <c r="E139" s="506" t="s">
        <v>1389</v>
      </c>
      <c r="F139" s="510"/>
      <c r="G139" s="510" t="s">
        <v>819</v>
      </c>
      <c r="H139" s="510" t="s">
        <v>1349</v>
      </c>
      <c r="I139" s="506" t="s">
        <v>1390</v>
      </c>
      <c r="J139" s="505" t="s">
        <v>1388</v>
      </c>
      <c r="K139" s="506" t="s">
        <v>1389</v>
      </c>
      <c r="L139" s="506" t="s">
        <v>2994</v>
      </c>
      <c r="M139" s="233"/>
      <c r="N139" s="233"/>
      <c r="O139" s="233"/>
      <c r="P139" s="233"/>
      <c r="Q139" s="233"/>
      <c r="R139" s="233"/>
      <c r="S139" s="233"/>
      <c r="T139" s="233"/>
      <c r="U139" s="233"/>
      <c r="V139" s="233"/>
      <c r="W139" s="251"/>
      <c r="X139" s="251"/>
      <c r="Y139" s="251"/>
      <c r="Z139" s="251"/>
      <c r="AA139" s="251"/>
      <c r="AB139" s="251"/>
      <c r="AC139" s="251"/>
      <c r="AD139" s="251"/>
      <c r="AE139" s="251"/>
      <c r="AF139" s="261">
        <v>530805</v>
      </c>
      <c r="AG139" s="259" t="s">
        <v>258</v>
      </c>
      <c r="AH139" s="259" t="s">
        <v>911</v>
      </c>
      <c r="AI139" s="259" t="s">
        <v>262</v>
      </c>
      <c r="AJ139" s="259" t="s">
        <v>262</v>
      </c>
      <c r="AK139" s="261" t="s">
        <v>1344</v>
      </c>
      <c r="AL139" s="270" t="s">
        <v>1366</v>
      </c>
      <c r="AM139" s="271">
        <v>120109</v>
      </c>
      <c r="AT139" s="206"/>
      <c r="AU139" s="251"/>
      <c r="AV139" s="251"/>
      <c r="AW139" s="251"/>
      <c r="AX139" s="251"/>
      <c r="AY139" s="251"/>
      <c r="AZ139" s="251"/>
      <c r="BB139" s="251"/>
      <c r="BC139" s="251"/>
      <c r="BD139" s="251"/>
    </row>
    <row r="140" spans="1:56" s="205" customFormat="1" ht="34.5" hidden="1" customHeight="1">
      <c r="A140" s="251"/>
      <c r="B140" s="251"/>
      <c r="C140" s="251"/>
      <c r="D140" s="522" t="s">
        <v>1393</v>
      </c>
      <c r="E140" s="506" t="s">
        <v>1394</v>
      </c>
      <c r="F140" s="510" t="s">
        <v>1395</v>
      </c>
      <c r="G140" s="510" t="s">
        <v>819</v>
      </c>
      <c r="H140" s="510" t="s">
        <v>1349</v>
      </c>
      <c r="I140" s="506" t="s">
        <v>1396</v>
      </c>
      <c r="J140" s="505" t="s">
        <v>1359</v>
      </c>
      <c r="K140" s="506" t="s">
        <v>2994</v>
      </c>
      <c r="L140" s="506" t="s">
        <v>2994</v>
      </c>
      <c r="M140" s="233"/>
      <c r="N140" s="233"/>
      <c r="O140" s="233"/>
      <c r="P140" s="233"/>
      <c r="Q140" s="233"/>
      <c r="R140" s="233"/>
      <c r="S140" s="233"/>
      <c r="T140" s="233"/>
      <c r="U140" s="233"/>
      <c r="V140" s="233"/>
      <c r="W140" s="251"/>
      <c r="X140" s="251"/>
      <c r="Y140" s="251"/>
      <c r="Z140" s="251"/>
      <c r="AA140" s="251"/>
      <c r="AB140" s="251"/>
      <c r="AC140" s="251"/>
      <c r="AD140" s="251"/>
      <c r="AE140" s="251"/>
      <c r="AF140" s="261">
        <v>530807</v>
      </c>
      <c r="AG140" s="259" t="s">
        <v>1369</v>
      </c>
      <c r="AH140" s="259" t="s">
        <v>869</v>
      </c>
      <c r="AI140" s="259" t="s">
        <v>262</v>
      </c>
      <c r="AJ140" s="259" t="s">
        <v>262</v>
      </c>
      <c r="AK140" s="261" t="s">
        <v>1344</v>
      </c>
      <c r="AL140" s="270" t="s">
        <v>1370</v>
      </c>
      <c r="AM140" s="271">
        <v>120110</v>
      </c>
      <c r="AT140" s="206"/>
      <c r="AU140" s="251"/>
      <c r="AV140" s="251"/>
      <c r="AW140" s="251"/>
      <c r="AX140" s="251"/>
      <c r="AY140" s="251"/>
      <c r="AZ140" s="251"/>
      <c r="BB140" s="251"/>
      <c r="BC140" s="251"/>
      <c r="BD140" s="251"/>
    </row>
    <row r="141" spans="1:56" s="205" customFormat="1" ht="34.5" hidden="1" customHeight="1">
      <c r="A141" s="251"/>
      <c r="B141" s="251"/>
      <c r="C141" s="251"/>
      <c r="D141" s="522" t="s">
        <v>1398</v>
      </c>
      <c r="E141" s="506" t="s">
        <v>1399</v>
      </c>
      <c r="F141" s="510"/>
      <c r="G141" s="510" t="s">
        <v>819</v>
      </c>
      <c r="H141" s="510" t="s">
        <v>1301</v>
      </c>
      <c r="I141" s="506" t="s">
        <v>1301</v>
      </c>
      <c r="J141" s="505" t="s">
        <v>1398</v>
      </c>
      <c r="K141" s="506" t="s">
        <v>2993</v>
      </c>
      <c r="L141" s="506" t="s">
        <v>2993</v>
      </c>
      <c r="M141" s="233"/>
      <c r="N141" s="233"/>
      <c r="O141" s="233"/>
      <c r="P141" s="233"/>
      <c r="Q141" s="233"/>
      <c r="R141" s="233"/>
      <c r="S141" s="233"/>
      <c r="T141" s="233"/>
      <c r="U141" s="233"/>
      <c r="V141" s="233"/>
      <c r="W141" s="251"/>
      <c r="X141" s="251"/>
      <c r="Y141" s="251"/>
      <c r="Z141" s="251"/>
      <c r="AA141" s="251"/>
      <c r="AB141" s="251"/>
      <c r="AC141" s="251"/>
      <c r="AD141" s="251"/>
      <c r="AE141" s="251"/>
      <c r="AF141" s="261">
        <v>530808</v>
      </c>
      <c r="AG141" s="259" t="s">
        <v>1374</v>
      </c>
      <c r="AH141" s="259" t="s">
        <v>1375</v>
      </c>
      <c r="AI141" s="259" t="s">
        <v>262</v>
      </c>
      <c r="AJ141" s="259" t="s">
        <v>262</v>
      </c>
      <c r="AK141" s="261" t="s">
        <v>1344</v>
      </c>
      <c r="AL141" s="270" t="s">
        <v>1376</v>
      </c>
      <c r="AM141" s="271">
        <v>120111</v>
      </c>
      <c r="AT141" s="206"/>
      <c r="AU141" s="251"/>
      <c r="AV141" s="251"/>
      <c r="AW141" s="251"/>
      <c r="AX141" s="251"/>
      <c r="AY141" s="251"/>
      <c r="AZ141" s="251"/>
      <c r="BB141" s="251"/>
      <c r="BC141" s="251"/>
      <c r="BD141" s="251"/>
    </row>
    <row r="142" spans="1:56" s="205" customFormat="1" ht="34.5" hidden="1" customHeight="1">
      <c r="A142" s="251"/>
      <c r="B142" s="251"/>
      <c r="C142" s="251"/>
      <c r="D142" s="523" t="s">
        <v>1402</v>
      </c>
      <c r="E142" s="506" t="s">
        <v>1403</v>
      </c>
      <c r="F142" s="510" t="s">
        <v>1404</v>
      </c>
      <c r="G142" s="510" t="s">
        <v>1405</v>
      </c>
      <c r="H142" s="510" t="s">
        <v>1025</v>
      </c>
      <c r="I142" s="506" t="s">
        <v>1406</v>
      </c>
      <c r="J142" s="505" t="s">
        <v>1467</v>
      </c>
      <c r="K142" s="506" t="s">
        <v>2985</v>
      </c>
      <c r="L142" s="506" t="s">
        <v>2986</v>
      </c>
      <c r="M142" s="233"/>
      <c r="N142" s="233"/>
      <c r="O142" s="233"/>
      <c r="P142" s="233"/>
      <c r="Q142" s="233"/>
      <c r="R142" s="233"/>
      <c r="S142" s="233"/>
      <c r="T142" s="233"/>
      <c r="U142" s="233"/>
      <c r="V142" s="233"/>
      <c r="W142" s="251"/>
      <c r="X142" s="251"/>
      <c r="Y142" s="251"/>
      <c r="Z142" s="251"/>
      <c r="AA142" s="251"/>
      <c r="AB142" s="251"/>
      <c r="AC142" s="251"/>
      <c r="AD142" s="251"/>
      <c r="AE142" s="251"/>
      <c r="AF142" s="261">
        <v>530809</v>
      </c>
      <c r="AG142" s="259" t="s">
        <v>210</v>
      </c>
      <c r="AH142" s="259" t="s">
        <v>1375</v>
      </c>
      <c r="AI142" s="259" t="s">
        <v>262</v>
      </c>
      <c r="AJ142" s="259" t="s">
        <v>262</v>
      </c>
      <c r="AK142" s="261" t="s">
        <v>1344</v>
      </c>
      <c r="AL142" s="270" t="s">
        <v>1379</v>
      </c>
      <c r="AM142" s="271">
        <v>120112</v>
      </c>
      <c r="AT142" s="206"/>
      <c r="AU142" s="251"/>
      <c r="AV142" s="251"/>
      <c r="AW142" s="251"/>
      <c r="AX142" s="251"/>
      <c r="AY142" s="251"/>
      <c r="AZ142" s="251"/>
      <c r="BB142" s="251"/>
      <c r="BC142" s="251"/>
      <c r="BD142" s="251"/>
    </row>
    <row r="143" spans="1:56" s="205" customFormat="1" ht="34.5" hidden="1" customHeight="1">
      <c r="A143" s="251"/>
      <c r="B143" s="251"/>
      <c r="C143" s="251"/>
      <c r="D143" s="523" t="s">
        <v>1409</v>
      </c>
      <c r="E143" s="506" t="s">
        <v>1410</v>
      </c>
      <c r="F143" s="510" t="s">
        <v>1411</v>
      </c>
      <c r="G143" s="510" t="s">
        <v>1405</v>
      </c>
      <c r="H143" s="510" t="s">
        <v>1025</v>
      </c>
      <c r="I143" s="506" t="s">
        <v>1406</v>
      </c>
      <c r="J143" s="505" t="s">
        <v>1467</v>
      </c>
      <c r="K143" s="506" t="s">
        <v>2985</v>
      </c>
      <c r="L143" s="506" t="s">
        <v>2986</v>
      </c>
      <c r="M143" s="233"/>
      <c r="N143" s="233"/>
      <c r="O143" s="233"/>
      <c r="P143" s="233"/>
      <c r="Q143" s="233"/>
      <c r="R143" s="233"/>
      <c r="S143" s="233"/>
      <c r="T143" s="233"/>
      <c r="U143" s="233"/>
      <c r="V143" s="233"/>
      <c r="W143" s="251"/>
      <c r="X143" s="251"/>
      <c r="Y143" s="251"/>
      <c r="Z143" s="251"/>
      <c r="AA143" s="251"/>
      <c r="AB143" s="251"/>
      <c r="AC143" s="251"/>
      <c r="AD143" s="251"/>
      <c r="AE143" s="251"/>
      <c r="AF143" s="261">
        <v>530810</v>
      </c>
      <c r="AG143" s="259" t="s">
        <v>1382</v>
      </c>
      <c r="AH143" s="259" t="s">
        <v>1375</v>
      </c>
      <c r="AI143" s="259" t="s">
        <v>262</v>
      </c>
      <c r="AJ143" s="259" t="s">
        <v>262</v>
      </c>
      <c r="AK143" s="261" t="s">
        <v>1344</v>
      </c>
      <c r="AL143" s="270" t="s">
        <v>1383</v>
      </c>
      <c r="AM143" s="271">
        <v>120113</v>
      </c>
      <c r="AT143" s="206"/>
      <c r="AU143" s="251"/>
      <c r="AV143" s="251"/>
      <c r="AW143" s="251"/>
      <c r="AX143" s="251"/>
      <c r="AY143" s="251"/>
      <c r="AZ143" s="251"/>
      <c r="BB143" s="251"/>
      <c r="BC143" s="251"/>
      <c r="BD143" s="251"/>
    </row>
    <row r="144" spans="1:56" s="205" customFormat="1" ht="34.5" hidden="1" customHeight="1">
      <c r="A144" s="251"/>
      <c r="B144" s="251"/>
      <c r="C144" s="251"/>
      <c r="D144" s="523" t="s">
        <v>1414</v>
      </c>
      <c r="E144" s="506" t="s">
        <v>1415</v>
      </c>
      <c r="F144" s="510" t="s">
        <v>1416</v>
      </c>
      <c r="G144" s="510" t="s">
        <v>1405</v>
      </c>
      <c r="H144" s="510" t="s">
        <v>1025</v>
      </c>
      <c r="I144" s="506" t="s">
        <v>1406</v>
      </c>
      <c r="J144" s="505" t="s">
        <v>1467</v>
      </c>
      <c r="K144" s="506" t="s">
        <v>2985</v>
      </c>
      <c r="L144" s="506" t="s">
        <v>2986</v>
      </c>
      <c r="M144" s="233"/>
      <c r="N144" s="233"/>
      <c r="O144" s="233"/>
      <c r="P144" s="233"/>
      <c r="Q144" s="233"/>
      <c r="R144" s="233"/>
      <c r="S144" s="233"/>
      <c r="T144" s="233"/>
      <c r="U144" s="233"/>
      <c r="V144" s="233"/>
      <c r="W144" s="251"/>
      <c r="X144" s="251"/>
      <c r="Y144" s="251"/>
      <c r="Z144" s="251"/>
      <c r="AA144" s="251"/>
      <c r="AB144" s="251"/>
      <c r="AC144" s="251"/>
      <c r="AD144" s="251"/>
      <c r="AE144" s="251"/>
      <c r="AF144" s="261">
        <v>530811</v>
      </c>
      <c r="AG144" s="259" t="s">
        <v>1386</v>
      </c>
      <c r="AH144" s="259" t="s">
        <v>1144</v>
      </c>
      <c r="AI144" s="259" t="s">
        <v>262</v>
      </c>
      <c r="AJ144" s="259" t="s">
        <v>262</v>
      </c>
      <c r="AK144" s="261" t="s">
        <v>1344</v>
      </c>
      <c r="AL144" s="270" t="s">
        <v>1387</v>
      </c>
      <c r="AM144" s="271">
        <v>120114</v>
      </c>
      <c r="AT144" s="206"/>
      <c r="AU144" s="251"/>
      <c r="AV144" s="251"/>
      <c r="AW144" s="251"/>
      <c r="AX144" s="251"/>
      <c r="AY144" s="251"/>
      <c r="AZ144" s="251"/>
      <c r="BB144" s="251"/>
      <c r="BC144" s="251"/>
      <c r="BD144" s="251"/>
    </row>
    <row r="145" spans="1:56" s="205" customFormat="1" ht="34.5" hidden="1" customHeight="1">
      <c r="A145" s="251"/>
      <c r="B145" s="251"/>
      <c r="C145" s="251"/>
      <c r="D145" s="523" t="s">
        <v>1419</v>
      </c>
      <c r="E145" s="506" t="s">
        <v>1420</v>
      </c>
      <c r="F145" s="510" t="s">
        <v>1421</v>
      </c>
      <c r="G145" s="510" t="s">
        <v>1405</v>
      </c>
      <c r="H145" s="510" t="s">
        <v>1025</v>
      </c>
      <c r="I145" s="506" t="s">
        <v>1422</v>
      </c>
      <c r="J145" s="505" t="s">
        <v>1467</v>
      </c>
      <c r="K145" s="506" t="s">
        <v>2985</v>
      </c>
      <c r="L145" s="506" t="s">
        <v>2986</v>
      </c>
      <c r="M145" s="233"/>
      <c r="N145" s="233"/>
      <c r="O145" s="233"/>
      <c r="P145" s="233"/>
      <c r="Q145" s="233"/>
      <c r="R145" s="233"/>
      <c r="S145" s="233"/>
      <c r="T145" s="233"/>
      <c r="U145" s="233"/>
      <c r="V145" s="233"/>
      <c r="W145" s="251"/>
      <c r="X145" s="251"/>
      <c r="Y145" s="251"/>
      <c r="Z145" s="251"/>
      <c r="AA145" s="251"/>
      <c r="AB145" s="251"/>
      <c r="AC145" s="251"/>
      <c r="AD145" s="251"/>
      <c r="AE145" s="251"/>
      <c r="AF145" s="261">
        <v>530812</v>
      </c>
      <c r="AG145" s="259" t="s">
        <v>1391</v>
      </c>
      <c r="AH145" s="259" t="s">
        <v>869</v>
      </c>
      <c r="AI145" s="259" t="s">
        <v>262</v>
      </c>
      <c r="AJ145" s="259" t="s">
        <v>262</v>
      </c>
      <c r="AK145" s="261" t="s">
        <v>1344</v>
      </c>
      <c r="AL145" s="270" t="s">
        <v>1392</v>
      </c>
      <c r="AM145" s="271">
        <v>120115</v>
      </c>
      <c r="AT145" s="206"/>
      <c r="AU145" s="251"/>
      <c r="AV145" s="251"/>
      <c r="AW145" s="251"/>
      <c r="AX145" s="251"/>
      <c r="AY145" s="251"/>
      <c r="AZ145" s="251"/>
      <c r="BB145" s="251"/>
      <c r="BC145" s="251"/>
      <c r="BD145" s="251"/>
    </row>
    <row r="146" spans="1:56" s="205" customFormat="1" ht="34.5" hidden="1" customHeight="1">
      <c r="A146" s="251"/>
      <c r="B146" s="251"/>
      <c r="C146" s="251"/>
      <c r="D146" s="523" t="s">
        <v>1425</v>
      </c>
      <c r="E146" s="506" t="s">
        <v>1426</v>
      </c>
      <c r="F146" s="510"/>
      <c r="G146" s="510" t="s">
        <v>1405</v>
      </c>
      <c r="H146" s="510" t="s">
        <v>1025</v>
      </c>
      <c r="I146" s="506" t="s">
        <v>1406</v>
      </c>
      <c r="J146" s="505" t="s">
        <v>1425</v>
      </c>
      <c r="K146" s="506" t="s">
        <v>1426</v>
      </c>
      <c r="L146" s="506" t="s">
        <v>2986</v>
      </c>
      <c r="M146" s="233"/>
      <c r="N146" s="233"/>
      <c r="O146" s="233"/>
      <c r="P146" s="233"/>
      <c r="Q146" s="233"/>
      <c r="R146" s="233"/>
      <c r="S146" s="233"/>
      <c r="T146" s="233"/>
      <c r="U146" s="233"/>
      <c r="V146" s="233"/>
      <c r="W146" s="251"/>
      <c r="X146" s="251"/>
      <c r="Y146" s="251"/>
      <c r="Z146" s="251"/>
      <c r="AA146" s="251"/>
      <c r="AB146" s="251"/>
      <c r="AC146" s="251"/>
      <c r="AD146" s="251"/>
      <c r="AE146" s="251"/>
      <c r="AF146" s="261">
        <v>530813</v>
      </c>
      <c r="AG146" s="259" t="s">
        <v>211</v>
      </c>
      <c r="AH146" s="259" t="s">
        <v>1144</v>
      </c>
      <c r="AI146" s="259" t="s">
        <v>262</v>
      </c>
      <c r="AJ146" s="259" t="s">
        <v>262</v>
      </c>
      <c r="AK146" s="261" t="s">
        <v>1344</v>
      </c>
      <c r="AL146" s="270" t="s">
        <v>1397</v>
      </c>
      <c r="AM146" s="271">
        <v>120116</v>
      </c>
      <c r="AT146" s="206"/>
      <c r="AU146" s="251"/>
      <c r="AV146" s="251"/>
      <c r="AW146" s="251"/>
      <c r="AX146" s="251"/>
      <c r="AY146" s="251"/>
      <c r="AZ146" s="251"/>
      <c r="BB146" s="251"/>
      <c r="BC146" s="251"/>
      <c r="BD146" s="251"/>
    </row>
    <row r="147" spans="1:56" s="205" customFormat="1" ht="34.5" hidden="1" customHeight="1">
      <c r="A147" s="251"/>
      <c r="B147" s="251"/>
      <c r="C147" s="251"/>
      <c r="D147" s="523" t="s">
        <v>1429</v>
      </c>
      <c r="E147" s="506" t="s">
        <v>1430</v>
      </c>
      <c r="F147" s="510"/>
      <c r="G147" s="510" t="s">
        <v>1405</v>
      </c>
      <c r="H147" s="510" t="s">
        <v>1025</v>
      </c>
      <c r="I147" s="506" t="s">
        <v>1406</v>
      </c>
      <c r="J147" s="505" t="s">
        <v>1429</v>
      </c>
      <c r="K147" s="506" t="s">
        <v>1430</v>
      </c>
      <c r="L147" s="506" t="s">
        <v>2986</v>
      </c>
      <c r="M147" s="233"/>
      <c r="N147" s="233"/>
      <c r="O147" s="233"/>
      <c r="P147" s="233"/>
      <c r="Q147" s="233"/>
      <c r="R147" s="233"/>
      <c r="S147" s="233"/>
      <c r="T147" s="233"/>
      <c r="U147" s="233"/>
      <c r="V147" s="233"/>
      <c r="W147" s="251"/>
      <c r="X147" s="251"/>
      <c r="Y147" s="251"/>
      <c r="Z147" s="251"/>
      <c r="AA147" s="251"/>
      <c r="AB147" s="251"/>
      <c r="AC147" s="251"/>
      <c r="AD147" s="251"/>
      <c r="AE147" s="251"/>
      <c r="AF147" s="261">
        <v>530814</v>
      </c>
      <c r="AG147" s="259" t="s">
        <v>1400</v>
      </c>
      <c r="AH147" s="259" t="s">
        <v>869</v>
      </c>
      <c r="AI147" s="259" t="s">
        <v>262</v>
      </c>
      <c r="AJ147" s="259" t="s">
        <v>262</v>
      </c>
      <c r="AK147" s="261" t="s">
        <v>1344</v>
      </c>
      <c r="AL147" s="270" t="s">
        <v>1401</v>
      </c>
      <c r="AM147" s="271">
        <v>120117</v>
      </c>
      <c r="AT147" s="206"/>
      <c r="AU147" s="251"/>
      <c r="AV147" s="251"/>
      <c r="AW147" s="251"/>
      <c r="AX147" s="251"/>
      <c r="AY147" s="251"/>
      <c r="AZ147" s="251"/>
      <c r="BB147" s="251"/>
      <c r="BC147" s="251"/>
      <c r="BD147" s="251"/>
    </row>
    <row r="148" spans="1:56" s="205" customFormat="1" ht="34.5" hidden="1" customHeight="1">
      <c r="A148" s="251"/>
      <c r="B148" s="251"/>
      <c r="C148" s="251"/>
      <c r="D148" s="523" t="s">
        <v>1433</v>
      </c>
      <c r="E148" s="506" t="s">
        <v>1434</v>
      </c>
      <c r="F148" s="510"/>
      <c r="G148" s="510" t="s">
        <v>1405</v>
      </c>
      <c r="H148" s="510" t="s">
        <v>1025</v>
      </c>
      <c r="I148" s="506" t="s">
        <v>1406</v>
      </c>
      <c r="J148" s="505" t="s">
        <v>1433</v>
      </c>
      <c r="K148" s="506" t="s">
        <v>1434</v>
      </c>
      <c r="L148" s="506" t="s">
        <v>2986</v>
      </c>
      <c r="M148" s="233"/>
      <c r="N148" s="233"/>
      <c r="O148" s="233"/>
      <c r="P148" s="233"/>
      <c r="Q148" s="233"/>
      <c r="R148" s="233"/>
      <c r="S148" s="233"/>
      <c r="T148" s="233"/>
      <c r="U148" s="233"/>
      <c r="V148" s="233"/>
      <c r="W148" s="251"/>
      <c r="X148" s="251"/>
      <c r="Y148" s="251"/>
      <c r="Z148" s="251"/>
      <c r="AA148" s="251"/>
      <c r="AB148" s="251"/>
      <c r="AC148" s="251"/>
      <c r="AD148" s="251"/>
      <c r="AE148" s="251"/>
      <c r="AF148" s="261">
        <v>530815</v>
      </c>
      <c r="AG148" s="259" t="s">
        <v>1407</v>
      </c>
      <c r="AH148" s="259" t="s">
        <v>869</v>
      </c>
      <c r="AI148" s="259" t="s">
        <v>262</v>
      </c>
      <c r="AJ148" s="259" t="s">
        <v>262</v>
      </c>
      <c r="AK148" s="261" t="s">
        <v>1344</v>
      </c>
      <c r="AL148" s="270" t="s">
        <v>1408</v>
      </c>
      <c r="AM148" s="271">
        <v>120118</v>
      </c>
      <c r="AT148" s="206"/>
      <c r="AU148" s="251"/>
      <c r="AV148" s="251"/>
      <c r="AW148" s="251"/>
      <c r="AX148" s="251"/>
      <c r="AY148" s="251"/>
      <c r="AZ148" s="251"/>
      <c r="BB148" s="251"/>
      <c r="BC148" s="251"/>
      <c r="BD148" s="251"/>
    </row>
    <row r="149" spans="1:56" s="205" customFormat="1" ht="34.5" hidden="1" customHeight="1">
      <c r="A149" s="251"/>
      <c r="B149" s="251"/>
      <c r="C149" s="251"/>
      <c r="D149" s="523" t="s">
        <v>1437</v>
      </c>
      <c r="E149" s="506" t="s">
        <v>1438</v>
      </c>
      <c r="F149" s="510"/>
      <c r="G149" s="510" t="s">
        <v>1405</v>
      </c>
      <c r="H149" s="510" t="s">
        <v>1025</v>
      </c>
      <c r="I149" s="506" t="s">
        <v>1406</v>
      </c>
      <c r="J149" s="505" t="s">
        <v>1437</v>
      </c>
      <c r="K149" s="506" t="s">
        <v>1438</v>
      </c>
      <c r="L149" s="506" t="s">
        <v>2986</v>
      </c>
      <c r="M149" s="233"/>
      <c r="N149" s="233"/>
      <c r="O149" s="233"/>
      <c r="P149" s="233"/>
      <c r="Q149" s="233"/>
      <c r="R149" s="233"/>
      <c r="S149" s="233"/>
      <c r="T149" s="233"/>
      <c r="U149" s="233"/>
      <c r="V149" s="233"/>
      <c r="W149" s="251"/>
      <c r="X149" s="251"/>
      <c r="Y149" s="251"/>
      <c r="Z149" s="251"/>
      <c r="AA149" s="251"/>
      <c r="AB149" s="251"/>
      <c r="AC149" s="251"/>
      <c r="AD149" s="251"/>
      <c r="AE149" s="251"/>
      <c r="AF149" s="261">
        <v>530816</v>
      </c>
      <c r="AG149" s="259" t="s">
        <v>1412</v>
      </c>
      <c r="AH149" s="259" t="s">
        <v>869</v>
      </c>
      <c r="AI149" s="259" t="s">
        <v>262</v>
      </c>
      <c r="AJ149" s="259" t="s">
        <v>262</v>
      </c>
      <c r="AK149" s="261" t="s">
        <v>1344</v>
      </c>
      <c r="AL149" s="270" t="s">
        <v>1413</v>
      </c>
      <c r="AM149" s="271">
        <v>120119</v>
      </c>
      <c r="AT149" s="206"/>
      <c r="AU149" s="251"/>
      <c r="AV149" s="251"/>
      <c r="AW149" s="251"/>
      <c r="AX149" s="251"/>
      <c r="AY149" s="251"/>
      <c r="AZ149" s="251"/>
      <c r="BB149" s="251"/>
      <c r="BC149" s="251"/>
      <c r="BD149" s="251"/>
    </row>
    <row r="150" spans="1:56" s="205" customFormat="1" ht="34.5" hidden="1" customHeight="1">
      <c r="A150" s="251"/>
      <c r="B150" s="251"/>
      <c r="C150" s="251"/>
      <c r="D150" s="523" t="s">
        <v>1441</v>
      </c>
      <c r="E150" s="506" t="s">
        <v>1442</v>
      </c>
      <c r="F150" s="510"/>
      <c r="G150" s="510" t="s">
        <v>1405</v>
      </c>
      <c r="H150" s="510" t="s">
        <v>1025</v>
      </c>
      <c r="I150" s="506" t="s">
        <v>1406</v>
      </c>
      <c r="J150" s="505" t="s">
        <v>1441</v>
      </c>
      <c r="K150" s="506" t="s">
        <v>1442</v>
      </c>
      <c r="L150" s="506" t="s">
        <v>2986</v>
      </c>
      <c r="M150" s="233"/>
      <c r="N150" s="233"/>
      <c r="O150" s="233"/>
      <c r="P150" s="233"/>
      <c r="Q150" s="233"/>
      <c r="R150" s="233"/>
      <c r="S150" s="233"/>
      <c r="T150" s="233"/>
      <c r="U150" s="233"/>
      <c r="V150" s="233"/>
      <c r="W150" s="251"/>
      <c r="X150" s="251"/>
      <c r="Y150" s="251"/>
      <c r="Z150" s="251"/>
      <c r="AA150" s="251"/>
      <c r="AB150" s="251"/>
      <c r="AC150" s="251"/>
      <c r="AD150" s="251"/>
      <c r="AE150" s="251"/>
      <c r="AF150" s="261">
        <v>530817</v>
      </c>
      <c r="AG150" s="259" t="s">
        <v>1417</v>
      </c>
      <c r="AH150" s="259" t="s">
        <v>869</v>
      </c>
      <c r="AI150" s="259" t="s">
        <v>262</v>
      </c>
      <c r="AJ150" s="259" t="s">
        <v>262</v>
      </c>
      <c r="AK150" s="261" t="s">
        <v>1344</v>
      </c>
      <c r="AL150" s="270" t="s">
        <v>1418</v>
      </c>
      <c r="AM150" s="271">
        <v>120120</v>
      </c>
      <c r="AT150" s="206"/>
      <c r="AU150" s="251"/>
      <c r="AV150" s="251"/>
      <c r="AW150" s="251"/>
      <c r="AX150" s="251"/>
      <c r="AY150" s="251"/>
      <c r="AZ150" s="251"/>
      <c r="BB150" s="251"/>
      <c r="BC150" s="251"/>
      <c r="BD150" s="251"/>
    </row>
    <row r="151" spans="1:56" s="205" customFormat="1" ht="34.5" hidden="1" customHeight="1">
      <c r="A151" s="251"/>
      <c r="B151" s="251"/>
      <c r="C151" s="251"/>
      <c r="D151" s="523" t="s">
        <v>1445</v>
      </c>
      <c r="E151" s="506" t="s">
        <v>1446</v>
      </c>
      <c r="F151" s="510"/>
      <c r="G151" s="510" t="s">
        <v>1405</v>
      </c>
      <c r="H151" s="510" t="s">
        <v>1025</v>
      </c>
      <c r="I151" s="506" t="s">
        <v>1406</v>
      </c>
      <c r="J151" s="505" t="s">
        <v>1445</v>
      </c>
      <c r="K151" s="506" t="s">
        <v>1446</v>
      </c>
      <c r="L151" s="506" t="s">
        <v>2986</v>
      </c>
      <c r="M151" s="233"/>
      <c r="N151" s="233"/>
      <c r="O151" s="233"/>
      <c r="P151" s="233"/>
      <c r="Q151" s="233"/>
      <c r="R151" s="233"/>
      <c r="S151" s="233"/>
      <c r="T151" s="233"/>
      <c r="U151" s="233"/>
      <c r="V151" s="233"/>
      <c r="W151" s="251"/>
      <c r="X151" s="251"/>
      <c r="Y151" s="251"/>
      <c r="Z151" s="251"/>
      <c r="AA151" s="251"/>
      <c r="AB151" s="251"/>
      <c r="AC151" s="251"/>
      <c r="AD151" s="251"/>
      <c r="AE151" s="251"/>
      <c r="AF151" s="261">
        <v>530819</v>
      </c>
      <c r="AG151" s="259" t="s">
        <v>1423</v>
      </c>
      <c r="AH151" s="259" t="s">
        <v>1375</v>
      </c>
      <c r="AI151" s="259" t="s">
        <v>262</v>
      </c>
      <c r="AJ151" s="259" t="s">
        <v>262</v>
      </c>
      <c r="AK151" s="261" t="s">
        <v>1344</v>
      </c>
      <c r="AL151" s="270" t="s">
        <v>1424</v>
      </c>
      <c r="AM151" s="271">
        <v>120121</v>
      </c>
      <c r="AT151" s="206"/>
      <c r="AU151" s="251"/>
      <c r="AV151" s="251"/>
      <c r="AW151" s="251"/>
      <c r="AX151" s="251"/>
      <c r="AY151" s="251"/>
      <c r="AZ151" s="251"/>
      <c r="BB151" s="251"/>
      <c r="BC151" s="251"/>
      <c r="BD151" s="251"/>
    </row>
    <row r="152" spans="1:56" s="205" customFormat="1" ht="34.5" hidden="1" customHeight="1">
      <c r="A152" s="251"/>
      <c r="B152" s="251"/>
      <c r="C152" s="251"/>
      <c r="D152" s="523" t="s">
        <v>1449</v>
      </c>
      <c r="E152" s="506" t="s">
        <v>1450</v>
      </c>
      <c r="F152" s="510"/>
      <c r="G152" s="510" t="s">
        <v>1405</v>
      </c>
      <c r="H152" s="510" t="s">
        <v>1025</v>
      </c>
      <c r="I152" s="506" t="s">
        <v>1406</v>
      </c>
      <c r="J152" s="505" t="s">
        <v>1449</v>
      </c>
      <c r="K152" s="506" t="s">
        <v>1450</v>
      </c>
      <c r="L152" s="506" t="s">
        <v>2986</v>
      </c>
      <c r="M152" s="233"/>
      <c r="N152" s="233"/>
      <c r="O152" s="233"/>
      <c r="P152" s="233"/>
      <c r="Q152" s="233"/>
      <c r="R152" s="233"/>
      <c r="S152" s="233"/>
      <c r="T152" s="233"/>
      <c r="U152" s="233"/>
      <c r="V152" s="233"/>
      <c r="W152" s="251"/>
      <c r="X152" s="251"/>
      <c r="Y152" s="251"/>
      <c r="Z152" s="251"/>
      <c r="AA152" s="251"/>
      <c r="AB152" s="251"/>
      <c r="AC152" s="251"/>
      <c r="AD152" s="251"/>
      <c r="AE152" s="251"/>
      <c r="AF152" s="261">
        <v>530820</v>
      </c>
      <c r="AG152" s="259" t="s">
        <v>1427</v>
      </c>
      <c r="AH152" s="259" t="s">
        <v>869</v>
      </c>
      <c r="AI152" s="259" t="s">
        <v>262</v>
      </c>
      <c r="AJ152" s="259" t="s">
        <v>262</v>
      </c>
      <c r="AK152" s="261" t="s">
        <v>1344</v>
      </c>
      <c r="AL152" s="270" t="s">
        <v>1428</v>
      </c>
      <c r="AM152" s="271">
        <v>130000</v>
      </c>
      <c r="AT152" s="206"/>
      <c r="AU152" s="251"/>
      <c r="AV152" s="251"/>
      <c r="AW152" s="251"/>
      <c r="AX152" s="251"/>
      <c r="AY152" s="251"/>
      <c r="AZ152" s="251"/>
      <c r="BB152" s="251"/>
      <c r="BC152" s="251"/>
      <c r="BD152" s="251"/>
    </row>
    <row r="153" spans="1:56" s="205" customFormat="1" ht="34.5" hidden="1" customHeight="1">
      <c r="A153" s="251"/>
      <c r="B153" s="251"/>
      <c r="C153" s="251"/>
      <c r="D153" s="523" t="s">
        <v>1452</v>
      </c>
      <c r="E153" s="506" t="s">
        <v>1453</v>
      </c>
      <c r="F153" s="510"/>
      <c r="G153" s="510" t="s">
        <v>1405</v>
      </c>
      <c r="H153" s="510" t="s">
        <v>1025</v>
      </c>
      <c r="I153" s="506" t="s">
        <v>1406</v>
      </c>
      <c r="J153" s="505" t="s">
        <v>1452</v>
      </c>
      <c r="K153" s="506" t="s">
        <v>1453</v>
      </c>
      <c r="L153" s="506" t="s">
        <v>2986</v>
      </c>
      <c r="M153" s="233"/>
      <c r="N153" s="233"/>
      <c r="O153" s="233"/>
      <c r="P153" s="233"/>
      <c r="Q153" s="233"/>
      <c r="R153" s="233"/>
      <c r="S153" s="233"/>
      <c r="T153" s="233"/>
      <c r="U153" s="233"/>
      <c r="V153" s="233"/>
      <c r="W153" s="251"/>
      <c r="X153" s="251"/>
      <c r="Y153" s="251"/>
      <c r="Z153" s="251"/>
      <c r="AA153" s="251"/>
      <c r="AB153" s="251"/>
      <c r="AC153" s="251"/>
      <c r="AD153" s="251"/>
      <c r="AE153" s="251"/>
      <c r="AF153" s="261">
        <v>530821</v>
      </c>
      <c r="AG153" s="259" t="s">
        <v>1431</v>
      </c>
      <c r="AH153" s="259" t="s">
        <v>869</v>
      </c>
      <c r="AI153" s="259" t="s">
        <v>262</v>
      </c>
      <c r="AJ153" s="259" t="s">
        <v>262</v>
      </c>
      <c r="AK153" s="261" t="s">
        <v>1344</v>
      </c>
      <c r="AL153" s="270" t="s">
        <v>1432</v>
      </c>
      <c r="AM153" s="271">
        <v>130100</v>
      </c>
      <c r="AT153" s="206"/>
      <c r="AU153" s="251"/>
      <c r="AV153" s="251"/>
      <c r="AW153" s="251"/>
      <c r="AX153" s="251"/>
      <c r="AY153" s="251"/>
      <c r="AZ153" s="251"/>
      <c r="BB153" s="251"/>
      <c r="BC153" s="251"/>
      <c r="BD153" s="251"/>
    </row>
    <row r="154" spans="1:56" s="205" customFormat="1" ht="34.5" hidden="1" customHeight="1">
      <c r="A154" s="251"/>
      <c r="B154" s="251"/>
      <c r="C154" s="251"/>
      <c r="D154" s="523" t="s">
        <v>1456</v>
      </c>
      <c r="E154" s="506" t="s">
        <v>1457</v>
      </c>
      <c r="F154" s="510"/>
      <c r="G154" s="510" t="s">
        <v>1405</v>
      </c>
      <c r="H154" s="510" t="s">
        <v>1025</v>
      </c>
      <c r="I154" s="506" t="s">
        <v>1406</v>
      </c>
      <c r="J154" s="505" t="s">
        <v>1456</v>
      </c>
      <c r="K154" s="506" t="s">
        <v>1457</v>
      </c>
      <c r="L154" s="506" t="s">
        <v>2986</v>
      </c>
      <c r="M154" s="233"/>
      <c r="N154" s="233"/>
      <c r="O154" s="233"/>
      <c r="P154" s="233"/>
      <c r="Q154" s="233"/>
      <c r="R154" s="233"/>
      <c r="S154" s="233"/>
      <c r="T154" s="233"/>
      <c r="U154" s="233"/>
      <c r="V154" s="233"/>
      <c r="W154" s="251"/>
      <c r="X154" s="251"/>
      <c r="Y154" s="251"/>
      <c r="Z154" s="251"/>
      <c r="AA154" s="251"/>
      <c r="AB154" s="251"/>
      <c r="AC154" s="251"/>
      <c r="AD154" s="251"/>
      <c r="AE154" s="251"/>
      <c r="AF154" s="261">
        <v>530822</v>
      </c>
      <c r="AG154" s="259" t="s">
        <v>1435</v>
      </c>
      <c r="AH154" s="259" t="s">
        <v>869</v>
      </c>
      <c r="AI154" s="259" t="s">
        <v>262</v>
      </c>
      <c r="AJ154" s="259" t="s">
        <v>262</v>
      </c>
      <c r="AK154" s="261" t="s">
        <v>1344</v>
      </c>
      <c r="AL154" s="270" t="s">
        <v>1436</v>
      </c>
      <c r="AM154" s="271">
        <v>130101</v>
      </c>
      <c r="AT154" s="206"/>
      <c r="AU154" s="251"/>
      <c r="AV154" s="251"/>
      <c r="AW154" s="251"/>
      <c r="AX154" s="251"/>
      <c r="AY154" s="251"/>
      <c r="AZ154" s="251"/>
      <c r="BB154" s="251"/>
      <c r="BC154" s="251"/>
      <c r="BD154" s="251"/>
    </row>
    <row r="155" spans="1:56" s="205" customFormat="1" ht="34.5" hidden="1" customHeight="1">
      <c r="A155" s="251"/>
      <c r="B155" s="251"/>
      <c r="C155" s="251"/>
      <c r="D155" s="523" t="s">
        <v>1460</v>
      </c>
      <c r="E155" s="506" t="s">
        <v>1461</v>
      </c>
      <c r="F155" s="510"/>
      <c r="G155" s="510" t="s">
        <v>1405</v>
      </c>
      <c r="H155" s="510" t="s">
        <v>1025</v>
      </c>
      <c r="I155" s="506" t="s">
        <v>1406</v>
      </c>
      <c r="J155" s="505" t="s">
        <v>1460</v>
      </c>
      <c r="K155" s="506" t="s">
        <v>1461</v>
      </c>
      <c r="L155" s="506" t="s">
        <v>2986</v>
      </c>
      <c r="M155" s="233"/>
      <c r="N155" s="233"/>
      <c r="O155" s="233"/>
      <c r="P155" s="233"/>
      <c r="Q155" s="233"/>
      <c r="R155" s="233"/>
      <c r="S155" s="233"/>
      <c r="T155" s="233"/>
      <c r="U155" s="233"/>
      <c r="V155" s="233"/>
      <c r="W155" s="251"/>
      <c r="X155" s="251"/>
      <c r="Y155" s="251"/>
      <c r="Z155" s="251"/>
      <c r="AA155" s="251"/>
      <c r="AB155" s="251"/>
      <c r="AC155" s="251"/>
      <c r="AD155" s="251"/>
      <c r="AE155" s="251"/>
      <c r="AF155" s="261">
        <v>530823</v>
      </c>
      <c r="AG155" s="259" t="s">
        <v>1439</v>
      </c>
      <c r="AH155" s="259" t="s">
        <v>869</v>
      </c>
      <c r="AI155" s="259" t="s">
        <v>262</v>
      </c>
      <c r="AJ155" s="259" t="s">
        <v>262</v>
      </c>
      <c r="AK155" s="261" t="s">
        <v>1344</v>
      </c>
      <c r="AL155" s="270" t="s">
        <v>1440</v>
      </c>
      <c r="AM155" s="271">
        <v>130102</v>
      </c>
      <c r="AT155" s="206"/>
      <c r="AU155" s="251"/>
      <c r="AV155" s="251"/>
      <c r="AW155" s="251"/>
      <c r="AX155" s="251"/>
      <c r="AY155" s="251"/>
      <c r="AZ155" s="251"/>
      <c r="BB155" s="251"/>
      <c r="BC155" s="251"/>
      <c r="BD155" s="251"/>
    </row>
    <row r="156" spans="1:56" s="205" customFormat="1" ht="34.5" hidden="1" customHeight="1">
      <c r="A156" s="251"/>
      <c r="B156" s="251"/>
      <c r="C156" s="251"/>
      <c r="D156" s="523" t="s">
        <v>1463</v>
      </c>
      <c r="E156" s="506" t="s">
        <v>1464</v>
      </c>
      <c r="F156" s="510"/>
      <c r="G156" s="510" t="s">
        <v>1405</v>
      </c>
      <c r="H156" s="510" t="s">
        <v>1025</v>
      </c>
      <c r="I156" s="506" t="s">
        <v>1422</v>
      </c>
      <c r="J156" s="505" t="s">
        <v>1463</v>
      </c>
      <c r="K156" s="506" t="s">
        <v>1464</v>
      </c>
      <c r="L156" s="506" t="s">
        <v>2986</v>
      </c>
      <c r="M156" s="233"/>
      <c r="N156" s="233"/>
      <c r="O156" s="233"/>
      <c r="P156" s="233"/>
      <c r="Q156" s="233"/>
      <c r="R156" s="233"/>
      <c r="S156" s="233"/>
      <c r="T156" s="233"/>
      <c r="U156" s="233"/>
      <c r="V156" s="233"/>
      <c r="W156" s="251"/>
      <c r="X156" s="251"/>
      <c r="Y156" s="251"/>
      <c r="Z156" s="251"/>
      <c r="AA156" s="251"/>
      <c r="AB156" s="251"/>
      <c r="AC156" s="251"/>
      <c r="AD156" s="251"/>
      <c r="AE156" s="251"/>
      <c r="AF156" s="261">
        <v>530824</v>
      </c>
      <c r="AG156" s="259" t="s">
        <v>1443</v>
      </c>
      <c r="AH156" s="259" t="s">
        <v>869</v>
      </c>
      <c r="AI156" s="259" t="s">
        <v>262</v>
      </c>
      <c r="AJ156" s="259" t="s">
        <v>262</v>
      </c>
      <c r="AK156" s="261" t="s">
        <v>1344</v>
      </c>
      <c r="AL156" s="270" t="s">
        <v>1444</v>
      </c>
      <c r="AM156" s="271">
        <v>130103</v>
      </c>
      <c r="AT156" s="206"/>
      <c r="AU156" s="251"/>
      <c r="AV156" s="251"/>
      <c r="AW156" s="251"/>
      <c r="AX156" s="251"/>
      <c r="AY156" s="251"/>
      <c r="AZ156" s="251"/>
      <c r="BB156" s="251"/>
      <c r="BC156" s="251"/>
      <c r="BD156" s="251"/>
    </row>
    <row r="157" spans="1:56" s="205" customFormat="1" ht="34.5" hidden="1" customHeight="1">
      <c r="A157" s="251"/>
      <c r="B157" s="251"/>
      <c r="C157" s="251"/>
      <c r="D157" s="523" t="s">
        <v>1467</v>
      </c>
      <c r="E157" s="506" t="s">
        <v>1468</v>
      </c>
      <c r="F157" s="510"/>
      <c r="G157" s="510" t="s">
        <v>1405</v>
      </c>
      <c r="H157" s="510" t="s">
        <v>1025</v>
      </c>
      <c r="I157" s="506" t="s">
        <v>1406</v>
      </c>
      <c r="J157" s="505" t="s">
        <v>1467</v>
      </c>
      <c r="K157" s="506" t="s">
        <v>2985</v>
      </c>
      <c r="L157" s="506" t="s">
        <v>2986</v>
      </c>
      <c r="M157" s="233"/>
      <c r="N157" s="233"/>
      <c r="O157" s="233"/>
      <c r="P157" s="233"/>
      <c r="Q157" s="233"/>
      <c r="R157" s="233"/>
      <c r="S157" s="233"/>
      <c r="T157" s="233"/>
      <c r="U157" s="233"/>
      <c r="V157" s="233"/>
      <c r="W157" s="251"/>
      <c r="X157" s="251"/>
      <c r="Y157" s="251"/>
      <c r="Z157" s="251"/>
      <c r="AA157" s="251"/>
      <c r="AB157" s="251"/>
      <c r="AC157" s="251"/>
      <c r="AD157" s="251"/>
      <c r="AE157" s="251"/>
      <c r="AF157" s="261">
        <v>530825</v>
      </c>
      <c r="AG157" s="259" t="s">
        <v>1447</v>
      </c>
      <c r="AH157" s="259" t="s">
        <v>869</v>
      </c>
      <c r="AI157" s="259" t="s">
        <v>262</v>
      </c>
      <c r="AJ157" s="259" t="s">
        <v>262</v>
      </c>
      <c r="AK157" s="261" t="s">
        <v>1344</v>
      </c>
      <c r="AL157" s="270" t="s">
        <v>1448</v>
      </c>
      <c r="AM157" s="271">
        <v>130104</v>
      </c>
      <c r="AT157" s="206"/>
      <c r="AU157" s="251"/>
      <c r="AV157" s="251"/>
      <c r="AW157" s="251"/>
      <c r="AX157" s="251"/>
      <c r="AY157" s="251"/>
      <c r="AZ157" s="251"/>
      <c r="BB157" s="251"/>
      <c r="BC157" s="251"/>
      <c r="BD157" s="251"/>
    </row>
    <row r="158" spans="1:56" s="205" customFormat="1" ht="34.5" hidden="1" customHeight="1">
      <c r="A158" s="251"/>
      <c r="B158" s="251"/>
      <c r="C158" s="251"/>
      <c r="D158" s="523" t="s">
        <v>1471</v>
      </c>
      <c r="E158" s="506" t="s">
        <v>1472</v>
      </c>
      <c r="F158" s="510"/>
      <c r="G158" s="510" t="s">
        <v>841</v>
      </c>
      <c r="H158" s="510" t="s">
        <v>337</v>
      </c>
      <c r="I158" s="506" t="s">
        <v>338</v>
      </c>
      <c r="J158" s="505" t="s">
        <v>1471</v>
      </c>
      <c r="K158" s="506" t="s">
        <v>1472</v>
      </c>
      <c r="L158" s="506" t="s">
        <v>2975</v>
      </c>
      <c r="M158" s="233"/>
      <c r="N158" s="233"/>
      <c r="O158" s="233"/>
      <c r="P158" s="233"/>
      <c r="Q158" s="233"/>
      <c r="R158" s="233"/>
      <c r="S158" s="233"/>
      <c r="T158" s="233"/>
      <c r="U158" s="233"/>
      <c r="V158" s="233"/>
      <c r="W158" s="251"/>
      <c r="X158" s="251"/>
      <c r="Y158" s="251"/>
      <c r="Z158" s="251"/>
      <c r="AA158" s="251"/>
      <c r="AB158" s="251"/>
      <c r="AC158" s="251"/>
      <c r="AD158" s="251"/>
      <c r="AE158" s="251"/>
      <c r="AF158" s="261">
        <v>530826</v>
      </c>
      <c r="AG158" s="259" t="s">
        <v>212</v>
      </c>
      <c r="AH158" s="259" t="s">
        <v>1375</v>
      </c>
      <c r="AI158" s="259" t="s">
        <v>262</v>
      </c>
      <c r="AJ158" s="259" t="s">
        <v>262</v>
      </c>
      <c r="AK158" s="261" t="s">
        <v>1344</v>
      </c>
      <c r="AL158" s="270" t="s">
        <v>1451</v>
      </c>
      <c r="AM158" s="271">
        <v>130106</v>
      </c>
      <c r="AT158" s="206"/>
      <c r="AU158" s="251"/>
      <c r="AV158" s="251"/>
      <c r="AW158" s="251"/>
      <c r="AX158" s="251"/>
      <c r="AY158" s="251"/>
      <c r="AZ158" s="251"/>
      <c r="BB158" s="251"/>
      <c r="BC158" s="251"/>
      <c r="BD158" s="251"/>
    </row>
    <row r="159" spans="1:56" s="205" customFormat="1" ht="34.5" hidden="1" customHeight="1">
      <c r="A159" s="251"/>
      <c r="B159" s="251"/>
      <c r="C159" s="251"/>
      <c r="D159" s="523" t="s">
        <v>1475</v>
      </c>
      <c r="E159" s="506" t="s">
        <v>1476</v>
      </c>
      <c r="F159" s="510"/>
      <c r="G159" s="510" t="s">
        <v>841</v>
      </c>
      <c r="H159" s="510" t="s">
        <v>337</v>
      </c>
      <c r="I159" s="506" t="s">
        <v>338</v>
      </c>
      <c r="J159" s="505" t="s">
        <v>1475</v>
      </c>
      <c r="K159" s="506" t="s">
        <v>1476</v>
      </c>
      <c r="L159" s="506" t="s">
        <v>2975</v>
      </c>
      <c r="M159" s="233"/>
      <c r="N159" s="233"/>
      <c r="O159" s="233"/>
      <c r="P159" s="233"/>
      <c r="Q159" s="233"/>
      <c r="R159" s="233"/>
      <c r="S159" s="233"/>
      <c r="T159" s="233"/>
      <c r="U159" s="233"/>
      <c r="V159" s="233"/>
      <c r="W159" s="251"/>
      <c r="X159" s="251"/>
      <c r="Y159" s="251"/>
      <c r="Z159" s="251"/>
      <c r="AA159" s="251"/>
      <c r="AB159" s="251"/>
      <c r="AC159" s="251"/>
      <c r="AD159" s="251"/>
      <c r="AE159" s="251"/>
      <c r="AF159" s="261">
        <v>530827</v>
      </c>
      <c r="AG159" s="259" t="s">
        <v>1454</v>
      </c>
      <c r="AH159" s="259" t="s">
        <v>262</v>
      </c>
      <c r="AI159" s="259" t="s">
        <v>262</v>
      </c>
      <c r="AJ159" s="259" t="s">
        <v>262</v>
      </c>
      <c r="AK159" s="261" t="s">
        <v>1344</v>
      </c>
      <c r="AL159" s="270" t="s">
        <v>1455</v>
      </c>
      <c r="AM159" s="271">
        <v>130107</v>
      </c>
      <c r="AT159" s="206"/>
      <c r="AU159" s="251"/>
      <c r="AV159" s="251"/>
      <c r="AW159" s="251"/>
      <c r="AX159" s="251"/>
      <c r="AY159" s="251"/>
      <c r="AZ159" s="251"/>
      <c r="BB159" s="251"/>
      <c r="BC159" s="251"/>
      <c r="BD159" s="251"/>
    </row>
    <row r="160" spans="1:56" s="205" customFormat="1" ht="34.5" hidden="1" customHeight="1">
      <c r="A160" s="251"/>
      <c r="B160" s="251"/>
      <c r="C160" s="251"/>
      <c r="D160" s="523" t="s">
        <v>1479</v>
      </c>
      <c r="E160" s="506" t="s">
        <v>1480</v>
      </c>
      <c r="F160" s="510"/>
      <c r="G160" s="510" t="s">
        <v>841</v>
      </c>
      <c r="H160" s="510" t="s">
        <v>337</v>
      </c>
      <c r="I160" s="506" t="s">
        <v>338</v>
      </c>
      <c r="J160" s="505" t="s">
        <v>1479</v>
      </c>
      <c r="K160" s="506" t="s">
        <v>1480</v>
      </c>
      <c r="L160" s="506" t="s">
        <v>2975</v>
      </c>
      <c r="M160" s="233"/>
      <c r="N160" s="233"/>
      <c r="O160" s="233"/>
      <c r="P160" s="233"/>
      <c r="Q160" s="233"/>
      <c r="R160" s="233"/>
      <c r="S160" s="233"/>
      <c r="T160" s="233"/>
      <c r="U160" s="233"/>
      <c r="V160" s="233"/>
      <c r="W160" s="251"/>
      <c r="X160" s="251"/>
      <c r="Y160" s="251"/>
      <c r="Z160" s="251"/>
      <c r="AA160" s="251"/>
      <c r="AB160" s="251"/>
      <c r="AC160" s="251"/>
      <c r="AD160" s="251"/>
      <c r="AE160" s="251"/>
      <c r="AF160" s="261">
        <v>530828</v>
      </c>
      <c r="AG160" s="259" t="s">
        <v>1458</v>
      </c>
      <c r="AH160" s="259" t="s">
        <v>869</v>
      </c>
      <c r="AI160" s="259" t="s">
        <v>262</v>
      </c>
      <c r="AJ160" s="259" t="s">
        <v>262</v>
      </c>
      <c r="AK160" s="261" t="s">
        <v>1344</v>
      </c>
      <c r="AL160" s="270" t="s">
        <v>1459</v>
      </c>
      <c r="AM160" s="271">
        <v>130108</v>
      </c>
      <c r="AT160" s="206"/>
      <c r="AU160" s="251"/>
      <c r="AV160" s="251"/>
      <c r="AW160" s="251"/>
      <c r="AX160" s="251"/>
      <c r="AY160" s="251"/>
      <c r="AZ160" s="251"/>
      <c r="BB160" s="251"/>
      <c r="BC160" s="251"/>
      <c r="BD160" s="251"/>
    </row>
    <row r="161" spans="1:56" s="205" customFormat="1" ht="34.5" hidden="1" customHeight="1">
      <c r="A161" s="251"/>
      <c r="B161" s="251"/>
      <c r="C161" s="251"/>
      <c r="D161" s="523" t="s">
        <v>1483</v>
      </c>
      <c r="E161" s="506" t="s">
        <v>1484</v>
      </c>
      <c r="F161" s="510"/>
      <c r="G161" s="510" t="s">
        <v>841</v>
      </c>
      <c r="H161" s="510" t="s">
        <v>337</v>
      </c>
      <c r="I161" s="506" t="s">
        <v>338</v>
      </c>
      <c r="J161" s="505" t="s">
        <v>1483</v>
      </c>
      <c r="K161" s="506" t="s">
        <v>1484</v>
      </c>
      <c r="L161" s="506" t="s">
        <v>2975</v>
      </c>
      <c r="M161" s="233"/>
      <c r="N161" s="233"/>
      <c r="O161" s="233"/>
      <c r="P161" s="233"/>
      <c r="Q161" s="233"/>
      <c r="R161" s="233"/>
      <c r="S161" s="233"/>
      <c r="T161" s="233"/>
      <c r="U161" s="233"/>
      <c r="V161" s="233"/>
      <c r="W161" s="251"/>
      <c r="X161" s="251"/>
      <c r="Y161" s="251"/>
      <c r="Z161" s="251"/>
      <c r="AA161" s="251"/>
      <c r="AB161" s="251"/>
      <c r="AC161" s="251"/>
      <c r="AD161" s="251"/>
      <c r="AE161" s="251"/>
      <c r="AF161" s="261">
        <v>530832</v>
      </c>
      <c r="AG161" s="259" t="s">
        <v>213</v>
      </c>
      <c r="AH161" s="259" t="s">
        <v>1375</v>
      </c>
      <c r="AI161" s="259" t="s">
        <v>262</v>
      </c>
      <c r="AJ161" s="259" t="s">
        <v>262</v>
      </c>
      <c r="AK161" s="261" t="s">
        <v>1344</v>
      </c>
      <c r="AL161" s="270" t="s">
        <v>1462</v>
      </c>
      <c r="AM161" s="271">
        <v>130109</v>
      </c>
      <c r="AT161" s="206"/>
      <c r="AU161" s="251"/>
      <c r="AV161" s="251"/>
      <c r="AW161" s="251"/>
      <c r="AX161" s="251"/>
      <c r="AY161" s="251"/>
      <c r="AZ161" s="251"/>
      <c r="BB161" s="251"/>
      <c r="BC161" s="251"/>
      <c r="BD161" s="251"/>
    </row>
    <row r="162" spans="1:56" s="205" customFormat="1" ht="34.5" hidden="1" customHeight="1">
      <c r="A162" s="251"/>
      <c r="B162" s="251"/>
      <c r="C162" s="251"/>
      <c r="D162" s="523" t="s">
        <v>839</v>
      </c>
      <c r="E162" s="506" t="s">
        <v>840</v>
      </c>
      <c r="F162" s="510"/>
      <c r="G162" s="510" t="s">
        <v>841</v>
      </c>
      <c r="H162" s="510" t="s">
        <v>337</v>
      </c>
      <c r="I162" s="506" t="s">
        <v>338</v>
      </c>
      <c r="J162" s="505" t="s">
        <v>839</v>
      </c>
      <c r="K162" s="506" t="s">
        <v>840</v>
      </c>
      <c r="L162" s="506" t="s">
        <v>2975</v>
      </c>
      <c r="M162" s="233"/>
      <c r="N162" s="233"/>
      <c r="O162" s="233"/>
      <c r="P162" s="233"/>
      <c r="Q162" s="233"/>
      <c r="R162" s="233"/>
      <c r="S162" s="233"/>
      <c r="T162" s="233"/>
      <c r="U162" s="233"/>
      <c r="V162" s="233"/>
      <c r="W162" s="251"/>
      <c r="X162" s="251"/>
      <c r="Y162" s="251"/>
      <c r="Z162" s="251"/>
      <c r="AA162" s="251"/>
      <c r="AB162" s="251"/>
      <c r="AC162" s="251"/>
      <c r="AD162" s="251"/>
      <c r="AE162" s="251"/>
      <c r="AF162" s="261">
        <v>530833</v>
      </c>
      <c r="AG162" s="259" t="s">
        <v>1465</v>
      </c>
      <c r="AH162" s="259" t="s">
        <v>1375</v>
      </c>
      <c r="AI162" s="259" t="s">
        <v>262</v>
      </c>
      <c r="AJ162" s="259" t="s">
        <v>262</v>
      </c>
      <c r="AK162" s="261" t="s">
        <v>1344</v>
      </c>
      <c r="AL162" s="270" t="s">
        <v>1466</v>
      </c>
      <c r="AM162" s="271">
        <v>130110</v>
      </c>
      <c r="AT162" s="206"/>
      <c r="AU162" s="251"/>
      <c r="AV162" s="251"/>
      <c r="AW162" s="251"/>
      <c r="AX162" s="251"/>
      <c r="AY162" s="251"/>
      <c r="AZ162" s="251"/>
      <c r="BB162" s="251"/>
      <c r="BC162" s="251"/>
      <c r="BD162" s="251"/>
    </row>
    <row r="163" spans="1:56" s="205" customFormat="1" ht="34.5" hidden="1" customHeight="1">
      <c r="A163" s="251"/>
      <c r="B163" s="251"/>
      <c r="C163" s="251"/>
      <c r="D163" s="523" t="s">
        <v>1488</v>
      </c>
      <c r="E163" s="506" t="s">
        <v>1489</v>
      </c>
      <c r="F163" s="510"/>
      <c r="G163" s="510" t="s">
        <v>841</v>
      </c>
      <c r="H163" s="510" t="s">
        <v>337</v>
      </c>
      <c r="I163" s="506" t="s">
        <v>338</v>
      </c>
      <c r="J163" s="505" t="s">
        <v>1488</v>
      </c>
      <c r="K163" s="506" t="s">
        <v>1489</v>
      </c>
      <c r="L163" s="506" t="s">
        <v>2975</v>
      </c>
      <c r="M163" s="233"/>
      <c r="N163" s="233"/>
      <c r="O163" s="233"/>
      <c r="P163" s="233"/>
      <c r="Q163" s="233"/>
      <c r="R163" s="233"/>
      <c r="S163" s="233"/>
      <c r="T163" s="233"/>
      <c r="U163" s="233"/>
      <c r="V163" s="233"/>
      <c r="W163" s="251"/>
      <c r="X163" s="251"/>
      <c r="Y163" s="251"/>
      <c r="Z163" s="251"/>
      <c r="AA163" s="251"/>
      <c r="AB163" s="251"/>
      <c r="AC163" s="251"/>
      <c r="AD163" s="251"/>
      <c r="AE163" s="251"/>
      <c r="AF163" s="261">
        <v>530834</v>
      </c>
      <c r="AG163" s="259" t="s">
        <v>1469</v>
      </c>
      <c r="AH163" s="259" t="s">
        <v>1375</v>
      </c>
      <c r="AI163" s="259" t="s">
        <v>262</v>
      </c>
      <c r="AJ163" s="259" t="s">
        <v>262</v>
      </c>
      <c r="AK163" s="261" t="s">
        <v>1344</v>
      </c>
      <c r="AL163" s="270" t="s">
        <v>1470</v>
      </c>
      <c r="AM163" s="271">
        <v>130111</v>
      </c>
      <c r="AT163" s="206"/>
      <c r="AU163" s="251"/>
      <c r="AV163" s="251"/>
      <c r="AW163" s="251"/>
      <c r="AX163" s="251"/>
      <c r="AY163" s="251"/>
      <c r="AZ163" s="251"/>
      <c r="BB163" s="251"/>
      <c r="BC163" s="251"/>
      <c r="BD163" s="251"/>
    </row>
    <row r="164" spans="1:56" s="205" customFormat="1" ht="34.5" hidden="1" customHeight="1">
      <c r="A164" s="251"/>
      <c r="B164" s="251"/>
      <c r="C164" s="251"/>
      <c r="D164" s="523" t="s">
        <v>1492</v>
      </c>
      <c r="E164" s="506" t="s">
        <v>1493</v>
      </c>
      <c r="F164" s="510"/>
      <c r="G164" s="510" t="s">
        <v>841</v>
      </c>
      <c r="H164" s="510" t="s">
        <v>337</v>
      </c>
      <c r="I164" s="506" t="s">
        <v>338</v>
      </c>
      <c r="J164" s="505" t="s">
        <v>1492</v>
      </c>
      <c r="K164" s="506" t="s">
        <v>1493</v>
      </c>
      <c r="L164" s="506" t="s">
        <v>2975</v>
      </c>
      <c r="M164" s="233"/>
      <c r="N164" s="233"/>
      <c r="O164" s="233"/>
      <c r="P164" s="233"/>
      <c r="Q164" s="233"/>
      <c r="R164" s="233"/>
      <c r="S164" s="233"/>
      <c r="T164" s="233"/>
      <c r="U164" s="233"/>
      <c r="V164" s="233"/>
      <c r="W164" s="251"/>
      <c r="X164" s="251"/>
      <c r="Y164" s="251"/>
      <c r="Z164" s="251"/>
      <c r="AA164" s="251"/>
      <c r="AB164" s="251"/>
      <c r="AC164" s="251"/>
      <c r="AD164" s="251"/>
      <c r="AE164" s="251"/>
      <c r="AF164" s="261">
        <v>530846</v>
      </c>
      <c r="AG164" s="259" t="s">
        <v>1473</v>
      </c>
      <c r="AH164" s="259" t="s">
        <v>1375</v>
      </c>
      <c r="AI164" s="259" t="s">
        <v>262</v>
      </c>
      <c r="AJ164" s="259" t="s">
        <v>262</v>
      </c>
      <c r="AK164" s="261" t="s">
        <v>1344</v>
      </c>
      <c r="AL164" s="270" t="s">
        <v>1474</v>
      </c>
      <c r="AM164" s="271">
        <v>130112</v>
      </c>
      <c r="AT164" s="206"/>
      <c r="AU164" s="251"/>
      <c r="AV164" s="251"/>
      <c r="AW164" s="251"/>
      <c r="AX164" s="251"/>
      <c r="AY164" s="251"/>
      <c r="AZ164" s="251"/>
      <c r="BB164" s="251"/>
      <c r="BC164" s="251"/>
      <c r="BD164" s="251"/>
    </row>
    <row r="165" spans="1:56" s="205" customFormat="1" ht="34.5" hidden="1" customHeight="1">
      <c r="A165" s="251"/>
      <c r="B165" s="251"/>
      <c r="C165" s="251"/>
      <c r="D165" s="523" t="s">
        <v>1496</v>
      </c>
      <c r="E165" s="506" t="s">
        <v>1497</v>
      </c>
      <c r="F165" s="510"/>
      <c r="G165" s="510" t="s">
        <v>841</v>
      </c>
      <c r="H165" s="510" t="s">
        <v>337</v>
      </c>
      <c r="I165" s="506" t="s">
        <v>338</v>
      </c>
      <c r="J165" s="505" t="s">
        <v>1496</v>
      </c>
      <c r="K165" s="506" t="s">
        <v>1497</v>
      </c>
      <c r="L165" s="506" t="s">
        <v>2975</v>
      </c>
      <c r="M165" s="233"/>
      <c r="N165" s="233"/>
      <c r="O165" s="233"/>
      <c r="P165" s="233"/>
      <c r="Q165" s="233"/>
      <c r="R165" s="233"/>
      <c r="S165" s="233"/>
      <c r="T165" s="233"/>
      <c r="U165" s="233"/>
      <c r="V165" s="233"/>
      <c r="W165" s="251"/>
      <c r="X165" s="251"/>
      <c r="Y165" s="251"/>
      <c r="Z165" s="251"/>
      <c r="AA165" s="251"/>
      <c r="AB165" s="251"/>
      <c r="AC165" s="251"/>
      <c r="AD165" s="251"/>
      <c r="AE165" s="251"/>
      <c r="AF165" s="261">
        <v>531001</v>
      </c>
      <c r="AG165" s="259" t="s">
        <v>1477</v>
      </c>
      <c r="AH165" s="259" t="s">
        <v>869</v>
      </c>
      <c r="AI165" s="259" t="s">
        <v>262</v>
      </c>
      <c r="AJ165" s="259" t="s">
        <v>262</v>
      </c>
      <c r="AK165" s="261" t="s">
        <v>1344</v>
      </c>
      <c r="AL165" s="270" t="s">
        <v>1478</v>
      </c>
      <c r="AM165" s="271">
        <v>130113</v>
      </c>
      <c r="AT165" s="206"/>
      <c r="AU165" s="251"/>
      <c r="AV165" s="251"/>
      <c r="AW165" s="251"/>
      <c r="AX165" s="251"/>
      <c r="AY165" s="251"/>
      <c r="AZ165" s="251"/>
      <c r="BB165" s="251"/>
      <c r="BC165" s="251"/>
      <c r="BD165" s="251"/>
    </row>
    <row r="166" spans="1:56" s="205" customFormat="1" ht="34.5" hidden="1" customHeight="1">
      <c r="A166" s="251"/>
      <c r="B166" s="251"/>
      <c r="C166" s="251"/>
      <c r="D166" s="523" t="s">
        <v>1499</v>
      </c>
      <c r="E166" s="506" t="s">
        <v>1500</v>
      </c>
      <c r="F166" s="510"/>
      <c r="G166" s="510" t="s">
        <v>841</v>
      </c>
      <c r="H166" s="510" t="s">
        <v>337</v>
      </c>
      <c r="I166" s="506" t="s">
        <v>338</v>
      </c>
      <c r="J166" s="505" t="s">
        <v>1499</v>
      </c>
      <c r="K166" s="506" t="s">
        <v>1500</v>
      </c>
      <c r="L166" s="506" t="s">
        <v>2975</v>
      </c>
      <c r="M166" s="233"/>
      <c r="N166" s="233"/>
      <c r="O166" s="233"/>
      <c r="P166" s="233"/>
      <c r="Q166" s="233"/>
      <c r="R166" s="233"/>
      <c r="S166" s="233"/>
      <c r="T166" s="233"/>
      <c r="U166" s="233"/>
      <c r="V166" s="233"/>
      <c r="W166" s="251"/>
      <c r="X166" s="251"/>
      <c r="Y166" s="251"/>
      <c r="Z166" s="251"/>
      <c r="AA166" s="251"/>
      <c r="AB166" s="251"/>
      <c r="AC166" s="251"/>
      <c r="AD166" s="251"/>
      <c r="AE166" s="251"/>
      <c r="AF166" s="261">
        <v>531002</v>
      </c>
      <c r="AG166" s="259" t="s">
        <v>1481</v>
      </c>
      <c r="AH166" s="259" t="s">
        <v>869</v>
      </c>
      <c r="AI166" s="259" t="s">
        <v>262</v>
      </c>
      <c r="AJ166" s="259" t="s">
        <v>262</v>
      </c>
      <c r="AK166" s="261" t="s">
        <v>1344</v>
      </c>
      <c r="AL166" s="270" t="s">
        <v>1482</v>
      </c>
      <c r="AM166" s="271">
        <v>130114</v>
      </c>
      <c r="AT166" s="206"/>
      <c r="AU166" s="251"/>
      <c r="AV166" s="251"/>
      <c r="AW166" s="251"/>
      <c r="AX166" s="251"/>
      <c r="AY166" s="251"/>
      <c r="AZ166" s="251"/>
      <c r="BB166" s="251"/>
      <c r="BC166" s="251"/>
      <c r="BD166" s="251"/>
    </row>
    <row r="167" spans="1:56" s="205" customFormat="1" ht="34.5" hidden="1" customHeight="1">
      <c r="A167" s="251"/>
      <c r="B167" s="251"/>
      <c r="C167" s="251"/>
      <c r="D167" s="523" t="s">
        <v>1503</v>
      </c>
      <c r="E167" s="506" t="s">
        <v>1504</v>
      </c>
      <c r="F167" s="510" t="s">
        <v>1505</v>
      </c>
      <c r="G167" s="510" t="s">
        <v>841</v>
      </c>
      <c r="H167" s="510" t="s">
        <v>337</v>
      </c>
      <c r="I167" s="506" t="s">
        <v>338</v>
      </c>
      <c r="J167" s="505" t="s">
        <v>1525</v>
      </c>
      <c r="K167" s="506" t="s">
        <v>2975</v>
      </c>
      <c r="L167" s="506" t="s">
        <v>2975</v>
      </c>
      <c r="M167" s="233"/>
      <c r="N167" s="233"/>
      <c r="O167" s="233"/>
      <c r="P167" s="233"/>
      <c r="Q167" s="233"/>
      <c r="R167" s="233"/>
      <c r="S167" s="233"/>
      <c r="T167" s="233"/>
      <c r="U167" s="233"/>
      <c r="V167" s="233"/>
      <c r="W167" s="251"/>
      <c r="X167" s="251"/>
      <c r="Y167" s="251"/>
      <c r="Z167" s="251"/>
      <c r="AA167" s="251"/>
      <c r="AB167" s="251"/>
      <c r="AC167" s="251"/>
      <c r="AD167" s="251"/>
      <c r="AE167" s="251"/>
      <c r="AF167" s="261">
        <v>531101</v>
      </c>
      <c r="AG167" s="259" t="s">
        <v>1485</v>
      </c>
      <c r="AH167" s="259" t="s">
        <v>869</v>
      </c>
      <c r="AI167" s="259" t="s">
        <v>262</v>
      </c>
      <c r="AJ167" s="259" t="s">
        <v>262</v>
      </c>
      <c r="AK167" s="261" t="s">
        <v>1344</v>
      </c>
      <c r="AL167" s="270" t="s">
        <v>1486</v>
      </c>
      <c r="AM167" s="271">
        <v>130115</v>
      </c>
      <c r="AT167" s="206"/>
      <c r="AU167" s="251"/>
      <c r="AV167" s="251"/>
      <c r="AW167" s="251"/>
      <c r="AX167" s="251"/>
      <c r="AY167" s="251"/>
      <c r="AZ167" s="251"/>
      <c r="BB167" s="251"/>
      <c r="BC167" s="251"/>
      <c r="BD167" s="251"/>
    </row>
    <row r="168" spans="1:56" s="205" customFormat="1" ht="34.5" hidden="1" customHeight="1">
      <c r="A168" s="251"/>
      <c r="B168" s="251"/>
      <c r="C168" s="251"/>
      <c r="D168" s="523" t="s">
        <v>1507</v>
      </c>
      <c r="E168" s="506" t="s">
        <v>1508</v>
      </c>
      <c r="F168" s="510" t="s">
        <v>1509</v>
      </c>
      <c r="G168" s="510" t="s">
        <v>841</v>
      </c>
      <c r="H168" s="510" t="s">
        <v>337</v>
      </c>
      <c r="I168" s="506" t="s">
        <v>338</v>
      </c>
      <c r="J168" s="505" t="s">
        <v>1525</v>
      </c>
      <c r="K168" s="506" t="s">
        <v>2975</v>
      </c>
      <c r="L168" s="506" t="s">
        <v>2975</v>
      </c>
      <c r="M168" s="233"/>
      <c r="N168" s="233"/>
      <c r="O168" s="233"/>
      <c r="P168" s="233"/>
      <c r="Q168" s="233"/>
      <c r="R168" s="233"/>
      <c r="S168" s="233"/>
      <c r="T168" s="233"/>
      <c r="U168" s="233"/>
      <c r="V168" s="233"/>
      <c r="W168" s="251"/>
      <c r="X168" s="251"/>
      <c r="Y168" s="251"/>
      <c r="Z168" s="251"/>
      <c r="AA168" s="251"/>
      <c r="AB168" s="251"/>
      <c r="AC168" s="251"/>
      <c r="AD168" s="251"/>
      <c r="AE168" s="251"/>
      <c r="AF168" s="261">
        <v>531403</v>
      </c>
      <c r="AG168" s="259" t="s">
        <v>269</v>
      </c>
      <c r="AH168" s="259" t="s">
        <v>869</v>
      </c>
      <c r="AI168" s="259" t="s">
        <v>262</v>
      </c>
      <c r="AJ168" s="259" t="s">
        <v>262</v>
      </c>
      <c r="AK168" s="261" t="s">
        <v>843</v>
      </c>
      <c r="AL168" s="270" t="s">
        <v>1487</v>
      </c>
      <c r="AM168" s="271">
        <v>130116</v>
      </c>
      <c r="AT168" s="206"/>
      <c r="AU168" s="251"/>
      <c r="AV168" s="251"/>
      <c r="AW168" s="251"/>
      <c r="AX168" s="251"/>
      <c r="AY168" s="251"/>
      <c r="AZ168" s="251"/>
      <c r="BB168" s="251"/>
      <c r="BC168" s="251"/>
      <c r="BD168" s="251"/>
    </row>
    <row r="169" spans="1:56" s="205" customFormat="1" ht="34.5" hidden="1" customHeight="1">
      <c r="A169" s="251"/>
      <c r="B169" s="251"/>
      <c r="C169" s="251"/>
      <c r="D169" s="523" t="s">
        <v>1512</v>
      </c>
      <c r="E169" s="506" t="s">
        <v>1513</v>
      </c>
      <c r="F169" s="510"/>
      <c r="G169" s="510" t="s">
        <v>841</v>
      </c>
      <c r="H169" s="510" t="s">
        <v>337</v>
      </c>
      <c r="I169" s="506" t="s">
        <v>338</v>
      </c>
      <c r="J169" s="505" t="s">
        <v>1512</v>
      </c>
      <c r="K169" s="506" t="s">
        <v>1513</v>
      </c>
      <c r="L169" s="506" t="s">
        <v>2975</v>
      </c>
      <c r="M169" s="233"/>
      <c r="N169" s="233"/>
      <c r="O169" s="233"/>
      <c r="P169" s="233"/>
      <c r="Q169" s="233"/>
      <c r="R169" s="233"/>
      <c r="S169" s="233"/>
      <c r="T169" s="233"/>
      <c r="U169" s="233"/>
      <c r="V169" s="233"/>
      <c r="W169" s="251"/>
      <c r="X169" s="251"/>
      <c r="Y169" s="251"/>
      <c r="Z169" s="251"/>
      <c r="AA169" s="251"/>
      <c r="AB169" s="251"/>
      <c r="AC169" s="251"/>
      <c r="AD169" s="251"/>
      <c r="AE169" s="251"/>
      <c r="AF169" s="261">
        <v>531404</v>
      </c>
      <c r="AG169" s="259" t="s">
        <v>1490</v>
      </c>
      <c r="AH169" s="259" t="s">
        <v>869</v>
      </c>
      <c r="AI169" s="259" t="s">
        <v>262</v>
      </c>
      <c r="AJ169" s="259" t="s">
        <v>262</v>
      </c>
      <c r="AK169" s="261" t="s">
        <v>843</v>
      </c>
      <c r="AL169" s="270" t="s">
        <v>1491</v>
      </c>
      <c r="AM169" s="271">
        <v>130117</v>
      </c>
      <c r="AT169" s="206"/>
      <c r="AU169" s="251"/>
      <c r="AV169" s="251"/>
      <c r="AW169" s="251"/>
      <c r="AX169" s="251"/>
      <c r="AY169" s="251"/>
      <c r="AZ169" s="251"/>
      <c r="BB169" s="251"/>
      <c r="BC169" s="251"/>
      <c r="BD169" s="251"/>
    </row>
    <row r="170" spans="1:56" s="205" customFormat="1" ht="34.5" hidden="1" customHeight="1">
      <c r="A170" s="251"/>
      <c r="B170" s="251"/>
      <c r="C170" s="251"/>
      <c r="D170" s="523" t="s">
        <v>1516</v>
      </c>
      <c r="E170" s="506" t="s">
        <v>1517</v>
      </c>
      <c r="F170" s="510"/>
      <c r="G170" s="510" t="s">
        <v>841</v>
      </c>
      <c r="H170" s="510" t="s">
        <v>337</v>
      </c>
      <c r="I170" s="506" t="s">
        <v>338</v>
      </c>
      <c r="J170" s="505" t="s">
        <v>1516</v>
      </c>
      <c r="K170" s="506" t="s">
        <v>1517</v>
      </c>
      <c r="L170" s="506" t="s">
        <v>2975</v>
      </c>
      <c r="M170" s="233"/>
      <c r="N170" s="233"/>
      <c r="O170" s="233"/>
      <c r="P170" s="233"/>
      <c r="Q170" s="233"/>
      <c r="R170" s="233"/>
      <c r="S170" s="233"/>
      <c r="T170" s="233"/>
      <c r="U170" s="233"/>
      <c r="V170" s="233"/>
      <c r="W170" s="251"/>
      <c r="X170" s="251"/>
      <c r="Y170" s="251"/>
      <c r="Z170" s="251"/>
      <c r="AA170" s="251"/>
      <c r="AB170" s="251"/>
      <c r="AC170" s="251"/>
      <c r="AD170" s="251"/>
      <c r="AE170" s="251"/>
      <c r="AF170" s="261">
        <v>531406</v>
      </c>
      <c r="AG170" s="259" t="s">
        <v>1494</v>
      </c>
      <c r="AH170" s="259" t="s">
        <v>869</v>
      </c>
      <c r="AI170" s="259" t="s">
        <v>262</v>
      </c>
      <c r="AJ170" s="259" t="s">
        <v>262</v>
      </c>
      <c r="AK170" s="261" t="s">
        <v>843</v>
      </c>
      <c r="AL170" s="270" t="s">
        <v>1495</v>
      </c>
      <c r="AM170" s="271">
        <v>130118</v>
      </c>
      <c r="AT170" s="206"/>
      <c r="AU170" s="251"/>
      <c r="AV170" s="251"/>
      <c r="AW170" s="251"/>
      <c r="AX170" s="251"/>
      <c r="AY170" s="251"/>
      <c r="AZ170" s="251"/>
      <c r="BB170" s="251"/>
      <c r="BC170" s="251"/>
      <c r="BD170" s="251"/>
    </row>
    <row r="171" spans="1:56" s="205" customFormat="1" ht="34.5" hidden="1" customHeight="1">
      <c r="A171" s="251"/>
      <c r="B171" s="251"/>
      <c r="C171" s="251"/>
      <c r="D171" s="523" t="s">
        <v>1520</v>
      </c>
      <c r="E171" s="506" t="s">
        <v>1521</v>
      </c>
      <c r="F171" s="510"/>
      <c r="G171" s="510" t="s">
        <v>841</v>
      </c>
      <c r="H171" s="510" t="s">
        <v>337</v>
      </c>
      <c r="I171" s="506" t="s">
        <v>338</v>
      </c>
      <c r="J171" s="505" t="s">
        <v>1520</v>
      </c>
      <c r="K171" s="506" t="s">
        <v>1521</v>
      </c>
      <c r="L171" s="506" t="s">
        <v>2975</v>
      </c>
      <c r="M171" s="233"/>
      <c r="N171" s="233"/>
      <c r="O171" s="233"/>
      <c r="P171" s="233"/>
      <c r="Q171" s="233"/>
      <c r="R171" s="233"/>
      <c r="S171" s="233"/>
      <c r="T171" s="233"/>
      <c r="U171" s="233"/>
      <c r="V171" s="233"/>
      <c r="W171" s="251"/>
      <c r="X171" s="251"/>
      <c r="Y171" s="251"/>
      <c r="Z171" s="251"/>
      <c r="AA171" s="251"/>
      <c r="AB171" s="251"/>
      <c r="AC171" s="251"/>
      <c r="AD171" s="251"/>
      <c r="AE171" s="251"/>
      <c r="AF171" s="261">
        <v>531407</v>
      </c>
      <c r="AG171" s="259" t="s">
        <v>259</v>
      </c>
      <c r="AH171" s="259" t="s">
        <v>869</v>
      </c>
      <c r="AI171" s="259" t="s">
        <v>262</v>
      </c>
      <c r="AJ171" s="259" t="s">
        <v>262</v>
      </c>
      <c r="AK171" s="261" t="s">
        <v>843</v>
      </c>
      <c r="AL171" s="270" t="s">
        <v>1498</v>
      </c>
      <c r="AM171" s="271">
        <v>130120</v>
      </c>
      <c r="AT171" s="206"/>
      <c r="AU171" s="251"/>
      <c r="AV171" s="251"/>
      <c r="AW171" s="251"/>
      <c r="AX171" s="251"/>
      <c r="AY171" s="251"/>
      <c r="AZ171" s="251"/>
      <c r="BB171" s="251"/>
      <c r="BC171" s="251"/>
      <c r="BD171" s="251"/>
    </row>
    <row r="172" spans="1:56" s="205" customFormat="1" ht="34.5" hidden="1" customHeight="1">
      <c r="A172" s="251"/>
      <c r="B172" s="251"/>
      <c r="C172" s="251"/>
      <c r="D172" s="523" t="s">
        <v>1525</v>
      </c>
      <c r="E172" s="506" t="s">
        <v>1526</v>
      </c>
      <c r="F172" s="510"/>
      <c r="G172" s="510" t="s">
        <v>841</v>
      </c>
      <c r="H172" s="510" t="s">
        <v>337</v>
      </c>
      <c r="I172" s="506" t="s">
        <v>338</v>
      </c>
      <c r="J172" s="505" t="s">
        <v>1525</v>
      </c>
      <c r="K172" s="506" t="s">
        <v>2975</v>
      </c>
      <c r="L172" s="506" t="s">
        <v>2975</v>
      </c>
      <c r="M172" s="233"/>
      <c r="N172" s="233"/>
      <c r="O172" s="233"/>
      <c r="P172" s="233"/>
      <c r="Q172" s="233"/>
      <c r="R172" s="233"/>
      <c r="S172" s="233"/>
      <c r="T172" s="233"/>
      <c r="U172" s="233"/>
      <c r="V172" s="233"/>
      <c r="W172" s="251"/>
      <c r="X172" s="251"/>
      <c r="Y172" s="251"/>
      <c r="Z172" s="251"/>
      <c r="AA172" s="251"/>
      <c r="AB172" s="251"/>
      <c r="AC172" s="251"/>
      <c r="AD172" s="251"/>
      <c r="AE172" s="251"/>
      <c r="AF172" s="261">
        <v>531408</v>
      </c>
      <c r="AG172" s="259" t="s">
        <v>1501</v>
      </c>
      <c r="AH172" s="259" t="s">
        <v>869</v>
      </c>
      <c r="AI172" s="259" t="s">
        <v>262</v>
      </c>
      <c r="AJ172" s="259" t="s">
        <v>262</v>
      </c>
      <c r="AK172" s="261" t="s">
        <v>843</v>
      </c>
      <c r="AL172" s="270" t="s">
        <v>1502</v>
      </c>
      <c r="AM172" s="271">
        <v>130121</v>
      </c>
      <c r="AT172" s="206"/>
      <c r="AU172" s="251"/>
      <c r="AV172" s="251"/>
      <c r="AW172" s="251"/>
      <c r="AX172" s="251"/>
      <c r="AY172" s="251"/>
      <c r="AZ172" s="251"/>
      <c r="BB172" s="251"/>
      <c r="BC172" s="251"/>
      <c r="BD172" s="251"/>
    </row>
    <row r="173" spans="1:56" s="205" customFormat="1" ht="34.5" hidden="1" customHeight="1">
      <c r="A173" s="251"/>
      <c r="B173" s="251"/>
      <c r="C173" s="251"/>
      <c r="D173" s="523" t="s">
        <v>1529</v>
      </c>
      <c r="E173" s="506" t="s">
        <v>1530</v>
      </c>
      <c r="F173" s="510"/>
      <c r="G173" s="510" t="s">
        <v>841</v>
      </c>
      <c r="H173" s="510" t="s">
        <v>337</v>
      </c>
      <c r="I173" s="506" t="s">
        <v>338</v>
      </c>
      <c r="J173" s="505" t="s">
        <v>1529</v>
      </c>
      <c r="K173" s="506" t="s">
        <v>1530</v>
      </c>
      <c r="L173" s="506" t="s">
        <v>2975</v>
      </c>
      <c r="M173" s="233"/>
      <c r="N173" s="233"/>
      <c r="O173" s="233"/>
      <c r="P173" s="233"/>
      <c r="Q173" s="233"/>
      <c r="R173" s="233"/>
      <c r="S173" s="233"/>
      <c r="T173" s="233"/>
      <c r="U173" s="233"/>
      <c r="V173" s="233"/>
      <c r="W173" s="251"/>
      <c r="X173" s="251"/>
      <c r="Y173" s="251"/>
      <c r="Z173" s="251"/>
      <c r="AA173" s="251"/>
      <c r="AB173" s="251"/>
      <c r="AC173" s="251"/>
      <c r="AD173" s="251"/>
      <c r="AE173" s="251"/>
      <c r="AF173" s="261">
        <v>531409</v>
      </c>
      <c r="AG173" s="259" t="s">
        <v>1182</v>
      </c>
      <c r="AH173" s="259" t="s">
        <v>869</v>
      </c>
      <c r="AI173" s="259" t="s">
        <v>262</v>
      </c>
      <c r="AJ173" s="259" t="s">
        <v>262</v>
      </c>
      <c r="AK173" s="261" t="s">
        <v>843</v>
      </c>
      <c r="AL173" s="270" t="s">
        <v>1506</v>
      </c>
      <c r="AM173" s="271">
        <v>130124</v>
      </c>
      <c r="AT173" s="206"/>
      <c r="AU173" s="251"/>
      <c r="AV173" s="251"/>
      <c r="AW173" s="251"/>
      <c r="AX173" s="251"/>
      <c r="AY173" s="251"/>
      <c r="AZ173" s="251"/>
      <c r="BB173" s="251"/>
      <c r="BC173" s="251"/>
      <c r="BD173" s="251"/>
    </row>
    <row r="174" spans="1:56" s="205" customFormat="1" ht="34.5" hidden="1" customHeight="1">
      <c r="A174" s="251"/>
      <c r="B174" s="251"/>
      <c r="C174" s="251"/>
      <c r="D174" s="522" t="s">
        <v>994</v>
      </c>
      <c r="E174" s="506" t="s">
        <v>995</v>
      </c>
      <c r="F174" s="510"/>
      <c r="G174" s="510" t="s">
        <v>875</v>
      </c>
      <c r="H174" s="510" t="s">
        <v>876</v>
      </c>
      <c r="I174" s="506" t="s">
        <v>996</v>
      </c>
      <c r="J174" s="505" t="s">
        <v>994</v>
      </c>
      <c r="K174" s="506" t="s">
        <v>995</v>
      </c>
      <c r="L174" s="506" t="s">
        <v>2982</v>
      </c>
      <c r="M174" s="233"/>
      <c r="N174" s="233"/>
      <c r="O174" s="233"/>
      <c r="P174" s="233"/>
      <c r="Q174" s="233"/>
      <c r="R174" s="233"/>
      <c r="S174" s="233"/>
      <c r="T174" s="233"/>
      <c r="U174" s="233"/>
      <c r="V174" s="233"/>
      <c r="W174" s="251"/>
      <c r="X174" s="251"/>
      <c r="Y174" s="251"/>
      <c r="Z174" s="251"/>
      <c r="AA174" s="251"/>
      <c r="AB174" s="251"/>
      <c r="AC174" s="251"/>
      <c r="AD174" s="251"/>
      <c r="AE174" s="251"/>
      <c r="AF174" s="261">
        <v>531411</v>
      </c>
      <c r="AG174" s="259" t="s">
        <v>1510</v>
      </c>
      <c r="AH174" s="259" t="s">
        <v>1144</v>
      </c>
      <c r="AI174" s="259" t="s">
        <v>262</v>
      </c>
      <c r="AJ174" s="259" t="s">
        <v>262</v>
      </c>
      <c r="AK174" s="261" t="s">
        <v>843</v>
      </c>
      <c r="AL174" s="270" t="s">
        <v>1511</v>
      </c>
      <c r="AM174" s="271">
        <v>130127</v>
      </c>
      <c r="AT174" s="206"/>
      <c r="AU174" s="251"/>
      <c r="AV174" s="251"/>
      <c r="AW174" s="251"/>
      <c r="AX174" s="251"/>
      <c r="AY174" s="251"/>
      <c r="AZ174" s="251"/>
      <c r="BB174" s="251"/>
      <c r="BC174" s="251"/>
      <c r="BD174" s="251"/>
    </row>
    <row r="175" spans="1:56" s="205" customFormat="1" ht="34.5" hidden="1" customHeight="1">
      <c r="A175" s="251"/>
      <c r="B175" s="251"/>
      <c r="C175" s="251"/>
      <c r="D175" s="524"/>
      <c r="E175" s="509"/>
      <c r="F175" s="508"/>
      <c r="G175" s="508"/>
      <c r="H175" s="508"/>
      <c r="I175" s="525"/>
      <c r="J175" s="507"/>
      <c r="K175" s="508"/>
      <c r="L175" s="509"/>
      <c r="M175" s="233"/>
      <c r="N175" s="233"/>
      <c r="O175" s="233"/>
      <c r="P175" s="233"/>
      <c r="Q175" s="233"/>
      <c r="R175" s="233"/>
      <c r="S175" s="233"/>
      <c r="T175" s="233"/>
      <c r="U175" s="233"/>
      <c r="V175" s="233"/>
      <c r="W175" s="251"/>
      <c r="X175" s="251"/>
      <c r="Y175" s="251"/>
      <c r="Z175" s="251"/>
      <c r="AA175" s="251"/>
      <c r="AB175" s="251"/>
      <c r="AC175" s="251"/>
      <c r="AD175" s="251"/>
      <c r="AE175" s="251"/>
      <c r="AF175" s="261">
        <v>531512</v>
      </c>
      <c r="AG175" s="259" t="s">
        <v>1514</v>
      </c>
      <c r="AH175" s="259" t="s">
        <v>869</v>
      </c>
      <c r="AI175" s="259" t="s">
        <v>262</v>
      </c>
      <c r="AJ175" s="259" t="s">
        <v>262</v>
      </c>
      <c r="AK175" s="261" t="s">
        <v>843</v>
      </c>
      <c r="AL175" s="270" t="s">
        <v>1515</v>
      </c>
      <c r="AM175" s="271">
        <v>130128</v>
      </c>
      <c r="AT175" s="206"/>
      <c r="AU175" s="251"/>
      <c r="AV175" s="251"/>
      <c r="AW175" s="251"/>
      <c r="AX175" s="251"/>
      <c r="AY175" s="251"/>
      <c r="AZ175" s="251"/>
      <c r="BB175" s="251"/>
      <c r="BC175" s="251"/>
      <c r="BD175" s="251"/>
    </row>
    <row r="176" spans="1:56" s="205" customFormat="1" ht="34.5" hidden="1" customHeight="1">
      <c r="A176" s="251"/>
      <c r="B176" s="251"/>
      <c r="C176" s="251"/>
      <c r="D176" s="526" t="s">
        <v>695</v>
      </c>
      <c r="E176" s="527" t="s">
        <v>696</v>
      </c>
      <c r="F176" s="528" t="s">
        <v>697</v>
      </c>
      <c r="G176" s="528" t="s">
        <v>654</v>
      </c>
      <c r="H176" s="528" t="s">
        <v>698</v>
      </c>
      <c r="I176" s="529" t="s">
        <v>699</v>
      </c>
      <c r="J176" s="505"/>
      <c r="K176" s="510"/>
      <c r="L176" s="506"/>
      <c r="M176" s="233"/>
      <c r="N176" s="233"/>
      <c r="O176" s="233"/>
      <c r="P176" s="233"/>
      <c r="Q176" s="233"/>
      <c r="R176" s="233"/>
      <c r="S176" s="233"/>
      <c r="T176" s="233"/>
      <c r="U176" s="233"/>
      <c r="V176" s="233"/>
      <c r="W176" s="251"/>
      <c r="X176" s="251"/>
      <c r="Y176" s="251"/>
      <c r="Z176" s="251"/>
      <c r="AA176" s="251"/>
      <c r="AB176" s="251"/>
      <c r="AC176" s="251"/>
      <c r="AD176" s="251"/>
      <c r="AE176" s="251"/>
      <c r="AF176" s="261">
        <v>531515</v>
      </c>
      <c r="AG176" s="259" t="s">
        <v>1518</v>
      </c>
      <c r="AH176" s="259" t="s">
        <v>869</v>
      </c>
      <c r="AI176" s="259" t="s">
        <v>262</v>
      </c>
      <c r="AJ176" s="259" t="s">
        <v>262</v>
      </c>
      <c r="AK176" s="261" t="s">
        <v>843</v>
      </c>
      <c r="AL176" s="270" t="s">
        <v>1519</v>
      </c>
      <c r="AM176" s="271">
        <v>130129</v>
      </c>
      <c r="AT176" s="206"/>
      <c r="AU176" s="251"/>
      <c r="AV176" s="251"/>
      <c r="AW176" s="251"/>
      <c r="AX176" s="251"/>
      <c r="AY176" s="251"/>
      <c r="AZ176" s="251"/>
      <c r="BB176" s="251"/>
      <c r="BC176" s="251"/>
      <c r="BD176" s="251"/>
    </row>
    <row r="177" spans="1:56" s="205" customFormat="1" ht="34.5" hidden="1" customHeight="1">
      <c r="A177" s="251"/>
      <c r="B177" s="251"/>
      <c r="C177" s="251"/>
      <c r="D177" s="526">
        <v>1095</v>
      </c>
      <c r="E177" s="527" t="s">
        <v>2996</v>
      </c>
      <c r="F177" s="528" t="s">
        <v>2997</v>
      </c>
      <c r="G177" s="528" t="s">
        <v>2998</v>
      </c>
      <c r="H177" s="528" t="s">
        <v>749</v>
      </c>
      <c r="I177" s="529" t="s">
        <v>2999</v>
      </c>
      <c r="J177" s="505"/>
      <c r="K177" s="510"/>
      <c r="L177" s="506"/>
      <c r="M177" s="233"/>
      <c r="N177" s="233"/>
      <c r="O177" s="233"/>
      <c r="P177" s="233"/>
      <c r="Q177" s="233"/>
      <c r="R177" s="233"/>
      <c r="S177" s="233"/>
      <c r="T177" s="233"/>
      <c r="U177" s="233"/>
      <c r="V177" s="233"/>
      <c r="W177" s="251"/>
      <c r="X177" s="251"/>
      <c r="Y177" s="251"/>
      <c r="Z177" s="251"/>
      <c r="AA177" s="251"/>
      <c r="AB177" s="251"/>
      <c r="AC177" s="251"/>
      <c r="AD177" s="251"/>
      <c r="AE177" s="251"/>
      <c r="AF177" s="261">
        <v>531601</v>
      </c>
      <c r="AG177" s="259" t="s">
        <v>1522</v>
      </c>
      <c r="AH177" s="259" t="s">
        <v>869</v>
      </c>
      <c r="AI177" s="259" t="s">
        <v>262</v>
      </c>
      <c r="AJ177" s="259" t="s">
        <v>262</v>
      </c>
      <c r="AK177" s="261" t="s">
        <v>1523</v>
      </c>
      <c r="AL177" s="270" t="s">
        <v>1524</v>
      </c>
      <c r="AM177" s="271">
        <v>130130</v>
      </c>
      <c r="AN177" s="206"/>
      <c r="AO177" s="206"/>
      <c r="AP177" s="206"/>
      <c r="AQ177" s="206"/>
      <c r="AR177" s="206"/>
      <c r="AS177" s="206"/>
      <c r="AT177" s="206"/>
      <c r="AU177" s="251"/>
      <c r="AV177" s="251"/>
      <c r="AW177" s="251"/>
      <c r="AX177" s="251"/>
      <c r="AY177" s="251"/>
      <c r="AZ177" s="251"/>
      <c r="BB177" s="251"/>
      <c r="BC177" s="251"/>
      <c r="BD177" s="251"/>
    </row>
    <row r="178" spans="1:56" ht="34.5" hidden="1" customHeight="1">
      <c r="A178" s="251"/>
      <c r="B178" s="251"/>
      <c r="C178" s="251"/>
      <c r="D178" s="530">
        <v>1098</v>
      </c>
      <c r="E178" s="531" t="s">
        <v>3000</v>
      </c>
      <c r="F178" s="528" t="s">
        <v>3001</v>
      </c>
      <c r="G178" s="528" t="s">
        <v>2998</v>
      </c>
      <c r="H178" s="528" t="s">
        <v>749</v>
      </c>
      <c r="I178" s="529" t="s">
        <v>3002</v>
      </c>
      <c r="J178" s="505"/>
      <c r="K178" s="510"/>
      <c r="L178" s="506"/>
      <c r="M178" s="233"/>
      <c r="N178" s="233"/>
      <c r="O178" s="233"/>
      <c r="P178" s="233"/>
      <c r="Q178" s="233"/>
      <c r="R178" s="233"/>
      <c r="S178" s="233"/>
      <c r="T178" s="233"/>
      <c r="U178" s="233"/>
      <c r="V178" s="233"/>
      <c r="W178" s="251"/>
      <c r="X178" s="251"/>
      <c r="Y178" s="251"/>
      <c r="Z178" s="251"/>
      <c r="AA178" s="251"/>
      <c r="AB178" s="251"/>
      <c r="AC178" s="251"/>
      <c r="AD178" s="251"/>
      <c r="AE178" s="251"/>
      <c r="AF178" s="261">
        <v>531602</v>
      </c>
      <c r="AG178" s="259" t="s">
        <v>1527</v>
      </c>
      <c r="AH178" s="259" t="s">
        <v>869</v>
      </c>
      <c r="AI178" s="259" t="s">
        <v>262</v>
      </c>
      <c r="AJ178" s="259" t="s">
        <v>262</v>
      </c>
      <c r="AK178" s="261" t="s">
        <v>1523</v>
      </c>
      <c r="AL178" s="259" t="s">
        <v>1528</v>
      </c>
      <c r="AM178" s="302">
        <v>130131</v>
      </c>
      <c r="AU178" s="251"/>
      <c r="AV178" s="251"/>
      <c r="AW178" s="251"/>
      <c r="AX178" s="251"/>
      <c r="AY178" s="251"/>
      <c r="AZ178" s="251"/>
      <c r="BB178" s="251"/>
      <c r="BC178" s="251"/>
      <c r="BD178" s="251"/>
    </row>
    <row r="179" spans="1:56" ht="34.5" hidden="1" customHeight="1">
      <c r="A179" s="251"/>
      <c r="B179" s="251"/>
      <c r="C179" s="251"/>
      <c r="D179" s="530">
        <v>1113</v>
      </c>
      <c r="E179" s="531" t="s">
        <v>3003</v>
      </c>
      <c r="F179" s="532" t="s">
        <v>3004</v>
      </c>
      <c r="G179" s="528" t="s">
        <v>2998</v>
      </c>
      <c r="H179" s="528" t="s">
        <v>784</v>
      </c>
      <c r="I179" s="529" t="s">
        <v>3005</v>
      </c>
      <c r="J179" s="505"/>
      <c r="K179" s="510"/>
      <c r="L179" s="506"/>
      <c r="M179" s="233"/>
      <c r="N179" s="233"/>
      <c r="O179" s="233"/>
      <c r="P179" s="233"/>
      <c r="Q179" s="233"/>
      <c r="R179" s="233"/>
      <c r="S179" s="233"/>
      <c r="T179" s="233"/>
      <c r="U179" s="233"/>
      <c r="V179" s="233"/>
      <c r="W179" s="251"/>
      <c r="X179" s="251"/>
      <c r="Y179" s="251"/>
      <c r="Z179" s="251"/>
      <c r="AA179" s="251"/>
      <c r="AB179" s="251"/>
      <c r="AC179" s="251"/>
      <c r="AD179" s="251"/>
      <c r="AE179" s="251"/>
      <c r="AF179" s="261">
        <v>550101</v>
      </c>
      <c r="AG179" s="259" t="s">
        <v>1531</v>
      </c>
      <c r="AH179" s="259" t="s">
        <v>1532</v>
      </c>
      <c r="AI179" s="259" t="s">
        <v>262</v>
      </c>
      <c r="AJ179" s="259" t="s">
        <v>262</v>
      </c>
      <c r="AK179" s="261" t="s">
        <v>1533</v>
      </c>
      <c r="AL179" s="259" t="s">
        <v>1534</v>
      </c>
      <c r="AM179" s="302">
        <v>130132</v>
      </c>
      <c r="AU179" s="251"/>
      <c r="AV179" s="251"/>
      <c r="AW179" s="251"/>
      <c r="AX179" s="251"/>
      <c r="AY179" s="251"/>
      <c r="AZ179" s="251"/>
      <c r="BB179" s="251"/>
      <c r="BC179" s="251"/>
      <c r="BD179" s="251"/>
    </row>
    <row r="180" spans="1:56" ht="34.5" hidden="1" customHeight="1">
      <c r="A180" s="251"/>
      <c r="B180" s="251"/>
      <c r="C180" s="251"/>
      <c r="D180" s="530">
        <v>1118</v>
      </c>
      <c r="E180" s="531" t="s">
        <v>3006</v>
      </c>
      <c r="F180" s="532" t="s">
        <v>3007</v>
      </c>
      <c r="G180" s="528" t="s">
        <v>2998</v>
      </c>
      <c r="H180" s="528" t="s">
        <v>784</v>
      </c>
      <c r="I180" s="533" t="s">
        <v>3008</v>
      </c>
      <c r="J180" s="505"/>
      <c r="K180" s="510"/>
      <c r="L180" s="506"/>
      <c r="M180" s="233"/>
      <c r="N180" s="233"/>
      <c r="O180" s="233"/>
      <c r="P180" s="233"/>
      <c r="Q180" s="233"/>
      <c r="R180" s="233"/>
      <c r="S180" s="233"/>
      <c r="T180" s="233"/>
      <c r="U180" s="233"/>
      <c r="V180" s="233"/>
      <c r="W180" s="251"/>
      <c r="X180" s="251"/>
      <c r="Y180" s="251"/>
      <c r="Z180" s="251"/>
      <c r="AA180" s="251"/>
      <c r="AB180" s="251"/>
      <c r="AC180" s="251"/>
      <c r="AD180" s="251"/>
      <c r="AE180" s="251"/>
      <c r="AF180" s="261">
        <v>570102</v>
      </c>
      <c r="AG180" s="259" t="s">
        <v>273</v>
      </c>
      <c r="AH180" s="259" t="s">
        <v>1535</v>
      </c>
      <c r="AI180" s="259" t="s">
        <v>262</v>
      </c>
      <c r="AJ180" s="259" t="s">
        <v>262</v>
      </c>
      <c r="AK180" s="261" t="s">
        <v>843</v>
      </c>
      <c r="AL180" s="259" t="s">
        <v>1536</v>
      </c>
      <c r="AM180" s="302">
        <v>130133</v>
      </c>
      <c r="AU180" s="251"/>
      <c r="AV180" s="251"/>
      <c r="AW180" s="251"/>
      <c r="AX180" s="251"/>
      <c r="AY180" s="251"/>
      <c r="AZ180" s="251"/>
      <c r="BB180" s="251"/>
      <c r="BC180" s="251"/>
      <c r="BD180" s="251"/>
    </row>
    <row r="181" spans="1:56" ht="34.5" hidden="1" customHeight="1">
      <c r="A181" s="251"/>
      <c r="B181" s="251"/>
      <c r="C181" s="251"/>
      <c r="D181" s="530">
        <v>3350</v>
      </c>
      <c r="E181" s="531" t="s">
        <v>3009</v>
      </c>
      <c r="F181" s="532" t="s">
        <v>3010</v>
      </c>
      <c r="G181" s="528" t="s">
        <v>2998</v>
      </c>
      <c r="H181" s="528" t="s">
        <v>784</v>
      </c>
      <c r="I181" s="533" t="s">
        <v>3008</v>
      </c>
      <c r="J181" s="505"/>
      <c r="K181" s="510"/>
      <c r="L181" s="506"/>
      <c r="M181" s="233"/>
      <c r="N181" s="233"/>
      <c r="O181" s="233"/>
      <c r="P181" s="233"/>
      <c r="Q181" s="233"/>
      <c r="R181" s="233"/>
      <c r="S181" s="233"/>
      <c r="T181" s="233"/>
      <c r="U181" s="233"/>
      <c r="V181" s="233"/>
      <c r="W181" s="251"/>
      <c r="X181" s="251"/>
      <c r="Y181" s="251"/>
      <c r="Z181" s="251"/>
      <c r="AA181" s="251"/>
      <c r="AB181" s="251"/>
      <c r="AC181" s="251"/>
      <c r="AD181" s="251"/>
      <c r="AE181" s="251"/>
      <c r="AF181" s="261">
        <v>570103</v>
      </c>
      <c r="AG181" s="259" t="s">
        <v>1537</v>
      </c>
      <c r="AH181" s="259" t="s">
        <v>1535</v>
      </c>
      <c r="AI181" s="259" t="s">
        <v>262</v>
      </c>
      <c r="AJ181" s="259" t="s">
        <v>262</v>
      </c>
      <c r="AK181" s="261" t="s">
        <v>843</v>
      </c>
      <c r="AL181" s="259" t="s">
        <v>1538</v>
      </c>
      <c r="AM181" s="302">
        <v>130134</v>
      </c>
      <c r="AU181" s="251"/>
      <c r="AV181" s="251"/>
      <c r="AW181" s="251"/>
      <c r="AX181" s="251"/>
      <c r="AY181" s="251"/>
      <c r="AZ181" s="251"/>
      <c r="BB181" s="251"/>
      <c r="BC181" s="251"/>
      <c r="BD181" s="251"/>
    </row>
    <row r="182" spans="1:56" ht="34.5" hidden="1" customHeight="1">
      <c r="A182" s="251"/>
      <c r="B182" s="251"/>
      <c r="C182" s="251"/>
      <c r="D182" s="534">
        <v>1461</v>
      </c>
      <c r="E182" s="527" t="s">
        <v>3011</v>
      </c>
      <c r="F182" s="528" t="s">
        <v>3012</v>
      </c>
      <c r="G182" s="528" t="s">
        <v>2998</v>
      </c>
      <c r="H182" s="528" t="s">
        <v>854</v>
      </c>
      <c r="I182" s="533" t="s">
        <v>855</v>
      </c>
      <c r="J182" s="505"/>
      <c r="K182" s="510"/>
      <c r="L182" s="506"/>
      <c r="M182" s="233"/>
      <c r="N182" s="233"/>
      <c r="O182" s="233"/>
      <c r="P182" s="233"/>
      <c r="Q182" s="233"/>
      <c r="R182" s="233"/>
      <c r="S182" s="233"/>
      <c r="T182" s="233"/>
      <c r="U182" s="233"/>
      <c r="V182" s="233"/>
      <c r="W182" s="251"/>
      <c r="X182" s="251"/>
      <c r="Y182" s="251"/>
      <c r="Z182" s="251"/>
      <c r="AA182" s="251"/>
      <c r="AB182" s="251"/>
      <c r="AC182" s="251"/>
      <c r="AD182" s="251"/>
      <c r="AE182" s="251"/>
      <c r="AF182" s="261">
        <v>570104</v>
      </c>
      <c r="AG182" s="259" t="s">
        <v>1539</v>
      </c>
      <c r="AH182" s="259" t="s">
        <v>1535</v>
      </c>
      <c r="AI182" s="259" t="s">
        <v>262</v>
      </c>
      <c r="AJ182" s="259" t="s">
        <v>262</v>
      </c>
      <c r="AK182" s="261" t="s">
        <v>843</v>
      </c>
      <c r="AL182" s="259" t="s">
        <v>1540</v>
      </c>
      <c r="AM182" s="302">
        <v>130135</v>
      </c>
      <c r="AU182" s="251"/>
      <c r="AV182" s="251"/>
      <c r="AW182" s="251"/>
      <c r="AX182" s="251"/>
      <c r="AY182" s="251"/>
      <c r="AZ182" s="251"/>
      <c r="BB182" s="251"/>
      <c r="BC182" s="251"/>
      <c r="BD182" s="251"/>
    </row>
    <row r="183" spans="1:56" ht="34.5" hidden="1" customHeight="1">
      <c r="A183" s="251"/>
      <c r="B183" s="251"/>
      <c r="C183" s="251"/>
      <c r="D183" s="528">
        <v>1464</v>
      </c>
      <c r="E183" s="527" t="s">
        <v>3013</v>
      </c>
      <c r="F183" s="528" t="s">
        <v>3014</v>
      </c>
      <c r="G183" s="528" t="s">
        <v>2998</v>
      </c>
      <c r="H183" s="528" t="s">
        <v>854</v>
      </c>
      <c r="I183" s="533" t="s">
        <v>3015</v>
      </c>
      <c r="J183" s="505"/>
      <c r="K183" s="510"/>
      <c r="L183" s="506"/>
      <c r="M183" s="233"/>
      <c r="N183" s="233"/>
      <c r="O183" s="233"/>
      <c r="P183" s="233"/>
      <c r="Q183" s="233"/>
      <c r="R183" s="233"/>
      <c r="S183" s="233"/>
      <c r="T183" s="233"/>
      <c r="U183" s="233"/>
      <c r="V183" s="233"/>
      <c r="W183" s="251"/>
      <c r="X183" s="251"/>
      <c r="Y183" s="251"/>
      <c r="Z183" s="251"/>
      <c r="AA183" s="251"/>
      <c r="AB183" s="251"/>
      <c r="AC183" s="251"/>
      <c r="AD183" s="251"/>
      <c r="AE183" s="251"/>
      <c r="AF183" s="261">
        <v>570199</v>
      </c>
      <c r="AG183" s="259" t="s">
        <v>1541</v>
      </c>
      <c r="AH183" s="259" t="s">
        <v>1535</v>
      </c>
      <c r="AI183" s="259" t="s">
        <v>262</v>
      </c>
      <c r="AJ183" s="259" t="s">
        <v>262</v>
      </c>
      <c r="AK183" s="261" t="s">
        <v>843</v>
      </c>
      <c r="AL183" s="259" t="s">
        <v>1542</v>
      </c>
      <c r="AM183" s="302">
        <v>130136</v>
      </c>
      <c r="AU183" s="251"/>
      <c r="AV183" s="251"/>
      <c r="AW183" s="251"/>
      <c r="AX183" s="251"/>
      <c r="AY183" s="251"/>
      <c r="AZ183" s="251"/>
      <c r="BB183" s="251"/>
      <c r="BC183" s="251"/>
      <c r="BD183" s="251"/>
    </row>
    <row r="184" spans="1:56" ht="34.5" hidden="1" customHeight="1">
      <c r="A184" s="251"/>
      <c r="B184" s="251"/>
      <c r="C184" s="251"/>
      <c r="D184" s="528">
        <v>1466</v>
      </c>
      <c r="E184" s="527" t="s">
        <v>3016</v>
      </c>
      <c r="F184" s="528" t="s">
        <v>3017</v>
      </c>
      <c r="G184" s="528" t="s">
        <v>2998</v>
      </c>
      <c r="H184" s="528" t="s">
        <v>854</v>
      </c>
      <c r="I184" s="533" t="s">
        <v>3018</v>
      </c>
      <c r="J184" s="505"/>
      <c r="K184" s="510"/>
      <c r="L184" s="506"/>
      <c r="M184" s="233"/>
      <c r="N184" s="233"/>
      <c r="O184" s="233"/>
      <c r="P184" s="233"/>
      <c r="Q184" s="233"/>
      <c r="R184" s="233"/>
      <c r="S184" s="233"/>
      <c r="T184" s="233"/>
      <c r="U184" s="233"/>
      <c r="V184" s="233"/>
      <c r="W184" s="251"/>
      <c r="X184" s="251"/>
      <c r="Y184" s="251"/>
      <c r="Z184" s="251"/>
      <c r="AA184" s="251"/>
      <c r="AB184" s="251"/>
      <c r="AC184" s="251"/>
      <c r="AD184" s="251"/>
      <c r="AE184" s="251"/>
      <c r="AF184" s="261">
        <v>570201</v>
      </c>
      <c r="AG184" s="259" t="s">
        <v>214</v>
      </c>
      <c r="AH184" s="259" t="s">
        <v>214</v>
      </c>
      <c r="AI184" s="259" t="s">
        <v>262</v>
      </c>
      <c r="AJ184" s="259" t="s">
        <v>262</v>
      </c>
      <c r="AK184" s="261" t="s">
        <v>843</v>
      </c>
      <c r="AL184" s="259" t="s">
        <v>1543</v>
      </c>
      <c r="AM184" s="302">
        <v>130137</v>
      </c>
      <c r="AU184" s="251"/>
      <c r="AV184" s="251"/>
      <c r="AW184" s="251"/>
      <c r="AX184" s="251"/>
      <c r="AY184" s="251"/>
      <c r="AZ184" s="251"/>
      <c r="BB184" s="251"/>
      <c r="BC184" s="251"/>
      <c r="BD184" s="251"/>
    </row>
    <row r="185" spans="1:56" ht="34.5" hidden="1" customHeight="1">
      <c r="A185" s="251"/>
      <c r="B185" s="251"/>
      <c r="C185" s="251"/>
      <c r="D185" s="528">
        <v>1467</v>
      </c>
      <c r="E185" s="527" t="s">
        <v>3019</v>
      </c>
      <c r="F185" s="528" t="s">
        <v>3020</v>
      </c>
      <c r="G185" s="528" t="s">
        <v>2998</v>
      </c>
      <c r="H185" s="528" t="s">
        <v>854</v>
      </c>
      <c r="I185" s="533" t="s">
        <v>3021</v>
      </c>
      <c r="J185" s="505"/>
      <c r="K185" s="510"/>
      <c r="L185" s="506"/>
      <c r="M185" s="233"/>
      <c r="N185" s="233"/>
      <c r="O185" s="233"/>
      <c r="P185" s="233"/>
      <c r="Q185" s="233"/>
      <c r="R185" s="233"/>
      <c r="S185" s="233"/>
      <c r="T185" s="233"/>
      <c r="U185" s="233"/>
      <c r="V185" s="233"/>
      <c r="W185" s="251"/>
      <c r="X185" s="251"/>
      <c r="Y185" s="251"/>
      <c r="Z185" s="251"/>
      <c r="AA185" s="251"/>
      <c r="AB185" s="251"/>
      <c r="AC185" s="251"/>
      <c r="AD185" s="251"/>
      <c r="AE185" s="251"/>
      <c r="AF185" s="261">
        <v>570203</v>
      </c>
      <c r="AG185" s="259" t="s">
        <v>1544</v>
      </c>
      <c r="AH185" s="259" t="s">
        <v>1535</v>
      </c>
      <c r="AI185" s="259" t="s">
        <v>262</v>
      </c>
      <c r="AJ185" s="259" t="s">
        <v>262</v>
      </c>
      <c r="AK185" s="261" t="s">
        <v>843</v>
      </c>
      <c r="AL185" s="259" t="s">
        <v>1545</v>
      </c>
      <c r="AM185" s="302">
        <v>130199</v>
      </c>
      <c r="AU185" s="251"/>
      <c r="AV185" s="251"/>
      <c r="AW185" s="251"/>
      <c r="AX185" s="251"/>
      <c r="AY185" s="251"/>
      <c r="AZ185" s="251"/>
      <c r="BB185" s="251"/>
      <c r="BC185" s="251"/>
      <c r="BD185" s="251"/>
    </row>
    <row r="186" spans="1:56" ht="34.5" hidden="1" customHeight="1">
      <c r="A186" s="251"/>
      <c r="B186" s="251"/>
      <c r="C186" s="251"/>
      <c r="D186" s="526" t="s">
        <v>1210</v>
      </c>
      <c r="E186" s="527" t="s">
        <v>1211</v>
      </c>
      <c r="F186" s="528" t="s">
        <v>1212</v>
      </c>
      <c r="G186" s="528" t="s">
        <v>1162</v>
      </c>
      <c r="H186" s="528" t="s">
        <v>1206</v>
      </c>
      <c r="I186" s="529" t="s">
        <v>1213</v>
      </c>
      <c r="J186" s="505"/>
      <c r="K186" s="510"/>
      <c r="L186" s="506"/>
      <c r="M186" s="233"/>
      <c r="N186" s="233"/>
      <c r="O186" s="233"/>
      <c r="P186" s="233"/>
      <c r="Q186" s="233"/>
      <c r="R186" s="233"/>
      <c r="S186" s="233"/>
      <c r="T186" s="233"/>
      <c r="U186" s="233"/>
      <c r="V186" s="233"/>
      <c r="W186" s="251"/>
      <c r="X186" s="251"/>
      <c r="Y186" s="251"/>
      <c r="Z186" s="251"/>
      <c r="AA186" s="251"/>
      <c r="AB186" s="251"/>
      <c r="AC186" s="251"/>
      <c r="AD186" s="251"/>
      <c r="AE186" s="251"/>
      <c r="AF186" s="261">
        <v>570204</v>
      </c>
      <c r="AG186" s="259" t="s">
        <v>1546</v>
      </c>
      <c r="AH186" s="259" t="s">
        <v>1535</v>
      </c>
      <c r="AI186" s="259" t="s">
        <v>262</v>
      </c>
      <c r="AJ186" s="259" t="s">
        <v>262</v>
      </c>
      <c r="AK186" s="261" t="s">
        <v>843</v>
      </c>
      <c r="AL186" s="259" t="s">
        <v>1547</v>
      </c>
      <c r="AM186" s="302">
        <v>130200</v>
      </c>
      <c r="AU186" s="251"/>
      <c r="AV186" s="251"/>
      <c r="AW186" s="251"/>
      <c r="AX186" s="251"/>
      <c r="AY186" s="251"/>
      <c r="AZ186" s="251"/>
      <c r="BB186" s="251"/>
      <c r="BC186" s="251"/>
      <c r="BD186" s="251"/>
    </row>
    <row r="187" spans="1:56" ht="34.5" hidden="1" customHeight="1">
      <c r="A187" s="251"/>
      <c r="B187" s="251"/>
      <c r="C187" s="251"/>
      <c r="D187" s="528">
        <v>1335</v>
      </c>
      <c r="E187" s="527" t="s">
        <v>3022</v>
      </c>
      <c r="F187" s="528" t="s">
        <v>3023</v>
      </c>
      <c r="G187" s="528" t="s">
        <v>2998</v>
      </c>
      <c r="H187" s="528" t="s">
        <v>876</v>
      </c>
      <c r="I187" s="533" t="s">
        <v>937</v>
      </c>
      <c r="J187" s="505"/>
      <c r="K187" s="510"/>
      <c r="L187" s="506"/>
      <c r="M187" s="233"/>
      <c r="N187" s="233"/>
      <c r="O187" s="233"/>
      <c r="P187" s="233"/>
      <c r="Q187" s="233"/>
      <c r="R187" s="233"/>
      <c r="S187" s="233"/>
      <c r="T187" s="233"/>
      <c r="U187" s="233"/>
      <c r="V187" s="233"/>
      <c r="W187" s="251"/>
      <c r="X187" s="251"/>
      <c r="Y187" s="251"/>
      <c r="Z187" s="251"/>
      <c r="AA187" s="251"/>
      <c r="AB187" s="251"/>
      <c r="AC187" s="251"/>
      <c r="AD187" s="251"/>
      <c r="AE187" s="251"/>
      <c r="AF187" s="261">
        <v>570205</v>
      </c>
      <c r="AG187" s="259" t="s">
        <v>1548</v>
      </c>
      <c r="AH187" s="259" t="s">
        <v>1535</v>
      </c>
      <c r="AI187" s="259" t="s">
        <v>262</v>
      </c>
      <c r="AJ187" s="259" t="s">
        <v>262</v>
      </c>
      <c r="AK187" s="261" t="s">
        <v>843</v>
      </c>
      <c r="AL187" s="259" t="s">
        <v>1549</v>
      </c>
      <c r="AM187" s="302">
        <v>130201</v>
      </c>
      <c r="AU187" s="251"/>
      <c r="AV187" s="251"/>
      <c r="AW187" s="251"/>
      <c r="AX187" s="251"/>
      <c r="AY187" s="251"/>
      <c r="AZ187" s="251"/>
      <c r="BB187" s="251"/>
      <c r="BC187" s="251"/>
      <c r="BD187" s="251"/>
    </row>
    <row r="188" spans="1:56" ht="34.5" hidden="1" customHeight="1">
      <c r="A188" s="251"/>
      <c r="B188" s="251"/>
      <c r="C188" s="251"/>
      <c r="D188" s="528">
        <v>1345</v>
      </c>
      <c r="E188" s="527" t="s">
        <v>3024</v>
      </c>
      <c r="F188" s="528" t="s">
        <v>3025</v>
      </c>
      <c r="G188" s="528" t="s">
        <v>2419</v>
      </c>
      <c r="H188" s="528" t="s">
        <v>876</v>
      </c>
      <c r="I188" s="533" t="s">
        <v>337</v>
      </c>
      <c r="J188" s="505"/>
      <c r="K188" s="510"/>
      <c r="L188" s="506"/>
      <c r="M188" s="233"/>
      <c r="N188" s="233"/>
      <c r="O188" s="233"/>
      <c r="P188" s="233"/>
      <c r="Q188" s="233"/>
      <c r="R188" s="233"/>
      <c r="S188" s="233"/>
      <c r="T188" s="233"/>
      <c r="U188" s="233"/>
      <c r="V188" s="233"/>
      <c r="W188" s="251"/>
      <c r="X188" s="251"/>
      <c r="Y188" s="251"/>
      <c r="Z188" s="251"/>
      <c r="AA188" s="251"/>
      <c r="AB188" s="251"/>
      <c r="AC188" s="251"/>
      <c r="AD188" s="251"/>
      <c r="AE188" s="251"/>
      <c r="AF188" s="261">
        <v>570206</v>
      </c>
      <c r="AG188" s="259" t="s">
        <v>1550</v>
      </c>
      <c r="AH188" s="259" t="s">
        <v>1535</v>
      </c>
      <c r="AI188" s="259" t="s">
        <v>262</v>
      </c>
      <c r="AJ188" s="259" t="s">
        <v>262</v>
      </c>
      <c r="AK188" s="261" t="s">
        <v>843</v>
      </c>
      <c r="AL188" s="259" t="s">
        <v>1551</v>
      </c>
      <c r="AM188" s="302">
        <v>130202</v>
      </c>
      <c r="AU188" s="251"/>
      <c r="AV188" s="251"/>
      <c r="AW188" s="251"/>
      <c r="AX188" s="251"/>
      <c r="AY188" s="251"/>
      <c r="AZ188" s="251"/>
      <c r="BB188" s="251"/>
      <c r="BC188" s="251"/>
      <c r="BD188" s="251"/>
    </row>
    <row r="189" spans="1:56" ht="34.5" hidden="1" customHeight="1">
      <c r="A189" s="251"/>
      <c r="B189" s="251"/>
      <c r="C189" s="251"/>
      <c r="D189" s="528">
        <v>1346</v>
      </c>
      <c r="E189" s="527" t="s">
        <v>3024</v>
      </c>
      <c r="F189" s="528" t="s">
        <v>3026</v>
      </c>
      <c r="G189" s="528" t="s">
        <v>2419</v>
      </c>
      <c r="H189" s="528" t="s">
        <v>876</v>
      </c>
      <c r="I189" s="533"/>
      <c r="J189" s="505"/>
      <c r="K189" s="510"/>
      <c r="L189" s="506"/>
      <c r="M189" s="233"/>
      <c r="N189" s="233"/>
      <c r="O189" s="233"/>
      <c r="P189" s="233"/>
      <c r="Q189" s="233"/>
      <c r="R189" s="233"/>
      <c r="S189" s="233"/>
      <c r="T189" s="233"/>
      <c r="U189" s="233"/>
      <c r="V189" s="233"/>
      <c r="W189" s="251"/>
      <c r="X189" s="251"/>
      <c r="Y189" s="251"/>
      <c r="Z189" s="251"/>
      <c r="AA189" s="251"/>
      <c r="AB189" s="251"/>
      <c r="AC189" s="251"/>
      <c r="AD189" s="251"/>
      <c r="AE189" s="251"/>
      <c r="AF189" s="261">
        <v>570207</v>
      </c>
      <c r="AG189" s="259" t="s">
        <v>1552</v>
      </c>
      <c r="AH189" s="259" t="s">
        <v>1535</v>
      </c>
      <c r="AI189" s="259" t="s">
        <v>262</v>
      </c>
      <c r="AJ189" s="259" t="s">
        <v>262</v>
      </c>
      <c r="AK189" s="261" t="s">
        <v>843</v>
      </c>
      <c r="AL189" s="259" t="s">
        <v>1553</v>
      </c>
      <c r="AM189" s="302">
        <v>130203</v>
      </c>
      <c r="AU189" s="251"/>
      <c r="AV189" s="251"/>
      <c r="AW189" s="251"/>
      <c r="AX189" s="251"/>
      <c r="AY189" s="251"/>
      <c r="AZ189" s="251"/>
      <c r="BB189" s="251"/>
      <c r="BC189" s="251"/>
      <c r="BD189" s="251"/>
    </row>
    <row r="190" spans="1:56" ht="34.5" hidden="1" customHeight="1">
      <c r="A190" s="251"/>
      <c r="B190" s="251"/>
      <c r="C190" s="251"/>
      <c r="D190" s="528">
        <v>1453</v>
      </c>
      <c r="E190" s="527" t="s">
        <v>3027</v>
      </c>
      <c r="F190" s="528" t="s">
        <v>3028</v>
      </c>
      <c r="G190" s="528" t="s">
        <v>2419</v>
      </c>
      <c r="H190" s="528" t="s">
        <v>981</v>
      </c>
      <c r="I190" s="533" t="s">
        <v>981</v>
      </c>
      <c r="J190" s="505"/>
      <c r="K190" s="510"/>
      <c r="L190" s="506"/>
      <c r="M190" s="233"/>
      <c r="N190" s="233"/>
      <c r="O190" s="233"/>
      <c r="P190" s="233"/>
      <c r="Q190" s="233"/>
      <c r="R190" s="233"/>
      <c r="S190" s="233"/>
      <c r="T190" s="233"/>
      <c r="U190" s="233"/>
      <c r="V190" s="233"/>
      <c r="W190" s="251"/>
      <c r="X190" s="251"/>
      <c r="Y190" s="251"/>
      <c r="Z190" s="251"/>
      <c r="AA190" s="251"/>
      <c r="AB190" s="251"/>
      <c r="AC190" s="251"/>
      <c r="AD190" s="251"/>
      <c r="AE190" s="251"/>
      <c r="AF190" s="261">
        <v>570211</v>
      </c>
      <c r="AG190" s="259" t="s">
        <v>1554</v>
      </c>
      <c r="AH190" s="259" t="s">
        <v>1535</v>
      </c>
      <c r="AI190" s="259" t="s">
        <v>262</v>
      </c>
      <c r="AJ190" s="259" t="s">
        <v>262</v>
      </c>
      <c r="AK190" s="261" t="s">
        <v>843</v>
      </c>
      <c r="AL190" s="259" t="s">
        <v>1555</v>
      </c>
      <c r="AM190" s="302">
        <v>130204</v>
      </c>
      <c r="AU190" s="251"/>
      <c r="AV190" s="251"/>
      <c r="AW190" s="251"/>
      <c r="AX190" s="251"/>
      <c r="AY190" s="251"/>
      <c r="AZ190" s="251"/>
      <c r="BB190" s="251"/>
      <c r="BC190" s="251"/>
      <c r="BD190" s="251"/>
    </row>
    <row r="191" spans="1:56" ht="34.5" hidden="1" customHeight="1">
      <c r="A191" s="251"/>
      <c r="B191" s="251"/>
      <c r="C191" s="251"/>
      <c r="D191" s="528">
        <v>1454</v>
      </c>
      <c r="E191" s="527" t="s">
        <v>3029</v>
      </c>
      <c r="F191" s="528" t="s">
        <v>3030</v>
      </c>
      <c r="G191" s="528" t="s">
        <v>2419</v>
      </c>
      <c r="H191" s="528" t="s">
        <v>981</v>
      </c>
      <c r="I191" s="533" t="s">
        <v>981</v>
      </c>
      <c r="J191" s="505"/>
      <c r="K191" s="510"/>
      <c r="L191" s="506"/>
      <c r="M191" s="233"/>
      <c r="N191" s="233"/>
      <c r="O191" s="233"/>
      <c r="P191" s="233"/>
      <c r="Q191" s="233"/>
      <c r="R191" s="233"/>
      <c r="S191" s="233"/>
      <c r="T191" s="233"/>
      <c r="U191" s="233"/>
      <c r="V191" s="233"/>
      <c r="W191" s="251"/>
      <c r="X191" s="251"/>
      <c r="Y191" s="251"/>
      <c r="Z191" s="251"/>
      <c r="AA191" s="251"/>
      <c r="AB191" s="251"/>
      <c r="AC191" s="251"/>
      <c r="AD191" s="251"/>
      <c r="AE191" s="251"/>
      <c r="AF191" s="261">
        <v>570215</v>
      </c>
      <c r="AG191" s="259" t="s">
        <v>274</v>
      </c>
      <c r="AH191" s="259" t="s">
        <v>1535</v>
      </c>
      <c r="AI191" s="259" t="s">
        <v>262</v>
      </c>
      <c r="AJ191" s="259" t="s">
        <v>262</v>
      </c>
      <c r="AK191" s="261" t="s">
        <v>843</v>
      </c>
      <c r="AL191" s="259" t="s">
        <v>1556</v>
      </c>
      <c r="AM191" s="302">
        <v>130205</v>
      </c>
      <c r="AU191" s="251"/>
      <c r="AV191" s="251"/>
      <c r="AW191" s="251"/>
      <c r="AX191" s="251"/>
      <c r="AY191" s="251"/>
      <c r="AZ191" s="251"/>
      <c r="BB191" s="251"/>
      <c r="BC191" s="251"/>
      <c r="BD191" s="251"/>
    </row>
    <row r="192" spans="1:56" ht="34.5" hidden="1" customHeight="1">
      <c r="A192" s="251"/>
      <c r="B192" s="251"/>
      <c r="C192" s="251"/>
      <c r="D192" s="528">
        <v>1003</v>
      </c>
      <c r="E192" s="527" t="s">
        <v>3031</v>
      </c>
      <c r="F192" s="528" t="s">
        <v>3032</v>
      </c>
      <c r="G192" s="528" t="s">
        <v>3033</v>
      </c>
      <c r="H192" s="528" t="s">
        <v>1163</v>
      </c>
      <c r="I192" s="533"/>
      <c r="J192" s="505"/>
      <c r="K192" s="510"/>
      <c r="L192" s="506"/>
      <c r="M192" s="233"/>
      <c r="N192" s="233"/>
      <c r="O192" s="233"/>
      <c r="P192" s="233"/>
      <c r="Q192" s="233"/>
      <c r="R192" s="233"/>
      <c r="S192" s="233"/>
      <c r="T192" s="233"/>
      <c r="U192" s="233"/>
      <c r="V192" s="233"/>
      <c r="W192" s="251"/>
      <c r="X192" s="251"/>
      <c r="Y192" s="251"/>
      <c r="Z192" s="251"/>
      <c r="AA192" s="251"/>
      <c r="AB192" s="251"/>
      <c r="AC192" s="251"/>
      <c r="AD192" s="251"/>
      <c r="AE192" s="251"/>
      <c r="AF192" s="261">
        <v>570216</v>
      </c>
      <c r="AG192" s="259" t="s">
        <v>1557</v>
      </c>
      <c r="AH192" s="259" t="s">
        <v>1535</v>
      </c>
      <c r="AI192" s="259" t="s">
        <v>262</v>
      </c>
      <c r="AJ192" s="259" t="s">
        <v>262</v>
      </c>
      <c r="AK192" s="261" t="s">
        <v>843</v>
      </c>
      <c r="AL192" s="259" t="s">
        <v>1558</v>
      </c>
      <c r="AM192" s="302">
        <v>130299</v>
      </c>
      <c r="AU192" s="251"/>
      <c r="AV192" s="251"/>
      <c r="AW192" s="251"/>
      <c r="AX192" s="251"/>
      <c r="AY192" s="251"/>
      <c r="AZ192" s="251"/>
      <c r="BB192" s="251"/>
      <c r="BC192" s="251"/>
      <c r="BD192" s="251"/>
    </row>
    <row r="193" spans="1:56" ht="34.5" hidden="1" customHeight="1">
      <c r="A193" s="251"/>
      <c r="B193" s="251"/>
      <c r="C193" s="251"/>
      <c r="D193" s="528">
        <v>1005</v>
      </c>
      <c r="E193" s="527" t="s">
        <v>3034</v>
      </c>
      <c r="F193" s="528" t="s">
        <v>3035</v>
      </c>
      <c r="G193" s="528" t="s">
        <v>3033</v>
      </c>
      <c r="H193" s="528" t="s">
        <v>1163</v>
      </c>
      <c r="I193" s="533"/>
      <c r="J193" s="505"/>
      <c r="K193" s="510"/>
      <c r="L193" s="506"/>
      <c r="M193" s="233"/>
      <c r="N193" s="233"/>
      <c r="O193" s="233"/>
      <c r="P193" s="233"/>
      <c r="Q193" s="233"/>
      <c r="R193" s="233"/>
      <c r="S193" s="233"/>
      <c r="T193" s="233"/>
      <c r="U193" s="233"/>
      <c r="V193" s="233"/>
      <c r="W193" s="251"/>
      <c r="X193" s="251"/>
      <c r="Y193" s="251"/>
      <c r="Z193" s="251"/>
      <c r="AA193" s="251"/>
      <c r="AB193" s="251"/>
      <c r="AC193" s="251"/>
      <c r="AD193" s="251"/>
      <c r="AE193" s="251"/>
      <c r="AF193" s="261">
        <v>570217</v>
      </c>
      <c r="AG193" s="259" t="s">
        <v>1559</v>
      </c>
      <c r="AH193" s="259" t="s">
        <v>1535</v>
      </c>
      <c r="AI193" s="259" t="s">
        <v>262</v>
      </c>
      <c r="AJ193" s="259" t="s">
        <v>262</v>
      </c>
      <c r="AK193" s="261" t="s">
        <v>843</v>
      </c>
      <c r="AL193" s="259" t="s">
        <v>1560</v>
      </c>
      <c r="AM193" s="302">
        <v>130300</v>
      </c>
      <c r="AU193" s="251"/>
      <c r="AV193" s="251"/>
      <c r="AW193" s="251"/>
      <c r="AX193" s="251"/>
      <c r="AY193" s="251"/>
      <c r="AZ193" s="251"/>
      <c r="BB193" s="251"/>
      <c r="BC193" s="251"/>
      <c r="BD193" s="251"/>
    </row>
    <row r="194" spans="1:56" ht="34.5" hidden="1" customHeight="1">
      <c r="A194" s="251"/>
      <c r="B194" s="251"/>
      <c r="C194" s="251"/>
      <c r="D194" s="528">
        <v>1014</v>
      </c>
      <c r="E194" s="527" t="s">
        <v>3036</v>
      </c>
      <c r="F194" s="528" t="s">
        <v>3037</v>
      </c>
      <c r="G194" s="528" t="s">
        <v>3033</v>
      </c>
      <c r="H194" s="528" t="s">
        <v>1163</v>
      </c>
      <c r="I194" s="533"/>
      <c r="J194" s="505"/>
      <c r="K194" s="510"/>
      <c r="L194" s="506"/>
      <c r="M194" s="233"/>
      <c r="N194" s="233"/>
      <c r="O194" s="233"/>
      <c r="P194" s="233"/>
      <c r="Q194" s="233"/>
      <c r="R194" s="233"/>
      <c r="S194" s="233"/>
      <c r="T194" s="233"/>
      <c r="U194" s="233"/>
      <c r="V194" s="233"/>
      <c r="W194" s="251"/>
      <c r="X194" s="251"/>
      <c r="Y194" s="251"/>
      <c r="Z194" s="251"/>
      <c r="AA194" s="251"/>
      <c r="AB194" s="251"/>
      <c r="AC194" s="251"/>
      <c r="AD194" s="251"/>
      <c r="AE194" s="251"/>
      <c r="AF194" s="261">
        <v>570218</v>
      </c>
      <c r="AG194" s="259" t="s">
        <v>1561</v>
      </c>
      <c r="AH194" s="259" t="s">
        <v>1535</v>
      </c>
      <c r="AI194" s="259" t="s">
        <v>262</v>
      </c>
      <c r="AJ194" s="259" t="s">
        <v>262</v>
      </c>
      <c r="AK194" s="261" t="s">
        <v>843</v>
      </c>
      <c r="AL194" s="259" t="s">
        <v>1562</v>
      </c>
      <c r="AM194" s="302">
        <v>130301</v>
      </c>
      <c r="AU194" s="251"/>
      <c r="AV194" s="251"/>
      <c r="AW194" s="251"/>
      <c r="AX194" s="251"/>
      <c r="AY194" s="251"/>
      <c r="AZ194" s="251"/>
      <c r="BB194" s="251"/>
      <c r="BC194" s="251"/>
      <c r="BD194" s="251"/>
    </row>
    <row r="195" spans="1:56" ht="34.5" hidden="1" customHeight="1">
      <c r="A195" s="251"/>
      <c r="B195" s="251"/>
      <c r="C195" s="251"/>
      <c r="D195" s="528">
        <v>1015</v>
      </c>
      <c r="E195" s="527" t="s">
        <v>3038</v>
      </c>
      <c r="F195" s="528" t="s">
        <v>3039</v>
      </c>
      <c r="G195" s="528" t="s">
        <v>3033</v>
      </c>
      <c r="H195" s="528" t="s">
        <v>1163</v>
      </c>
      <c r="I195" s="533"/>
      <c r="J195" s="505"/>
      <c r="K195" s="510"/>
      <c r="L195" s="506"/>
      <c r="M195" s="251"/>
      <c r="N195" s="251"/>
      <c r="O195" s="251"/>
      <c r="P195" s="251"/>
      <c r="Q195" s="251"/>
      <c r="R195" s="251"/>
      <c r="S195" s="251"/>
      <c r="T195" s="251"/>
      <c r="U195" s="251"/>
      <c r="V195" s="251"/>
      <c r="W195" s="251"/>
      <c r="X195" s="251"/>
      <c r="Y195" s="251"/>
      <c r="Z195" s="251"/>
      <c r="AA195" s="251"/>
      <c r="AB195" s="251"/>
      <c r="AC195" s="251"/>
      <c r="AD195" s="251"/>
      <c r="AE195" s="251"/>
      <c r="AF195" s="261">
        <v>570219</v>
      </c>
      <c r="AG195" s="259" t="s">
        <v>1563</v>
      </c>
      <c r="AH195" s="259" t="s">
        <v>1535</v>
      </c>
      <c r="AI195" s="259" t="s">
        <v>262</v>
      </c>
      <c r="AJ195" s="259" t="s">
        <v>262</v>
      </c>
      <c r="AK195" s="261" t="s">
        <v>843</v>
      </c>
      <c r="AL195" s="259" t="s">
        <v>1564</v>
      </c>
      <c r="AM195" s="302">
        <v>130302</v>
      </c>
      <c r="AU195" s="251"/>
      <c r="AV195" s="251"/>
      <c r="AW195" s="251"/>
      <c r="AX195" s="251"/>
      <c r="AY195" s="251"/>
      <c r="AZ195" s="251"/>
      <c r="BB195" s="251"/>
      <c r="BC195" s="251"/>
      <c r="BD195" s="251"/>
    </row>
    <row r="196" spans="1:56" ht="34.5" hidden="1" customHeight="1">
      <c r="A196" s="251"/>
      <c r="B196" s="251"/>
      <c r="C196" s="251"/>
      <c r="D196" s="528">
        <v>1271</v>
      </c>
      <c r="E196" s="527" t="s">
        <v>3040</v>
      </c>
      <c r="F196" s="528" t="s">
        <v>3041</v>
      </c>
      <c r="G196" s="528" t="s">
        <v>3042</v>
      </c>
      <c r="H196" s="528" t="s">
        <v>1301</v>
      </c>
      <c r="I196" s="533"/>
      <c r="J196" s="505"/>
      <c r="K196" s="510"/>
      <c r="L196" s="506"/>
      <c r="M196" s="251"/>
      <c r="N196" s="251"/>
      <c r="O196" s="251"/>
      <c r="P196" s="251"/>
      <c r="Q196" s="251"/>
      <c r="R196" s="251"/>
      <c r="S196" s="251"/>
      <c r="T196" s="251"/>
      <c r="U196" s="251"/>
      <c r="V196" s="251"/>
      <c r="W196" s="251"/>
      <c r="X196" s="251"/>
      <c r="Y196" s="251"/>
      <c r="Z196" s="251"/>
      <c r="AA196" s="251"/>
      <c r="AB196" s="251"/>
      <c r="AC196" s="251"/>
      <c r="AD196" s="251"/>
      <c r="AE196" s="251"/>
      <c r="AF196" s="261">
        <v>570301</v>
      </c>
      <c r="AG196" s="259" t="s">
        <v>1565</v>
      </c>
      <c r="AH196" s="259" t="s">
        <v>1535</v>
      </c>
      <c r="AI196" s="259" t="s">
        <v>262</v>
      </c>
      <c r="AJ196" s="259" t="s">
        <v>262</v>
      </c>
      <c r="AK196" s="261" t="s">
        <v>843</v>
      </c>
      <c r="AL196" s="259" t="s">
        <v>1566</v>
      </c>
      <c r="AM196" s="302">
        <v>130303</v>
      </c>
      <c r="AU196" s="251"/>
      <c r="AV196" s="251"/>
      <c r="AW196" s="251"/>
      <c r="AX196" s="251"/>
      <c r="AY196" s="251"/>
      <c r="AZ196" s="251"/>
      <c r="BB196" s="251"/>
      <c r="BC196" s="251"/>
      <c r="BD196" s="251"/>
    </row>
    <row r="197" spans="1:56" ht="34.5" hidden="1" customHeight="1">
      <c r="A197" s="251"/>
      <c r="B197" s="251"/>
      <c r="C197" s="251"/>
      <c r="D197" s="526" t="s">
        <v>1298</v>
      </c>
      <c r="E197" s="527" t="s">
        <v>1299</v>
      </c>
      <c r="F197" s="528" t="s">
        <v>1300</v>
      </c>
      <c r="G197" s="528" t="s">
        <v>819</v>
      </c>
      <c r="H197" s="528" t="s">
        <v>1301</v>
      </c>
      <c r="I197" s="529" t="s">
        <v>1301</v>
      </c>
      <c r="J197" s="505"/>
      <c r="K197" s="510"/>
      <c r="L197" s="506"/>
      <c r="M197" s="251"/>
      <c r="N197" s="251"/>
      <c r="O197" s="251"/>
      <c r="P197" s="251"/>
      <c r="Q197" s="251"/>
      <c r="R197" s="251"/>
      <c r="S197" s="251"/>
      <c r="T197" s="251"/>
      <c r="U197" s="251"/>
      <c r="V197" s="251"/>
      <c r="W197" s="251"/>
      <c r="X197" s="251"/>
      <c r="Y197" s="251"/>
      <c r="Z197" s="251"/>
      <c r="AA197" s="251"/>
      <c r="AB197" s="251"/>
      <c r="AC197" s="251"/>
      <c r="AD197" s="251"/>
      <c r="AE197" s="251"/>
      <c r="AF197" s="261">
        <v>580103</v>
      </c>
      <c r="AG197" s="259" t="s">
        <v>1567</v>
      </c>
      <c r="AH197" s="259" t="s">
        <v>1532</v>
      </c>
      <c r="AI197" s="259" t="s">
        <v>262</v>
      </c>
      <c r="AJ197" s="259" t="s">
        <v>262</v>
      </c>
      <c r="AK197" s="261" t="s">
        <v>1533</v>
      </c>
      <c r="AL197" s="259" t="s">
        <v>1568</v>
      </c>
      <c r="AM197" s="302">
        <v>130304</v>
      </c>
      <c r="AU197" s="251"/>
      <c r="AV197" s="251"/>
      <c r="AW197" s="251"/>
      <c r="AX197" s="251"/>
      <c r="AY197" s="251"/>
      <c r="AZ197" s="251"/>
      <c r="BB197" s="251"/>
      <c r="BC197" s="251"/>
      <c r="BD197" s="251"/>
    </row>
    <row r="198" spans="1:56" ht="34.5" hidden="1" customHeight="1">
      <c r="A198" s="251"/>
      <c r="B198" s="251"/>
      <c r="C198" s="251"/>
      <c r="D198" s="528">
        <v>1197</v>
      </c>
      <c r="E198" s="527" t="s">
        <v>3043</v>
      </c>
      <c r="F198" s="528" t="s">
        <v>3044</v>
      </c>
      <c r="G198" s="528" t="s">
        <v>3045</v>
      </c>
      <c r="H198" s="528" t="s">
        <v>1025</v>
      </c>
      <c r="I198" s="533" t="s">
        <v>1406</v>
      </c>
      <c r="J198" s="505"/>
      <c r="K198" s="510"/>
      <c r="L198" s="506"/>
      <c r="M198" s="251"/>
      <c r="N198" s="251"/>
      <c r="O198" s="251"/>
      <c r="P198" s="251"/>
      <c r="Q198" s="251"/>
      <c r="R198" s="251"/>
      <c r="S198" s="251"/>
      <c r="T198" s="251"/>
      <c r="U198" s="251"/>
      <c r="V198" s="251"/>
      <c r="W198" s="251"/>
      <c r="X198" s="251"/>
      <c r="Y198" s="251"/>
      <c r="Z198" s="251"/>
      <c r="AA198" s="251"/>
      <c r="AB198" s="251"/>
      <c r="AC198" s="251"/>
      <c r="AD198" s="251"/>
      <c r="AE198" s="251"/>
      <c r="AF198" s="261">
        <v>580104</v>
      </c>
      <c r="AG198" s="259" t="s">
        <v>1569</v>
      </c>
      <c r="AH198" s="259" t="s">
        <v>1570</v>
      </c>
      <c r="AI198" s="259" t="s">
        <v>262</v>
      </c>
      <c r="AJ198" s="259" t="s">
        <v>262</v>
      </c>
      <c r="AK198" s="261" t="s">
        <v>1533</v>
      </c>
      <c r="AL198" s="259" t="s">
        <v>1571</v>
      </c>
      <c r="AM198" s="302">
        <v>130305</v>
      </c>
      <c r="AU198" s="251"/>
      <c r="AV198" s="251"/>
      <c r="AW198" s="251"/>
      <c r="AX198" s="251"/>
      <c r="AY198" s="251"/>
      <c r="AZ198" s="251"/>
      <c r="BB198" s="251"/>
      <c r="BC198" s="251"/>
      <c r="BD198" s="251"/>
    </row>
    <row r="199" spans="1:56" ht="34.5" hidden="1" customHeight="1">
      <c r="A199" s="251"/>
      <c r="B199" s="251"/>
      <c r="C199" s="251"/>
      <c r="D199" s="528">
        <v>1206</v>
      </c>
      <c r="E199" s="527" t="s">
        <v>3046</v>
      </c>
      <c r="F199" s="528" t="s">
        <v>3047</v>
      </c>
      <c r="G199" s="528" t="s">
        <v>3045</v>
      </c>
      <c r="H199" s="528" t="s">
        <v>1025</v>
      </c>
      <c r="I199" s="533" t="s">
        <v>1406</v>
      </c>
      <c r="J199" s="505"/>
      <c r="K199" s="510"/>
      <c r="L199" s="506"/>
      <c r="M199" s="251"/>
      <c r="N199" s="251"/>
      <c r="O199" s="251"/>
      <c r="P199" s="251"/>
      <c r="Q199" s="251"/>
      <c r="R199" s="251"/>
      <c r="S199" s="251"/>
      <c r="T199" s="251"/>
      <c r="U199" s="251"/>
      <c r="V199" s="251"/>
      <c r="W199" s="251"/>
      <c r="X199" s="251"/>
      <c r="Y199" s="251"/>
      <c r="Z199" s="251"/>
      <c r="AA199" s="251"/>
      <c r="AB199" s="251"/>
      <c r="AC199" s="251"/>
      <c r="AD199" s="251"/>
      <c r="AE199" s="251"/>
      <c r="AF199" s="261">
        <v>580106</v>
      </c>
      <c r="AG199" s="259" t="s">
        <v>1572</v>
      </c>
      <c r="AH199" s="259" t="s">
        <v>1570</v>
      </c>
      <c r="AI199" s="259" t="s">
        <v>262</v>
      </c>
      <c r="AJ199" s="259" t="s">
        <v>262</v>
      </c>
      <c r="AK199" s="261" t="s">
        <v>1533</v>
      </c>
      <c r="AL199" s="259" t="s">
        <v>1573</v>
      </c>
      <c r="AM199" s="302">
        <v>130306</v>
      </c>
      <c r="AU199" s="251"/>
      <c r="AV199" s="251"/>
      <c r="AW199" s="251"/>
      <c r="AX199" s="251"/>
      <c r="AY199" s="251"/>
      <c r="AZ199" s="251"/>
      <c r="BB199" s="251"/>
      <c r="BC199" s="251"/>
      <c r="BD199" s="251"/>
    </row>
    <row r="200" spans="1:56" ht="34.5" hidden="1" customHeight="1">
      <c r="A200" s="251"/>
      <c r="B200" s="251"/>
      <c r="C200" s="251"/>
      <c r="D200" s="528">
        <v>1208</v>
      </c>
      <c r="E200" s="527" t="s">
        <v>3048</v>
      </c>
      <c r="F200" s="528" t="s">
        <v>3049</v>
      </c>
      <c r="G200" s="528" t="s">
        <v>3045</v>
      </c>
      <c r="H200" s="528" t="s">
        <v>1025</v>
      </c>
      <c r="I200" s="533" t="s">
        <v>1406</v>
      </c>
      <c r="J200" s="505"/>
      <c r="K200" s="510"/>
      <c r="L200" s="506"/>
      <c r="M200" s="251"/>
      <c r="N200" s="251"/>
      <c r="O200" s="251"/>
      <c r="P200" s="251"/>
      <c r="Q200" s="251"/>
      <c r="R200" s="251"/>
      <c r="S200" s="251"/>
      <c r="T200" s="251"/>
      <c r="U200" s="251"/>
      <c r="V200" s="251"/>
      <c r="W200" s="251"/>
      <c r="X200" s="251"/>
      <c r="Y200" s="251"/>
      <c r="Z200" s="251"/>
      <c r="AA200" s="251"/>
      <c r="AB200" s="251"/>
      <c r="AC200" s="251"/>
      <c r="AD200" s="251"/>
      <c r="AE200" s="251"/>
      <c r="AF200" s="261">
        <v>580108</v>
      </c>
      <c r="AG200" s="259" t="s">
        <v>1574</v>
      </c>
      <c r="AH200" s="259" t="s">
        <v>1570</v>
      </c>
      <c r="AI200" s="259" t="s">
        <v>262</v>
      </c>
      <c r="AJ200" s="259" t="s">
        <v>262</v>
      </c>
      <c r="AK200" s="261" t="s">
        <v>1533</v>
      </c>
      <c r="AL200" s="259" t="s">
        <v>1575</v>
      </c>
      <c r="AM200" s="302">
        <v>130307</v>
      </c>
      <c r="AU200" s="251"/>
      <c r="AV200" s="251"/>
      <c r="AW200" s="251"/>
      <c r="AX200" s="251"/>
      <c r="AY200" s="251"/>
      <c r="AZ200" s="251"/>
      <c r="BB200" s="251"/>
      <c r="BC200" s="251"/>
      <c r="BD200" s="251"/>
    </row>
    <row r="201" spans="1:56" ht="34.5" hidden="1" customHeight="1">
      <c r="A201" s="251"/>
      <c r="B201" s="251"/>
      <c r="C201" s="251"/>
      <c r="D201" s="528">
        <v>1210</v>
      </c>
      <c r="E201" s="527" t="s">
        <v>3050</v>
      </c>
      <c r="F201" s="528" t="s">
        <v>3051</v>
      </c>
      <c r="G201" s="528" t="s">
        <v>3045</v>
      </c>
      <c r="H201" s="528" t="s">
        <v>1025</v>
      </c>
      <c r="I201" s="533"/>
      <c r="J201" s="505"/>
      <c r="K201" s="510"/>
      <c r="L201" s="506"/>
      <c r="M201" s="251"/>
      <c r="N201" s="251"/>
      <c r="O201" s="251"/>
      <c r="P201" s="251"/>
      <c r="Q201" s="251"/>
      <c r="R201" s="251"/>
      <c r="S201" s="251"/>
      <c r="T201" s="251"/>
      <c r="U201" s="251"/>
      <c r="V201" s="251"/>
      <c r="W201" s="251"/>
      <c r="X201" s="251"/>
      <c r="Y201" s="251"/>
      <c r="Z201" s="251"/>
      <c r="AA201" s="251"/>
      <c r="AB201" s="251"/>
      <c r="AC201" s="251"/>
      <c r="AD201" s="251"/>
      <c r="AE201" s="251"/>
      <c r="AF201" s="261">
        <v>580203</v>
      </c>
      <c r="AG201" s="259" t="s">
        <v>1576</v>
      </c>
      <c r="AH201" s="259" t="s">
        <v>1570</v>
      </c>
      <c r="AI201" s="259" t="s">
        <v>262</v>
      </c>
      <c r="AJ201" s="259" t="s">
        <v>262</v>
      </c>
      <c r="AK201" s="261" t="s">
        <v>1533</v>
      </c>
      <c r="AL201" s="259" t="s">
        <v>1577</v>
      </c>
      <c r="AM201" s="302">
        <v>130308</v>
      </c>
      <c r="AU201" s="251"/>
      <c r="AV201" s="251"/>
      <c r="AW201" s="251"/>
      <c r="AX201" s="251"/>
      <c r="AY201" s="251"/>
      <c r="AZ201" s="251"/>
      <c r="BB201" s="251"/>
      <c r="BC201" s="251"/>
      <c r="BD201" s="251"/>
    </row>
    <row r="202" spans="1:56" ht="34.5" hidden="1" customHeight="1">
      <c r="A202" s="251"/>
      <c r="B202" s="251"/>
      <c r="C202" s="251"/>
      <c r="D202" s="528">
        <v>1213</v>
      </c>
      <c r="E202" s="527" t="s">
        <v>3052</v>
      </c>
      <c r="F202" s="528" t="s">
        <v>3053</v>
      </c>
      <c r="G202" s="528" t="s">
        <v>3045</v>
      </c>
      <c r="H202" s="528" t="s">
        <v>1025</v>
      </c>
      <c r="I202" s="533"/>
      <c r="J202" s="505"/>
      <c r="K202" s="510"/>
      <c r="L202" s="506"/>
      <c r="M202" s="251"/>
      <c r="N202" s="251"/>
      <c r="O202" s="251"/>
      <c r="P202" s="251"/>
      <c r="Q202" s="251"/>
      <c r="R202" s="251"/>
      <c r="S202" s="251"/>
      <c r="T202" s="251"/>
      <c r="U202" s="251"/>
      <c r="V202" s="251"/>
      <c r="W202" s="251"/>
      <c r="X202" s="251"/>
      <c r="Y202" s="251"/>
      <c r="Z202" s="251"/>
      <c r="AA202" s="251"/>
      <c r="AB202" s="251"/>
      <c r="AC202" s="251"/>
      <c r="AD202" s="251"/>
      <c r="AE202" s="251"/>
      <c r="AF202" s="261">
        <v>580204</v>
      </c>
      <c r="AG202" s="259" t="s">
        <v>1578</v>
      </c>
      <c r="AH202" s="259" t="s">
        <v>1570</v>
      </c>
      <c r="AI202" s="259" t="s">
        <v>262</v>
      </c>
      <c r="AJ202" s="259" t="s">
        <v>262</v>
      </c>
      <c r="AK202" s="261" t="s">
        <v>1533</v>
      </c>
      <c r="AL202" s="259" t="s">
        <v>1579</v>
      </c>
      <c r="AM202" s="302">
        <v>130309</v>
      </c>
      <c r="AU202" s="251"/>
      <c r="AV202" s="251"/>
      <c r="AW202" s="251"/>
      <c r="AX202" s="251"/>
      <c r="AY202" s="251"/>
      <c r="AZ202" s="251"/>
      <c r="BB202" s="251"/>
      <c r="BC202" s="251"/>
      <c r="BD202" s="251"/>
    </row>
    <row r="203" spans="1:56" ht="34.5" hidden="1" customHeight="1">
      <c r="A203" s="251"/>
      <c r="B203" s="251"/>
      <c r="C203" s="251"/>
      <c r="D203" s="535">
        <v>8240</v>
      </c>
      <c r="E203" s="536" t="s">
        <v>3054</v>
      </c>
      <c r="F203" s="535" t="s">
        <v>3055</v>
      </c>
      <c r="G203" s="535" t="s">
        <v>3045</v>
      </c>
      <c r="H203" s="535" t="s">
        <v>1025</v>
      </c>
      <c r="I203" s="537"/>
      <c r="J203" s="505"/>
      <c r="K203" s="510"/>
      <c r="L203" s="506"/>
      <c r="M203" s="251"/>
      <c r="N203" s="251"/>
      <c r="O203" s="251"/>
      <c r="P203" s="251"/>
      <c r="Q203" s="251"/>
      <c r="R203" s="251"/>
      <c r="S203" s="251"/>
      <c r="T203" s="251"/>
      <c r="U203" s="251"/>
      <c r="V203" s="251"/>
      <c r="W203" s="251"/>
      <c r="X203" s="251"/>
      <c r="Y203" s="251"/>
      <c r="Z203" s="251"/>
      <c r="AA203" s="251"/>
      <c r="AB203" s="251"/>
      <c r="AC203" s="251"/>
      <c r="AD203" s="251"/>
      <c r="AE203" s="251"/>
      <c r="AF203" s="261">
        <v>580205</v>
      </c>
      <c r="AG203" s="259" t="s">
        <v>1580</v>
      </c>
      <c r="AH203" s="259" t="s">
        <v>1570</v>
      </c>
      <c r="AI203" s="259" t="s">
        <v>262</v>
      </c>
      <c r="AJ203" s="259" t="s">
        <v>262</v>
      </c>
      <c r="AK203" s="261" t="s">
        <v>1533</v>
      </c>
      <c r="AL203" s="259" t="s">
        <v>1581</v>
      </c>
      <c r="AM203" s="302">
        <v>130310</v>
      </c>
      <c r="AU203" s="251"/>
      <c r="AV203" s="251"/>
      <c r="AW203" s="251"/>
      <c r="AX203" s="251"/>
      <c r="AY203" s="251"/>
      <c r="AZ203" s="251"/>
      <c r="BB203" s="251"/>
      <c r="BC203" s="251"/>
      <c r="BD203" s="251"/>
    </row>
    <row r="204" spans="1:56" ht="34.5" hidden="1" customHeight="1">
      <c r="A204" s="251"/>
      <c r="B204" s="251"/>
      <c r="C204" s="251"/>
      <c r="D204" s="528">
        <v>8250</v>
      </c>
      <c r="E204" s="527" t="s">
        <v>3056</v>
      </c>
      <c r="F204" s="528" t="s">
        <v>3057</v>
      </c>
      <c r="G204" s="528" t="s">
        <v>3045</v>
      </c>
      <c r="H204" s="528" t="s">
        <v>1025</v>
      </c>
      <c r="I204" s="533"/>
      <c r="J204" s="505"/>
      <c r="K204" s="510"/>
      <c r="L204" s="506"/>
      <c r="M204" s="251"/>
      <c r="N204" s="251"/>
      <c r="O204" s="251"/>
      <c r="P204" s="251"/>
      <c r="Q204" s="251"/>
      <c r="R204" s="251"/>
      <c r="S204" s="251"/>
      <c r="T204" s="251"/>
      <c r="U204" s="251"/>
      <c r="V204" s="251"/>
      <c r="W204" s="251"/>
      <c r="X204" s="251"/>
      <c r="Y204" s="251"/>
      <c r="Z204" s="251"/>
      <c r="AA204" s="251"/>
      <c r="AB204" s="251"/>
      <c r="AC204" s="251"/>
      <c r="AD204" s="251"/>
      <c r="AE204" s="251"/>
      <c r="AF204" s="261">
        <v>580208</v>
      </c>
      <c r="AG204" s="259" t="s">
        <v>1582</v>
      </c>
      <c r="AH204" s="259" t="s">
        <v>1570</v>
      </c>
      <c r="AI204" s="259" t="s">
        <v>262</v>
      </c>
      <c r="AJ204" s="259" t="s">
        <v>262</v>
      </c>
      <c r="AK204" s="261" t="s">
        <v>1533</v>
      </c>
      <c r="AL204" s="259" t="s">
        <v>1583</v>
      </c>
      <c r="AM204" s="302">
        <v>130311</v>
      </c>
      <c r="AU204" s="251"/>
      <c r="AV204" s="251"/>
      <c r="AW204" s="251"/>
      <c r="AX204" s="251"/>
      <c r="AY204" s="251"/>
      <c r="AZ204" s="251"/>
      <c r="BB204" s="251"/>
      <c r="BC204" s="251"/>
      <c r="BD204" s="251"/>
    </row>
    <row r="205" spans="1:56" ht="34.5" hidden="1" customHeight="1">
      <c r="A205" s="251"/>
      <c r="B205" s="251"/>
      <c r="C205" s="251"/>
      <c r="D205" s="528">
        <v>1231</v>
      </c>
      <c r="E205" s="527" t="s">
        <v>3058</v>
      </c>
      <c r="F205" s="528" t="s">
        <v>3059</v>
      </c>
      <c r="G205" s="528" t="s">
        <v>3045</v>
      </c>
      <c r="H205" s="528" t="s">
        <v>1025</v>
      </c>
      <c r="I205" s="533"/>
      <c r="J205" s="505"/>
      <c r="K205" s="510"/>
      <c r="L205" s="506"/>
      <c r="M205" s="251"/>
      <c r="N205" s="251"/>
      <c r="O205" s="251"/>
      <c r="P205" s="251"/>
      <c r="Q205" s="251"/>
      <c r="R205" s="251"/>
      <c r="S205" s="251"/>
      <c r="T205" s="251"/>
      <c r="U205" s="251"/>
      <c r="V205" s="251"/>
      <c r="W205" s="251"/>
      <c r="X205" s="251"/>
      <c r="Y205" s="251"/>
      <c r="Z205" s="251"/>
      <c r="AA205" s="251"/>
      <c r="AB205" s="251"/>
      <c r="AC205" s="251"/>
      <c r="AD205" s="251"/>
      <c r="AE205" s="251"/>
      <c r="AF205" s="261">
        <v>580209</v>
      </c>
      <c r="AG205" s="259" t="s">
        <v>216</v>
      </c>
      <c r="AH205" s="259" t="s">
        <v>1584</v>
      </c>
      <c r="AI205" s="259" t="s">
        <v>262</v>
      </c>
      <c r="AJ205" s="259" t="s">
        <v>262</v>
      </c>
      <c r="AK205" s="261" t="s">
        <v>1533</v>
      </c>
      <c r="AL205" s="259" t="s">
        <v>1585</v>
      </c>
      <c r="AM205" s="302">
        <v>130312</v>
      </c>
      <c r="AU205" s="251"/>
      <c r="AV205" s="251"/>
      <c r="AW205" s="251"/>
      <c r="AX205" s="251"/>
      <c r="AY205" s="251"/>
      <c r="AZ205" s="251"/>
      <c r="BB205" s="251"/>
      <c r="BC205" s="251"/>
      <c r="BD205" s="251"/>
    </row>
    <row r="206" spans="1:56" ht="34.5" hidden="1" customHeight="1">
      <c r="A206" s="251"/>
      <c r="B206" s="251"/>
      <c r="C206" s="251"/>
      <c r="D206" s="528">
        <v>1432</v>
      </c>
      <c r="E206" s="527" t="s">
        <v>3060</v>
      </c>
      <c r="F206" s="528" t="s">
        <v>3061</v>
      </c>
      <c r="G206" s="528" t="s">
        <v>3062</v>
      </c>
      <c r="H206" s="528" t="s">
        <v>337</v>
      </c>
      <c r="I206" s="533"/>
      <c r="J206" s="505"/>
      <c r="K206" s="510"/>
      <c r="L206" s="506"/>
      <c r="M206" s="251"/>
      <c r="N206" s="251"/>
      <c r="O206" s="251"/>
      <c r="P206" s="251"/>
      <c r="Q206" s="251"/>
      <c r="R206" s="251"/>
      <c r="S206" s="251"/>
      <c r="T206" s="251"/>
      <c r="U206" s="251"/>
      <c r="V206" s="251"/>
      <c r="W206" s="251"/>
      <c r="X206" s="251"/>
      <c r="Y206" s="251"/>
      <c r="Z206" s="251"/>
      <c r="AA206" s="251"/>
      <c r="AB206" s="251"/>
      <c r="AC206" s="251"/>
      <c r="AD206" s="251"/>
      <c r="AE206" s="251"/>
      <c r="AF206" s="261">
        <v>580301</v>
      </c>
      <c r="AG206" s="259" t="s">
        <v>1586</v>
      </c>
      <c r="AH206" s="259" t="s">
        <v>1570</v>
      </c>
      <c r="AI206" s="259" t="s">
        <v>262</v>
      </c>
      <c r="AJ206" s="259" t="s">
        <v>262</v>
      </c>
      <c r="AK206" s="261" t="s">
        <v>1533</v>
      </c>
      <c r="AL206" s="259" t="s">
        <v>1587</v>
      </c>
      <c r="AM206" s="302">
        <v>130313</v>
      </c>
      <c r="AU206" s="251"/>
      <c r="AV206" s="251"/>
      <c r="AW206" s="251"/>
      <c r="AX206" s="251"/>
      <c r="AY206" s="251"/>
      <c r="AZ206" s="251"/>
      <c r="BB206" s="251"/>
      <c r="BC206" s="251"/>
      <c r="BD206" s="251"/>
    </row>
    <row r="207" spans="1:56" ht="34.5" hidden="1" customHeight="1">
      <c r="A207" s="251"/>
      <c r="B207" s="251"/>
      <c r="C207" s="251"/>
      <c r="D207" s="528">
        <v>1433</v>
      </c>
      <c r="E207" s="527" t="s">
        <v>3063</v>
      </c>
      <c r="F207" s="528" t="s">
        <v>3064</v>
      </c>
      <c r="G207" s="528" t="s">
        <v>3062</v>
      </c>
      <c r="H207" s="528" t="s">
        <v>337</v>
      </c>
      <c r="I207" s="533"/>
      <c r="J207" s="505"/>
      <c r="K207" s="510"/>
      <c r="L207" s="506"/>
      <c r="M207" s="251"/>
      <c r="N207" s="251"/>
      <c r="O207" s="251"/>
      <c r="P207" s="251"/>
      <c r="Q207" s="251"/>
      <c r="R207" s="251"/>
      <c r="S207" s="251"/>
      <c r="T207" s="251"/>
      <c r="U207" s="251"/>
      <c r="V207" s="251"/>
      <c r="W207" s="251"/>
      <c r="X207" s="251"/>
      <c r="Y207" s="251"/>
      <c r="Z207" s="251"/>
      <c r="AA207" s="251"/>
      <c r="AB207" s="251"/>
      <c r="AC207" s="251"/>
      <c r="AD207" s="251"/>
      <c r="AE207" s="251"/>
      <c r="AF207" s="261">
        <v>580302</v>
      </c>
      <c r="AG207" s="259" t="s">
        <v>1588</v>
      </c>
      <c r="AH207" s="259" t="s">
        <v>1570</v>
      </c>
      <c r="AI207" s="259" t="s">
        <v>262</v>
      </c>
      <c r="AJ207" s="259" t="s">
        <v>262</v>
      </c>
      <c r="AK207" s="261" t="s">
        <v>1533</v>
      </c>
      <c r="AL207" s="259" t="s">
        <v>1589</v>
      </c>
      <c r="AM207" s="302">
        <v>130314</v>
      </c>
      <c r="AU207" s="251"/>
      <c r="AV207" s="251"/>
      <c r="AW207" s="251"/>
      <c r="AX207" s="251"/>
      <c r="AY207" s="251"/>
      <c r="AZ207" s="251"/>
      <c r="BB207" s="251"/>
      <c r="BC207" s="251"/>
      <c r="BD207" s="251"/>
    </row>
    <row r="208" spans="1:56" ht="34.5" hidden="1" customHeight="1">
      <c r="A208" s="251"/>
      <c r="B208" s="251"/>
      <c r="C208" s="251"/>
      <c r="D208" s="528">
        <v>1444</v>
      </c>
      <c r="E208" s="527" t="s">
        <v>3065</v>
      </c>
      <c r="F208" s="528" t="s">
        <v>3066</v>
      </c>
      <c r="G208" s="528" t="s">
        <v>3062</v>
      </c>
      <c r="H208" s="528" t="s">
        <v>337</v>
      </c>
      <c r="I208" s="538"/>
      <c r="J208" s="505"/>
      <c r="K208" s="510"/>
      <c r="L208" s="506"/>
      <c r="M208" s="251"/>
      <c r="N208" s="251"/>
      <c r="O208" s="251"/>
      <c r="P208" s="251"/>
      <c r="Q208" s="251"/>
      <c r="R208" s="251"/>
      <c r="S208" s="251"/>
      <c r="T208" s="251"/>
      <c r="U208" s="251"/>
      <c r="V208" s="251"/>
      <c r="W208" s="251"/>
      <c r="X208" s="251"/>
      <c r="Y208" s="251"/>
      <c r="Z208" s="251"/>
      <c r="AA208" s="251"/>
      <c r="AB208" s="251"/>
      <c r="AC208" s="251"/>
      <c r="AD208" s="251"/>
      <c r="AE208" s="251"/>
      <c r="AF208" s="261">
        <v>580304</v>
      </c>
      <c r="AG208" s="259" t="s">
        <v>1578</v>
      </c>
      <c r="AH208" s="259" t="s">
        <v>1570</v>
      </c>
      <c r="AI208" s="259" t="s">
        <v>262</v>
      </c>
      <c r="AJ208" s="259" t="s">
        <v>262</v>
      </c>
      <c r="AK208" s="261" t="s">
        <v>1533</v>
      </c>
      <c r="AL208" s="259" t="s">
        <v>1590</v>
      </c>
      <c r="AM208" s="302">
        <v>130315</v>
      </c>
      <c r="AU208" s="251"/>
      <c r="AV208" s="251"/>
      <c r="AW208" s="251"/>
      <c r="AX208" s="251"/>
      <c r="AY208" s="251"/>
      <c r="AZ208" s="251"/>
      <c r="BB208" s="251"/>
      <c r="BC208" s="251"/>
      <c r="BD208" s="251"/>
    </row>
    <row r="209" spans="1:56" ht="34.5" hidden="1" customHeight="1">
      <c r="A209" s="251"/>
      <c r="B209" s="251"/>
      <c r="C209" s="251"/>
      <c r="D209" s="528">
        <v>1448</v>
      </c>
      <c r="E209" s="527" t="s">
        <v>3067</v>
      </c>
      <c r="F209" s="528" t="s">
        <v>3068</v>
      </c>
      <c r="G209" s="528" t="s">
        <v>3062</v>
      </c>
      <c r="H209" s="528" t="s">
        <v>337</v>
      </c>
      <c r="I209" s="538"/>
      <c r="J209" s="505"/>
      <c r="K209" s="510"/>
      <c r="L209" s="506"/>
      <c r="M209" s="251"/>
      <c r="N209" s="251"/>
      <c r="O209" s="251"/>
      <c r="P209" s="251"/>
      <c r="Q209" s="251"/>
      <c r="R209" s="251"/>
      <c r="S209" s="251"/>
      <c r="T209" s="251"/>
      <c r="U209" s="251"/>
      <c r="V209" s="251"/>
      <c r="W209" s="251"/>
      <c r="X209" s="251"/>
      <c r="Y209" s="251"/>
      <c r="Z209" s="251"/>
      <c r="AA209" s="251"/>
      <c r="AB209" s="251"/>
      <c r="AC209" s="251"/>
      <c r="AD209" s="251"/>
      <c r="AE209" s="251"/>
      <c r="AF209" s="261">
        <v>580406</v>
      </c>
      <c r="AG209" s="259" t="s">
        <v>1591</v>
      </c>
      <c r="AH209" s="259" t="s">
        <v>1570</v>
      </c>
      <c r="AI209" s="259" t="s">
        <v>262</v>
      </c>
      <c r="AJ209" s="259" t="s">
        <v>262</v>
      </c>
      <c r="AK209" s="261" t="s">
        <v>1533</v>
      </c>
      <c r="AL209" s="259" t="s">
        <v>1592</v>
      </c>
      <c r="AM209" s="302">
        <v>130316</v>
      </c>
      <c r="AU209" s="251"/>
      <c r="AV209" s="251"/>
      <c r="AW209" s="251"/>
      <c r="AX209" s="251"/>
      <c r="AY209" s="251"/>
      <c r="AZ209" s="251"/>
      <c r="BB209" s="251"/>
      <c r="BC209" s="251"/>
      <c r="BD209" s="251"/>
    </row>
    <row r="210" spans="1:56" ht="34.5" hidden="1" customHeight="1">
      <c r="A210" s="251"/>
      <c r="B210" s="251"/>
      <c r="C210" s="251"/>
      <c r="D210" s="528">
        <v>1449</v>
      </c>
      <c r="E210" s="527" t="s">
        <v>3069</v>
      </c>
      <c r="F210" s="528" t="s">
        <v>3070</v>
      </c>
      <c r="G210" s="528" t="s">
        <v>3062</v>
      </c>
      <c r="H210" s="528" t="s">
        <v>337</v>
      </c>
      <c r="I210" s="538"/>
      <c r="J210" s="505"/>
      <c r="K210" s="510"/>
      <c r="L210" s="506"/>
      <c r="M210" s="251"/>
      <c r="N210" s="251"/>
      <c r="O210" s="251"/>
      <c r="P210" s="251"/>
      <c r="Q210" s="251"/>
      <c r="R210" s="251"/>
      <c r="S210" s="251"/>
      <c r="T210" s="251"/>
      <c r="U210" s="251"/>
      <c r="V210" s="251"/>
      <c r="W210" s="251"/>
      <c r="X210" s="251"/>
      <c r="Y210" s="251"/>
      <c r="Z210" s="251"/>
      <c r="AA210" s="251"/>
      <c r="AB210" s="251"/>
      <c r="AC210" s="251"/>
      <c r="AD210" s="251"/>
      <c r="AE210" s="251"/>
      <c r="AF210" s="261">
        <v>580407</v>
      </c>
      <c r="AG210" s="259" t="s">
        <v>1593</v>
      </c>
      <c r="AH210" s="259" t="s">
        <v>1570</v>
      </c>
      <c r="AI210" s="259" t="s">
        <v>262</v>
      </c>
      <c r="AJ210" s="259" t="s">
        <v>262</v>
      </c>
      <c r="AK210" s="261" t="s">
        <v>1533</v>
      </c>
      <c r="AL210" s="259" t="s">
        <v>1594</v>
      </c>
      <c r="AM210" s="302">
        <v>130317</v>
      </c>
      <c r="AU210" s="251"/>
      <c r="AV210" s="251"/>
      <c r="AW210" s="251"/>
      <c r="AX210" s="251"/>
      <c r="AY210" s="251"/>
      <c r="AZ210" s="251"/>
      <c r="BB210" s="251"/>
      <c r="BC210" s="251"/>
      <c r="BD210" s="251"/>
    </row>
    <row r="211" spans="1:56" ht="34.5" hidden="1" customHeight="1">
      <c r="A211" s="251"/>
      <c r="B211" s="251"/>
      <c r="C211" s="251"/>
      <c r="D211" s="528">
        <v>1452</v>
      </c>
      <c r="E211" s="527" t="s">
        <v>3071</v>
      </c>
      <c r="F211" s="528" t="s">
        <v>3072</v>
      </c>
      <c r="G211" s="528" t="s">
        <v>3062</v>
      </c>
      <c r="H211" s="528" t="s">
        <v>337</v>
      </c>
      <c r="I211" s="538"/>
      <c r="J211" s="505"/>
      <c r="K211" s="510"/>
      <c r="L211" s="506"/>
      <c r="M211" s="251"/>
      <c r="N211" s="251"/>
      <c r="O211" s="251"/>
      <c r="P211" s="251"/>
      <c r="Q211" s="251"/>
      <c r="R211" s="251"/>
      <c r="S211" s="251"/>
      <c r="T211" s="251"/>
      <c r="U211" s="251"/>
      <c r="V211" s="251"/>
      <c r="W211" s="251"/>
      <c r="X211" s="251"/>
      <c r="Y211" s="251"/>
      <c r="Z211" s="251"/>
      <c r="AA211" s="251"/>
      <c r="AB211" s="251"/>
      <c r="AC211" s="251"/>
      <c r="AD211" s="251"/>
      <c r="AE211" s="251"/>
      <c r="AF211" s="261">
        <v>580408</v>
      </c>
      <c r="AG211" s="259" t="s">
        <v>1595</v>
      </c>
      <c r="AH211" s="259" t="s">
        <v>1570</v>
      </c>
      <c r="AI211" s="259" t="s">
        <v>262</v>
      </c>
      <c r="AJ211" s="259" t="s">
        <v>262</v>
      </c>
      <c r="AK211" s="261" t="s">
        <v>1533</v>
      </c>
      <c r="AL211" s="259" t="s">
        <v>1596</v>
      </c>
      <c r="AM211" s="302">
        <v>130399</v>
      </c>
      <c r="AU211" s="251"/>
      <c r="AV211" s="251"/>
      <c r="AW211" s="251"/>
      <c r="AX211" s="251"/>
      <c r="AY211" s="251"/>
      <c r="AZ211" s="251"/>
      <c r="BB211" s="251"/>
      <c r="BC211" s="251"/>
      <c r="BD211" s="251"/>
    </row>
    <row r="212" spans="1:56" ht="34.5" hidden="1" customHeight="1">
      <c r="A212" s="251"/>
      <c r="B212" s="251"/>
      <c r="C212" s="251"/>
      <c r="D212" s="528">
        <v>1455</v>
      </c>
      <c r="E212" s="527" t="s">
        <v>3073</v>
      </c>
      <c r="F212" s="528" t="s">
        <v>3074</v>
      </c>
      <c r="G212" s="528" t="s">
        <v>3062</v>
      </c>
      <c r="H212" s="528" t="s">
        <v>337</v>
      </c>
      <c r="I212" s="538"/>
      <c r="J212" s="505"/>
      <c r="K212" s="510"/>
      <c r="L212" s="506"/>
      <c r="M212" s="251"/>
      <c r="N212" s="251"/>
      <c r="O212" s="251"/>
      <c r="P212" s="251"/>
      <c r="Q212" s="251"/>
      <c r="R212" s="251"/>
      <c r="S212" s="251"/>
      <c r="T212" s="251"/>
      <c r="U212" s="251"/>
      <c r="V212" s="251"/>
      <c r="W212" s="251"/>
      <c r="X212" s="251"/>
      <c r="Y212" s="251"/>
      <c r="Z212" s="251"/>
      <c r="AA212" s="251"/>
      <c r="AB212" s="251"/>
      <c r="AC212" s="251"/>
      <c r="AD212" s="251"/>
      <c r="AE212" s="251"/>
      <c r="AF212" s="261">
        <v>580415</v>
      </c>
      <c r="AG212" s="259" t="s">
        <v>1597</v>
      </c>
      <c r="AH212" s="259" t="s">
        <v>1570</v>
      </c>
      <c r="AI212" s="259" t="s">
        <v>262</v>
      </c>
      <c r="AJ212" s="259" t="s">
        <v>262</v>
      </c>
      <c r="AK212" s="261" t="s">
        <v>1533</v>
      </c>
      <c r="AL212" s="259" t="s">
        <v>1598</v>
      </c>
      <c r="AM212" s="302">
        <v>130400</v>
      </c>
      <c r="AN212" s="205"/>
      <c r="AO212" s="205"/>
      <c r="AP212" s="205"/>
      <c r="AQ212" s="205"/>
      <c r="AR212" s="205"/>
      <c r="AS212" s="205"/>
      <c r="AU212" s="251"/>
      <c r="AV212" s="251"/>
      <c r="AW212" s="251"/>
      <c r="AX212" s="251"/>
      <c r="AY212" s="251"/>
      <c r="AZ212" s="251"/>
      <c r="BB212" s="251"/>
      <c r="BC212" s="251"/>
      <c r="BD212" s="251"/>
    </row>
    <row r="213" spans="1:56" s="205" customFormat="1" ht="34.5" hidden="1" customHeight="1">
      <c r="A213" s="251"/>
      <c r="B213" s="251"/>
      <c r="C213" s="251"/>
      <c r="D213" s="251"/>
      <c r="E213" s="233"/>
      <c r="F213" s="251"/>
      <c r="G213" s="251"/>
      <c r="H213" s="251"/>
      <c r="I213" s="251"/>
      <c r="J213" s="505" t="str">
        <f>IFERROR(IF(D213="","",INDEX('[18]EODs 2026'!$H:$H,MATCH(D213,'[18]EODs 2026'!$A:$A,0))),0)</f>
        <v/>
      </c>
      <c r="K213" s="510"/>
      <c r="L213" s="506" t="str">
        <f>IFERROR(IF(D213="","",INDEX('[18]EODs 2026'!$F:$F,MATCH(D213,'[18]EODs 2026'!$A:$A,0))),0)</f>
        <v/>
      </c>
      <c r="M213" s="251"/>
      <c r="N213" s="251"/>
      <c r="O213" s="251"/>
      <c r="P213" s="251"/>
      <c r="Q213" s="251"/>
      <c r="R213" s="251"/>
      <c r="S213" s="251"/>
      <c r="T213" s="251"/>
      <c r="U213" s="251"/>
      <c r="V213" s="251"/>
      <c r="W213" s="251"/>
      <c r="X213" s="251"/>
      <c r="Y213" s="251"/>
      <c r="Z213" s="251"/>
      <c r="AA213" s="251"/>
      <c r="AB213" s="251"/>
      <c r="AC213" s="251"/>
      <c r="AD213" s="251"/>
      <c r="AE213" s="251"/>
      <c r="AF213" s="261">
        <v>581201</v>
      </c>
      <c r="AG213" s="259" t="s">
        <v>1599</v>
      </c>
      <c r="AH213" s="259" t="s">
        <v>971</v>
      </c>
      <c r="AI213" s="259" t="s">
        <v>262</v>
      </c>
      <c r="AJ213" s="259" t="s">
        <v>262</v>
      </c>
      <c r="AK213" s="261" t="s">
        <v>1523</v>
      </c>
      <c r="AL213" s="270" t="s">
        <v>1600</v>
      </c>
      <c r="AM213" s="271">
        <v>130401</v>
      </c>
      <c r="AT213" s="206"/>
      <c r="AU213" s="251"/>
      <c r="AV213" s="251"/>
      <c r="AW213" s="251"/>
      <c r="AX213" s="251"/>
      <c r="AY213" s="251"/>
      <c r="AZ213" s="251"/>
      <c r="BB213" s="251"/>
      <c r="BC213" s="251"/>
      <c r="BD213" s="251"/>
    </row>
    <row r="214" spans="1:56" s="205" customFormat="1" ht="34.5" hidden="1" customHeight="1">
      <c r="A214" s="251"/>
      <c r="B214" s="251"/>
      <c r="C214" s="251"/>
      <c r="D214" s="251"/>
      <c r="E214" s="233"/>
      <c r="F214" s="251"/>
      <c r="G214" s="251"/>
      <c r="H214" s="251"/>
      <c r="I214" s="251"/>
      <c r="J214" s="505" t="str">
        <f>IFERROR(IF(D214="","",INDEX('[18]EODs 2026'!$H:$H,MATCH(D214,'[18]EODs 2026'!$A:$A,0))),0)</f>
        <v/>
      </c>
      <c r="K214" s="510"/>
      <c r="L214" s="506" t="str">
        <f>IFERROR(IF(D214="","",INDEX('[18]EODs 2026'!$F:$F,MATCH(D214,'[18]EODs 2026'!$A:$A,0))),0)</f>
        <v/>
      </c>
      <c r="M214" s="251"/>
      <c r="N214" s="251"/>
      <c r="O214" s="251"/>
      <c r="P214" s="251"/>
      <c r="Q214" s="251"/>
      <c r="R214" s="251"/>
      <c r="S214" s="251"/>
      <c r="T214" s="251"/>
      <c r="U214" s="251"/>
      <c r="V214" s="251"/>
      <c r="W214" s="251"/>
      <c r="X214" s="251"/>
      <c r="Y214" s="251"/>
      <c r="Z214" s="251"/>
      <c r="AA214" s="251"/>
      <c r="AB214" s="251"/>
      <c r="AC214" s="251"/>
      <c r="AD214" s="251"/>
      <c r="AE214" s="251"/>
      <c r="AF214" s="261">
        <v>581202</v>
      </c>
      <c r="AG214" s="259" t="s">
        <v>1601</v>
      </c>
      <c r="AH214" s="259" t="s">
        <v>1602</v>
      </c>
      <c r="AI214" s="259" t="s">
        <v>262</v>
      </c>
      <c r="AJ214" s="259" t="s">
        <v>262</v>
      </c>
      <c r="AK214" s="261" t="s">
        <v>1533</v>
      </c>
      <c r="AL214" s="270" t="s">
        <v>1603</v>
      </c>
      <c r="AM214" s="271">
        <v>130403</v>
      </c>
      <c r="AT214" s="206"/>
      <c r="AU214" s="251"/>
      <c r="AV214" s="251"/>
      <c r="AW214" s="251"/>
      <c r="AX214" s="251"/>
      <c r="AY214" s="251"/>
      <c r="AZ214" s="251"/>
      <c r="BB214" s="251"/>
      <c r="BC214" s="251"/>
      <c r="BD214" s="251"/>
    </row>
    <row r="215" spans="1:56" s="205" customFormat="1" ht="34.5" hidden="1" customHeight="1">
      <c r="A215" s="251"/>
      <c r="B215" s="251"/>
      <c r="C215" s="251"/>
      <c r="D215" s="251"/>
      <c r="E215" s="233"/>
      <c r="F215" s="251"/>
      <c r="G215" s="251"/>
      <c r="H215" s="251"/>
      <c r="I215" s="251"/>
      <c r="J215" s="505" t="str">
        <f>IFERROR(IF(D215="","",INDEX('[18]EODs 2026'!$H:$H,MATCH(D215,'[18]EODs 2026'!$A:$A,0))),0)</f>
        <v/>
      </c>
      <c r="K215" s="510"/>
      <c r="L215" s="506" t="str">
        <f>IFERROR(IF(D215="","",INDEX('[18]EODs 2026'!$F:$F,MATCH(D215,'[18]EODs 2026'!$A:$A,0))),0)</f>
        <v/>
      </c>
      <c r="M215" s="251"/>
      <c r="N215" s="251"/>
      <c r="O215" s="251"/>
      <c r="P215" s="251"/>
      <c r="Q215" s="251"/>
      <c r="R215" s="251"/>
      <c r="S215" s="251"/>
      <c r="T215" s="251"/>
      <c r="U215" s="251"/>
      <c r="V215" s="251"/>
      <c r="W215" s="251"/>
      <c r="X215" s="251"/>
      <c r="Y215" s="251"/>
      <c r="Z215" s="251"/>
      <c r="AA215" s="251"/>
      <c r="AB215" s="251"/>
      <c r="AC215" s="251"/>
      <c r="AD215" s="251"/>
      <c r="AE215" s="251"/>
      <c r="AF215" s="261">
        <v>840103</v>
      </c>
      <c r="AG215" s="259" t="s">
        <v>1604</v>
      </c>
      <c r="AH215" s="259" t="s">
        <v>1605</v>
      </c>
      <c r="AI215" s="259" t="s">
        <v>41</v>
      </c>
      <c r="AJ215" s="259" t="s">
        <v>1606</v>
      </c>
      <c r="AK215" s="261">
        <v>13</v>
      </c>
      <c r="AL215" s="270" t="s">
        <v>1607</v>
      </c>
      <c r="AM215" s="271">
        <v>130404</v>
      </c>
      <c r="AT215" s="206"/>
      <c r="AU215" s="251"/>
      <c r="AV215" s="251"/>
      <c r="AW215" s="251"/>
      <c r="AX215" s="251"/>
      <c r="AY215" s="251"/>
      <c r="AZ215" s="251"/>
      <c r="BB215" s="251"/>
      <c r="BC215" s="251"/>
      <c r="BD215" s="251"/>
    </row>
    <row r="216" spans="1:56" s="205" customFormat="1" ht="34.5" hidden="1" customHeight="1">
      <c r="A216" s="251"/>
      <c r="B216" s="251"/>
      <c r="C216" s="251"/>
      <c r="D216" s="251"/>
      <c r="E216" s="233"/>
      <c r="F216" s="251"/>
      <c r="G216" s="251"/>
      <c r="H216" s="251"/>
      <c r="I216" s="251"/>
      <c r="J216" s="505" t="str">
        <f>IFERROR(IF(D216="","",INDEX('[18]EODs 2026'!$H:$H,MATCH(D216,'[18]EODs 2026'!$A:$A,0))),0)</f>
        <v/>
      </c>
      <c r="K216" s="510"/>
      <c r="L216" s="506" t="str">
        <f>IFERROR(IF(D216="","",INDEX('[18]EODs 2026'!$F:$F,MATCH(D216,'[18]EODs 2026'!$A:$A,0))),0)</f>
        <v/>
      </c>
      <c r="M216" s="251"/>
      <c r="N216" s="251"/>
      <c r="O216" s="251"/>
      <c r="P216" s="251"/>
      <c r="Q216" s="251"/>
      <c r="R216" s="251"/>
      <c r="S216" s="251"/>
      <c r="T216" s="251"/>
      <c r="U216" s="251"/>
      <c r="V216" s="251"/>
      <c r="W216" s="251"/>
      <c r="X216" s="251"/>
      <c r="Y216" s="251"/>
      <c r="Z216" s="251"/>
      <c r="AA216" s="251"/>
      <c r="AB216" s="251"/>
      <c r="AC216" s="251"/>
      <c r="AD216" s="251"/>
      <c r="AE216" s="251"/>
      <c r="AF216" s="261">
        <v>840104</v>
      </c>
      <c r="AG216" s="259" t="s">
        <v>1490</v>
      </c>
      <c r="AH216" s="259" t="s">
        <v>1605</v>
      </c>
      <c r="AI216" s="259" t="s">
        <v>41</v>
      </c>
      <c r="AJ216" s="259" t="s">
        <v>1608</v>
      </c>
      <c r="AK216" s="261">
        <v>13</v>
      </c>
      <c r="AL216" s="270" t="s">
        <v>1609</v>
      </c>
      <c r="AM216" s="271">
        <v>130405</v>
      </c>
      <c r="AT216" s="206"/>
      <c r="AU216" s="251"/>
      <c r="AV216" s="251"/>
      <c r="AW216" s="251"/>
      <c r="AX216" s="251"/>
      <c r="AY216" s="251"/>
      <c r="AZ216" s="251"/>
      <c r="BB216" s="251"/>
      <c r="BC216" s="251"/>
      <c r="BD216" s="251"/>
    </row>
    <row r="217" spans="1:56" s="205" customFormat="1" ht="34.5" hidden="1" customHeight="1">
      <c r="A217" s="251"/>
      <c r="B217" s="251"/>
      <c r="C217" s="251"/>
      <c r="D217" s="251"/>
      <c r="E217" s="233"/>
      <c r="F217" s="251"/>
      <c r="G217" s="251"/>
      <c r="H217" s="251"/>
      <c r="I217" s="251"/>
      <c r="J217" s="505" t="str">
        <f>IFERROR(IF(D217="","",INDEX('[18]EODs 2026'!$H:$H,MATCH(D217,'[18]EODs 2026'!$A:$A,0))),0)</f>
        <v/>
      </c>
      <c r="K217" s="510"/>
      <c r="L217" s="506" t="str">
        <f>IFERROR(IF(D217="","",INDEX('[18]EODs 2026'!$F:$F,MATCH(D217,'[18]EODs 2026'!$A:$A,0))),0)</f>
        <v/>
      </c>
      <c r="M217" s="251"/>
      <c r="N217" s="251"/>
      <c r="O217" s="251"/>
      <c r="P217" s="251"/>
      <c r="Q217" s="251"/>
      <c r="R217" s="251"/>
      <c r="S217" s="251"/>
      <c r="T217" s="251"/>
      <c r="U217" s="251"/>
      <c r="V217" s="251"/>
      <c r="W217" s="251"/>
      <c r="X217" s="251"/>
      <c r="Y217" s="251"/>
      <c r="Z217" s="251"/>
      <c r="AA217" s="251"/>
      <c r="AB217" s="251"/>
      <c r="AC217" s="251"/>
      <c r="AD217" s="251"/>
      <c r="AE217" s="251"/>
      <c r="AF217" s="261">
        <v>840105</v>
      </c>
      <c r="AG217" s="259" t="s">
        <v>1610</v>
      </c>
      <c r="AH217" s="259" t="s">
        <v>1605</v>
      </c>
      <c r="AI217" s="259" t="s">
        <v>41</v>
      </c>
      <c r="AJ217" s="259" t="s">
        <v>1608</v>
      </c>
      <c r="AK217" s="261">
        <v>13</v>
      </c>
      <c r="AL217" s="270" t="s">
        <v>1611</v>
      </c>
      <c r="AM217" s="271">
        <v>130406</v>
      </c>
      <c r="AT217" s="206"/>
      <c r="AU217" s="251"/>
      <c r="AV217" s="251"/>
      <c r="AW217" s="251"/>
      <c r="AX217" s="251"/>
      <c r="AY217" s="251"/>
      <c r="AZ217" s="251"/>
      <c r="BB217" s="251"/>
      <c r="BC217" s="251"/>
      <c r="BD217" s="251"/>
    </row>
    <row r="218" spans="1:56" s="205" customFormat="1" ht="34.5" hidden="1" customHeight="1">
      <c r="A218" s="251"/>
      <c r="B218" s="251"/>
      <c r="C218" s="251"/>
      <c r="D218" s="303"/>
      <c r="E218" s="304"/>
      <c r="F218" s="303"/>
      <c r="G218" s="303"/>
      <c r="H218" s="303"/>
      <c r="I218" s="303"/>
      <c r="J218" s="505" t="str">
        <f>IFERROR(IF(D218="","",INDEX('[18]EODs 2026'!$H:$H,MATCH(D218,'[18]EODs 2026'!$A:$A,0))),0)</f>
        <v/>
      </c>
      <c r="K218" s="510"/>
      <c r="L218" s="506" t="str">
        <f>IFERROR(IF(D218="","",INDEX('[18]EODs 2026'!$F:$F,MATCH(D218,'[18]EODs 2026'!$A:$A,0))),0)</f>
        <v/>
      </c>
      <c r="M218" s="251"/>
      <c r="N218" s="251"/>
      <c r="O218" s="251"/>
      <c r="P218" s="251"/>
      <c r="Q218" s="251"/>
      <c r="R218" s="251"/>
      <c r="S218" s="251"/>
      <c r="T218" s="251"/>
      <c r="U218" s="251"/>
      <c r="V218" s="251"/>
      <c r="W218" s="251"/>
      <c r="X218" s="251"/>
      <c r="Y218" s="251"/>
      <c r="Z218" s="251"/>
      <c r="AA218" s="251"/>
      <c r="AB218" s="251"/>
      <c r="AC218" s="251"/>
      <c r="AD218" s="251"/>
      <c r="AE218" s="251"/>
      <c r="AF218" s="261">
        <v>840106</v>
      </c>
      <c r="AG218" s="259" t="s">
        <v>1612</v>
      </c>
      <c r="AH218" s="259" t="s">
        <v>1613</v>
      </c>
      <c r="AI218" s="259" t="s">
        <v>41</v>
      </c>
      <c r="AJ218" s="259" t="s">
        <v>1606</v>
      </c>
      <c r="AK218" s="261">
        <v>13</v>
      </c>
      <c r="AL218" s="270" t="s">
        <v>1614</v>
      </c>
      <c r="AM218" s="271">
        <v>130407</v>
      </c>
      <c r="AT218" s="206"/>
      <c r="AU218" s="251"/>
      <c r="AV218" s="251"/>
      <c r="AW218" s="251"/>
      <c r="AX218" s="251"/>
      <c r="AY218" s="251"/>
      <c r="AZ218" s="251"/>
      <c r="BB218" s="251"/>
      <c r="BC218" s="251"/>
      <c r="BD218" s="251"/>
    </row>
    <row r="219" spans="1:56" s="205" customFormat="1" ht="34.5" hidden="1" customHeight="1">
      <c r="A219" s="251"/>
      <c r="B219" s="251"/>
      <c r="C219" s="251"/>
      <c r="D219" s="303"/>
      <c r="E219" s="304"/>
      <c r="F219" s="303"/>
      <c r="G219" s="303"/>
      <c r="H219" s="303"/>
      <c r="I219" s="303"/>
      <c r="J219" s="505" t="str">
        <f>IFERROR(IF(D219="","",INDEX('[18]EODs 2026'!$H:$H,MATCH(D219,'[18]EODs 2026'!$A:$A,0))),0)</f>
        <v/>
      </c>
      <c r="K219" s="510"/>
      <c r="L219" s="506" t="str">
        <f>IFERROR(IF(D219="","",INDEX('[18]EODs 2026'!$F:$F,MATCH(D219,'[18]EODs 2026'!$A:$A,0))),0)</f>
        <v/>
      </c>
      <c r="M219" s="251"/>
      <c r="N219" s="251"/>
      <c r="O219" s="251"/>
      <c r="P219" s="251"/>
      <c r="Q219" s="251"/>
      <c r="R219" s="251"/>
      <c r="S219" s="251"/>
      <c r="T219" s="251"/>
      <c r="U219" s="251"/>
      <c r="V219" s="251"/>
      <c r="W219" s="251"/>
      <c r="X219" s="251"/>
      <c r="Y219" s="251"/>
      <c r="Z219" s="251"/>
      <c r="AA219" s="251"/>
      <c r="AB219" s="251"/>
      <c r="AC219" s="251"/>
      <c r="AD219" s="251"/>
      <c r="AE219" s="251"/>
      <c r="AF219" s="261">
        <v>840107</v>
      </c>
      <c r="AG219" s="259" t="s">
        <v>259</v>
      </c>
      <c r="AH219" s="259" t="s">
        <v>1613</v>
      </c>
      <c r="AI219" s="259" t="s">
        <v>41</v>
      </c>
      <c r="AJ219" s="259" t="s">
        <v>1608</v>
      </c>
      <c r="AK219" s="261">
        <v>13</v>
      </c>
      <c r="AL219" s="270" t="s">
        <v>1615</v>
      </c>
      <c r="AM219" s="271">
        <v>130408</v>
      </c>
      <c r="AT219" s="206"/>
      <c r="AU219" s="251"/>
      <c r="AV219" s="251"/>
      <c r="AW219" s="251"/>
      <c r="AX219" s="251"/>
      <c r="AY219" s="251"/>
      <c r="AZ219" s="251"/>
      <c r="BB219" s="251"/>
      <c r="BC219" s="251"/>
      <c r="BD219" s="251"/>
    </row>
    <row r="220" spans="1:56" s="205" customFormat="1" ht="34.5" hidden="1" customHeight="1">
      <c r="A220" s="251"/>
      <c r="B220" s="251"/>
      <c r="C220" s="251"/>
      <c r="D220" s="303"/>
      <c r="E220" s="304"/>
      <c r="F220" s="303"/>
      <c r="G220" s="303"/>
      <c r="H220" s="303"/>
      <c r="I220" s="303"/>
      <c r="J220" s="505" t="str">
        <f>IFERROR(IF(D220="","",INDEX('[18]EODs 2026'!$H:$H,MATCH(D220,'[18]EODs 2026'!$A:$A,0))),0)</f>
        <v/>
      </c>
      <c r="K220" s="510"/>
      <c r="L220" s="506" t="str">
        <f>IFERROR(IF(D220="","",INDEX('[18]EODs 2026'!$F:$F,MATCH(D220,'[18]EODs 2026'!$A:$A,0))),0)</f>
        <v/>
      </c>
      <c r="M220" s="251"/>
      <c r="N220" s="251"/>
      <c r="O220" s="251"/>
      <c r="P220" s="251"/>
      <c r="Q220" s="251"/>
      <c r="R220" s="251"/>
      <c r="S220" s="251"/>
      <c r="T220" s="251"/>
      <c r="U220" s="251"/>
      <c r="V220" s="251"/>
      <c r="W220" s="251"/>
      <c r="X220" s="251"/>
      <c r="Y220" s="251"/>
      <c r="Z220" s="251"/>
      <c r="AA220" s="251"/>
      <c r="AB220" s="251"/>
      <c r="AC220" s="251"/>
      <c r="AD220" s="251"/>
      <c r="AE220" s="251"/>
      <c r="AF220" s="261">
        <v>840108</v>
      </c>
      <c r="AG220" s="259" t="s">
        <v>1176</v>
      </c>
      <c r="AH220" s="259" t="s">
        <v>1613</v>
      </c>
      <c r="AI220" s="259" t="s">
        <v>41</v>
      </c>
      <c r="AJ220" s="259" t="s">
        <v>1606</v>
      </c>
      <c r="AK220" s="261">
        <v>13</v>
      </c>
      <c r="AL220" s="270" t="s">
        <v>1616</v>
      </c>
      <c r="AM220" s="271">
        <v>130409</v>
      </c>
      <c r="AT220" s="206"/>
      <c r="AU220" s="251"/>
      <c r="AV220" s="251"/>
      <c r="AW220" s="251"/>
      <c r="AX220" s="251"/>
      <c r="AY220" s="251"/>
      <c r="AZ220" s="251"/>
      <c r="BB220" s="251"/>
      <c r="BC220" s="251"/>
      <c r="BD220" s="251"/>
    </row>
    <row r="221" spans="1:56" s="205" customFormat="1" ht="34.5" hidden="1" customHeight="1">
      <c r="A221" s="251"/>
      <c r="B221" s="251"/>
      <c r="C221" s="251"/>
      <c r="D221" s="303"/>
      <c r="E221" s="304"/>
      <c r="F221" s="303"/>
      <c r="G221" s="303"/>
      <c r="H221" s="303"/>
      <c r="I221" s="303"/>
      <c r="J221" s="505" t="str">
        <f>IFERROR(IF(D221="","",INDEX('[18]EODs 2026'!$H:$H,MATCH(D221,'[18]EODs 2026'!$A:$A,0))),0)</f>
        <v/>
      </c>
      <c r="K221" s="510"/>
      <c r="L221" s="506" t="str">
        <f>IFERROR(IF(D221="","",INDEX('[18]EODs 2026'!$F:$F,MATCH(D221,'[18]EODs 2026'!$A:$A,0))),0)</f>
        <v/>
      </c>
      <c r="M221" s="251"/>
      <c r="N221" s="251"/>
      <c r="O221" s="251"/>
      <c r="P221" s="251"/>
      <c r="Q221" s="251"/>
      <c r="R221" s="251"/>
      <c r="S221" s="251"/>
      <c r="T221" s="251"/>
      <c r="U221" s="251"/>
      <c r="V221" s="251"/>
      <c r="W221" s="251"/>
      <c r="X221" s="251"/>
      <c r="Y221" s="251"/>
      <c r="Z221" s="251"/>
      <c r="AA221" s="251"/>
      <c r="AB221" s="251"/>
      <c r="AC221" s="251"/>
      <c r="AD221" s="251"/>
      <c r="AE221" s="251"/>
      <c r="AF221" s="261">
        <v>840109</v>
      </c>
      <c r="AG221" s="259" t="s">
        <v>1182</v>
      </c>
      <c r="AH221" s="259" t="s">
        <v>1613</v>
      </c>
      <c r="AI221" s="259" t="s">
        <v>41</v>
      </c>
      <c r="AJ221" s="259" t="s">
        <v>1606</v>
      </c>
      <c r="AK221" s="261">
        <v>13</v>
      </c>
      <c r="AL221" s="270" t="s">
        <v>1617</v>
      </c>
      <c r="AM221" s="271">
        <v>130410</v>
      </c>
      <c r="AT221" s="206"/>
      <c r="AU221" s="251"/>
      <c r="AV221" s="251"/>
      <c r="AW221" s="251"/>
      <c r="AX221" s="251"/>
      <c r="AY221" s="251"/>
      <c r="AZ221" s="251"/>
      <c r="BB221" s="251"/>
      <c r="BC221" s="251"/>
      <c r="BD221" s="251"/>
    </row>
    <row r="222" spans="1:56" s="205" customFormat="1" ht="34.5" hidden="1" customHeight="1">
      <c r="A222" s="251"/>
      <c r="B222" s="251"/>
      <c r="C222" s="251"/>
      <c r="D222" s="303"/>
      <c r="E222" s="304"/>
      <c r="F222" s="303"/>
      <c r="G222" s="303"/>
      <c r="H222" s="303"/>
      <c r="I222" s="303"/>
      <c r="J222" s="505" t="str">
        <f>IFERROR(IF(D222="","",INDEX('[18]EODs 2026'!$H:$H,MATCH(D222,'[18]EODs 2026'!$A:$A,0))),0)</f>
        <v/>
      </c>
      <c r="K222" s="510"/>
      <c r="L222" s="506" t="str">
        <f>IFERROR(IF(D222="","",INDEX('[18]EODs 2026'!$F:$F,MATCH(D222,'[18]EODs 2026'!$A:$A,0))),0)</f>
        <v/>
      </c>
      <c r="M222" s="303"/>
      <c r="N222" s="303"/>
      <c r="O222" s="303"/>
      <c r="P222" s="303"/>
      <c r="Q222" s="303"/>
      <c r="R222" s="303"/>
      <c r="S222" s="303"/>
      <c r="T222" s="303"/>
      <c r="U222" s="303"/>
      <c r="V222" s="303"/>
      <c r="W222" s="303"/>
      <c r="X222" s="251"/>
      <c r="Y222" s="251"/>
      <c r="Z222" s="251"/>
      <c r="AA222" s="251"/>
      <c r="AB222" s="251"/>
      <c r="AC222" s="251"/>
      <c r="AD222" s="251"/>
      <c r="AE222" s="251"/>
      <c r="AF222" s="261">
        <v>840111</v>
      </c>
      <c r="AG222" s="259" t="s">
        <v>1510</v>
      </c>
      <c r="AH222" s="259" t="s">
        <v>1144</v>
      </c>
      <c r="AI222" s="259" t="s">
        <v>41</v>
      </c>
      <c r="AJ222" s="259" t="s">
        <v>1606</v>
      </c>
      <c r="AK222" s="261">
        <v>13</v>
      </c>
      <c r="AL222" s="270" t="s">
        <v>1618</v>
      </c>
      <c r="AM222" s="271">
        <v>130411</v>
      </c>
      <c r="AT222" s="206"/>
      <c r="AU222" s="251"/>
      <c r="AV222" s="251"/>
      <c r="AW222" s="251"/>
      <c r="AX222" s="251"/>
      <c r="AY222" s="251"/>
      <c r="AZ222" s="251"/>
      <c r="BB222" s="303"/>
      <c r="BC222" s="303"/>
      <c r="BD222" s="303"/>
    </row>
    <row r="223" spans="1:56" s="205" customFormat="1" ht="34.5" hidden="1" customHeight="1">
      <c r="A223" s="251"/>
      <c r="B223" s="251"/>
      <c r="C223" s="251"/>
      <c r="D223" s="303"/>
      <c r="E223" s="304"/>
      <c r="F223" s="303"/>
      <c r="G223" s="303"/>
      <c r="H223" s="303"/>
      <c r="I223" s="303"/>
      <c r="J223" s="505" t="str">
        <f>IFERROR(IF(D223="","",INDEX('[18]EODs 2026'!$H:$H,MATCH(D223,'[18]EODs 2026'!$A:$A,0))),0)</f>
        <v/>
      </c>
      <c r="K223" s="510"/>
      <c r="L223" s="506" t="str">
        <f>IFERROR(IF(D223="","",INDEX('[18]EODs 2026'!$F:$F,MATCH(D223,'[18]EODs 2026'!$A:$A,0))),0)</f>
        <v/>
      </c>
      <c r="M223" s="303"/>
      <c r="N223" s="303"/>
      <c r="O223" s="303"/>
      <c r="P223" s="303"/>
      <c r="Q223" s="303"/>
      <c r="R223" s="303"/>
      <c r="S223" s="303"/>
      <c r="T223" s="303"/>
      <c r="U223" s="303"/>
      <c r="V223" s="303"/>
      <c r="W223" s="303"/>
      <c r="X223" s="251"/>
      <c r="Y223" s="251"/>
      <c r="Z223" s="251"/>
      <c r="AA223" s="251"/>
      <c r="AB223" s="251"/>
      <c r="AC223" s="251"/>
      <c r="AD223" s="251"/>
      <c r="AE223" s="251"/>
      <c r="AF223" s="261">
        <v>840112</v>
      </c>
      <c r="AG223" s="259" t="s">
        <v>1619</v>
      </c>
      <c r="AH223" s="259" t="s">
        <v>1144</v>
      </c>
      <c r="AI223" s="259" t="s">
        <v>41</v>
      </c>
      <c r="AJ223" s="259" t="s">
        <v>1606</v>
      </c>
      <c r="AK223" s="261">
        <v>13</v>
      </c>
      <c r="AL223" s="270" t="s">
        <v>1620</v>
      </c>
      <c r="AM223" s="271">
        <v>130412</v>
      </c>
      <c r="AT223" s="206"/>
      <c r="AU223" s="251"/>
      <c r="AV223" s="251"/>
      <c r="AW223" s="251"/>
      <c r="AX223" s="251"/>
      <c r="AY223" s="251"/>
      <c r="AZ223" s="251"/>
      <c r="BB223" s="303"/>
      <c r="BC223" s="303"/>
      <c r="BD223" s="303"/>
    </row>
    <row r="224" spans="1:56" s="205" customFormat="1" ht="34.5" hidden="1" customHeight="1">
      <c r="A224" s="251"/>
      <c r="B224" s="251"/>
      <c r="C224" s="251"/>
      <c r="D224" s="303"/>
      <c r="E224" s="304"/>
      <c r="F224" s="303"/>
      <c r="G224" s="303"/>
      <c r="H224" s="303"/>
      <c r="I224" s="303"/>
      <c r="J224" s="505" t="str">
        <f>IFERROR(IF(D224="","",INDEX('[18]EODs 2026'!$H:$H,MATCH(D224,'[18]EODs 2026'!$A:$A,0))),0)</f>
        <v/>
      </c>
      <c r="K224" s="510"/>
      <c r="L224" s="506" t="str">
        <f>IFERROR(IF(D224="","",INDEX('[18]EODs 2026'!$F:$F,MATCH(D224,'[18]EODs 2026'!$A:$A,0))),0)</f>
        <v/>
      </c>
      <c r="M224" s="303"/>
      <c r="N224" s="303"/>
      <c r="O224" s="303"/>
      <c r="P224" s="303"/>
      <c r="Q224" s="303"/>
      <c r="R224" s="303"/>
      <c r="S224" s="303"/>
      <c r="T224" s="303"/>
      <c r="U224" s="303"/>
      <c r="V224" s="303"/>
      <c r="W224" s="303"/>
      <c r="X224" s="251"/>
      <c r="Y224" s="251"/>
      <c r="Z224" s="251"/>
      <c r="AA224" s="251"/>
      <c r="AB224" s="251"/>
      <c r="AC224" s="251"/>
      <c r="AD224" s="251"/>
      <c r="AE224" s="251"/>
      <c r="AF224" s="261">
        <v>840113</v>
      </c>
      <c r="AG224" s="259" t="s">
        <v>1621</v>
      </c>
      <c r="AH224" s="259" t="s">
        <v>1622</v>
      </c>
      <c r="AI224" s="259" t="s">
        <v>41</v>
      </c>
      <c r="AJ224" s="259" t="s">
        <v>1606</v>
      </c>
      <c r="AK224" s="261">
        <v>13</v>
      </c>
      <c r="AL224" s="270" t="s">
        <v>1623</v>
      </c>
      <c r="AM224" s="271">
        <v>130413</v>
      </c>
      <c r="AT224" s="206"/>
      <c r="AU224" s="251"/>
      <c r="AV224" s="251"/>
      <c r="AW224" s="251"/>
      <c r="AX224" s="251"/>
      <c r="AY224" s="251"/>
      <c r="AZ224" s="251"/>
      <c r="BB224" s="303"/>
      <c r="BC224" s="303"/>
      <c r="BD224" s="303"/>
    </row>
    <row r="225" spans="1:56" s="205" customFormat="1" ht="34.5" hidden="1" customHeight="1">
      <c r="A225" s="251"/>
      <c r="B225" s="251"/>
      <c r="C225" s="251"/>
      <c r="D225" s="303"/>
      <c r="E225" s="304"/>
      <c r="F225" s="303"/>
      <c r="G225" s="303"/>
      <c r="H225" s="303"/>
      <c r="I225" s="303"/>
      <c r="J225" s="505" t="str">
        <f>IFERROR(IF(D225="","",INDEX('[18]EODs 2026'!$H:$H,MATCH(D225,'[18]EODs 2026'!$A:$A,0))),0)</f>
        <v/>
      </c>
      <c r="K225" s="510"/>
      <c r="L225" s="506" t="str">
        <f>IFERROR(IF(D225="","",INDEX('[18]EODs 2026'!$F:$F,MATCH(D225,'[18]EODs 2026'!$A:$A,0))),0)</f>
        <v/>
      </c>
      <c r="M225" s="303"/>
      <c r="N225" s="303"/>
      <c r="O225" s="303"/>
      <c r="P225" s="303"/>
      <c r="Q225" s="303"/>
      <c r="R225" s="303"/>
      <c r="S225" s="303"/>
      <c r="T225" s="303"/>
      <c r="U225" s="303"/>
      <c r="V225" s="303"/>
      <c r="W225" s="303"/>
      <c r="X225" s="251"/>
      <c r="Y225" s="251"/>
      <c r="Z225" s="251"/>
      <c r="AA225" s="251"/>
      <c r="AB225" s="251"/>
      <c r="AC225" s="251"/>
      <c r="AD225" s="251"/>
      <c r="AE225" s="251"/>
      <c r="AF225" s="261">
        <v>840115</v>
      </c>
      <c r="AG225" s="259" t="s">
        <v>1624</v>
      </c>
      <c r="AH225" s="259" t="s">
        <v>1622</v>
      </c>
      <c r="AI225" s="259" t="s">
        <v>41</v>
      </c>
      <c r="AJ225" s="259" t="s">
        <v>1606</v>
      </c>
      <c r="AK225" s="261">
        <v>13</v>
      </c>
      <c r="AL225" s="270" t="s">
        <v>1625</v>
      </c>
      <c r="AM225" s="271">
        <v>130414</v>
      </c>
      <c r="AT225" s="206"/>
      <c r="AU225" s="251"/>
      <c r="AV225" s="251"/>
      <c r="AW225" s="251"/>
      <c r="AX225" s="251"/>
      <c r="AY225" s="251"/>
      <c r="AZ225" s="251"/>
      <c r="BB225" s="303"/>
      <c r="BC225" s="303"/>
      <c r="BD225" s="303"/>
    </row>
    <row r="226" spans="1:56" s="205" customFormat="1" ht="34.5" hidden="1" customHeight="1">
      <c r="A226" s="251"/>
      <c r="B226" s="251"/>
      <c r="C226" s="251"/>
      <c r="D226" s="303"/>
      <c r="E226" s="304"/>
      <c r="F226" s="303"/>
      <c r="G226" s="303"/>
      <c r="H226" s="303"/>
      <c r="I226" s="303"/>
      <c r="J226" s="505" t="str">
        <f>IFERROR(IF(D226="","",INDEX('[18]EODs 2026'!$H:$H,MATCH(D226,'[18]EODs 2026'!$A:$A,0))),0)</f>
        <v/>
      </c>
      <c r="K226" s="510"/>
      <c r="L226" s="506" t="str">
        <f>IFERROR(IF(D226="","",INDEX('[18]EODs 2026'!$F:$F,MATCH(D226,'[18]EODs 2026'!$A:$A,0))),0)</f>
        <v/>
      </c>
      <c r="M226" s="303"/>
      <c r="N226" s="303"/>
      <c r="O226" s="303"/>
      <c r="P226" s="303"/>
      <c r="Q226" s="303"/>
      <c r="R226" s="303"/>
      <c r="S226" s="303"/>
      <c r="T226" s="303"/>
      <c r="U226" s="303"/>
      <c r="V226" s="303"/>
      <c r="W226" s="303"/>
      <c r="X226" s="251"/>
      <c r="Y226" s="251"/>
      <c r="Z226" s="251"/>
      <c r="AA226" s="251"/>
      <c r="AB226" s="251"/>
      <c r="AC226" s="251"/>
      <c r="AD226" s="251"/>
      <c r="AE226" s="251"/>
      <c r="AF226" s="261">
        <v>840201</v>
      </c>
      <c r="AG226" s="259" t="s">
        <v>1626</v>
      </c>
      <c r="AH226" s="259" t="s">
        <v>1613</v>
      </c>
      <c r="AI226" s="259" t="s">
        <v>41</v>
      </c>
      <c r="AJ226" s="259" t="s">
        <v>1608</v>
      </c>
      <c r="AK226" s="261">
        <v>13</v>
      </c>
      <c r="AL226" s="270" t="s">
        <v>1627</v>
      </c>
      <c r="AM226" s="271">
        <v>130415</v>
      </c>
      <c r="AT226" s="206"/>
      <c r="AU226" s="251"/>
      <c r="AV226" s="251"/>
      <c r="AW226" s="251"/>
      <c r="AX226" s="251"/>
      <c r="AY226" s="251"/>
      <c r="AZ226" s="251"/>
      <c r="BB226" s="303"/>
      <c r="BC226" s="303"/>
      <c r="BD226" s="303"/>
    </row>
    <row r="227" spans="1:56" s="205" customFormat="1" ht="34.5" hidden="1" customHeight="1">
      <c r="A227" s="251"/>
      <c r="B227" s="251"/>
      <c r="C227" s="251"/>
      <c r="D227" s="303"/>
      <c r="E227" s="304"/>
      <c r="F227" s="303"/>
      <c r="G227" s="303"/>
      <c r="H227" s="303"/>
      <c r="I227" s="303"/>
      <c r="J227" s="505" t="str">
        <f>IFERROR(IF(D227="","",INDEX('[18]EODs 2026'!$H:$H,MATCH(D227,'[18]EODs 2026'!$A:$A,0))),0)</f>
        <v/>
      </c>
      <c r="K227" s="510"/>
      <c r="L227" s="506" t="str">
        <f>IFERROR(IF(D227="","",INDEX('[18]EODs 2026'!$F:$F,MATCH(D227,'[18]EODs 2026'!$A:$A,0))),0)</f>
        <v/>
      </c>
      <c r="M227" s="303"/>
      <c r="N227" s="303"/>
      <c r="O227" s="303"/>
      <c r="P227" s="303"/>
      <c r="Q227" s="303"/>
      <c r="R227" s="303"/>
      <c r="S227" s="303"/>
      <c r="T227" s="303"/>
      <c r="U227" s="303"/>
      <c r="V227" s="303"/>
      <c r="W227" s="303"/>
      <c r="X227" s="251"/>
      <c r="Y227" s="251"/>
      <c r="Z227" s="251"/>
      <c r="AA227" s="251"/>
      <c r="AB227" s="251"/>
      <c r="AC227" s="251"/>
      <c r="AD227" s="251"/>
      <c r="AE227" s="251"/>
      <c r="AF227" s="261">
        <v>840202</v>
      </c>
      <c r="AG227" s="259" t="s">
        <v>1628</v>
      </c>
      <c r="AH227" s="259" t="s">
        <v>1613</v>
      </c>
      <c r="AI227" s="259" t="s">
        <v>41</v>
      </c>
      <c r="AJ227" s="259" t="s">
        <v>1608</v>
      </c>
      <c r="AK227" s="261">
        <v>13</v>
      </c>
      <c r="AL227" s="270" t="s">
        <v>1629</v>
      </c>
      <c r="AM227" s="271">
        <v>130416</v>
      </c>
      <c r="AT227" s="206"/>
      <c r="AU227" s="251"/>
      <c r="AV227" s="251"/>
      <c r="AW227" s="251"/>
      <c r="AX227" s="251"/>
      <c r="AY227" s="251"/>
      <c r="AZ227" s="251"/>
      <c r="BB227" s="303"/>
      <c r="BC227" s="303"/>
      <c r="BD227" s="303"/>
    </row>
    <row r="228" spans="1:56" s="205" customFormat="1" ht="34.5" hidden="1" customHeight="1">
      <c r="A228" s="251"/>
      <c r="B228" s="251"/>
      <c r="C228" s="251"/>
      <c r="D228" s="303"/>
      <c r="E228" s="304"/>
      <c r="F228" s="303"/>
      <c r="G228" s="303"/>
      <c r="H228" s="303"/>
      <c r="I228" s="303"/>
      <c r="J228" s="505" t="str">
        <f>IFERROR(IF(D228="","",INDEX('[18]EODs 2026'!$H:$H,MATCH(D228,'[18]EODs 2026'!$A:$A,0))),0)</f>
        <v/>
      </c>
      <c r="K228" s="510"/>
      <c r="L228" s="506" t="str">
        <f>IFERROR(IF(D228="","",INDEX('[18]EODs 2026'!$F:$F,MATCH(D228,'[18]EODs 2026'!$A:$A,0))),0)</f>
        <v/>
      </c>
      <c r="M228" s="303"/>
      <c r="N228" s="303"/>
      <c r="O228" s="303"/>
      <c r="P228" s="303"/>
      <c r="Q228" s="303"/>
      <c r="R228" s="303"/>
      <c r="S228" s="303"/>
      <c r="T228" s="303"/>
      <c r="U228" s="303"/>
      <c r="V228" s="303"/>
      <c r="W228" s="303"/>
      <c r="X228" s="251"/>
      <c r="Y228" s="251"/>
      <c r="Z228" s="251"/>
      <c r="AA228" s="251"/>
      <c r="AB228" s="251"/>
      <c r="AC228" s="251"/>
      <c r="AD228" s="251"/>
      <c r="AE228" s="251"/>
      <c r="AF228" s="261">
        <v>840203</v>
      </c>
      <c r="AG228" s="259" t="s">
        <v>1630</v>
      </c>
      <c r="AH228" s="259" t="s">
        <v>1613</v>
      </c>
      <c r="AI228" s="259" t="s">
        <v>41</v>
      </c>
      <c r="AJ228" s="259" t="s">
        <v>1608</v>
      </c>
      <c r="AK228" s="261">
        <v>13</v>
      </c>
      <c r="AL228" s="270" t="s">
        <v>1631</v>
      </c>
      <c r="AM228" s="271">
        <v>130417</v>
      </c>
      <c r="AT228" s="206"/>
      <c r="AU228" s="251"/>
      <c r="AV228" s="251"/>
      <c r="AW228" s="251"/>
      <c r="AX228" s="251"/>
      <c r="AY228" s="251"/>
      <c r="AZ228" s="251"/>
      <c r="BB228" s="303"/>
      <c r="BC228" s="303"/>
      <c r="BD228" s="303"/>
    </row>
    <row r="229" spans="1:56" s="205" customFormat="1" ht="34.5" hidden="1" customHeight="1">
      <c r="A229" s="251"/>
      <c r="B229" s="251"/>
      <c r="C229" s="251"/>
      <c r="D229" s="303"/>
      <c r="E229" s="304"/>
      <c r="F229" s="303"/>
      <c r="G229" s="303"/>
      <c r="H229" s="303"/>
      <c r="I229" s="303"/>
      <c r="J229" s="505" t="str">
        <f>IFERROR(IF(D229="","",INDEX('[18]EODs 2026'!$H:$H,MATCH(D229,'[18]EODs 2026'!$A:$A,0))),0)</f>
        <v/>
      </c>
      <c r="K229" s="510"/>
      <c r="L229" s="506" t="str">
        <f>IFERROR(IF(D229="","",INDEX('[18]EODs 2026'!$F:$F,MATCH(D229,'[18]EODs 2026'!$A:$A,0))),0)</f>
        <v/>
      </c>
      <c r="M229" s="303"/>
      <c r="N229" s="303"/>
      <c r="O229" s="303"/>
      <c r="P229" s="303"/>
      <c r="Q229" s="303"/>
      <c r="R229" s="303"/>
      <c r="S229" s="303"/>
      <c r="T229" s="303"/>
      <c r="U229" s="303"/>
      <c r="V229" s="303"/>
      <c r="W229" s="303"/>
      <c r="X229" s="251"/>
      <c r="Y229" s="251"/>
      <c r="Z229" s="251"/>
      <c r="AA229" s="251"/>
      <c r="AB229" s="251"/>
      <c r="AC229" s="251"/>
      <c r="AD229" s="251"/>
      <c r="AE229" s="251"/>
      <c r="AF229" s="261">
        <v>840301</v>
      </c>
      <c r="AG229" s="259" t="s">
        <v>1632</v>
      </c>
      <c r="AH229" s="259" t="s">
        <v>1613</v>
      </c>
      <c r="AI229" s="259" t="s">
        <v>41</v>
      </c>
      <c r="AJ229" s="259" t="s">
        <v>1606</v>
      </c>
      <c r="AK229" s="261">
        <v>13</v>
      </c>
      <c r="AL229" s="270" t="s">
        <v>1633</v>
      </c>
      <c r="AM229" s="271">
        <v>130418</v>
      </c>
      <c r="AT229" s="206"/>
      <c r="AU229" s="251"/>
      <c r="AV229" s="251"/>
      <c r="AW229" s="251"/>
      <c r="AX229" s="251"/>
      <c r="AY229" s="251"/>
      <c r="AZ229" s="251"/>
      <c r="BB229" s="303"/>
      <c r="BC229" s="303"/>
      <c r="BD229" s="303"/>
    </row>
    <row r="230" spans="1:56" s="205" customFormat="1" ht="34.5" hidden="1" customHeight="1">
      <c r="A230" s="251"/>
      <c r="B230" s="251"/>
      <c r="C230" s="251"/>
      <c r="D230" s="303"/>
      <c r="E230" s="304"/>
      <c r="F230" s="303"/>
      <c r="G230" s="303"/>
      <c r="H230" s="303"/>
      <c r="I230" s="303"/>
      <c r="J230" s="505" t="str">
        <f>IFERROR(IF(D230="","",INDEX('[18]EODs 2026'!$H:$H,MATCH(D230,'[18]EODs 2026'!$A:$A,0))),0)</f>
        <v/>
      </c>
      <c r="K230" s="510"/>
      <c r="L230" s="506" t="str">
        <f>IFERROR(IF(D230="","",INDEX('[18]EODs 2026'!$F:$F,MATCH(D230,'[18]EODs 2026'!$A:$A,0))),0)</f>
        <v/>
      </c>
      <c r="M230" s="303"/>
      <c r="N230" s="303"/>
      <c r="O230" s="303"/>
      <c r="P230" s="303"/>
      <c r="Q230" s="303"/>
      <c r="R230" s="303"/>
      <c r="S230" s="303"/>
      <c r="T230" s="303"/>
      <c r="U230" s="303"/>
      <c r="V230" s="303"/>
      <c r="W230" s="303"/>
      <c r="X230" s="251"/>
      <c r="Y230" s="251"/>
      <c r="Z230" s="251"/>
      <c r="AA230" s="251"/>
      <c r="AB230" s="251"/>
      <c r="AC230" s="251"/>
      <c r="AD230" s="251"/>
      <c r="AE230" s="251"/>
      <c r="AF230" s="261">
        <v>840302</v>
      </c>
      <c r="AG230" s="259" t="s">
        <v>1634</v>
      </c>
      <c r="AH230" s="259" t="s">
        <v>1613</v>
      </c>
      <c r="AI230" s="259" t="s">
        <v>41</v>
      </c>
      <c r="AJ230" s="259" t="s">
        <v>1608</v>
      </c>
      <c r="AK230" s="261">
        <v>13</v>
      </c>
      <c r="AL230" s="270" t="s">
        <v>1635</v>
      </c>
      <c r="AM230" s="271">
        <v>130419</v>
      </c>
      <c r="AT230" s="206"/>
      <c r="AU230" s="251"/>
      <c r="AV230" s="251"/>
      <c r="AW230" s="251"/>
      <c r="AX230" s="251"/>
      <c r="AY230" s="251"/>
      <c r="AZ230" s="251"/>
      <c r="BB230" s="303"/>
      <c r="BC230" s="303"/>
      <c r="BD230" s="303"/>
    </row>
    <row r="231" spans="1:56" s="205" customFormat="1" ht="34.5" hidden="1" customHeight="1">
      <c r="A231" s="251"/>
      <c r="B231" s="251"/>
      <c r="C231" s="251"/>
      <c r="D231" s="303"/>
      <c r="E231" s="304"/>
      <c r="F231" s="303"/>
      <c r="G231" s="303"/>
      <c r="H231" s="303"/>
      <c r="I231" s="303"/>
      <c r="J231" s="505" t="str">
        <f>IFERROR(IF(D231="","",INDEX('[18]EODs 2026'!$H:$H,MATCH(D231,'[18]EODs 2026'!$A:$A,0))),0)</f>
        <v/>
      </c>
      <c r="K231" s="510"/>
      <c r="L231" s="506" t="str">
        <f>IFERROR(IF(D231="","",INDEX('[18]EODs 2026'!$F:$F,MATCH(D231,'[18]EODs 2026'!$A:$A,0))),0)</f>
        <v/>
      </c>
      <c r="M231" s="303"/>
      <c r="N231" s="303"/>
      <c r="O231" s="303"/>
      <c r="P231" s="303"/>
      <c r="Q231" s="303"/>
      <c r="R231" s="303"/>
      <c r="S231" s="303"/>
      <c r="T231" s="303"/>
      <c r="U231" s="303"/>
      <c r="V231" s="303"/>
      <c r="W231" s="303"/>
      <c r="X231" s="251"/>
      <c r="Y231" s="251"/>
      <c r="Z231" s="251"/>
      <c r="AA231" s="251"/>
      <c r="AB231" s="251"/>
      <c r="AC231" s="251"/>
      <c r="AD231" s="251"/>
      <c r="AE231" s="251"/>
      <c r="AF231" s="261">
        <v>840401</v>
      </c>
      <c r="AG231" s="259" t="s">
        <v>1636</v>
      </c>
      <c r="AH231" s="259" t="s">
        <v>1613</v>
      </c>
      <c r="AI231" s="259" t="s">
        <v>41</v>
      </c>
      <c r="AJ231" s="259" t="s">
        <v>1606</v>
      </c>
      <c r="AK231" s="261">
        <v>13</v>
      </c>
      <c r="AL231" s="270" t="s">
        <v>1637</v>
      </c>
      <c r="AM231" s="271">
        <v>130420</v>
      </c>
      <c r="AT231" s="206"/>
      <c r="AU231" s="251"/>
      <c r="AV231" s="251"/>
      <c r="AW231" s="251"/>
      <c r="AX231" s="251"/>
      <c r="AY231" s="251"/>
      <c r="AZ231" s="251"/>
      <c r="BB231" s="303"/>
      <c r="BC231" s="303"/>
      <c r="BD231" s="303"/>
    </row>
    <row r="232" spans="1:56" s="205" customFormat="1" ht="34.5" hidden="1" customHeight="1">
      <c r="A232" s="251"/>
      <c r="B232" s="251"/>
      <c r="C232" s="251"/>
      <c r="D232" s="303"/>
      <c r="E232" s="304"/>
      <c r="F232" s="303"/>
      <c r="G232" s="303"/>
      <c r="H232" s="303"/>
      <c r="I232" s="303"/>
      <c r="J232" s="505" t="str">
        <f>IFERROR(IF(D232="","",INDEX('[18]EODs 2026'!$H:$H,MATCH(D232,'[18]EODs 2026'!$A:$A,0))),0)</f>
        <v/>
      </c>
      <c r="K232" s="510"/>
      <c r="L232" s="506" t="str">
        <f>IFERROR(IF(D232="","",INDEX('[18]EODs 2026'!$F:$F,MATCH(D232,'[18]EODs 2026'!$A:$A,0))),0)</f>
        <v/>
      </c>
      <c r="M232" s="303"/>
      <c r="N232" s="303"/>
      <c r="O232" s="303"/>
      <c r="P232" s="303"/>
      <c r="Q232" s="303"/>
      <c r="R232" s="303"/>
      <c r="S232" s="303"/>
      <c r="T232" s="303"/>
      <c r="U232" s="303"/>
      <c r="V232" s="303"/>
      <c r="W232" s="303"/>
      <c r="X232" s="251"/>
      <c r="Y232" s="251"/>
      <c r="Z232" s="251"/>
      <c r="AA232" s="251"/>
      <c r="AB232" s="251"/>
      <c r="AC232" s="251"/>
      <c r="AD232" s="251"/>
      <c r="AE232" s="251"/>
      <c r="AF232" s="261">
        <v>840402</v>
      </c>
      <c r="AG232" s="259" t="s">
        <v>1638</v>
      </c>
      <c r="AH232" s="259" t="s">
        <v>1613</v>
      </c>
      <c r="AI232" s="259" t="s">
        <v>41</v>
      </c>
      <c r="AJ232" s="259" t="s">
        <v>1606</v>
      </c>
      <c r="AK232" s="261">
        <v>13</v>
      </c>
      <c r="AL232" s="270" t="s">
        <v>1639</v>
      </c>
      <c r="AM232" s="271">
        <v>130421</v>
      </c>
      <c r="AT232" s="206"/>
      <c r="AU232" s="251"/>
      <c r="AV232" s="251"/>
      <c r="AW232" s="251"/>
      <c r="AX232" s="251"/>
      <c r="AY232" s="251"/>
      <c r="AZ232" s="251"/>
      <c r="BB232" s="303"/>
      <c r="BC232" s="303"/>
      <c r="BD232" s="303"/>
    </row>
    <row r="233" spans="1:56" s="205" customFormat="1" ht="34.5" hidden="1" customHeight="1">
      <c r="A233" s="251"/>
      <c r="B233" s="251"/>
      <c r="C233" s="251"/>
      <c r="D233" s="303"/>
      <c r="E233" s="304"/>
      <c r="F233" s="303"/>
      <c r="G233" s="303"/>
      <c r="H233" s="303"/>
      <c r="I233" s="303"/>
      <c r="J233" s="505" t="str">
        <f>IFERROR(IF(D233="","",INDEX('[18]EODs 2026'!$H:$H,MATCH(D233,'[18]EODs 2026'!$A:$A,0))),0)</f>
        <v/>
      </c>
      <c r="K233" s="510"/>
      <c r="L233" s="506" t="str">
        <f>IFERROR(IF(D233="","",INDEX('[18]EODs 2026'!$F:$F,MATCH(D233,'[18]EODs 2026'!$A:$A,0))),0)</f>
        <v/>
      </c>
      <c r="M233" s="303"/>
      <c r="N233" s="303"/>
      <c r="O233" s="303"/>
      <c r="P233" s="303"/>
      <c r="Q233" s="303"/>
      <c r="R233" s="303"/>
      <c r="S233" s="303"/>
      <c r="T233" s="303"/>
      <c r="U233" s="303"/>
      <c r="V233" s="303"/>
      <c r="W233" s="303"/>
      <c r="X233" s="251"/>
      <c r="Y233" s="251"/>
      <c r="Z233" s="251"/>
      <c r="AA233" s="251"/>
      <c r="AB233" s="251"/>
      <c r="AC233" s="251"/>
      <c r="AD233" s="251"/>
      <c r="AE233" s="251"/>
      <c r="AF233" s="261">
        <v>840512</v>
      </c>
      <c r="AG233" s="259" t="s">
        <v>1514</v>
      </c>
      <c r="AH233" s="259" t="s">
        <v>1613</v>
      </c>
      <c r="AI233" s="259" t="s">
        <v>41</v>
      </c>
      <c r="AJ233" s="259" t="s">
        <v>1606</v>
      </c>
      <c r="AK233" s="261">
        <v>13</v>
      </c>
      <c r="AL233" s="270" t="s">
        <v>1640</v>
      </c>
      <c r="AM233" s="271">
        <v>130499</v>
      </c>
      <c r="AT233" s="206"/>
      <c r="AU233" s="251"/>
      <c r="AV233" s="251"/>
      <c r="AW233" s="251"/>
      <c r="AX233" s="251"/>
      <c r="AY233" s="251"/>
      <c r="AZ233" s="251"/>
      <c r="BB233" s="303"/>
      <c r="BC233" s="303"/>
      <c r="BD233" s="303"/>
    </row>
    <row r="234" spans="1:56" s="205" customFormat="1" ht="34.5" hidden="1" customHeight="1">
      <c r="A234" s="251"/>
      <c r="B234" s="251"/>
      <c r="C234" s="251"/>
      <c r="D234" s="303"/>
      <c r="E234" s="304"/>
      <c r="F234" s="303"/>
      <c r="G234" s="303"/>
      <c r="H234" s="303"/>
      <c r="I234" s="303"/>
      <c r="J234" s="505" t="str">
        <f>IFERROR(IF(D234="","",INDEX('[18]EODs 2026'!$H:$H,MATCH(D234,'[18]EODs 2026'!$A:$A,0))),0)</f>
        <v/>
      </c>
      <c r="K234" s="510"/>
      <c r="L234" s="506" t="str">
        <f>IFERROR(IF(D234="","",INDEX('[18]EODs 2026'!$F:$F,MATCH(D234,'[18]EODs 2026'!$A:$A,0))),0)</f>
        <v/>
      </c>
      <c r="M234" s="303"/>
      <c r="N234" s="303"/>
      <c r="O234" s="303"/>
      <c r="P234" s="303"/>
      <c r="Q234" s="303"/>
      <c r="R234" s="303"/>
      <c r="S234" s="303"/>
      <c r="T234" s="303"/>
      <c r="U234" s="303"/>
      <c r="V234" s="303"/>
      <c r="W234" s="303"/>
      <c r="X234" s="251"/>
      <c r="Y234" s="251"/>
      <c r="Z234" s="251"/>
      <c r="AA234" s="251"/>
      <c r="AB234" s="251"/>
      <c r="AC234" s="251"/>
      <c r="AD234" s="251"/>
      <c r="AE234" s="251"/>
      <c r="AF234" s="261">
        <v>840513</v>
      </c>
      <c r="AG234" s="259" t="s">
        <v>1641</v>
      </c>
      <c r="AH234" s="259" t="s">
        <v>1613</v>
      </c>
      <c r="AI234" s="259" t="s">
        <v>41</v>
      </c>
      <c r="AJ234" s="259" t="s">
        <v>1606</v>
      </c>
      <c r="AK234" s="261">
        <v>13</v>
      </c>
      <c r="AL234" s="270" t="s">
        <v>1642</v>
      </c>
      <c r="AM234" s="271">
        <v>140000</v>
      </c>
      <c r="AT234" s="206"/>
      <c r="AU234" s="251"/>
      <c r="AV234" s="251"/>
      <c r="AW234" s="251"/>
      <c r="AX234" s="251"/>
      <c r="AY234" s="251"/>
      <c r="AZ234" s="251"/>
      <c r="BB234" s="303"/>
      <c r="BC234" s="303"/>
      <c r="BD234" s="303"/>
    </row>
    <row r="235" spans="1:56" s="205" customFormat="1" ht="34.5" hidden="1" customHeight="1">
      <c r="A235" s="251"/>
      <c r="B235" s="251"/>
      <c r="C235" s="251"/>
      <c r="D235" s="303"/>
      <c r="E235" s="304"/>
      <c r="F235" s="303"/>
      <c r="G235" s="303"/>
      <c r="H235" s="303"/>
      <c r="I235" s="303"/>
      <c r="J235" s="505" t="str">
        <f>IFERROR(IF(D235="","",INDEX('[18]EODs 2026'!$H:$H,MATCH(D235,'[18]EODs 2026'!$A:$A,0))),0)</f>
        <v/>
      </c>
      <c r="K235" s="510"/>
      <c r="L235" s="506" t="str">
        <f>IFERROR(IF(D235="","",INDEX('[18]EODs 2026'!$F:$F,MATCH(D235,'[18]EODs 2026'!$A:$A,0))),0)</f>
        <v/>
      </c>
      <c r="M235" s="303"/>
      <c r="N235" s="303"/>
      <c r="O235" s="303"/>
      <c r="P235" s="303"/>
      <c r="Q235" s="303"/>
      <c r="R235" s="303"/>
      <c r="S235" s="303"/>
      <c r="T235" s="303"/>
      <c r="U235" s="303"/>
      <c r="V235" s="303"/>
      <c r="W235" s="303"/>
      <c r="X235" s="251"/>
      <c r="Y235" s="251"/>
      <c r="Z235" s="251"/>
      <c r="AA235" s="251"/>
      <c r="AB235" s="251"/>
      <c r="AC235" s="251"/>
      <c r="AD235" s="251"/>
      <c r="AE235" s="251"/>
      <c r="AF235" s="261">
        <v>840514</v>
      </c>
      <c r="AG235" s="259" t="s">
        <v>1643</v>
      </c>
      <c r="AH235" s="259" t="s">
        <v>1613</v>
      </c>
      <c r="AI235" s="259" t="s">
        <v>41</v>
      </c>
      <c r="AJ235" s="259" t="s">
        <v>1606</v>
      </c>
      <c r="AK235" s="261">
        <v>13</v>
      </c>
      <c r="AL235" s="270" t="s">
        <v>1644</v>
      </c>
      <c r="AM235" s="271">
        <v>140100</v>
      </c>
      <c r="AT235" s="206"/>
      <c r="AU235" s="251"/>
      <c r="AV235" s="251"/>
      <c r="AW235" s="251"/>
      <c r="AX235" s="251"/>
      <c r="AY235" s="251"/>
      <c r="AZ235" s="251"/>
      <c r="BB235" s="303"/>
      <c r="BC235" s="303"/>
      <c r="BD235" s="303"/>
    </row>
    <row r="236" spans="1:56" s="205" customFormat="1" ht="34.5" hidden="1" customHeight="1">
      <c r="A236" s="251"/>
      <c r="B236" s="251"/>
      <c r="C236" s="251"/>
      <c r="D236" s="303"/>
      <c r="E236" s="304"/>
      <c r="F236" s="303"/>
      <c r="G236" s="303"/>
      <c r="H236" s="303"/>
      <c r="I236" s="303"/>
      <c r="J236" s="505" t="str">
        <f>IFERROR(IF(D236="","",INDEX('[18]EODs 2026'!$H:$H,MATCH(D236,'[18]EODs 2026'!$A:$A,0))),0)</f>
        <v/>
      </c>
      <c r="K236" s="510"/>
      <c r="L236" s="506" t="str">
        <f>IFERROR(IF(D236="","",INDEX('[18]EODs 2026'!$F:$F,MATCH(D236,'[18]EODs 2026'!$A:$A,0))),0)</f>
        <v/>
      </c>
      <c r="M236" s="303"/>
      <c r="N236" s="303"/>
      <c r="O236" s="303"/>
      <c r="P236" s="303"/>
      <c r="Q236" s="303"/>
      <c r="R236" s="303"/>
      <c r="S236" s="303"/>
      <c r="T236" s="303"/>
      <c r="U236" s="303"/>
      <c r="V236" s="303"/>
      <c r="W236" s="303"/>
      <c r="X236" s="251"/>
      <c r="Y236" s="251"/>
      <c r="Z236" s="251"/>
      <c r="AA236" s="251"/>
      <c r="AB236" s="251"/>
      <c r="AC236" s="251"/>
      <c r="AD236" s="251"/>
      <c r="AE236" s="251"/>
      <c r="AF236" s="261">
        <v>840515</v>
      </c>
      <c r="AG236" s="259" t="s">
        <v>1518</v>
      </c>
      <c r="AH236" s="259" t="s">
        <v>1613</v>
      </c>
      <c r="AI236" s="259" t="s">
        <v>41</v>
      </c>
      <c r="AJ236" s="259" t="s">
        <v>1606</v>
      </c>
      <c r="AK236" s="261">
        <v>13</v>
      </c>
      <c r="AL236" s="270" t="s">
        <v>1645</v>
      </c>
      <c r="AM236" s="271">
        <v>140106</v>
      </c>
      <c r="AT236" s="206"/>
      <c r="AU236" s="251"/>
      <c r="AV236" s="251"/>
      <c r="AW236" s="251"/>
      <c r="AX236" s="251"/>
      <c r="AY236" s="251"/>
      <c r="AZ236" s="251"/>
      <c r="BB236" s="303"/>
      <c r="BC236" s="303"/>
      <c r="BD236" s="303"/>
    </row>
    <row r="237" spans="1:56" s="205" customFormat="1" ht="34.5" hidden="1" customHeight="1">
      <c r="A237" s="251"/>
      <c r="B237" s="251"/>
      <c r="C237" s="251"/>
      <c r="D237" s="303"/>
      <c r="E237" s="304"/>
      <c r="F237" s="303"/>
      <c r="G237" s="303"/>
      <c r="H237" s="303"/>
      <c r="I237" s="303"/>
      <c r="J237" s="505" t="str">
        <f>IFERROR(IF(D237="","",INDEX('[18]EODs 2026'!$H:$H,MATCH(D237,'[18]EODs 2026'!$A:$A,0))),0)</f>
        <v/>
      </c>
      <c r="K237" s="510"/>
      <c r="L237" s="506" t="str">
        <f>IFERROR(IF(D237="","",INDEX('[18]EODs 2026'!$F:$F,MATCH(D237,'[18]EODs 2026'!$A:$A,0))),0)</f>
        <v/>
      </c>
      <c r="M237" s="303"/>
      <c r="N237" s="303"/>
      <c r="O237" s="303"/>
      <c r="P237" s="303"/>
      <c r="Q237" s="303"/>
      <c r="R237" s="303"/>
      <c r="S237" s="303"/>
      <c r="T237" s="303"/>
      <c r="U237" s="303"/>
      <c r="V237" s="303"/>
      <c r="W237" s="303"/>
      <c r="X237" s="251"/>
      <c r="Y237" s="251"/>
      <c r="Z237" s="251"/>
      <c r="AA237" s="251"/>
      <c r="AB237" s="251"/>
      <c r="AC237" s="251"/>
      <c r="AD237" s="251"/>
      <c r="AE237" s="251"/>
      <c r="AF237" s="261">
        <v>850101</v>
      </c>
      <c r="AG237" s="259" t="s">
        <v>1646</v>
      </c>
      <c r="AH237" s="259" t="s">
        <v>1613</v>
      </c>
      <c r="AI237" s="259" t="s">
        <v>41</v>
      </c>
      <c r="AJ237" s="259" t="s">
        <v>1608</v>
      </c>
      <c r="AK237" s="261">
        <v>37</v>
      </c>
      <c r="AL237" s="270" t="s">
        <v>1647</v>
      </c>
      <c r="AM237" s="271">
        <v>140107</v>
      </c>
      <c r="AT237" s="206"/>
      <c r="AU237" s="251"/>
      <c r="AV237" s="251"/>
      <c r="AW237" s="251"/>
      <c r="AX237" s="251"/>
      <c r="AY237" s="251"/>
      <c r="AZ237" s="251"/>
      <c r="BB237" s="303"/>
      <c r="BC237" s="303"/>
      <c r="BD237" s="303"/>
    </row>
    <row r="238" spans="1:56" s="205" customFormat="1" ht="34.5" hidden="1" customHeight="1">
      <c r="A238" s="251"/>
      <c r="B238" s="251"/>
      <c r="C238" s="251"/>
      <c r="D238" s="303"/>
      <c r="E238" s="304"/>
      <c r="F238" s="303"/>
      <c r="G238" s="303"/>
      <c r="H238" s="303"/>
      <c r="I238" s="303"/>
      <c r="J238" s="505" t="str">
        <f>IFERROR(IF(D238="","",INDEX('[18]EODs 2026'!$H:$H,MATCH(D238,'[18]EODs 2026'!$A:$A,0))),0)</f>
        <v/>
      </c>
      <c r="K238" s="510"/>
      <c r="L238" s="506" t="str">
        <f>IFERROR(IF(D238="","",INDEX('[18]EODs 2026'!$F:$F,MATCH(D238,'[18]EODs 2026'!$A:$A,0))),0)</f>
        <v/>
      </c>
      <c r="M238" s="303"/>
      <c r="N238" s="303"/>
      <c r="O238" s="303"/>
      <c r="P238" s="303"/>
      <c r="Q238" s="303"/>
      <c r="R238" s="303"/>
      <c r="S238" s="303"/>
      <c r="T238" s="303"/>
      <c r="U238" s="303"/>
      <c r="V238" s="303"/>
      <c r="W238" s="303"/>
      <c r="X238" s="251"/>
      <c r="Y238" s="251"/>
      <c r="Z238" s="251"/>
      <c r="AA238" s="251"/>
      <c r="AB238" s="251"/>
      <c r="AC238" s="251"/>
      <c r="AD238" s="251"/>
      <c r="AE238" s="251"/>
      <c r="AF238" s="261">
        <v>850102</v>
      </c>
      <c r="AG238" s="259" t="s">
        <v>1648</v>
      </c>
      <c r="AH238" s="259" t="s">
        <v>1613</v>
      </c>
      <c r="AI238" s="259" t="s">
        <v>41</v>
      </c>
      <c r="AJ238" s="259" t="s">
        <v>1608</v>
      </c>
      <c r="AK238" s="261">
        <v>37</v>
      </c>
      <c r="AL238" s="270" t="s">
        <v>1649</v>
      </c>
      <c r="AM238" s="271">
        <v>140108</v>
      </c>
      <c r="AT238" s="206"/>
      <c r="AU238" s="251"/>
      <c r="AV238" s="251"/>
      <c r="AW238" s="251"/>
      <c r="AX238" s="251"/>
      <c r="AY238" s="251"/>
      <c r="AZ238" s="251"/>
      <c r="BB238" s="303"/>
      <c r="BC238" s="303"/>
      <c r="BD238" s="303"/>
    </row>
    <row r="239" spans="1:56" s="205" customFormat="1" ht="34.5" hidden="1" customHeight="1">
      <c r="A239" s="251"/>
      <c r="B239" s="251"/>
      <c r="C239" s="251"/>
      <c r="D239" s="303"/>
      <c r="E239" s="304"/>
      <c r="F239" s="303"/>
      <c r="G239" s="303"/>
      <c r="H239" s="303"/>
      <c r="I239" s="303"/>
      <c r="J239" s="505" t="str">
        <f>IFERROR(IF(D239="","",INDEX('[18]EODs 2026'!$H:$H,MATCH(D239,'[18]EODs 2026'!$A:$A,0))),0)</f>
        <v/>
      </c>
      <c r="K239" s="510"/>
      <c r="L239" s="506" t="str">
        <f>IFERROR(IF(D239="","",INDEX('[18]EODs 2026'!$F:$F,MATCH(D239,'[18]EODs 2026'!$A:$A,0))),0)</f>
        <v/>
      </c>
      <c r="M239" s="303"/>
      <c r="N239" s="303"/>
      <c r="O239" s="303"/>
      <c r="P239" s="303"/>
      <c r="Q239" s="303"/>
      <c r="R239" s="303"/>
      <c r="S239" s="303"/>
      <c r="T239" s="303"/>
      <c r="U239" s="303"/>
      <c r="V239" s="303"/>
      <c r="W239" s="303"/>
      <c r="X239" s="251"/>
      <c r="Y239" s="251"/>
      <c r="Z239" s="251"/>
      <c r="AA239" s="251"/>
      <c r="AB239" s="251"/>
      <c r="AC239" s="251"/>
      <c r="AD239" s="251"/>
      <c r="AE239" s="251"/>
      <c r="AF239" s="305">
        <v>990101</v>
      </c>
      <c r="AG239" s="270" t="s">
        <v>1650</v>
      </c>
      <c r="AH239" s="270" t="s">
        <v>1651</v>
      </c>
      <c r="AI239" s="270" t="s">
        <v>262</v>
      </c>
      <c r="AJ239" s="270" t="s">
        <v>262</v>
      </c>
      <c r="AK239" s="261" t="s">
        <v>350</v>
      </c>
      <c r="AL239" s="270" t="s">
        <v>1652</v>
      </c>
      <c r="AM239" s="271">
        <v>140110</v>
      </c>
      <c r="AT239" s="206"/>
      <c r="AU239" s="251"/>
      <c r="AV239" s="251"/>
      <c r="AW239" s="251"/>
      <c r="AX239" s="251"/>
      <c r="AY239" s="251"/>
      <c r="AZ239" s="251"/>
      <c r="BB239" s="303"/>
      <c r="BC239" s="303"/>
      <c r="BD239" s="303"/>
    </row>
    <row r="240" spans="1:56" s="205" customFormat="1" ht="34.5" hidden="1" customHeight="1">
      <c r="A240" s="251"/>
      <c r="B240" s="251"/>
      <c r="C240" s="251"/>
      <c r="D240" s="303"/>
      <c r="E240" s="304"/>
      <c r="F240" s="303"/>
      <c r="G240" s="303"/>
      <c r="H240" s="303"/>
      <c r="I240" s="303"/>
      <c r="J240" s="505" t="str">
        <f>IFERROR(IF(D240="","",INDEX('[18]EODs 2026'!$H:$H,MATCH(D240,'[18]EODs 2026'!$A:$A,0))),0)</f>
        <v/>
      </c>
      <c r="K240" s="510"/>
      <c r="L240" s="506" t="str">
        <f>IFERROR(IF(D240="","",INDEX('[18]EODs 2026'!$F:$F,MATCH(D240,'[18]EODs 2026'!$A:$A,0))),0)</f>
        <v/>
      </c>
      <c r="M240" s="303"/>
      <c r="N240" s="303"/>
      <c r="O240" s="303"/>
      <c r="P240" s="303"/>
      <c r="Q240" s="303"/>
      <c r="R240" s="303"/>
      <c r="S240" s="303"/>
      <c r="T240" s="303"/>
      <c r="U240" s="303"/>
      <c r="V240" s="303"/>
      <c r="W240" s="303"/>
      <c r="X240" s="251"/>
      <c r="Y240" s="251"/>
      <c r="Z240" s="251"/>
      <c r="AA240" s="251"/>
      <c r="AB240" s="251"/>
      <c r="AC240" s="251"/>
      <c r="AD240" s="251"/>
      <c r="AE240" s="251"/>
      <c r="AF240" s="305">
        <v>990102</v>
      </c>
      <c r="AG240" s="270" t="s">
        <v>1650</v>
      </c>
      <c r="AH240" s="270" t="s">
        <v>1651</v>
      </c>
      <c r="AI240" s="270" t="s">
        <v>262</v>
      </c>
      <c r="AJ240" s="270" t="s">
        <v>262</v>
      </c>
      <c r="AK240" s="261" t="s">
        <v>843</v>
      </c>
      <c r="AL240" s="270" t="s">
        <v>1653</v>
      </c>
      <c r="AM240" s="271">
        <v>140113</v>
      </c>
      <c r="AT240" s="206"/>
      <c r="AU240" s="251"/>
      <c r="AV240" s="251"/>
      <c r="AW240" s="251"/>
      <c r="AX240" s="251"/>
      <c r="AY240" s="251"/>
      <c r="AZ240" s="251"/>
      <c r="BB240" s="303"/>
      <c r="BC240" s="303"/>
      <c r="BD240" s="303"/>
    </row>
    <row r="241" spans="1:56" s="205" customFormat="1" ht="34.5" hidden="1" customHeight="1">
      <c r="A241" s="251"/>
      <c r="B241" s="251"/>
      <c r="C241" s="251"/>
      <c r="D241" s="303"/>
      <c r="E241" s="304"/>
      <c r="F241" s="303"/>
      <c r="G241" s="303"/>
      <c r="H241" s="303"/>
      <c r="I241" s="303"/>
      <c r="J241" s="505" t="str">
        <f>IFERROR(IF(D241="","",INDEX('[18]EODs 2026'!$H:$H,MATCH(D241,'[18]EODs 2026'!$A:$A,0))),0)</f>
        <v/>
      </c>
      <c r="K241" s="510"/>
      <c r="L241" s="506" t="str">
        <f>IFERROR(IF(D241="","",INDEX('[18]EODs 2026'!$F:$F,MATCH(D241,'[18]EODs 2026'!$A:$A,0))),0)</f>
        <v/>
      </c>
      <c r="M241" s="303"/>
      <c r="N241" s="303"/>
      <c r="O241" s="303"/>
      <c r="P241" s="303"/>
      <c r="Q241" s="303"/>
      <c r="R241" s="303"/>
      <c r="S241" s="303"/>
      <c r="T241" s="303"/>
      <c r="U241" s="303"/>
      <c r="V241" s="303"/>
      <c r="W241" s="303"/>
      <c r="X241" s="251"/>
      <c r="Y241" s="251"/>
      <c r="Z241" s="251"/>
      <c r="AA241" s="251"/>
      <c r="AB241" s="251"/>
      <c r="AC241" s="251"/>
      <c r="AD241" s="251"/>
      <c r="AE241" s="251"/>
      <c r="AF241" s="305">
        <v>990103</v>
      </c>
      <c r="AG241" s="270" t="s">
        <v>1654</v>
      </c>
      <c r="AH241" s="270" t="s">
        <v>1651</v>
      </c>
      <c r="AI241" s="270" t="s">
        <v>262</v>
      </c>
      <c r="AJ241" s="270" t="s">
        <v>262</v>
      </c>
      <c r="AK241" s="261" t="s">
        <v>843</v>
      </c>
      <c r="AL241" s="270" t="s">
        <v>1655</v>
      </c>
      <c r="AM241" s="271">
        <v>140199</v>
      </c>
      <c r="AT241" s="206"/>
      <c r="AU241" s="251"/>
      <c r="AV241" s="251"/>
      <c r="AW241" s="251"/>
      <c r="AX241" s="251"/>
      <c r="AY241" s="251"/>
      <c r="AZ241" s="251"/>
      <c r="BB241" s="303"/>
      <c r="BC241" s="303"/>
      <c r="BD241" s="303"/>
    </row>
    <row r="242" spans="1:56" s="205" customFormat="1" ht="34.5" hidden="1" customHeight="1">
      <c r="A242" s="251"/>
      <c r="B242" s="251"/>
      <c r="C242" s="251"/>
      <c r="D242" s="303"/>
      <c r="E242" s="304"/>
      <c r="F242" s="303"/>
      <c r="G242" s="303"/>
      <c r="H242" s="303"/>
      <c r="I242" s="303"/>
      <c r="J242" s="505" t="str">
        <f>IFERROR(IF(D242="","",INDEX('[18]EODs 2026'!$H:$H,MATCH(D242,'[18]EODs 2026'!$A:$A,0))),0)</f>
        <v/>
      </c>
      <c r="K242" s="510"/>
      <c r="L242" s="506" t="str">
        <f>IFERROR(IF(D242="","",INDEX('[18]EODs 2026'!$F:$F,MATCH(D242,'[18]EODs 2026'!$A:$A,0))),0)</f>
        <v/>
      </c>
      <c r="M242" s="303"/>
      <c r="N242" s="303"/>
      <c r="O242" s="303"/>
      <c r="P242" s="303"/>
      <c r="Q242" s="303"/>
      <c r="R242" s="303"/>
      <c r="S242" s="303"/>
      <c r="T242" s="303"/>
      <c r="U242" s="303"/>
      <c r="V242" s="303"/>
      <c r="W242" s="303"/>
      <c r="X242" s="251"/>
      <c r="Y242" s="251"/>
      <c r="Z242" s="251"/>
      <c r="AA242" s="251"/>
      <c r="AB242" s="251"/>
      <c r="AC242" s="251"/>
      <c r="AD242" s="251"/>
      <c r="AE242" s="251"/>
      <c r="AF242" s="305">
        <v>990104</v>
      </c>
      <c r="AG242" s="270" t="s">
        <v>1656</v>
      </c>
      <c r="AH242" s="270" t="s">
        <v>1651</v>
      </c>
      <c r="AI242" s="270" t="s">
        <v>262</v>
      </c>
      <c r="AJ242" s="270" t="s">
        <v>262</v>
      </c>
      <c r="AK242" s="261" t="s">
        <v>362</v>
      </c>
      <c r="AL242" s="270" t="s">
        <v>1657</v>
      </c>
      <c r="AM242" s="271">
        <v>140200</v>
      </c>
      <c r="AT242" s="206"/>
      <c r="AU242" s="251"/>
      <c r="AV242" s="251"/>
      <c r="AW242" s="251"/>
      <c r="AX242" s="251"/>
      <c r="AY242" s="251"/>
      <c r="AZ242" s="251"/>
      <c r="BB242" s="303"/>
      <c r="BC242" s="303"/>
      <c r="BD242" s="303"/>
    </row>
    <row r="243" spans="1:56" s="205" customFormat="1" ht="34.5" hidden="1" customHeight="1">
      <c r="A243" s="251"/>
      <c r="B243" s="251"/>
      <c r="C243" s="251"/>
      <c r="D243" s="303"/>
      <c r="E243" s="304"/>
      <c r="F243" s="303"/>
      <c r="G243" s="303"/>
      <c r="H243" s="303"/>
      <c r="I243" s="303"/>
      <c r="J243" s="505" t="str">
        <f>IFERROR(IF(D243="","",INDEX('[18]EODs 2026'!$H:$H,MATCH(D243,'[18]EODs 2026'!$A:$A,0))),0)</f>
        <v/>
      </c>
      <c r="K243" s="510"/>
      <c r="L243" s="506" t="str">
        <f>IFERROR(IF(D243="","",INDEX('[18]EODs 2026'!$F:$F,MATCH(D243,'[18]EODs 2026'!$A:$A,0))),0)</f>
        <v/>
      </c>
      <c r="M243" s="303"/>
      <c r="N243" s="303"/>
      <c r="O243" s="303"/>
      <c r="P243" s="303"/>
      <c r="Q243" s="303"/>
      <c r="R243" s="303"/>
      <c r="S243" s="303"/>
      <c r="T243" s="303"/>
      <c r="U243" s="303"/>
      <c r="V243" s="303"/>
      <c r="W243" s="303"/>
      <c r="X243" s="251"/>
      <c r="Y243" s="251"/>
      <c r="Z243" s="251"/>
      <c r="AA243" s="251"/>
      <c r="AB243" s="251"/>
      <c r="AC243" s="251"/>
      <c r="AD243" s="251"/>
      <c r="AE243" s="251"/>
      <c r="AF243" s="303"/>
      <c r="AG243" s="303"/>
      <c r="AH243" s="303"/>
      <c r="AI243" s="303"/>
      <c r="AJ243" s="303"/>
      <c r="AK243" s="303"/>
      <c r="AL243" s="270" t="s">
        <v>1658</v>
      </c>
      <c r="AM243" s="271">
        <v>140201</v>
      </c>
      <c r="AT243" s="206"/>
      <c r="AU243" s="251"/>
      <c r="AV243" s="251"/>
      <c r="AW243" s="251"/>
      <c r="AX243" s="251"/>
      <c r="AY243" s="251"/>
      <c r="AZ243" s="251"/>
      <c r="BB243" s="303"/>
      <c r="BC243" s="303"/>
      <c r="BD243" s="303"/>
    </row>
    <row r="244" spans="1:56" s="205" customFormat="1" ht="34.5" hidden="1" customHeight="1">
      <c r="A244" s="251"/>
      <c r="B244" s="251"/>
      <c r="C244" s="251"/>
      <c r="D244" s="303"/>
      <c r="E244" s="304"/>
      <c r="F244" s="303"/>
      <c r="G244" s="303"/>
      <c r="H244" s="303"/>
      <c r="I244" s="303"/>
      <c r="J244" s="505" t="str">
        <f>IFERROR(IF(D244="","",INDEX('[18]EODs 2026'!$H:$H,MATCH(D244,'[18]EODs 2026'!$A:$A,0))),0)</f>
        <v/>
      </c>
      <c r="K244" s="510"/>
      <c r="L244" s="506" t="str">
        <f>IFERROR(IF(D244="","",INDEX('[18]EODs 2026'!$F:$F,MATCH(D244,'[18]EODs 2026'!$A:$A,0))),0)</f>
        <v/>
      </c>
      <c r="M244" s="303"/>
      <c r="N244" s="303"/>
      <c r="O244" s="303"/>
      <c r="P244" s="303"/>
      <c r="Q244" s="303"/>
      <c r="R244" s="303"/>
      <c r="S244" s="303"/>
      <c r="T244" s="303"/>
      <c r="U244" s="303"/>
      <c r="V244" s="303"/>
      <c r="W244" s="303"/>
      <c r="X244" s="251"/>
      <c r="Y244" s="251"/>
      <c r="Z244" s="251"/>
      <c r="AA244" s="251"/>
      <c r="AB244" s="251"/>
      <c r="AC244" s="251"/>
      <c r="AD244" s="251"/>
      <c r="AE244" s="251"/>
      <c r="AF244" s="303"/>
      <c r="AG244" s="303"/>
      <c r="AH244" s="303"/>
      <c r="AI244" s="303"/>
      <c r="AJ244" s="303"/>
      <c r="AK244" s="303"/>
      <c r="AL244" s="270" t="s">
        <v>1659</v>
      </c>
      <c r="AM244" s="271">
        <v>140202</v>
      </c>
      <c r="AT244" s="206"/>
      <c r="AU244" s="251"/>
      <c r="AV244" s="251"/>
      <c r="AW244" s="251"/>
      <c r="AX244" s="251"/>
      <c r="AY244" s="251"/>
      <c r="AZ244" s="251"/>
      <c r="BB244" s="303"/>
      <c r="BC244" s="303"/>
      <c r="BD244" s="303"/>
    </row>
    <row r="245" spans="1:56" s="205" customFormat="1" ht="34.5" hidden="1" customHeight="1">
      <c r="A245" s="251"/>
      <c r="B245" s="251"/>
      <c r="C245" s="251"/>
      <c r="D245" s="303"/>
      <c r="E245" s="304"/>
      <c r="F245" s="303"/>
      <c r="G245" s="303"/>
      <c r="H245" s="303"/>
      <c r="I245" s="303"/>
      <c r="J245" s="505" t="str">
        <f>IFERROR(IF(D245="","",INDEX('[18]EODs 2026'!$H:$H,MATCH(D245,'[18]EODs 2026'!$A:$A,0))),0)</f>
        <v/>
      </c>
      <c r="K245" s="510"/>
      <c r="L245" s="506" t="str">
        <f>IFERROR(IF(D245="","",INDEX('[18]EODs 2026'!$F:$F,MATCH(D245,'[18]EODs 2026'!$A:$A,0))),0)</f>
        <v/>
      </c>
      <c r="M245" s="303"/>
      <c r="N245" s="303"/>
      <c r="O245" s="303"/>
      <c r="P245" s="303"/>
      <c r="Q245" s="303"/>
      <c r="R245" s="303"/>
      <c r="S245" s="303"/>
      <c r="T245" s="303"/>
      <c r="U245" s="303"/>
      <c r="V245" s="303"/>
      <c r="W245" s="303"/>
      <c r="X245" s="251"/>
      <c r="Y245" s="251"/>
      <c r="Z245" s="251"/>
      <c r="AA245" s="251"/>
      <c r="AB245" s="251"/>
      <c r="AC245" s="251"/>
      <c r="AD245" s="251"/>
      <c r="AE245" s="251"/>
      <c r="AF245" s="303"/>
      <c r="AG245" s="303"/>
      <c r="AH245" s="303"/>
      <c r="AI245" s="303"/>
      <c r="AJ245" s="303"/>
      <c r="AK245" s="303"/>
      <c r="AL245" s="270" t="s">
        <v>1660</v>
      </c>
      <c r="AM245" s="271">
        <v>140203</v>
      </c>
      <c r="AT245" s="206"/>
      <c r="AU245" s="251"/>
      <c r="AV245" s="251"/>
      <c r="AW245" s="251"/>
      <c r="AX245" s="251"/>
      <c r="AY245" s="251"/>
      <c r="AZ245" s="251"/>
      <c r="BB245" s="303"/>
      <c r="BC245" s="303"/>
      <c r="BD245" s="303"/>
    </row>
    <row r="246" spans="1:56" s="205" customFormat="1" ht="34.5" hidden="1" customHeight="1">
      <c r="A246" s="251"/>
      <c r="B246" s="251"/>
      <c r="C246" s="251"/>
      <c r="D246" s="303"/>
      <c r="E246" s="304"/>
      <c r="F246" s="303"/>
      <c r="G246" s="303"/>
      <c r="H246" s="303"/>
      <c r="I246" s="303"/>
      <c r="J246" s="505" t="str">
        <f>IFERROR(IF(D246="","",INDEX('[18]EODs 2026'!$H:$H,MATCH(D246,'[18]EODs 2026'!$A:$A,0))),0)</f>
        <v/>
      </c>
      <c r="K246" s="510"/>
      <c r="L246" s="506" t="str">
        <f>IFERROR(IF(D246="","",INDEX('[18]EODs 2026'!$F:$F,MATCH(D246,'[18]EODs 2026'!$A:$A,0))),0)</f>
        <v/>
      </c>
      <c r="M246" s="303"/>
      <c r="N246" s="303"/>
      <c r="O246" s="303"/>
      <c r="P246" s="303"/>
      <c r="Q246" s="303"/>
      <c r="R246" s="303"/>
      <c r="S246" s="303"/>
      <c r="T246" s="303"/>
      <c r="U246" s="303"/>
      <c r="V246" s="303"/>
      <c r="W246" s="303"/>
      <c r="X246" s="251"/>
      <c r="Y246" s="251"/>
      <c r="Z246" s="251"/>
      <c r="AA246" s="251"/>
      <c r="AB246" s="251"/>
      <c r="AC246" s="251"/>
      <c r="AD246" s="251"/>
      <c r="AE246" s="251"/>
      <c r="AF246" s="303"/>
      <c r="AG246" s="303"/>
      <c r="AH246" s="303"/>
      <c r="AI246" s="303"/>
      <c r="AJ246" s="303"/>
      <c r="AK246" s="303"/>
      <c r="AL246" s="270" t="s">
        <v>1661</v>
      </c>
      <c r="AM246" s="271">
        <v>140204</v>
      </c>
      <c r="AT246" s="206"/>
      <c r="AU246" s="251"/>
      <c r="AV246" s="251"/>
      <c r="AW246" s="251"/>
      <c r="AX246" s="251"/>
      <c r="AY246" s="251"/>
      <c r="AZ246" s="251"/>
      <c r="BB246" s="303"/>
      <c r="BC246" s="303"/>
      <c r="BD246" s="303"/>
    </row>
    <row r="247" spans="1:56" s="205" customFormat="1" ht="34.5" hidden="1" customHeight="1">
      <c r="A247" s="251"/>
      <c r="B247" s="251"/>
      <c r="C247" s="251"/>
      <c r="D247" s="303"/>
      <c r="E247" s="304"/>
      <c r="F247" s="303"/>
      <c r="G247" s="303"/>
      <c r="H247" s="303"/>
      <c r="I247" s="303"/>
      <c r="J247" s="505" t="str">
        <f>IFERROR(IF(D247="","",INDEX('[18]EODs 2026'!$H:$H,MATCH(D247,'[18]EODs 2026'!$A:$A,0))),0)</f>
        <v/>
      </c>
      <c r="K247" s="510"/>
      <c r="L247" s="506" t="str">
        <f>IFERROR(IF(D247="","",INDEX('[18]EODs 2026'!$F:$F,MATCH(D247,'[18]EODs 2026'!$A:$A,0))),0)</f>
        <v/>
      </c>
      <c r="M247" s="303"/>
      <c r="N247" s="303"/>
      <c r="O247" s="303"/>
      <c r="P247" s="303"/>
      <c r="Q247" s="303"/>
      <c r="R247" s="303"/>
      <c r="S247" s="303"/>
      <c r="T247" s="303"/>
      <c r="U247" s="303"/>
      <c r="V247" s="303"/>
      <c r="W247" s="303"/>
      <c r="X247" s="251"/>
      <c r="Y247" s="251"/>
      <c r="Z247" s="251"/>
      <c r="AA247" s="251"/>
      <c r="AB247" s="251"/>
      <c r="AC247" s="251"/>
      <c r="AD247" s="251"/>
      <c r="AE247" s="251"/>
      <c r="AF247" s="303"/>
      <c r="AG247" s="303"/>
      <c r="AH247" s="303"/>
      <c r="AI247" s="303"/>
      <c r="AJ247" s="303"/>
      <c r="AK247" s="303"/>
      <c r="AL247" s="270" t="s">
        <v>1662</v>
      </c>
      <c r="AM247" s="271">
        <v>140205</v>
      </c>
      <c r="AT247" s="206"/>
      <c r="AU247" s="251"/>
      <c r="AV247" s="251"/>
      <c r="AW247" s="251"/>
      <c r="AX247" s="251"/>
      <c r="AY247" s="251"/>
      <c r="AZ247" s="251"/>
      <c r="BB247" s="303"/>
      <c r="BC247" s="303"/>
      <c r="BD247" s="303"/>
    </row>
    <row r="248" spans="1:56" s="205" customFormat="1" ht="34.5" hidden="1" customHeight="1">
      <c r="A248" s="251"/>
      <c r="B248" s="251"/>
      <c r="C248" s="251"/>
      <c r="D248" s="303"/>
      <c r="E248" s="304"/>
      <c r="F248" s="303"/>
      <c r="G248" s="303"/>
      <c r="H248" s="303"/>
      <c r="I248" s="303"/>
      <c r="J248" s="505" t="str">
        <f>IFERROR(IF(D248="","",INDEX('[18]EODs 2026'!$H:$H,MATCH(D248,'[18]EODs 2026'!$A:$A,0))),0)</f>
        <v/>
      </c>
      <c r="K248" s="510"/>
      <c r="L248" s="506" t="str">
        <f>IFERROR(IF(D248="","",INDEX('[18]EODs 2026'!$F:$F,MATCH(D248,'[18]EODs 2026'!$A:$A,0))),0)</f>
        <v/>
      </c>
      <c r="M248" s="303"/>
      <c r="N248" s="303"/>
      <c r="O248" s="303"/>
      <c r="P248" s="303"/>
      <c r="Q248" s="303"/>
      <c r="R248" s="303"/>
      <c r="S248" s="303"/>
      <c r="T248" s="303"/>
      <c r="U248" s="303"/>
      <c r="V248" s="303"/>
      <c r="W248" s="303"/>
      <c r="X248" s="251"/>
      <c r="Y248" s="251"/>
      <c r="Z248" s="251"/>
      <c r="AA248" s="251"/>
      <c r="AB248" s="251"/>
      <c r="AC248" s="251"/>
      <c r="AD248" s="251"/>
      <c r="AE248" s="251"/>
      <c r="AF248" s="303"/>
      <c r="AG248" s="303"/>
      <c r="AH248" s="303"/>
      <c r="AI248" s="303"/>
      <c r="AJ248" s="303"/>
      <c r="AK248" s="303"/>
      <c r="AL248" s="270" t="s">
        <v>1663</v>
      </c>
      <c r="AM248" s="271">
        <v>140206</v>
      </c>
      <c r="AT248" s="206"/>
      <c r="AU248" s="251"/>
      <c r="AV248" s="251"/>
      <c r="AW248" s="251"/>
      <c r="AX248" s="251"/>
      <c r="AY248" s="251"/>
      <c r="AZ248" s="251"/>
      <c r="BB248" s="303"/>
      <c r="BC248" s="303"/>
      <c r="BD248" s="303"/>
    </row>
    <row r="249" spans="1:56" s="205" customFormat="1" ht="34.5" hidden="1" customHeight="1">
      <c r="A249" s="251"/>
      <c r="B249" s="251"/>
      <c r="C249" s="251"/>
      <c r="D249" s="303"/>
      <c r="E249" s="304"/>
      <c r="F249" s="303"/>
      <c r="G249" s="303"/>
      <c r="H249" s="303"/>
      <c r="I249" s="303"/>
      <c r="J249" s="505" t="str">
        <f>IFERROR(IF(D249="","",INDEX('[18]EODs 2026'!$H:$H,MATCH(D249,'[18]EODs 2026'!$A:$A,0))),0)</f>
        <v/>
      </c>
      <c r="K249" s="510"/>
      <c r="L249" s="506" t="str">
        <f>IFERROR(IF(D249="","",INDEX('[18]EODs 2026'!$F:$F,MATCH(D249,'[18]EODs 2026'!$A:$A,0))),0)</f>
        <v/>
      </c>
      <c r="M249" s="303"/>
      <c r="N249" s="303"/>
      <c r="O249" s="303"/>
      <c r="P249" s="303"/>
      <c r="Q249" s="303"/>
      <c r="R249" s="303"/>
      <c r="S249" s="303"/>
      <c r="T249" s="303"/>
      <c r="U249" s="303"/>
      <c r="V249" s="303"/>
      <c r="W249" s="303"/>
      <c r="X249" s="251"/>
      <c r="Y249" s="251"/>
      <c r="Z249" s="251"/>
      <c r="AA249" s="251"/>
      <c r="AB249" s="251"/>
      <c r="AC249" s="251"/>
      <c r="AD249" s="251"/>
      <c r="AE249" s="251"/>
      <c r="AF249" s="303"/>
      <c r="AG249" s="303"/>
      <c r="AH249" s="303"/>
      <c r="AI249" s="303"/>
      <c r="AJ249" s="303"/>
      <c r="AK249" s="303"/>
      <c r="AL249" s="270" t="s">
        <v>1664</v>
      </c>
      <c r="AM249" s="271">
        <v>140207</v>
      </c>
      <c r="AT249" s="206"/>
      <c r="AU249" s="251"/>
      <c r="AV249" s="251"/>
      <c r="AW249" s="251"/>
      <c r="AX249" s="251"/>
      <c r="AY249" s="251"/>
      <c r="AZ249" s="251"/>
      <c r="BB249" s="303"/>
      <c r="BC249" s="303"/>
      <c r="BD249" s="303"/>
    </row>
    <row r="250" spans="1:56" s="205" customFormat="1" ht="34.5" hidden="1" customHeight="1">
      <c r="A250" s="251"/>
      <c r="B250" s="251"/>
      <c r="C250" s="251"/>
      <c r="D250" s="303"/>
      <c r="E250" s="304"/>
      <c r="F250" s="303"/>
      <c r="G250" s="303"/>
      <c r="H250" s="303"/>
      <c r="I250" s="303"/>
      <c r="J250" s="505" t="str">
        <f>IFERROR(IF(D250="","",INDEX('[18]EODs 2026'!$H:$H,MATCH(D250,'[18]EODs 2026'!$A:$A,0))),0)</f>
        <v/>
      </c>
      <c r="K250" s="510"/>
      <c r="L250" s="506" t="str">
        <f>IFERROR(IF(D250="","",INDEX('[18]EODs 2026'!$F:$F,MATCH(D250,'[18]EODs 2026'!$A:$A,0))),0)</f>
        <v/>
      </c>
      <c r="M250" s="303"/>
      <c r="N250" s="303"/>
      <c r="O250" s="303"/>
      <c r="P250" s="303"/>
      <c r="Q250" s="303"/>
      <c r="R250" s="303"/>
      <c r="S250" s="303"/>
      <c r="T250" s="303"/>
      <c r="U250" s="303"/>
      <c r="V250" s="303"/>
      <c r="W250" s="303"/>
      <c r="X250" s="251"/>
      <c r="Y250" s="251"/>
      <c r="Z250" s="251"/>
      <c r="AA250" s="251"/>
      <c r="AB250" s="251"/>
      <c r="AC250" s="251"/>
      <c r="AD250" s="251"/>
      <c r="AE250" s="251"/>
      <c r="AF250" s="303"/>
      <c r="AG250" s="303"/>
      <c r="AH250" s="303"/>
      <c r="AI250" s="303"/>
      <c r="AJ250" s="303"/>
      <c r="AK250" s="303"/>
      <c r="AL250" s="270" t="s">
        <v>1665</v>
      </c>
      <c r="AM250" s="271">
        <v>140210</v>
      </c>
      <c r="AT250" s="206"/>
      <c r="AU250" s="251"/>
      <c r="AV250" s="251"/>
      <c r="AW250" s="251"/>
      <c r="AX250" s="251"/>
      <c r="AY250" s="251"/>
      <c r="AZ250" s="251"/>
      <c r="BB250" s="303"/>
      <c r="BC250" s="303"/>
      <c r="BD250" s="303"/>
    </row>
    <row r="251" spans="1:56" s="205" customFormat="1" ht="34.5" hidden="1" customHeight="1">
      <c r="A251" s="251"/>
      <c r="B251" s="251"/>
      <c r="C251" s="251"/>
      <c r="D251" s="303"/>
      <c r="E251" s="304"/>
      <c r="F251" s="303"/>
      <c r="G251" s="303"/>
      <c r="H251" s="303"/>
      <c r="I251" s="303"/>
      <c r="J251" s="505" t="str">
        <f>IFERROR(IF(D251="","",INDEX('[18]EODs 2026'!$H:$H,MATCH(D251,'[18]EODs 2026'!$A:$A,0))),0)</f>
        <v/>
      </c>
      <c r="K251" s="510"/>
      <c r="L251" s="506" t="str">
        <f>IFERROR(IF(D251="","",INDEX('[18]EODs 2026'!$F:$F,MATCH(D251,'[18]EODs 2026'!$A:$A,0))),0)</f>
        <v/>
      </c>
      <c r="M251" s="303"/>
      <c r="N251" s="303"/>
      <c r="O251" s="303"/>
      <c r="P251" s="303"/>
      <c r="Q251" s="303"/>
      <c r="R251" s="303"/>
      <c r="S251" s="303"/>
      <c r="T251" s="303"/>
      <c r="U251" s="303"/>
      <c r="V251" s="303"/>
      <c r="W251" s="303"/>
      <c r="X251" s="251"/>
      <c r="Y251" s="251"/>
      <c r="Z251" s="251"/>
      <c r="AA251" s="251"/>
      <c r="AB251" s="251"/>
      <c r="AC251" s="251"/>
      <c r="AD251" s="251"/>
      <c r="AE251" s="251"/>
      <c r="AF251" s="303"/>
      <c r="AG251" s="303"/>
      <c r="AH251" s="303"/>
      <c r="AI251" s="303"/>
      <c r="AJ251" s="303"/>
      <c r="AK251" s="303"/>
      <c r="AL251" s="270" t="s">
        <v>1666</v>
      </c>
      <c r="AM251" s="271">
        <v>140211</v>
      </c>
      <c r="AT251" s="206"/>
      <c r="AU251" s="251"/>
      <c r="AV251" s="251"/>
      <c r="AW251" s="251"/>
      <c r="AX251" s="251"/>
      <c r="AY251" s="251"/>
      <c r="AZ251" s="251"/>
      <c r="BB251" s="303"/>
      <c r="BC251" s="303"/>
      <c r="BD251" s="303"/>
    </row>
    <row r="252" spans="1:56" s="205" customFormat="1" ht="34.5" hidden="1" customHeight="1">
      <c r="A252" s="251"/>
      <c r="B252" s="251"/>
      <c r="C252" s="251"/>
      <c r="D252" s="303"/>
      <c r="E252" s="304"/>
      <c r="F252" s="303"/>
      <c r="G252" s="303"/>
      <c r="H252" s="303"/>
      <c r="I252" s="303"/>
      <c r="J252" s="505" t="str">
        <f>IFERROR(IF(D252="","",INDEX('[18]EODs 2026'!$H:$H,MATCH(D252,'[18]EODs 2026'!$A:$A,0))),0)</f>
        <v/>
      </c>
      <c r="K252" s="510"/>
      <c r="L252" s="506" t="str">
        <f>IFERROR(IF(D252="","",INDEX('[18]EODs 2026'!$F:$F,MATCH(D252,'[18]EODs 2026'!$A:$A,0))),0)</f>
        <v/>
      </c>
      <c r="M252" s="303"/>
      <c r="N252" s="303"/>
      <c r="O252" s="303"/>
      <c r="P252" s="303"/>
      <c r="Q252" s="303"/>
      <c r="R252" s="303"/>
      <c r="S252" s="303"/>
      <c r="T252" s="303"/>
      <c r="U252" s="303"/>
      <c r="V252" s="303"/>
      <c r="W252" s="303"/>
      <c r="X252" s="251"/>
      <c r="Y252" s="251"/>
      <c r="Z252" s="251"/>
      <c r="AA252" s="251"/>
      <c r="AB252" s="251"/>
      <c r="AC252" s="251"/>
      <c r="AD252" s="251"/>
      <c r="AE252" s="251"/>
      <c r="AF252" s="303"/>
      <c r="AG252" s="303"/>
      <c r="AH252" s="303"/>
      <c r="AI252" s="303"/>
      <c r="AJ252" s="303"/>
      <c r="AK252" s="303"/>
      <c r="AL252" s="270" t="s">
        <v>1667</v>
      </c>
      <c r="AM252" s="271">
        <v>140212</v>
      </c>
      <c r="AT252" s="206"/>
      <c r="AU252" s="251"/>
      <c r="AV252" s="251"/>
      <c r="AW252" s="251"/>
      <c r="AX252" s="251"/>
      <c r="AY252" s="251"/>
      <c r="AZ252" s="251"/>
      <c r="BB252" s="303"/>
      <c r="BC252" s="303"/>
      <c r="BD252" s="303"/>
    </row>
    <row r="253" spans="1:56" s="205" customFormat="1" ht="34.5" hidden="1" customHeight="1">
      <c r="A253" s="251"/>
      <c r="B253" s="251"/>
      <c r="C253" s="251"/>
      <c r="D253" s="303"/>
      <c r="E253" s="304"/>
      <c r="F253" s="303"/>
      <c r="G253" s="303"/>
      <c r="H253" s="303"/>
      <c r="I253" s="303"/>
      <c r="J253" s="505" t="str">
        <f>IFERROR(IF(D253="","",INDEX('[18]EODs 2026'!$H:$H,MATCH(D253,'[18]EODs 2026'!$A:$A,0))),0)</f>
        <v/>
      </c>
      <c r="K253" s="510"/>
      <c r="L253" s="506" t="str">
        <f>IFERROR(IF(D253="","",INDEX('[18]EODs 2026'!$F:$F,MATCH(D253,'[18]EODs 2026'!$A:$A,0))),0)</f>
        <v/>
      </c>
      <c r="M253" s="303"/>
      <c r="N253" s="303"/>
      <c r="O253" s="303"/>
      <c r="P253" s="303"/>
      <c r="Q253" s="303"/>
      <c r="R253" s="303"/>
      <c r="S253" s="303"/>
      <c r="T253" s="303"/>
      <c r="U253" s="303"/>
      <c r="V253" s="303"/>
      <c r="W253" s="303"/>
      <c r="X253" s="251"/>
      <c r="Y253" s="251"/>
      <c r="Z253" s="251"/>
      <c r="AA253" s="251"/>
      <c r="AB253" s="251"/>
      <c r="AC253" s="251"/>
      <c r="AD253" s="251"/>
      <c r="AE253" s="251"/>
      <c r="AF253" s="303"/>
      <c r="AG253" s="303"/>
      <c r="AH253" s="303"/>
      <c r="AI253" s="303"/>
      <c r="AJ253" s="303"/>
      <c r="AK253" s="303"/>
      <c r="AL253" s="270" t="s">
        <v>1668</v>
      </c>
      <c r="AM253" s="271">
        <v>140299</v>
      </c>
      <c r="AT253" s="206"/>
      <c r="AU253" s="251"/>
      <c r="AV253" s="251"/>
      <c r="AW253" s="251"/>
      <c r="AX253" s="251"/>
      <c r="AY253" s="251"/>
      <c r="AZ253" s="251"/>
      <c r="BB253" s="303"/>
      <c r="BC253" s="303"/>
      <c r="BD253" s="303"/>
    </row>
    <row r="254" spans="1:56" s="205" customFormat="1" ht="34.5" hidden="1" customHeight="1">
      <c r="A254" s="251"/>
      <c r="B254" s="251"/>
      <c r="C254" s="251"/>
      <c r="D254" s="303"/>
      <c r="E254" s="304"/>
      <c r="F254" s="303"/>
      <c r="G254" s="303"/>
      <c r="H254" s="303"/>
      <c r="I254" s="303"/>
      <c r="J254" s="505" t="str">
        <f>IFERROR(IF(D254="","",INDEX('[18]EODs 2026'!$H:$H,MATCH(D254,'[18]EODs 2026'!$A:$A,0))),0)</f>
        <v/>
      </c>
      <c r="K254" s="510"/>
      <c r="L254" s="506" t="str">
        <f>IFERROR(IF(D254="","",INDEX('[18]EODs 2026'!$F:$F,MATCH(D254,'[18]EODs 2026'!$A:$A,0))),0)</f>
        <v/>
      </c>
      <c r="M254" s="303"/>
      <c r="N254" s="303"/>
      <c r="O254" s="303"/>
      <c r="P254" s="303"/>
      <c r="Q254" s="303"/>
      <c r="R254" s="303"/>
      <c r="S254" s="303"/>
      <c r="T254" s="303"/>
      <c r="U254" s="303"/>
      <c r="V254" s="303"/>
      <c r="W254" s="303"/>
      <c r="X254" s="251"/>
      <c r="Y254" s="251"/>
      <c r="Z254" s="251"/>
      <c r="AA254" s="251"/>
      <c r="AB254" s="251"/>
      <c r="AC254" s="251"/>
      <c r="AD254" s="251"/>
      <c r="AE254" s="251"/>
      <c r="AF254" s="303"/>
      <c r="AG254" s="303"/>
      <c r="AH254" s="303"/>
      <c r="AI254" s="303"/>
      <c r="AJ254" s="303"/>
      <c r="AK254" s="303"/>
      <c r="AL254" s="270" t="s">
        <v>1669</v>
      </c>
      <c r="AM254" s="271">
        <v>140300</v>
      </c>
      <c r="AT254" s="206"/>
      <c r="AU254" s="251"/>
      <c r="AV254" s="251"/>
      <c r="AW254" s="251"/>
      <c r="AX254" s="251"/>
      <c r="AY254" s="251"/>
      <c r="AZ254" s="251"/>
      <c r="BB254" s="303"/>
      <c r="BC254" s="303"/>
      <c r="BD254" s="303"/>
    </row>
    <row r="255" spans="1:56" s="205" customFormat="1" ht="34.5" hidden="1" customHeight="1">
      <c r="A255" s="251"/>
      <c r="B255" s="251"/>
      <c r="C255" s="251"/>
      <c r="D255" s="303"/>
      <c r="E255" s="304"/>
      <c r="F255" s="303"/>
      <c r="G255" s="303"/>
      <c r="H255" s="303"/>
      <c r="I255" s="303"/>
      <c r="J255" s="505" t="str">
        <f>IFERROR(IF(D255="","",INDEX('[18]EODs 2026'!$H:$H,MATCH(D255,'[18]EODs 2026'!$A:$A,0))),0)</f>
        <v/>
      </c>
      <c r="K255" s="510"/>
      <c r="L255" s="506" t="str">
        <f>IFERROR(IF(D255="","",INDEX('[18]EODs 2026'!$F:$F,MATCH(D255,'[18]EODs 2026'!$A:$A,0))),0)</f>
        <v/>
      </c>
      <c r="M255" s="303"/>
      <c r="N255" s="303"/>
      <c r="O255" s="303"/>
      <c r="P255" s="303"/>
      <c r="Q255" s="303"/>
      <c r="R255" s="303"/>
      <c r="S255" s="303"/>
      <c r="T255" s="303"/>
      <c r="U255" s="303"/>
      <c r="V255" s="303"/>
      <c r="W255" s="303"/>
      <c r="X255" s="251"/>
      <c r="Y255" s="251"/>
      <c r="Z255" s="251"/>
      <c r="AA255" s="251"/>
      <c r="AB255" s="251"/>
      <c r="AC255" s="251"/>
      <c r="AD255" s="251"/>
      <c r="AE255" s="251"/>
      <c r="AF255" s="303"/>
      <c r="AG255" s="303"/>
      <c r="AH255" s="303"/>
      <c r="AI255" s="303"/>
      <c r="AJ255" s="303"/>
      <c r="AK255" s="303"/>
      <c r="AL255" s="270" t="s">
        <v>1670</v>
      </c>
      <c r="AM255" s="271">
        <v>140301</v>
      </c>
      <c r="AT255" s="206"/>
      <c r="AU255" s="251"/>
      <c r="AV255" s="251"/>
      <c r="AW255" s="251"/>
      <c r="AX255" s="251"/>
      <c r="AY255" s="251"/>
      <c r="AZ255" s="251"/>
      <c r="BB255" s="303"/>
      <c r="BC255" s="303"/>
      <c r="BD255" s="303"/>
    </row>
    <row r="256" spans="1:56" s="205" customFormat="1" ht="34.5" hidden="1" customHeight="1">
      <c r="A256" s="251"/>
      <c r="B256" s="251"/>
      <c r="C256" s="251"/>
      <c r="D256" s="303"/>
      <c r="E256" s="304"/>
      <c r="F256" s="303"/>
      <c r="G256" s="303"/>
      <c r="H256" s="303"/>
      <c r="I256" s="303"/>
      <c r="J256" s="505" t="str">
        <f>IFERROR(IF(D256="","",INDEX('[18]EODs 2026'!$H:$H,MATCH(D256,'[18]EODs 2026'!$A:$A,0))),0)</f>
        <v/>
      </c>
      <c r="K256" s="510"/>
      <c r="L256" s="506" t="str">
        <f>IFERROR(IF(D256="","",INDEX('[18]EODs 2026'!$F:$F,MATCH(D256,'[18]EODs 2026'!$A:$A,0))),0)</f>
        <v/>
      </c>
      <c r="M256" s="303"/>
      <c r="N256" s="303"/>
      <c r="O256" s="303"/>
      <c r="P256" s="303"/>
      <c r="Q256" s="303"/>
      <c r="R256" s="303"/>
      <c r="S256" s="303"/>
      <c r="T256" s="303"/>
      <c r="U256" s="303"/>
      <c r="V256" s="303"/>
      <c r="W256" s="303"/>
      <c r="X256" s="251"/>
      <c r="Y256" s="251"/>
      <c r="Z256" s="251"/>
      <c r="AA256" s="251"/>
      <c r="AB256" s="251"/>
      <c r="AC256" s="251"/>
      <c r="AD256" s="251"/>
      <c r="AE256" s="251"/>
      <c r="AF256" s="303"/>
      <c r="AG256" s="303"/>
      <c r="AH256" s="303"/>
      <c r="AI256" s="303"/>
      <c r="AJ256" s="303"/>
      <c r="AK256" s="303"/>
      <c r="AL256" s="270" t="s">
        <v>1671</v>
      </c>
      <c r="AM256" s="271">
        <v>140302</v>
      </c>
      <c r="AT256" s="206"/>
      <c r="AU256" s="251"/>
      <c r="AV256" s="251"/>
      <c r="AW256" s="251"/>
      <c r="AX256" s="251"/>
      <c r="AY256" s="251"/>
      <c r="AZ256" s="251"/>
      <c r="BB256" s="303"/>
      <c r="BC256" s="303"/>
      <c r="BD256" s="303"/>
    </row>
    <row r="257" spans="1:56" s="205" customFormat="1" ht="34.5" hidden="1" customHeight="1">
      <c r="A257" s="251"/>
      <c r="B257" s="251"/>
      <c r="C257" s="251"/>
      <c r="D257" s="303"/>
      <c r="E257" s="304"/>
      <c r="F257" s="303"/>
      <c r="G257" s="303"/>
      <c r="H257" s="303"/>
      <c r="I257" s="303"/>
      <c r="J257" s="505" t="str">
        <f>IFERROR(IF(D257="","",INDEX('[18]EODs 2026'!$H:$H,MATCH(D257,'[18]EODs 2026'!$A:$A,0))),0)</f>
        <v/>
      </c>
      <c r="K257" s="510"/>
      <c r="L257" s="506" t="str">
        <f>IFERROR(IF(D257="","",INDEX('[18]EODs 2026'!$F:$F,MATCH(D257,'[18]EODs 2026'!$A:$A,0))),0)</f>
        <v/>
      </c>
      <c r="M257" s="303"/>
      <c r="N257" s="303"/>
      <c r="O257" s="303"/>
      <c r="P257" s="303"/>
      <c r="Q257" s="303"/>
      <c r="R257" s="303"/>
      <c r="S257" s="303"/>
      <c r="T257" s="303"/>
      <c r="U257" s="303"/>
      <c r="V257" s="303"/>
      <c r="W257" s="303"/>
      <c r="X257" s="251"/>
      <c r="Y257" s="251"/>
      <c r="Z257" s="251"/>
      <c r="AA257" s="251"/>
      <c r="AB257" s="251"/>
      <c r="AC257" s="251"/>
      <c r="AD257" s="251"/>
      <c r="AE257" s="251"/>
      <c r="AF257" s="303"/>
      <c r="AG257" s="303"/>
      <c r="AH257" s="303"/>
      <c r="AI257" s="303"/>
      <c r="AJ257" s="303"/>
      <c r="AK257" s="303"/>
      <c r="AL257" s="270" t="s">
        <v>1672</v>
      </c>
      <c r="AM257" s="271">
        <v>140303</v>
      </c>
      <c r="AT257" s="206"/>
      <c r="AU257" s="251"/>
      <c r="AV257" s="251"/>
      <c r="AW257" s="251"/>
      <c r="AX257" s="251"/>
      <c r="AY257" s="251"/>
      <c r="AZ257" s="251"/>
      <c r="BB257" s="303"/>
      <c r="BC257" s="303"/>
      <c r="BD257" s="303"/>
    </row>
    <row r="258" spans="1:56" s="205" customFormat="1" ht="34.5" hidden="1" customHeight="1">
      <c r="A258" s="251"/>
      <c r="B258" s="251"/>
      <c r="C258" s="251"/>
      <c r="D258" s="303"/>
      <c r="E258" s="304"/>
      <c r="F258" s="303"/>
      <c r="G258" s="303"/>
      <c r="H258" s="303"/>
      <c r="I258" s="303"/>
      <c r="J258" s="505" t="str">
        <f>IFERROR(IF(D258="","",INDEX('[18]EODs 2026'!$H:$H,MATCH(D258,'[18]EODs 2026'!$A:$A,0))),0)</f>
        <v/>
      </c>
      <c r="K258" s="510"/>
      <c r="L258" s="506" t="str">
        <f>IFERROR(IF(D258="","",INDEX('[18]EODs 2026'!$F:$F,MATCH(D258,'[18]EODs 2026'!$A:$A,0))),0)</f>
        <v/>
      </c>
      <c r="M258" s="303"/>
      <c r="N258" s="303"/>
      <c r="O258" s="303"/>
      <c r="P258" s="303"/>
      <c r="Q258" s="303"/>
      <c r="R258" s="303"/>
      <c r="S258" s="303"/>
      <c r="T258" s="303"/>
      <c r="U258" s="303"/>
      <c r="V258" s="303"/>
      <c r="W258" s="303"/>
      <c r="X258" s="251"/>
      <c r="Y258" s="251"/>
      <c r="Z258" s="251"/>
      <c r="AA258" s="251"/>
      <c r="AB258" s="251"/>
      <c r="AC258" s="251"/>
      <c r="AD258" s="251"/>
      <c r="AE258" s="251"/>
      <c r="AF258" s="303"/>
      <c r="AG258" s="303"/>
      <c r="AH258" s="303"/>
      <c r="AI258" s="303"/>
      <c r="AJ258" s="303"/>
      <c r="AK258" s="303"/>
      <c r="AL258" s="270" t="s">
        <v>1673</v>
      </c>
      <c r="AM258" s="271">
        <v>140304</v>
      </c>
      <c r="AT258" s="206"/>
      <c r="AU258" s="251"/>
      <c r="AV258" s="251"/>
      <c r="AW258" s="251"/>
      <c r="AX258" s="251"/>
      <c r="AY258" s="251"/>
      <c r="AZ258" s="251"/>
      <c r="BB258" s="303"/>
      <c r="BC258" s="303"/>
      <c r="BD258" s="303"/>
    </row>
    <row r="259" spans="1:56" s="205" customFormat="1" ht="58.5" hidden="1" customHeight="1">
      <c r="A259" s="251"/>
      <c r="B259" s="251"/>
      <c r="C259" s="251"/>
      <c r="D259" s="303"/>
      <c r="E259" s="304"/>
      <c r="F259" s="303"/>
      <c r="G259" s="303"/>
      <c r="H259" s="303"/>
      <c r="I259" s="303"/>
      <c r="J259" s="505" t="str">
        <f>IFERROR(IF(D259="","",INDEX('[18]EODs 2026'!$H:$H,MATCH(D259,'[18]EODs 2026'!$A:$A,0))),0)</f>
        <v/>
      </c>
      <c r="K259" s="510"/>
      <c r="L259" s="506" t="str">
        <f>IFERROR(IF(D259="","",INDEX('[18]EODs 2026'!$F:$F,MATCH(D259,'[18]EODs 2026'!$A:$A,0))),0)</f>
        <v/>
      </c>
      <c r="M259" s="303"/>
      <c r="N259" s="303"/>
      <c r="O259" s="303"/>
      <c r="P259" s="303"/>
      <c r="Q259" s="303"/>
      <c r="R259" s="303"/>
      <c r="S259" s="303"/>
      <c r="T259" s="303"/>
      <c r="U259" s="303"/>
      <c r="V259" s="303"/>
      <c r="W259" s="303"/>
      <c r="X259" s="251"/>
      <c r="Y259" s="251"/>
      <c r="Z259" s="251"/>
      <c r="AA259" s="251"/>
      <c r="AB259" s="251"/>
      <c r="AC259" s="251"/>
      <c r="AD259" s="251"/>
      <c r="AE259" s="251"/>
      <c r="AF259" s="303"/>
      <c r="AG259" s="303"/>
      <c r="AH259" s="303"/>
      <c r="AI259" s="303"/>
      <c r="AJ259" s="303"/>
      <c r="AK259" s="303"/>
      <c r="AL259" s="270" t="s">
        <v>205</v>
      </c>
      <c r="AM259" s="271">
        <v>140305</v>
      </c>
      <c r="AT259" s="206"/>
      <c r="AU259" s="251"/>
      <c r="AV259" s="251"/>
      <c r="AW259" s="251"/>
      <c r="AX259" s="251"/>
      <c r="AY259" s="251"/>
      <c r="AZ259" s="251"/>
      <c r="BB259" s="303"/>
      <c r="BC259" s="303"/>
      <c r="BD259" s="303"/>
    </row>
    <row r="260" spans="1:56" s="205" customFormat="1" ht="34.5" hidden="1" customHeight="1">
      <c r="A260" s="251"/>
      <c r="B260" s="251"/>
      <c r="C260" s="251"/>
      <c r="D260" s="303"/>
      <c r="E260" s="304"/>
      <c r="F260" s="303"/>
      <c r="G260" s="303"/>
      <c r="H260" s="303"/>
      <c r="I260" s="303"/>
      <c r="J260" s="505" t="str">
        <f>IFERROR(IF(D260="","",INDEX('[18]EODs 2026'!$H:$H,MATCH(D260,'[18]EODs 2026'!$A:$A,0))),0)</f>
        <v/>
      </c>
      <c r="K260" s="510"/>
      <c r="L260" s="506" t="str">
        <f>IFERROR(IF(D260="","",INDEX('[18]EODs 2026'!$F:$F,MATCH(D260,'[18]EODs 2026'!$A:$A,0))),0)</f>
        <v/>
      </c>
      <c r="M260" s="303"/>
      <c r="N260" s="303"/>
      <c r="O260" s="303"/>
      <c r="P260" s="303"/>
      <c r="Q260" s="303"/>
      <c r="R260" s="303"/>
      <c r="S260" s="303"/>
      <c r="T260" s="303"/>
      <c r="U260" s="303"/>
      <c r="V260" s="303"/>
      <c r="W260" s="303"/>
      <c r="X260" s="251"/>
      <c r="Y260" s="251"/>
      <c r="Z260" s="251"/>
      <c r="AA260" s="251"/>
      <c r="AB260" s="251"/>
      <c r="AC260" s="251"/>
      <c r="AD260" s="251"/>
      <c r="AE260" s="251"/>
      <c r="AF260" s="303"/>
      <c r="AG260" s="303"/>
      <c r="AH260" s="303"/>
      <c r="AI260" s="303"/>
      <c r="AJ260" s="303"/>
      <c r="AK260" s="303"/>
      <c r="AL260" s="270" t="s">
        <v>1674</v>
      </c>
      <c r="AM260" s="271">
        <v>140306</v>
      </c>
      <c r="AT260" s="206"/>
      <c r="AU260" s="251"/>
      <c r="AV260" s="251"/>
      <c r="AW260" s="251"/>
      <c r="AX260" s="251"/>
      <c r="AY260" s="251"/>
      <c r="AZ260" s="251"/>
      <c r="BB260" s="303"/>
      <c r="BC260" s="303"/>
      <c r="BD260" s="303"/>
    </row>
    <row r="261" spans="1:56" s="205" customFormat="1" ht="34.5" hidden="1" customHeight="1">
      <c r="A261" s="251"/>
      <c r="B261" s="251"/>
      <c r="C261" s="251"/>
      <c r="D261" s="303"/>
      <c r="E261" s="304"/>
      <c r="F261" s="303"/>
      <c r="G261" s="303"/>
      <c r="H261" s="303"/>
      <c r="I261" s="303"/>
      <c r="J261" s="505" t="str">
        <f>IFERROR(IF(D261="","",INDEX('[18]EODs 2026'!$H:$H,MATCH(D261,'[18]EODs 2026'!$A:$A,0))),0)</f>
        <v/>
      </c>
      <c r="K261" s="510"/>
      <c r="L261" s="506" t="str">
        <f>IFERROR(IF(D261="","",INDEX('[18]EODs 2026'!$F:$F,MATCH(D261,'[18]EODs 2026'!$A:$A,0))),0)</f>
        <v/>
      </c>
      <c r="M261" s="303"/>
      <c r="N261" s="303"/>
      <c r="O261" s="303"/>
      <c r="P261" s="303"/>
      <c r="Q261" s="303"/>
      <c r="R261" s="303"/>
      <c r="S261" s="303"/>
      <c r="T261" s="303"/>
      <c r="U261" s="303"/>
      <c r="V261" s="303"/>
      <c r="W261" s="303"/>
      <c r="X261" s="251"/>
      <c r="Y261" s="251"/>
      <c r="Z261" s="251"/>
      <c r="AA261" s="251"/>
      <c r="AB261" s="251"/>
      <c r="AC261" s="251"/>
      <c r="AD261" s="251"/>
      <c r="AE261" s="251"/>
      <c r="AF261" s="303"/>
      <c r="AG261" s="303"/>
      <c r="AH261" s="303"/>
      <c r="AI261" s="303"/>
      <c r="AJ261" s="303"/>
      <c r="AK261" s="303"/>
      <c r="AL261" s="270" t="s">
        <v>1675</v>
      </c>
      <c r="AM261" s="271">
        <v>140307</v>
      </c>
      <c r="AT261" s="206"/>
      <c r="AU261" s="251"/>
      <c r="AV261" s="251"/>
      <c r="AW261" s="251"/>
      <c r="AX261" s="251"/>
      <c r="AY261" s="251"/>
      <c r="AZ261" s="251"/>
      <c r="BB261" s="303"/>
      <c r="BC261" s="303"/>
      <c r="BD261" s="303"/>
    </row>
    <row r="262" spans="1:56" s="205" customFormat="1" ht="34.5" hidden="1" customHeight="1">
      <c r="A262" s="251"/>
      <c r="B262" s="251"/>
      <c r="C262" s="251"/>
      <c r="D262" s="303"/>
      <c r="E262" s="304"/>
      <c r="F262" s="303"/>
      <c r="G262" s="303"/>
      <c r="H262" s="303"/>
      <c r="I262" s="303"/>
      <c r="J262" s="505" t="str">
        <f>IFERROR(IF(D262="","",INDEX('[18]EODs 2026'!$H:$H,MATCH(D262,'[18]EODs 2026'!$A:$A,0))),0)</f>
        <v/>
      </c>
      <c r="K262" s="510"/>
      <c r="L262" s="506" t="str">
        <f>IFERROR(IF(D262="","",INDEX('[18]EODs 2026'!$F:$F,MATCH(D262,'[18]EODs 2026'!$A:$A,0))),0)</f>
        <v/>
      </c>
      <c r="M262" s="303"/>
      <c r="N262" s="303"/>
      <c r="O262" s="303"/>
      <c r="P262" s="303"/>
      <c r="Q262" s="303"/>
      <c r="R262" s="303"/>
      <c r="S262" s="303"/>
      <c r="T262" s="303"/>
      <c r="U262" s="303"/>
      <c r="V262" s="303"/>
      <c r="W262" s="303"/>
      <c r="X262" s="251"/>
      <c r="Y262" s="251"/>
      <c r="Z262" s="251"/>
      <c r="AA262" s="251"/>
      <c r="AB262" s="251"/>
      <c r="AC262" s="251"/>
      <c r="AD262" s="251"/>
      <c r="AE262" s="251"/>
      <c r="AF262" s="303"/>
      <c r="AG262" s="303"/>
      <c r="AH262" s="303"/>
      <c r="AI262" s="303"/>
      <c r="AJ262" s="303"/>
      <c r="AK262" s="303"/>
      <c r="AL262" s="270" t="s">
        <v>1676</v>
      </c>
      <c r="AM262" s="271">
        <v>140308</v>
      </c>
      <c r="AT262" s="206"/>
      <c r="AU262" s="251"/>
      <c r="AV262" s="251"/>
      <c r="AW262" s="251"/>
      <c r="AX262" s="251"/>
      <c r="AY262" s="251"/>
      <c r="AZ262" s="251"/>
      <c r="BB262" s="303"/>
      <c r="BC262" s="303"/>
      <c r="BD262" s="303"/>
    </row>
    <row r="263" spans="1:56" s="205" customFormat="1" ht="34.5" hidden="1" customHeight="1">
      <c r="A263" s="251"/>
      <c r="B263" s="251"/>
      <c r="C263" s="251"/>
      <c r="D263" s="303"/>
      <c r="E263" s="304"/>
      <c r="F263" s="303"/>
      <c r="G263" s="303"/>
      <c r="H263" s="303"/>
      <c r="I263" s="303"/>
      <c r="J263" s="505" t="str">
        <f>IFERROR(IF(D263="","",INDEX('[18]EODs 2026'!$H:$H,MATCH(D263,'[18]EODs 2026'!$A:$A,0))),0)</f>
        <v/>
      </c>
      <c r="K263" s="510"/>
      <c r="L263" s="506" t="str">
        <f>IFERROR(IF(D263="","",INDEX('[18]EODs 2026'!$F:$F,MATCH(D263,'[18]EODs 2026'!$A:$A,0))),0)</f>
        <v/>
      </c>
      <c r="M263" s="303"/>
      <c r="N263" s="303"/>
      <c r="O263" s="303"/>
      <c r="P263" s="303"/>
      <c r="Q263" s="303"/>
      <c r="R263" s="303"/>
      <c r="S263" s="303"/>
      <c r="T263" s="303"/>
      <c r="U263" s="303"/>
      <c r="V263" s="303"/>
      <c r="W263" s="303"/>
      <c r="X263" s="251"/>
      <c r="Y263" s="251"/>
      <c r="Z263" s="251"/>
      <c r="AA263" s="251"/>
      <c r="AB263" s="251"/>
      <c r="AC263" s="251"/>
      <c r="AD263" s="251"/>
      <c r="AE263" s="251"/>
      <c r="AF263" s="303"/>
      <c r="AG263" s="303"/>
      <c r="AH263" s="303"/>
      <c r="AI263" s="303"/>
      <c r="AJ263" s="303"/>
      <c r="AK263" s="303"/>
      <c r="AL263" s="270" t="s">
        <v>1677</v>
      </c>
      <c r="AM263" s="271">
        <v>140309</v>
      </c>
      <c r="AT263" s="206"/>
      <c r="AU263" s="251"/>
      <c r="AV263" s="251"/>
      <c r="AW263" s="251"/>
      <c r="AX263" s="251"/>
      <c r="AY263" s="251"/>
      <c r="AZ263" s="251"/>
      <c r="BB263" s="303"/>
      <c r="BC263" s="303"/>
      <c r="BD263" s="303"/>
    </row>
    <row r="264" spans="1:56" s="205" customFormat="1" ht="34.5" hidden="1" customHeight="1">
      <c r="A264" s="251"/>
      <c r="B264" s="251"/>
      <c r="C264" s="251"/>
      <c r="D264" s="303"/>
      <c r="E264" s="304"/>
      <c r="F264" s="303"/>
      <c r="G264" s="303"/>
      <c r="H264" s="303"/>
      <c r="I264" s="303"/>
      <c r="J264" s="505" t="str">
        <f>IFERROR(IF(D264="","",INDEX('[18]EODs 2026'!$H:$H,MATCH(D264,'[18]EODs 2026'!$A:$A,0))),0)</f>
        <v/>
      </c>
      <c r="K264" s="510"/>
      <c r="L264" s="506" t="str">
        <f>IFERROR(IF(D264="","",INDEX('[18]EODs 2026'!$F:$F,MATCH(D264,'[18]EODs 2026'!$A:$A,0))),0)</f>
        <v/>
      </c>
      <c r="M264" s="303"/>
      <c r="N264" s="303"/>
      <c r="O264" s="303"/>
      <c r="P264" s="303"/>
      <c r="Q264" s="303"/>
      <c r="R264" s="303"/>
      <c r="S264" s="303"/>
      <c r="T264" s="303"/>
      <c r="U264" s="303"/>
      <c r="V264" s="303"/>
      <c r="W264" s="303"/>
      <c r="X264" s="251"/>
      <c r="Y264" s="251"/>
      <c r="Z264" s="251"/>
      <c r="AA264" s="251"/>
      <c r="AB264" s="251"/>
      <c r="AC264" s="251"/>
      <c r="AD264" s="251"/>
      <c r="AE264" s="251"/>
      <c r="AF264" s="303"/>
      <c r="AG264" s="303"/>
      <c r="AH264" s="303"/>
      <c r="AI264" s="303"/>
      <c r="AJ264" s="303"/>
      <c r="AK264" s="303"/>
      <c r="AL264" s="270" t="s">
        <v>1678</v>
      </c>
      <c r="AM264" s="271">
        <v>140310</v>
      </c>
      <c r="AT264" s="206"/>
      <c r="AU264" s="251"/>
      <c r="AV264" s="251"/>
      <c r="AW264" s="251"/>
      <c r="AX264" s="251"/>
      <c r="AY264" s="251"/>
      <c r="AZ264" s="251"/>
      <c r="BB264" s="303"/>
      <c r="BC264" s="303"/>
      <c r="BD264" s="303"/>
    </row>
    <row r="265" spans="1:56" s="205" customFormat="1" ht="34.5" hidden="1" customHeight="1">
      <c r="A265" s="251"/>
      <c r="B265" s="251"/>
      <c r="C265" s="251"/>
      <c r="D265" s="303"/>
      <c r="E265" s="304"/>
      <c r="F265" s="303"/>
      <c r="G265" s="303"/>
      <c r="H265" s="303"/>
      <c r="I265" s="303"/>
      <c r="J265" s="505" t="str">
        <f>IFERROR(IF(D265="","",INDEX('[18]EODs 2026'!$H:$H,MATCH(D265,'[18]EODs 2026'!$A:$A,0))),0)</f>
        <v/>
      </c>
      <c r="K265" s="510"/>
      <c r="L265" s="506" t="str">
        <f>IFERROR(IF(D265="","",INDEX('[18]EODs 2026'!$F:$F,MATCH(D265,'[18]EODs 2026'!$A:$A,0))),0)</f>
        <v/>
      </c>
      <c r="M265" s="303"/>
      <c r="N265" s="303"/>
      <c r="O265" s="303"/>
      <c r="P265" s="303"/>
      <c r="Q265" s="303"/>
      <c r="R265" s="303"/>
      <c r="S265" s="303"/>
      <c r="T265" s="303"/>
      <c r="U265" s="303"/>
      <c r="V265" s="303"/>
      <c r="W265" s="303"/>
      <c r="X265" s="251"/>
      <c r="Y265" s="251"/>
      <c r="Z265" s="251"/>
      <c r="AA265" s="251"/>
      <c r="AB265" s="251"/>
      <c r="AC265" s="251"/>
      <c r="AD265" s="251"/>
      <c r="AE265" s="251"/>
      <c r="AF265" s="303"/>
      <c r="AG265" s="303"/>
      <c r="AH265" s="303"/>
      <c r="AI265" s="303"/>
      <c r="AJ265" s="303"/>
      <c r="AK265" s="303"/>
      <c r="AL265" s="270" t="s">
        <v>1679</v>
      </c>
      <c r="AM265" s="271">
        <v>140311</v>
      </c>
      <c r="AT265" s="206"/>
      <c r="AU265" s="251"/>
      <c r="AV265" s="251"/>
      <c r="AW265" s="251"/>
      <c r="AX265" s="251"/>
      <c r="AY265" s="251"/>
      <c r="AZ265" s="251"/>
      <c r="BB265" s="303"/>
      <c r="BC265" s="303"/>
      <c r="BD265" s="303"/>
    </row>
    <row r="266" spans="1:56" s="205" customFormat="1" ht="34.5" hidden="1" customHeight="1">
      <c r="A266" s="251"/>
      <c r="B266" s="251"/>
      <c r="C266" s="251"/>
      <c r="D266" s="303"/>
      <c r="E266" s="304"/>
      <c r="F266" s="303"/>
      <c r="G266" s="303"/>
      <c r="H266" s="303"/>
      <c r="I266" s="303"/>
      <c r="J266" s="505" t="str">
        <f>IFERROR(IF(D266="","",INDEX('[18]EODs 2026'!$H:$H,MATCH(D266,'[18]EODs 2026'!$A:$A,0))),0)</f>
        <v/>
      </c>
      <c r="K266" s="510"/>
      <c r="L266" s="506" t="str">
        <f>IFERROR(IF(D266="","",INDEX('[18]EODs 2026'!$F:$F,MATCH(D266,'[18]EODs 2026'!$A:$A,0))),0)</f>
        <v/>
      </c>
      <c r="M266" s="303"/>
      <c r="N266" s="303"/>
      <c r="O266" s="303"/>
      <c r="P266" s="303"/>
      <c r="Q266" s="303"/>
      <c r="R266" s="303"/>
      <c r="S266" s="303"/>
      <c r="T266" s="303"/>
      <c r="U266" s="303"/>
      <c r="V266" s="303"/>
      <c r="W266" s="303"/>
      <c r="X266" s="251"/>
      <c r="Y266" s="251"/>
      <c r="Z266" s="251"/>
      <c r="AA266" s="251"/>
      <c r="AB266" s="251"/>
      <c r="AC266" s="251"/>
      <c r="AD266" s="251"/>
      <c r="AE266" s="251"/>
      <c r="AF266" s="303"/>
      <c r="AG266" s="303"/>
      <c r="AH266" s="303"/>
      <c r="AI266" s="303"/>
      <c r="AJ266" s="303"/>
      <c r="AK266" s="303"/>
      <c r="AL266" s="270" t="s">
        <v>1680</v>
      </c>
      <c r="AM266" s="271">
        <v>140312</v>
      </c>
      <c r="AT266" s="206"/>
      <c r="AU266" s="251"/>
      <c r="AV266" s="251"/>
      <c r="AW266" s="251"/>
      <c r="AX266" s="251"/>
      <c r="AY266" s="251"/>
      <c r="AZ266" s="251"/>
      <c r="BB266" s="303"/>
      <c r="BC266" s="303"/>
      <c r="BD266" s="303"/>
    </row>
    <row r="267" spans="1:56" s="205" customFormat="1" ht="34.5" hidden="1" customHeight="1">
      <c r="A267" s="251"/>
      <c r="B267" s="251"/>
      <c r="C267" s="251"/>
      <c r="D267" s="303"/>
      <c r="E267" s="304"/>
      <c r="F267" s="303"/>
      <c r="G267" s="303"/>
      <c r="H267" s="303"/>
      <c r="I267" s="303"/>
      <c r="J267" s="505" t="str">
        <f>IFERROR(IF(D267="","",INDEX('[18]EODs 2026'!$H:$H,MATCH(D267,'[18]EODs 2026'!$A:$A,0))),0)</f>
        <v/>
      </c>
      <c r="K267" s="510"/>
      <c r="L267" s="506" t="str">
        <f>IFERROR(IF(D267="","",INDEX('[18]EODs 2026'!$F:$F,MATCH(D267,'[18]EODs 2026'!$A:$A,0))),0)</f>
        <v/>
      </c>
      <c r="M267" s="303"/>
      <c r="N267" s="303"/>
      <c r="O267" s="303"/>
      <c r="P267" s="303"/>
      <c r="Q267" s="303"/>
      <c r="R267" s="303"/>
      <c r="S267" s="303"/>
      <c r="T267" s="303"/>
      <c r="U267" s="303"/>
      <c r="V267" s="303"/>
      <c r="W267" s="303"/>
      <c r="X267" s="251"/>
      <c r="Y267" s="251"/>
      <c r="Z267" s="251"/>
      <c r="AA267" s="251"/>
      <c r="AB267" s="251"/>
      <c r="AC267" s="251"/>
      <c r="AD267" s="251"/>
      <c r="AE267" s="251"/>
      <c r="AF267" s="303"/>
      <c r="AG267" s="303"/>
      <c r="AH267" s="303"/>
      <c r="AI267" s="303"/>
      <c r="AJ267" s="303"/>
      <c r="AK267" s="303"/>
      <c r="AL267" s="270" t="s">
        <v>1681</v>
      </c>
      <c r="AM267" s="271">
        <v>140313</v>
      </c>
      <c r="AT267" s="206"/>
      <c r="AU267" s="251"/>
      <c r="AV267" s="251"/>
      <c r="AW267" s="251"/>
      <c r="AX267" s="251"/>
      <c r="AY267" s="251"/>
      <c r="AZ267" s="251"/>
      <c r="BB267" s="303"/>
      <c r="BC267" s="303"/>
      <c r="BD267" s="303"/>
    </row>
    <row r="268" spans="1:56" s="205" customFormat="1" ht="34.5" hidden="1" customHeight="1">
      <c r="A268" s="251"/>
      <c r="B268" s="251"/>
      <c r="C268" s="251"/>
      <c r="D268" s="303"/>
      <c r="E268" s="304"/>
      <c r="F268" s="303"/>
      <c r="G268" s="303"/>
      <c r="H268" s="303"/>
      <c r="I268" s="303"/>
      <c r="J268" s="505" t="str">
        <f>IFERROR(IF(D268="","",INDEX('[18]EODs 2026'!$H:$H,MATCH(D268,'[18]EODs 2026'!$A:$A,0))),0)</f>
        <v/>
      </c>
      <c r="K268" s="510"/>
      <c r="L268" s="506" t="str">
        <f>IFERROR(IF(D268="","",INDEX('[18]EODs 2026'!$F:$F,MATCH(D268,'[18]EODs 2026'!$A:$A,0))),0)</f>
        <v/>
      </c>
      <c r="M268" s="303"/>
      <c r="N268" s="303"/>
      <c r="O268" s="303"/>
      <c r="P268" s="303"/>
      <c r="Q268" s="303"/>
      <c r="R268" s="303"/>
      <c r="S268" s="303"/>
      <c r="T268" s="303"/>
      <c r="U268" s="303"/>
      <c r="V268" s="303"/>
      <c r="W268" s="303"/>
      <c r="X268" s="251"/>
      <c r="Y268" s="251"/>
      <c r="Z268" s="251"/>
      <c r="AA268" s="251"/>
      <c r="AB268" s="251"/>
      <c r="AC268" s="251"/>
      <c r="AD268" s="251"/>
      <c r="AE268" s="251"/>
      <c r="AF268" s="303"/>
      <c r="AG268" s="303"/>
      <c r="AH268" s="303"/>
      <c r="AI268" s="303"/>
      <c r="AJ268" s="303"/>
      <c r="AK268" s="303"/>
      <c r="AL268" s="270" t="s">
        <v>1682</v>
      </c>
      <c r="AM268" s="271">
        <v>140399</v>
      </c>
      <c r="AT268" s="206"/>
      <c r="AU268" s="251"/>
      <c r="AV268" s="251"/>
      <c r="AW268" s="251"/>
      <c r="AX268" s="251"/>
      <c r="AY268" s="251"/>
      <c r="AZ268" s="251"/>
      <c r="BB268" s="303"/>
      <c r="BC268" s="303"/>
      <c r="BD268" s="303"/>
    </row>
    <row r="269" spans="1:56" s="205" customFormat="1" ht="34.5" hidden="1" customHeight="1">
      <c r="A269" s="251"/>
      <c r="B269" s="251"/>
      <c r="C269" s="251"/>
      <c r="D269" s="303"/>
      <c r="E269" s="304"/>
      <c r="F269" s="303"/>
      <c r="G269" s="303"/>
      <c r="H269" s="303"/>
      <c r="I269" s="303"/>
      <c r="J269" s="505" t="str">
        <f>IFERROR(IF(D269="","",INDEX('[18]EODs 2026'!$H:$H,MATCH(D269,'[18]EODs 2026'!$A:$A,0))),0)</f>
        <v/>
      </c>
      <c r="K269" s="510"/>
      <c r="L269" s="506" t="str">
        <f>IFERROR(IF(D269="","",INDEX('[18]EODs 2026'!$F:$F,MATCH(D269,'[18]EODs 2026'!$A:$A,0))),0)</f>
        <v/>
      </c>
      <c r="M269" s="303"/>
      <c r="N269" s="303"/>
      <c r="O269" s="303"/>
      <c r="P269" s="303"/>
      <c r="Q269" s="303"/>
      <c r="R269" s="303"/>
      <c r="S269" s="303"/>
      <c r="T269" s="303"/>
      <c r="U269" s="303"/>
      <c r="V269" s="303"/>
      <c r="W269" s="303"/>
      <c r="X269" s="251"/>
      <c r="Y269" s="251"/>
      <c r="Z269" s="251"/>
      <c r="AA269" s="251"/>
      <c r="AB269" s="251"/>
      <c r="AC269" s="251"/>
      <c r="AD269" s="251"/>
      <c r="AE269" s="251"/>
      <c r="AF269" s="303"/>
      <c r="AG269" s="303"/>
      <c r="AH269" s="303"/>
      <c r="AI269" s="303"/>
      <c r="AJ269" s="303"/>
      <c r="AK269" s="303"/>
      <c r="AL269" s="270" t="s">
        <v>1683</v>
      </c>
      <c r="AM269" s="271">
        <v>140400</v>
      </c>
      <c r="AT269" s="206"/>
      <c r="AU269" s="251"/>
      <c r="AV269" s="251"/>
      <c r="AW269" s="251"/>
      <c r="AX269" s="251"/>
      <c r="AY269" s="251"/>
      <c r="AZ269" s="251"/>
      <c r="BB269" s="303"/>
      <c r="BC269" s="303"/>
      <c r="BD269" s="303"/>
    </row>
    <row r="270" spans="1:56" s="205" customFormat="1" ht="34.5" hidden="1" customHeight="1">
      <c r="A270" s="251"/>
      <c r="B270" s="251"/>
      <c r="C270" s="251"/>
      <c r="D270" s="303"/>
      <c r="E270" s="304"/>
      <c r="F270" s="303"/>
      <c r="G270" s="303"/>
      <c r="H270" s="303"/>
      <c r="I270" s="303"/>
      <c r="J270" s="505" t="str">
        <f>IFERROR(IF(D270="","",INDEX('[18]EODs 2026'!$H:$H,MATCH(D270,'[18]EODs 2026'!$A:$A,0))),0)</f>
        <v/>
      </c>
      <c r="K270" s="510"/>
      <c r="L270" s="506" t="str">
        <f>IFERROR(IF(D270="","",INDEX('[18]EODs 2026'!$F:$F,MATCH(D270,'[18]EODs 2026'!$A:$A,0))),0)</f>
        <v/>
      </c>
      <c r="M270" s="303"/>
      <c r="N270" s="303"/>
      <c r="O270" s="303"/>
      <c r="P270" s="303"/>
      <c r="Q270" s="303"/>
      <c r="R270" s="303"/>
      <c r="S270" s="303"/>
      <c r="T270" s="303"/>
      <c r="U270" s="303"/>
      <c r="V270" s="303"/>
      <c r="W270" s="303"/>
      <c r="X270" s="251"/>
      <c r="Y270" s="251"/>
      <c r="Z270" s="251"/>
      <c r="AA270" s="251"/>
      <c r="AB270" s="251"/>
      <c r="AC270" s="251"/>
      <c r="AD270" s="251"/>
      <c r="AE270" s="251"/>
      <c r="AF270" s="303"/>
      <c r="AG270" s="303"/>
      <c r="AH270" s="303"/>
      <c r="AI270" s="303"/>
      <c r="AJ270" s="303"/>
      <c r="AK270" s="303"/>
      <c r="AL270" s="270" t="s">
        <v>1684</v>
      </c>
      <c r="AM270" s="271">
        <v>140401</v>
      </c>
      <c r="AT270" s="206"/>
      <c r="AU270" s="251"/>
      <c r="AV270" s="251"/>
      <c r="AW270" s="251"/>
      <c r="AX270" s="251"/>
      <c r="AY270" s="251"/>
      <c r="AZ270" s="251"/>
      <c r="BB270" s="303"/>
      <c r="BC270" s="303"/>
      <c r="BD270" s="303"/>
    </row>
    <row r="271" spans="1:56" s="205" customFormat="1" ht="34.5" hidden="1" customHeight="1">
      <c r="A271" s="251"/>
      <c r="B271" s="251"/>
      <c r="C271" s="251"/>
      <c r="D271" s="303"/>
      <c r="E271" s="304"/>
      <c r="F271" s="303"/>
      <c r="G271" s="303"/>
      <c r="H271" s="303"/>
      <c r="I271" s="303"/>
      <c r="J271" s="505" t="str">
        <f>IFERROR(IF(D271="","",INDEX('[18]EODs 2026'!$H:$H,MATCH(D271,'[18]EODs 2026'!$A:$A,0))),0)</f>
        <v/>
      </c>
      <c r="K271" s="510"/>
      <c r="L271" s="506" t="str">
        <f>IFERROR(IF(D271="","",INDEX('[18]EODs 2026'!$F:$F,MATCH(D271,'[18]EODs 2026'!$A:$A,0))),0)</f>
        <v/>
      </c>
      <c r="M271" s="303"/>
      <c r="N271" s="303"/>
      <c r="O271" s="303"/>
      <c r="P271" s="303"/>
      <c r="Q271" s="303"/>
      <c r="R271" s="303"/>
      <c r="S271" s="303"/>
      <c r="T271" s="303"/>
      <c r="U271" s="303"/>
      <c r="V271" s="303"/>
      <c r="W271" s="303"/>
      <c r="X271" s="251"/>
      <c r="Y271" s="251"/>
      <c r="Z271" s="251"/>
      <c r="AA271" s="251"/>
      <c r="AB271" s="251"/>
      <c r="AC271" s="251"/>
      <c r="AD271" s="251"/>
      <c r="AE271" s="251"/>
      <c r="AF271" s="303"/>
      <c r="AG271" s="303"/>
      <c r="AH271" s="303"/>
      <c r="AI271" s="303"/>
      <c r="AJ271" s="303"/>
      <c r="AK271" s="303"/>
      <c r="AL271" s="270" t="s">
        <v>1685</v>
      </c>
      <c r="AM271" s="271">
        <v>140402</v>
      </c>
      <c r="AT271" s="206"/>
      <c r="AU271" s="251"/>
      <c r="AV271" s="251"/>
      <c r="AW271" s="251"/>
      <c r="AX271" s="251"/>
      <c r="AY271" s="251"/>
      <c r="AZ271" s="251"/>
      <c r="BB271" s="303"/>
      <c r="BC271" s="303"/>
      <c r="BD271" s="303"/>
    </row>
    <row r="272" spans="1:56" s="205" customFormat="1" ht="34.5" hidden="1" customHeight="1">
      <c r="A272" s="251"/>
      <c r="B272" s="251"/>
      <c r="C272" s="251"/>
      <c r="D272" s="303"/>
      <c r="E272" s="304"/>
      <c r="F272" s="303"/>
      <c r="G272" s="303"/>
      <c r="H272" s="303"/>
      <c r="I272" s="303"/>
      <c r="J272" s="505" t="str">
        <f>IFERROR(IF(D272="","",INDEX('[18]EODs 2026'!$H:$H,MATCH(D272,'[18]EODs 2026'!$A:$A,0))),0)</f>
        <v/>
      </c>
      <c r="K272" s="510"/>
      <c r="L272" s="506" t="str">
        <f>IFERROR(IF(D272="","",INDEX('[18]EODs 2026'!$F:$F,MATCH(D272,'[18]EODs 2026'!$A:$A,0))),0)</f>
        <v/>
      </c>
      <c r="M272" s="303"/>
      <c r="N272" s="303"/>
      <c r="O272" s="303"/>
      <c r="P272" s="303"/>
      <c r="Q272" s="303"/>
      <c r="R272" s="303"/>
      <c r="S272" s="303"/>
      <c r="T272" s="303"/>
      <c r="U272" s="303"/>
      <c r="V272" s="303"/>
      <c r="W272" s="303"/>
      <c r="X272" s="251"/>
      <c r="Y272" s="251"/>
      <c r="Z272" s="251"/>
      <c r="AA272" s="251"/>
      <c r="AB272" s="251"/>
      <c r="AC272" s="251"/>
      <c r="AD272" s="251"/>
      <c r="AE272" s="251"/>
      <c r="AF272" s="303"/>
      <c r="AG272" s="303"/>
      <c r="AH272" s="303"/>
      <c r="AI272" s="303"/>
      <c r="AJ272" s="303"/>
      <c r="AK272" s="303"/>
      <c r="AL272" s="270" t="s">
        <v>1660</v>
      </c>
      <c r="AM272" s="271">
        <v>140403</v>
      </c>
      <c r="AT272" s="206"/>
      <c r="AU272" s="251"/>
      <c r="AV272" s="251"/>
      <c r="AW272" s="251"/>
      <c r="AX272" s="251"/>
      <c r="AY272" s="251"/>
      <c r="AZ272" s="251"/>
      <c r="BB272" s="303"/>
      <c r="BC272" s="303"/>
      <c r="BD272" s="303"/>
    </row>
    <row r="273" spans="1:56" s="205" customFormat="1" ht="34.5" hidden="1" customHeight="1">
      <c r="A273" s="251"/>
      <c r="B273" s="251"/>
      <c r="C273" s="251"/>
      <c r="D273" s="303"/>
      <c r="E273" s="304"/>
      <c r="F273" s="303"/>
      <c r="G273" s="303"/>
      <c r="H273" s="303"/>
      <c r="I273" s="303"/>
      <c r="J273" s="505" t="str">
        <f>IFERROR(IF(D273="","",INDEX('[18]EODs 2026'!$H:$H,MATCH(D273,'[18]EODs 2026'!$A:$A,0))),0)</f>
        <v/>
      </c>
      <c r="K273" s="510"/>
      <c r="L273" s="506" t="str">
        <f>IFERROR(IF(D273="","",INDEX('[18]EODs 2026'!$F:$F,MATCH(D273,'[18]EODs 2026'!$A:$A,0))),0)</f>
        <v/>
      </c>
      <c r="M273" s="303"/>
      <c r="N273" s="303"/>
      <c r="O273" s="303"/>
      <c r="P273" s="303"/>
      <c r="Q273" s="303"/>
      <c r="R273" s="303"/>
      <c r="S273" s="303"/>
      <c r="T273" s="303"/>
      <c r="U273" s="303"/>
      <c r="V273" s="303"/>
      <c r="W273" s="303"/>
      <c r="X273" s="251"/>
      <c r="Y273" s="251"/>
      <c r="Z273" s="251"/>
      <c r="AA273" s="251"/>
      <c r="AB273" s="251"/>
      <c r="AC273" s="251"/>
      <c r="AD273" s="251"/>
      <c r="AE273" s="251"/>
      <c r="AF273" s="303"/>
      <c r="AG273" s="303"/>
      <c r="AH273" s="303"/>
      <c r="AI273" s="303"/>
      <c r="AJ273" s="303"/>
      <c r="AK273" s="303"/>
      <c r="AL273" s="270" t="s">
        <v>1686</v>
      </c>
      <c r="AM273" s="271">
        <v>140404</v>
      </c>
      <c r="AT273" s="206"/>
      <c r="AU273" s="251"/>
      <c r="AV273" s="251"/>
      <c r="AW273" s="251"/>
      <c r="AX273" s="251"/>
      <c r="AY273" s="251"/>
      <c r="AZ273" s="251"/>
      <c r="BB273" s="303"/>
      <c r="BC273" s="303"/>
      <c r="BD273" s="303"/>
    </row>
    <row r="274" spans="1:56" s="205" customFormat="1" ht="34.5" hidden="1" customHeight="1">
      <c r="A274" s="251"/>
      <c r="B274" s="251"/>
      <c r="C274" s="251"/>
      <c r="D274" s="303"/>
      <c r="E274" s="304"/>
      <c r="F274" s="303"/>
      <c r="G274" s="303"/>
      <c r="H274" s="303"/>
      <c r="I274" s="303"/>
      <c r="J274" s="505" t="str">
        <f>IFERROR(IF(D274="","",INDEX('[18]EODs 2026'!$H:$H,MATCH(D274,'[18]EODs 2026'!$A:$A,0))),0)</f>
        <v/>
      </c>
      <c r="K274" s="510"/>
      <c r="L274" s="506" t="str">
        <f>IFERROR(IF(D274="","",INDEX('[18]EODs 2026'!$F:$F,MATCH(D274,'[18]EODs 2026'!$A:$A,0))),0)</f>
        <v/>
      </c>
      <c r="M274" s="303"/>
      <c r="N274" s="303"/>
      <c r="O274" s="303"/>
      <c r="P274" s="303"/>
      <c r="Q274" s="303"/>
      <c r="R274" s="303"/>
      <c r="S274" s="303"/>
      <c r="T274" s="303"/>
      <c r="U274" s="303"/>
      <c r="V274" s="303"/>
      <c r="W274" s="303"/>
      <c r="X274" s="251"/>
      <c r="Y274" s="251"/>
      <c r="Z274" s="251"/>
      <c r="AA274" s="251"/>
      <c r="AB274" s="251"/>
      <c r="AC274" s="251"/>
      <c r="AD274" s="251"/>
      <c r="AE274" s="251"/>
      <c r="AF274" s="303"/>
      <c r="AG274" s="303"/>
      <c r="AH274" s="303"/>
      <c r="AI274" s="303"/>
      <c r="AJ274" s="303"/>
      <c r="AK274" s="303"/>
      <c r="AL274" s="270" t="s">
        <v>1687</v>
      </c>
      <c r="AM274" s="271">
        <v>140600</v>
      </c>
      <c r="AT274" s="206"/>
      <c r="AU274" s="251"/>
      <c r="AV274" s="251"/>
      <c r="AW274" s="251"/>
      <c r="AX274" s="251"/>
      <c r="AY274" s="251"/>
      <c r="AZ274" s="251"/>
      <c r="BB274" s="303"/>
      <c r="BC274" s="303"/>
      <c r="BD274" s="303"/>
    </row>
    <row r="275" spans="1:56" s="205" customFormat="1" ht="34.5" hidden="1" customHeight="1">
      <c r="A275" s="251"/>
      <c r="B275" s="251"/>
      <c r="C275" s="251"/>
      <c r="D275" s="303"/>
      <c r="E275" s="304"/>
      <c r="F275" s="303"/>
      <c r="G275" s="303"/>
      <c r="H275" s="303"/>
      <c r="I275" s="303"/>
      <c r="J275" s="505" t="str">
        <f>IFERROR(IF(D275="","",INDEX('[18]EODs 2026'!$H:$H,MATCH(D275,'[18]EODs 2026'!$A:$A,0))),0)</f>
        <v/>
      </c>
      <c r="K275" s="510"/>
      <c r="L275" s="506" t="str">
        <f>IFERROR(IF(D275="","",INDEX('[18]EODs 2026'!$F:$F,MATCH(D275,'[18]EODs 2026'!$A:$A,0))),0)</f>
        <v/>
      </c>
      <c r="M275" s="303"/>
      <c r="N275" s="303"/>
      <c r="O275" s="303"/>
      <c r="P275" s="303"/>
      <c r="Q275" s="303"/>
      <c r="R275" s="303"/>
      <c r="S275" s="303"/>
      <c r="T275" s="303"/>
      <c r="U275" s="303"/>
      <c r="V275" s="303"/>
      <c r="W275" s="303"/>
      <c r="X275" s="251"/>
      <c r="Y275" s="251"/>
      <c r="Z275" s="251"/>
      <c r="AA275" s="251"/>
      <c r="AB275" s="251"/>
      <c r="AC275" s="251"/>
      <c r="AD275" s="251"/>
      <c r="AE275" s="251"/>
      <c r="AF275" s="303"/>
      <c r="AG275" s="303"/>
      <c r="AH275" s="303"/>
      <c r="AI275" s="303"/>
      <c r="AJ275" s="303"/>
      <c r="AK275" s="303"/>
      <c r="AL275" s="270" t="s">
        <v>1688</v>
      </c>
      <c r="AM275" s="271">
        <v>140601</v>
      </c>
      <c r="AT275" s="206"/>
      <c r="AU275" s="251"/>
      <c r="AV275" s="251"/>
      <c r="AW275" s="251"/>
      <c r="AX275" s="251"/>
      <c r="AY275" s="251"/>
      <c r="AZ275" s="251"/>
      <c r="BB275" s="303"/>
      <c r="BC275" s="303"/>
      <c r="BD275" s="303"/>
    </row>
    <row r="276" spans="1:56" s="205" customFormat="1" ht="34.5" hidden="1" customHeight="1">
      <c r="A276" s="251"/>
      <c r="B276" s="251"/>
      <c r="C276" s="251"/>
      <c r="D276" s="303"/>
      <c r="E276" s="304"/>
      <c r="F276" s="303"/>
      <c r="G276" s="303"/>
      <c r="H276" s="303"/>
      <c r="I276" s="303"/>
      <c r="J276" s="505" t="str">
        <f>IFERROR(IF(D276="","",INDEX('[18]EODs 2026'!$H:$H,MATCH(D276,'[18]EODs 2026'!$A:$A,0))),0)</f>
        <v/>
      </c>
      <c r="K276" s="510"/>
      <c r="L276" s="506" t="str">
        <f>IFERROR(IF(D276="","",INDEX('[18]EODs 2026'!$F:$F,MATCH(D276,'[18]EODs 2026'!$A:$A,0))),0)</f>
        <v/>
      </c>
      <c r="M276" s="303"/>
      <c r="N276" s="303"/>
      <c r="O276" s="303"/>
      <c r="P276" s="303"/>
      <c r="Q276" s="303"/>
      <c r="R276" s="303"/>
      <c r="S276" s="303"/>
      <c r="T276" s="303"/>
      <c r="U276" s="303"/>
      <c r="V276" s="303"/>
      <c r="W276" s="303"/>
      <c r="X276" s="251"/>
      <c r="Y276" s="251"/>
      <c r="Z276" s="251"/>
      <c r="AA276" s="251"/>
      <c r="AB276" s="251"/>
      <c r="AC276" s="251"/>
      <c r="AD276" s="251"/>
      <c r="AE276" s="251"/>
      <c r="AF276" s="303"/>
      <c r="AG276" s="303"/>
      <c r="AH276" s="303"/>
      <c r="AI276" s="303"/>
      <c r="AJ276" s="303"/>
      <c r="AK276" s="303"/>
      <c r="AL276" s="270" t="s">
        <v>1689</v>
      </c>
      <c r="AM276" s="271">
        <v>140602</v>
      </c>
      <c r="AT276" s="206"/>
      <c r="AU276" s="251"/>
      <c r="AV276" s="251"/>
      <c r="AW276" s="251"/>
      <c r="AX276" s="251"/>
      <c r="AY276" s="251"/>
      <c r="AZ276" s="251"/>
      <c r="BB276" s="303"/>
      <c r="BC276" s="303"/>
      <c r="BD276" s="303"/>
    </row>
    <row r="277" spans="1:56" s="205" customFormat="1" ht="34.5" hidden="1" customHeight="1">
      <c r="A277" s="251"/>
      <c r="B277" s="251"/>
      <c r="C277" s="251"/>
      <c r="D277" s="303"/>
      <c r="E277" s="304"/>
      <c r="F277" s="303"/>
      <c r="G277" s="303"/>
      <c r="H277" s="303"/>
      <c r="I277" s="303"/>
      <c r="J277" s="505" t="str">
        <f>IFERROR(IF(D277="","",INDEX('[18]EODs 2026'!$H:$H,MATCH(D277,'[18]EODs 2026'!$A:$A,0))),0)</f>
        <v/>
      </c>
      <c r="K277" s="510"/>
      <c r="L277" s="506" t="str">
        <f>IFERROR(IF(D277="","",INDEX('[18]EODs 2026'!$F:$F,MATCH(D277,'[18]EODs 2026'!$A:$A,0))),0)</f>
        <v/>
      </c>
      <c r="M277" s="303"/>
      <c r="N277" s="303"/>
      <c r="O277" s="303"/>
      <c r="P277" s="303"/>
      <c r="Q277" s="303"/>
      <c r="R277" s="303"/>
      <c r="S277" s="303"/>
      <c r="T277" s="303"/>
      <c r="U277" s="303"/>
      <c r="V277" s="303"/>
      <c r="W277" s="303"/>
      <c r="X277" s="251"/>
      <c r="Y277" s="251"/>
      <c r="Z277" s="251"/>
      <c r="AA277" s="251"/>
      <c r="AB277" s="251"/>
      <c r="AC277" s="251"/>
      <c r="AD277" s="251"/>
      <c r="AE277" s="251"/>
      <c r="AF277" s="303"/>
      <c r="AG277" s="303"/>
      <c r="AH277" s="303"/>
      <c r="AI277" s="303"/>
      <c r="AJ277" s="303"/>
      <c r="AK277" s="303"/>
      <c r="AL277" s="270" t="s">
        <v>1690</v>
      </c>
      <c r="AM277" s="271">
        <v>140603</v>
      </c>
      <c r="AT277" s="206"/>
      <c r="AU277" s="251"/>
      <c r="AV277" s="251"/>
      <c r="AW277" s="251"/>
      <c r="AX277" s="251"/>
      <c r="AY277" s="251"/>
      <c r="AZ277" s="251"/>
      <c r="BB277" s="303"/>
      <c r="BC277" s="303"/>
      <c r="BD277" s="303"/>
    </row>
    <row r="278" spans="1:56" s="205" customFormat="1" ht="34.5" hidden="1" customHeight="1">
      <c r="A278" s="251"/>
      <c r="B278" s="251"/>
      <c r="C278" s="251"/>
      <c r="D278" s="303"/>
      <c r="E278" s="304"/>
      <c r="F278" s="303"/>
      <c r="G278" s="303"/>
      <c r="H278" s="303"/>
      <c r="I278" s="303"/>
      <c r="J278" s="505" t="str">
        <f>IFERROR(IF(D278="","",INDEX('[18]EODs 2026'!$H:$H,MATCH(D278,'[18]EODs 2026'!$A:$A,0))),0)</f>
        <v/>
      </c>
      <c r="K278" s="510"/>
      <c r="L278" s="506" t="str">
        <f>IFERROR(IF(D278="","",INDEX('[18]EODs 2026'!$F:$F,MATCH(D278,'[18]EODs 2026'!$A:$A,0))),0)</f>
        <v/>
      </c>
      <c r="M278" s="303"/>
      <c r="N278" s="303"/>
      <c r="O278" s="303"/>
      <c r="P278" s="303"/>
      <c r="Q278" s="303"/>
      <c r="R278" s="303"/>
      <c r="S278" s="303"/>
      <c r="T278" s="303"/>
      <c r="U278" s="303"/>
      <c r="V278" s="303"/>
      <c r="W278" s="303"/>
      <c r="X278" s="251"/>
      <c r="Y278" s="251"/>
      <c r="Z278" s="251"/>
      <c r="AA278" s="251"/>
      <c r="AB278" s="251"/>
      <c r="AC278" s="251"/>
      <c r="AD278" s="251"/>
      <c r="AE278" s="251"/>
      <c r="AF278" s="303"/>
      <c r="AG278" s="303"/>
      <c r="AH278" s="303"/>
      <c r="AI278" s="303"/>
      <c r="AJ278" s="303"/>
      <c r="AK278" s="303"/>
      <c r="AL278" s="270" t="s">
        <v>1691</v>
      </c>
      <c r="AM278" s="271">
        <v>140604</v>
      </c>
      <c r="AT278" s="206"/>
      <c r="AU278" s="251"/>
      <c r="AV278" s="251"/>
      <c r="AW278" s="251"/>
      <c r="AX278" s="251"/>
      <c r="AY278" s="251"/>
      <c r="AZ278" s="251"/>
      <c r="BB278" s="303"/>
      <c r="BC278" s="303"/>
      <c r="BD278" s="303"/>
    </row>
    <row r="279" spans="1:56" s="205" customFormat="1" ht="34.5" hidden="1" customHeight="1">
      <c r="A279" s="251"/>
      <c r="B279" s="251"/>
      <c r="C279" s="251"/>
      <c r="D279" s="303"/>
      <c r="E279" s="304"/>
      <c r="F279" s="303"/>
      <c r="G279" s="303"/>
      <c r="H279" s="303"/>
      <c r="I279" s="303"/>
      <c r="J279" s="505" t="str">
        <f>IFERROR(IF(D279="","",INDEX('[18]EODs 2026'!$H:$H,MATCH(D279,'[18]EODs 2026'!$A:$A,0))),0)</f>
        <v/>
      </c>
      <c r="K279" s="510"/>
      <c r="L279" s="506" t="str">
        <f>IFERROR(IF(D279="","",INDEX('[18]EODs 2026'!$F:$F,MATCH(D279,'[18]EODs 2026'!$A:$A,0))),0)</f>
        <v/>
      </c>
      <c r="M279" s="303"/>
      <c r="N279" s="303"/>
      <c r="O279" s="303"/>
      <c r="P279" s="303"/>
      <c r="Q279" s="303"/>
      <c r="R279" s="303"/>
      <c r="S279" s="303"/>
      <c r="T279" s="303"/>
      <c r="U279" s="303"/>
      <c r="V279" s="303"/>
      <c r="W279" s="303"/>
      <c r="X279" s="251"/>
      <c r="Y279" s="251"/>
      <c r="Z279" s="251"/>
      <c r="AA279" s="251"/>
      <c r="AB279" s="251"/>
      <c r="AC279" s="251"/>
      <c r="AD279" s="251"/>
      <c r="AE279" s="251"/>
      <c r="AF279" s="303"/>
      <c r="AG279" s="303"/>
      <c r="AH279" s="303"/>
      <c r="AI279" s="303"/>
      <c r="AJ279" s="303"/>
      <c r="AK279" s="303"/>
      <c r="AL279" s="270" t="s">
        <v>1692</v>
      </c>
      <c r="AM279" s="271">
        <v>140900</v>
      </c>
      <c r="AT279" s="206"/>
      <c r="AU279" s="251"/>
      <c r="AV279" s="251"/>
      <c r="AW279" s="251"/>
      <c r="AX279" s="251"/>
      <c r="AY279" s="251"/>
      <c r="AZ279" s="251"/>
      <c r="BB279" s="303"/>
      <c r="BC279" s="303"/>
      <c r="BD279" s="303"/>
    </row>
    <row r="280" spans="1:56" s="205" customFormat="1" ht="34.5" hidden="1" customHeight="1">
      <c r="A280" s="251"/>
      <c r="B280" s="251"/>
      <c r="C280" s="251"/>
      <c r="D280" s="303"/>
      <c r="E280" s="304"/>
      <c r="F280" s="303"/>
      <c r="G280" s="303"/>
      <c r="H280" s="303"/>
      <c r="I280" s="303"/>
      <c r="J280" s="505" t="str">
        <f>IFERROR(IF(D280="","",INDEX('[18]EODs 2026'!$H:$H,MATCH(D280,'[18]EODs 2026'!$A:$A,0))),0)</f>
        <v/>
      </c>
      <c r="K280" s="510"/>
      <c r="L280" s="506" t="str">
        <f>IFERROR(IF(D280="","",INDEX('[18]EODs 2026'!$F:$F,MATCH(D280,'[18]EODs 2026'!$A:$A,0))),0)</f>
        <v/>
      </c>
      <c r="M280" s="303"/>
      <c r="N280" s="303"/>
      <c r="O280" s="303"/>
      <c r="P280" s="303"/>
      <c r="Q280" s="303"/>
      <c r="R280" s="303"/>
      <c r="S280" s="303"/>
      <c r="T280" s="303"/>
      <c r="U280" s="303"/>
      <c r="V280" s="303"/>
      <c r="W280" s="303"/>
      <c r="X280" s="251"/>
      <c r="Y280" s="251"/>
      <c r="Z280" s="251"/>
      <c r="AA280" s="251"/>
      <c r="AB280" s="251"/>
      <c r="AC280" s="251"/>
      <c r="AD280" s="251"/>
      <c r="AE280" s="251"/>
      <c r="AF280" s="303"/>
      <c r="AG280" s="303"/>
      <c r="AH280" s="303"/>
      <c r="AI280" s="303"/>
      <c r="AJ280" s="303"/>
      <c r="AK280" s="303"/>
      <c r="AL280" s="270" t="s">
        <v>1693</v>
      </c>
      <c r="AM280" s="271">
        <v>140901</v>
      </c>
      <c r="AT280" s="206"/>
      <c r="AU280" s="251"/>
      <c r="AV280" s="251"/>
      <c r="AW280" s="251"/>
      <c r="AX280" s="251"/>
      <c r="AY280" s="251"/>
      <c r="AZ280" s="251"/>
      <c r="BB280" s="303"/>
      <c r="BC280" s="303"/>
      <c r="BD280" s="303"/>
    </row>
    <row r="281" spans="1:56" s="205" customFormat="1" ht="34.5" hidden="1" customHeight="1">
      <c r="A281" s="251"/>
      <c r="B281" s="251"/>
      <c r="C281" s="251"/>
      <c r="D281" s="303"/>
      <c r="E281" s="304"/>
      <c r="F281" s="303"/>
      <c r="G281" s="303"/>
      <c r="H281" s="303"/>
      <c r="I281" s="303"/>
      <c r="J281" s="505" t="str">
        <f>IFERROR(IF(D281="","",INDEX('[18]EODs 2026'!$H:$H,MATCH(D281,'[18]EODs 2026'!$A:$A,0))),0)</f>
        <v/>
      </c>
      <c r="K281" s="510"/>
      <c r="L281" s="506" t="str">
        <f>IFERROR(IF(D281="","",INDEX('[18]EODs 2026'!$F:$F,MATCH(D281,'[18]EODs 2026'!$A:$A,0))),0)</f>
        <v/>
      </c>
      <c r="M281" s="303"/>
      <c r="N281" s="303"/>
      <c r="O281" s="303"/>
      <c r="P281" s="303"/>
      <c r="Q281" s="303"/>
      <c r="R281" s="303"/>
      <c r="S281" s="303"/>
      <c r="T281" s="303"/>
      <c r="U281" s="303"/>
      <c r="V281" s="303"/>
      <c r="W281" s="303"/>
      <c r="X281" s="251"/>
      <c r="Y281" s="251"/>
      <c r="Z281" s="251"/>
      <c r="AA281" s="251"/>
      <c r="AB281" s="251"/>
      <c r="AC281" s="251"/>
      <c r="AD281" s="251"/>
      <c r="AE281" s="251"/>
      <c r="AF281" s="303"/>
      <c r="AG281" s="303"/>
      <c r="AH281" s="303"/>
      <c r="AI281" s="303"/>
      <c r="AJ281" s="303"/>
      <c r="AK281" s="303"/>
      <c r="AL281" s="270" t="s">
        <v>1694</v>
      </c>
      <c r="AM281" s="271">
        <v>150000</v>
      </c>
      <c r="AT281" s="206"/>
      <c r="AU281" s="251"/>
      <c r="AV281" s="251"/>
      <c r="AW281" s="251"/>
      <c r="AX281" s="251"/>
      <c r="AY281" s="251"/>
      <c r="AZ281" s="251"/>
      <c r="BB281" s="303"/>
      <c r="BC281" s="303"/>
      <c r="BD281" s="303"/>
    </row>
    <row r="282" spans="1:56" s="205" customFormat="1" ht="34.5" hidden="1" customHeight="1">
      <c r="A282" s="251"/>
      <c r="B282" s="251"/>
      <c r="C282" s="251"/>
      <c r="D282" s="303"/>
      <c r="E282" s="304"/>
      <c r="F282" s="303"/>
      <c r="G282" s="303"/>
      <c r="H282" s="303"/>
      <c r="I282" s="303"/>
      <c r="J282" s="505" t="str">
        <f>IFERROR(IF(D282="","",INDEX('[18]EODs 2026'!$H:$H,MATCH(D282,'[18]EODs 2026'!$A:$A,0))),0)</f>
        <v/>
      </c>
      <c r="K282" s="510"/>
      <c r="L282" s="506" t="str">
        <f>IFERROR(IF(D282="","",INDEX('[18]EODs 2026'!$F:$F,MATCH(D282,'[18]EODs 2026'!$A:$A,0))),0)</f>
        <v/>
      </c>
      <c r="M282" s="303"/>
      <c r="N282" s="303"/>
      <c r="O282" s="303"/>
      <c r="P282" s="303"/>
      <c r="Q282" s="303"/>
      <c r="R282" s="303"/>
      <c r="S282" s="303"/>
      <c r="T282" s="303"/>
      <c r="U282" s="303"/>
      <c r="V282" s="303"/>
      <c r="W282" s="303"/>
      <c r="X282" s="251"/>
      <c r="Y282" s="251"/>
      <c r="Z282" s="251"/>
      <c r="AA282" s="251"/>
      <c r="AB282" s="251"/>
      <c r="AC282" s="251"/>
      <c r="AD282" s="251"/>
      <c r="AE282" s="251"/>
      <c r="AF282" s="303"/>
      <c r="AG282" s="303"/>
      <c r="AH282" s="303"/>
      <c r="AI282" s="303"/>
      <c r="AJ282" s="303"/>
      <c r="AK282" s="303"/>
      <c r="AL282" s="270" t="s">
        <v>1694</v>
      </c>
      <c r="AM282" s="271">
        <v>150100</v>
      </c>
      <c r="AT282" s="206"/>
      <c r="AU282" s="251"/>
      <c r="AV282" s="251"/>
      <c r="AW282" s="251"/>
      <c r="AX282" s="251"/>
      <c r="AY282" s="251"/>
      <c r="AZ282" s="251"/>
      <c r="BB282" s="303"/>
      <c r="BC282" s="303"/>
      <c r="BD282" s="303"/>
    </row>
    <row r="283" spans="1:56" s="205" customFormat="1" ht="34.5" hidden="1" customHeight="1">
      <c r="A283" s="251"/>
      <c r="B283" s="251"/>
      <c r="C283" s="251"/>
      <c r="D283" s="303"/>
      <c r="E283" s="304"/>
      <c r="F283" s="303"/>
      <c r="G283" s="303"/>
      <c r="H283" s="303"/>
      <c r="I283" s="303"/>
      <c r="J283" s="505" t="str">
        <f>IFERROR(IF(D283="","",INDEX('[18]EODs 2026'!$H:$H,MATCH(D283,'[18]EODs 2026'!$A:$A,0))),0)</f>
        <v/>
      </c>
      <c r="K283" s="510"/>
      <c r="L283" s="506" t="str">
        <f>IFERROR(IF(D283="","",INDEX('[18]EODs 2026'!$F:$F,MATCH(D283,'[18]EODs 2026'!$A:$A,0))),0)</f>
        <v/>
      </c>
      <c r="M283" s="303"/>
      <c r="N283" s="303"/>
      <c r="O283" s="303"/>
      <c r="P283" s="303"/>
      <c r="Q283" s="303"/>
      <c r="R283" s="303"/>
      <c r="S283" s="303"/>
      <c r="T283" s="303"/>
      <c r="U283" s="303"/>
      <c r="V283" s="303"/>
      <c r="W283" s="303"/>
      <c r="X283" s="251"/>
      <c r="Y283" s="251"/>
      <c r="Z283" s="251"/>
      <c r="AA283" s="251"/>
      <c r="AB283" s="251"/>
      <c r="AC283" s="251"/>
      <c r="AD283" s="251"/>
      <c r="AE283" s="251"/>
      <c r="AF283" s="303"/>
      <c r="AG283" s="303"/>
      <c r="AH283" s="303"/>
      <c r="AI283" s="303"/>
      <c r="AJ283" s="303"/>
      <c r="AK283" s="303"/>
      <c r="AL283" s="270" t="s">
        <v>1695</v>
      </c>
      <c r="AM283" s="271">
        <v>150101</v>
      </c>
      <c r="AT283" s="206"/>
      <c r="AU283" s="251"/>
      <c r="AV283" s="251"/>
      <c r="AW283" s="251"/>
      <c r="AX283" s="251"/>
      <c r="AY283" s="251"/>
      <c r="AZ283" s="251"/>
      <c r="BB283" s="303"/>
      <c r="BC283" s="303"/>
      <c r="BD283" s="303"/>
    </row>
    <row r="284" spans="1:56" s="205" customFormat="1" ht="34.5" hidden="1" customHeight="1">
      <c r="A284" s="251"/>
      <c r="B284" s="251"/>
      <c r="C284" s="251"/>
      <c r="D284" s="303"/>
      <c r="E284" s="304"/>
      <c r="F284" s="303"/>
      <c r="G284" s="303"/>
      <c r="H284" s="303"/>
      <c r="I284" s="303"/>
      <c r="J284" s="505" t="str">
        <f>IFERROR(IF(D284="","",INDEX('[18]EODs 2026'!$H:$H,MATCH(D284,'[18]EODs 2026'!$A:$A,0))),0)</f>
        <v/>
      </c>
      <c r="K284" s="510"/>
      <c r="L284" s="506" t="str">
        <f>IFERROR(IF(D284="","",INDEX('[18]EODs 2026'!$F:$F,MATCH(D284,'[18]EODs 2026'!$A:$A,0))),0)</f>
        <v/>
      </c>
      <c r="M284" s="303"/>
      <c r="N284" s="303"/>
      <c r="O284" s="303"/>
      <c r="P284" s="303"/>
      <c r="Q284" s="303"/>
      <c r="R284" s="303"/>
      <c r="S284" s="303"/>
      <c r="T284" s="303"/>
      <c r="U284" s="303"/>
      <c r="V284" s="303"/>
      <c r="W284" s="303"/>
      <c r="X284" s="251"/>
      <c r="Y284" s="251"/>
      <c r="Z284" s="251"/>
      <c r="AA284" s="251"/>
      <c r="AB284" s="251"/>
      <c r="AC284" s="251"/>
      <c r="AD284" s="251"/>
      <c r="AE284" s="251"/>
      <c r="AF284" s="303"/>
      <c r="AG284" s="303"/>
      <c r="AH284" s="303"/>
      <c r="AI284" s="303"/>
      <c r="AJ284" s="303"/>
      <c r="AK284" s="303"/>
      <c r="AL284" s="270" t="s">
        <v>1696</v>
      </c>
      <c r="AM284" s="271">
        <v>170000</v>
      </c>
      <c r="AT284" s="206"/>
      <c r="AU284" s="251"/>
      <c r="AV284" s="251"/>
      <c r="AW284" s="251"/>
      <c r="AX284" s="251"/>
      <c r="AY284" s="251"/>
      <c r="AZ284" s="251"/>
      <c r="BB284" s="303"/>
      <c r="BC284" s="303"/>
      <c r="BD284" s="303"/>
    </row>
    <row r="285" spans="1:56" s="205" customFormat="1" ht="34.5" hidden="1" customHeight="1">
      <c r="A285" s="251"/>
      <c r="B285" s="251"/>
      <c r="C285" s="251"/>
      <c r="D285" s="303"/>
      <c r="E285" s="304"/>
      <c r="F285" s="303"/>
      <c r="G285" s="303"/>
      <c r="H285" s="303"/>
      <c r="I285" s="303"/>
      <c r="J285" s="505" t="str">
        <f>IFERROR(IF(D285="","",INDEX('[18]EODs 2026'!$H:$H,MATCH(D285,'[18]EODs 2026'!$A:$A,0))),0)</f>
        <v/>
      </c>
      <c r="K285" s="510"/>
      <c r="L285" s="506" t="str">
        <f>IFERROR(IF(D285="","",INDEX('[18]EODs 2026'!$F:$F,MATCH(D285,'[18]EODs 2026'!$A:$A,0))),0)</f>
        <v/>
      </c>
      <c r="M285" s="303"/>
      <c r="N285" s="303"/>
      <c r="O285" s="303"/>
      <c r="P285" s="303"/>
      <c r="Q285" s="303"/>
      <c r="R285" s="303"/>
      <c r="S285" s="303"/>
      <c r="T285" s="303"/>
      <c r="U285" s="303"/>
      <c r="V285" s="303"/>
      <c r="W285" s="303"/>
      <c r="X285" s="251"/>
      <c r="Y285" s="251"/>
      <c r="Z285" s="251"/>
      <c r="AA285" s="251"/>
      <c r="AB285" s="251"/>
      <c r="AC285" s="251"/>
      <c r="AD285" s="251"/>
      <c r="AE285" s="251"/>
      <c r="AF285" s="303"/>
      <c r="AG285" s="303"/>
      <c r="AH285" s="303"/>
      <c r="AI285" s="303"/>
      <c r="AJ285" s="303"/>
      <c r="AK285" s="303"/>
      <c r="AL285" s="270" t="s">
        <v>1697</v>
      </c>
      <c r="AM285" s="271">
        <v>170100</v>
      </c>
      <c r="AT285" s="206"/>
      <c r="AU285" s="251"/>
      <c r="AV285" s="251"/>
      <c r="AW285" s="251"/>
      <c r="AX285" s="251"/>
      <c r="AY285" s="251"/>
      <c r="AZ285" s="251"/>
      <c r="BB285" s="303"/>
      <c r="BC285" s="303"/>
      <c r="BD285" s="303"/>
    </row>
    <row r="286" spans="1:56" s="205" customFormat="1" ht="34.5" hidden="1" customHeight="1">
      <c r="A286" s="251"/>
      <c r="B286" s="251"/>
      <c r="C286" s="251"/>
      <c r="D286" s="303"/>
      <c r="E286" s="304"/>
      <c r="F286" s="303"/>
      <c r="G286" s="303"/>
      <c r="H286" s="303"/>
      <c r="I286" s="303"/>
      <c r="J286" s="505" t="str">
        <f>IFERROR(IF(D286="","",INDEX('[18]EODs 2026'!$H:$H,MATCH(D286,'[18]EODs 2026'!$A:$A,0))),0)</f>
        <v/>
      </c>
      <c r="K286" s="510"/>
      <c r="L286" s="506" t="str">
        <f>IFERROR(IF(D286="","",INDEX('[18]EODs 2026'!$F:$F,MATCH(D286,'[18]EODs 2026'!$A:$A,0))),0)</f>
        <v/>
      </c>
      <c r="M286" s="303"/>
      <c r="N286" s="303"/>
      <c r="O286" s="303"/>
      <c r="P286" s="303"/>
      <c r="Q286" s="303"/>
      <c r="R286" s="303"/>
      <c r="S286" s="303"/>
      <c r="T286" s="303"/>
      <c r="U286" s="303"/>
      <c r="V286" s="303"/>
      <c r="W286" s="303"/>
      <c r="X286" s="251"/>
      <c r="Y286" s="251"/>
      <c r="Z286" s="251"/>
      <c r="AA286" s="251"/>
      <c r="AB286" s="251"/>
      <c r="AC286" s="251"/>
      <c r="AD286" s="251"/>
      <c r="AE286" s="251"/>
      <c r="AF286" s="303"/>
      <c r="AG286" s="303"/>
      <c r="AH286" s="303"/>
      <c r="AI286" s="303"/>
      <c r="AJ286" s="303"/>
      <c r="AK286" s="303"/>
      <c r="AL286" s="270" t="s">
        <v>1698</v>
      </c>
      <c r="AM286" s="271">
        <v>170101</v>
      </c>
      <c r="AT286" s="206"/>
      <c r="AU286" s="251"/>
      <c r="AV286" s="251"/>
      <c r="AW286" s="251"/>
      <c r="AX286" s="251"/>
      <c r="AY286" s="251"/>
      <c r="AZ286" s="251"/>
      <c r="BB286" s="303"/>
      <c r="BC286" s="303"/>
      <c r="BD286" s="303"/>
    </row>
    <row r="287" spans="1:56" s="205" customFormat="1" ht="34.5" hidden="1" customHeight="1">
      <c r="A287" s="251"/>
      <c r="B287" s="251"/>
      <c r="C287" s="251"/>
      <c r="D287" s="303"/>
      <c r="E287" s="304"/>
      <c r="F287" s="303"/>
      <c r="G287" s="303"/>
      <c r="H287" s="303"/>
      <c r="I287" s="303"/>
      <c r="J287" s="505" t="str">
        <f>IFERROR(IF(D287="","",INDEX('[18]EODs 2026'!$H:$H,MATCH(D287,'[18]EODs 2026'!$A:$A,0))),0)</f>
        <v/>
      </c>
      <c r="K287" s="510"/>
      <c r="L287" s="506" t="str">
        <f>IFERROR(IF(D287="","",INDEX('[18]EODs 2026'!$F:$F,MATCH(D287,'[18]EODs 2026'!$A:$A,0))),0)</f>
        <v/>
      </c>
      <c r="M287" s="303"/>
      <c r="N287" s="303"/>
      <c r="O287" s="303"/>
      <c r="P287" s="303"/>
      <c r="Q287" s="303"/>
      <c r="R287" s="303"/>
      <c r="S287" s="303"/>
      <c r="T287" s="303"/>
      <c r="U287" s="303"/>
      <c r="V287" s="303"/>
      <c r="W287" s="303"/>
      <c r="X287" s="251"/>
      <c r="Y287" s="251"/>
      <c r="Z287" s="251"/>
      <c r="AA287" s="251"/>
      <c r="AB287" s="251"/>
      <c r="AC287" s="251"/>
      <c r="AD287" s="251"/>
      <c r="AE287" s="251"/>
      <c r="AF287" s="303"/>
      <c r="AG287" s="303"/>
      <c r="AH287" s="303"/>
      <c r="AI287" s="303"/>
      <c r="AJ287" s="303"/>
      <c r="AK287" s="303"/>
      <c r="AL287" s="270" t="s">
        <v>1699</v>
      </c>
      <c r="AM287" s="271">
        <v>170102</v>
      </c>
      <c r="AT287" s="206"/>
      <c r="AU287" s="251"/>
      <c r="AV287" s="251"/>
      <c r="AW287" s="251"/>
      <c r="AX287" s="251"/>
      <c r="AY287" s="251"/>
      <c r="AZ287" s="251"/>
      <c r="BB287" s="303"/>
      <c r="BC287" s="303"/>
      <c r="BD287" s="303"/>
    </row>
    <row r="288" spans="1:56" s="205" customFormat="1" ht="34.5" hidden="1" customHeight="1">
      <c r="A288" s="251"/>
      <c r="B288" s="251"/>
      <c r="C288" s="251"/>
      <c r="D288" s="303"/>
      <c r="E288" s="304"/>
      <c r="F288" s="303"/>
      <c r="G288" s="303"/>
      <c r="H288" s="303"/>
      <c r="I288" s="303"/>
      <c r="J288" s="505" t="str">
        <f>IFERROR(IF(D288="","",INDEX('[18]EODs 2026'!$H:$H,MATCH(D288,'[18]EODs 2026'!$A:$A,0))),0)</f>
        <v/>
      </c>
      <c r="K288" s="510"/>
      <c r="L288" s="506" t="str">
        <f>IFERROR(IF(D288="","",INDEX('[18]EODs 2026'!$F:$F,MATCH(D288,'[18]EODs 2026'!$A:$A,0))),0)</f>
        <v/>
      </c>
      <c r="M288" s="303"/>
      <c r="N288" s="303"/>
      <c r="O288" s="303"/>
      <c r="P288" s="303"/>
      <c r="Q288" s="303"/>
      <c r="R288" s="303"/>
      <c r="S288" s="303"/>
      <c r="T288" s="303"/>
      <c r="U288" s="303"/>
      <c r="V288" s="303"/>
      <c r="W288" s="303"/>
      <c r="X288" s="251"/>
      <c r="Y288" s="251"/>
      <c r="Z288" s="251"/>
      <c r="AA288" s="251"/>
      <c r="AB288" s="251"/>
      <c r="AC288" s="251"/>
      <c r="AD288" s="251"/>
      <c r="AE288" s="251"/>
      <c r="AF288" s="303"/>
      <c r="AG288" s="303"/>
      <c r="AH288" s="303"/>
      <c r="AI288" s="303"/>
      <c r="AJ288" s="303"/>
      <c r="AK288" s="303"/>
      <c r="AL288" s="270" t="s">
        <v>1700</v>
      </c>
      <c r="AM288" s="271">
        <v>170103</v>
      </c>
      <c r="AT288" s="206"/>
      <c r="AU288" s="251"/>
      <c r="AV288" s="251"/>
      <c r="AW288" s="251"/>
      <c r="AX288" s="251"/>
      <c r="AY288" s="251"/>
      <c r="AZ288" s="251"/>
      <c r="BB288" s="303"/>
      <c r="BC288" s="303"/>
      <c r="BD288" s="303"/>
    </row>
    <row r="289" spans="1:56" s="205" customFormat="1" ht="34.5" hidden="1" customHeight="1">
      <c r="A289" s="251"/>
      <c r="B289" s="251"/>
      <c r="C289" s="251"/>
      <c r="D289" s="303"/>
      <c r="E289" s="304"/>
      <c r="F289" s="303"/>
      <c r="G289" s="303"/>
      <c r="H289" s="303"/>
      <c r="I289" s="303"/>
      <c r="J289" s="505" t="str">
        <f>IFERROR(IF(D289="","",INDEX('[18]EODs 2026'!$H:$H,MATCH(D289,'[18]EODs 2026'!$A:$A,0))),0)</f>
        <v/>
      </c>
      <c r="K289" s="510"/>
      <c r="L289" s="506" t="str">
        <f>IFERROR(IF(D289="","",INDEX('[18]EODs 2026'!$F:$F,MATCH(D289,'[18]EODs 2026'!$A:$A,0))),0)</f>
        <v/>
      </c>
      <c r="M289" s="303"/>
      <c r="N289" s="303"/>
      <c r="O289" s="303"/>
      <c r="P289" s="303"/>
      <c r="Q289" s="303"/>
      <c r="R289" s="303"/>
      <c r="S289" s="303"/>
      <c r="T289" s="303"/>
      <c r="U289" s="303"/>
      <c r="V289" s="303"/>
      <c r="W289" s="303"/>
      <c r="X289" s="251"/>
      <c r="Y289" s="251"/>
      <c r="Z289" s="251"/>
      <c r="AA289" s="251"/>
      <c r="AB289" s="251"/>
      <c r="AC289" s="251"/>
      <c r="AD289" s="251"/>
      <c r="AE289" s="251"/>
      <c r="AF289" s="303"/>
      <c r="AG289" s="303"/>
      <c r="AH289" s="303"/>
      <c r="AI289" s="303"/>
      <c r="AJ289" s="303"/>
      <c r="AK289" s="303"/>
      <c r="AL289" s="270" t="s">
        <v>1701</v>
      </c>
      <c r="AM289" s="271">
        <v>170104</v>
      </c>
      <c r="AT289" s="206"/>
      <c r="AU289" s="251"/>
      <c r="AV289" s="251"/>
      <c r="AW289" s="251"/>
      <c r="AX289" s="251"/>
      <c r="AY289" s="251"/>
      <c r="AZ289" s="251"/>
      <c r="BB289" s="303"/>
      <c r="BC289" s="303"/>
      <c r="BD289" s="303"/>
    </row>
    <row r="290" spans="1:56" s="205" customFormat="1" ht="34.5" hidden="1" customHeight="1">
      <c r="A290" s="251"/>
      <c r="B290" s="251"/>
      <c r="C290" s="251"/>
      <c r="D290" s="303"/>
      <c r="E290" s="304"/>
      <c r="F290" s="303"/>
      <c r="G290" s="303"/>
      <c r="H290" s="303"/>
      <c r="I290" s="303"/>
      <c r="J290" s="505" t="str">
        <f>IFERROR(IF(D290="","",INDEX('[18]EODs 2026'!$H:$H,MATCH(D290,'[18]EODs 2026'!$A:$A,0))),0)</f>
        <v/>
      </c>
      <c r="K290" s="510"/>
      <c r="L290" s="506" t="str">
        <f>IFERROR(IF(D290="","",INDEX('[18]EODs 2026'!$F:$F,MATCH(D290,'[18]EODs 2026'!$A:$A,0))),0)</f>
        <v/>
      </c>
      <c r="M290" s="303"/>
      <c r="N290" s="303"/>
      <c r="O290" s="303"/>
      <c r="P290" s="303"/>
      <c r="Q290" s="303"/>
      <c r="R290" s="303"/>
      <c r="S290" s="303"/>
      <c r="T290" s="303"/>
      <c r="U290" s="303"/>
      <c r="V290" s="303"/>
      <c r="W290" s="303"/>
      <c r="X290" s="251"/>
      <c r="Y290" s="251"/>
      <c r="Z290" s="251"/>
      <c r="AA290" s="251"/>
      <c r="AB290" s="251"/>
      <c r="AC290" s="251"/>
      <c r="AD290" s="251"/>
      <c r="AE290" s="251"/>
      <c r="AF290" s="303"/>
      <c r="AG290" s="303"/>
      <c r="AH290" s="303"/>
      <c r="AI290" s="303"/>
      <c r="AJ290" s="303"/>
      <c r="AK290" s="303"/>
      <c r="AL290" s="270" t="s">
        <v>1702</v>
      </c>
      <c r="AM290" s="271">
        <v>170105</v>
      </c>
      <c r="AT290" s="206"/>
      <c r="AU290" s="251"/>
      <c r="AV290" s="251"/>
      <c r="AW290" s="251"/>
      <c r="AX290" s="251"/>
      <c r="AY290" s="251"/>
      <c r="AZ290" s="251"/>
      <c r="BB290" s="303"/>
      <c r="BC290" s="303"/>
      <c r="BD290" s="303"/>
    </row>
    <row r="291" spans="1:56" s="205" customFormat="1" ht="34.5" hidden="1" customHeight="1">
      <c r="A291" s="251"/>
      <c r="B291" s="251"/>
      <c r="C291" s="251"/>
      <c r="D291" s="303"/>
      <c r="E291" s="304"/>
      <c r="F291" s="303"/>
      <c r="G291" s="303"/>
      <c r="H291" s="303"/>
      <c r="I291" s="303"/>
      <c r="J291" s="505" t="str">
        <f>IFERROR(IF(D291="","",INDEX('[18]EODs 2026'!$H:$H,MATCH(D291,'[18]EODs 2026'!$A:$A,0))),0)</f>
        <v/>
      </c>
      <c r="K291" s="510"/>
      <c r="L291" s="506" t="str">
        <f>IFERROR(IF(D291="","",INDEX('[18]EODs 2026'!$F:$F,MATCH(D291,'[18]EODs 2026'!$A:$A,0))),0)</f>
        <v/>
      </c>
      <c r="M291" s="303"/>
      <c r="N291" s="303"/>
      <c r="O291" s="303"/>
      <c r="P291" s="303"/>
      <c r="Q291" s="303"/>
      <c r="R291" s="303"/>
      <c r="S291" s="303"/>
      <c r="T291" s="303"/>
      <c r="U291" s="303"/>
      <c r="V291" s="303"/>
      <c r="W291" s="303"/>
      <c r="X291" s="251"/>
      <c r="Y291" s="251"/>
      <c r="Z291" s="251"/>
      <c r="AA291" s="251"/>
      <c r="AB291" s="251"/>
      <c r="AC291" s="251"/>
      <c r="AD291" s="251"/>
      <c r="AE291" s="251"/>
      <c r="AF291" s="303"/>
      <c r="AG291" s="303"/>
      <c r="AH291" s="303"/>
      <c r="AI291" s="303"/>
      <c r="AJ291" s="303"/>
      <c r="AK291" s="303"/>
      <c r="AL291" s="270" t="s">
        <v>1703</v>
      </c>
      <c r="AM291" s="271">
        <v>170106</v>
      </c>
      <c r="AT291" s="206"/>
      <c r="AU291" s="251"/>
      <c r="AV291" s="251"/>
      <c r="AW291" s="251"/>
      <c r="AX291" s="251"/>
      <c r="AY291" s="251"/>
      <c r="AZ291" s="251"/>
      <c r="BB291" s="303"/>
      <c r="BC291" s="303"/>
      <c r="BD291" s="303"/>
    </row>
    <row r="292" spans="1:56" s="205" customFormat="1" ht="34.5" hidden="1" customHeight="1">
      <c r="A292" s="251"/>
      <c r="B292" s="251"/>
      <c r="C292" s="251"/>
      <c r="D292" s="303"/>
      <c r="E292" s="304"/>
      <c r="F292" s="303"/>
      <c r="G292" s="303"/>
      <c r="H292" s="303"/>
      <c r="I292" s="303"/>
      <c r="J292" s="505" t="str">
        <f>IFERROR(IF(D292="","",INDEX('[18]EODs 2026'!$H:$H,MATCH(D292,'[18]EODs 2026'!$A:$A,0))),0)</f>
        <v/>
      </c>
      <c r="K292" s="510"/>
      <c r="L292" s="506" t="str">
        <f>IFERROR(IF(D292="","",INDEX('[18]EODs 2026'!$F:$F,MATCH(D292,'[18]EODs 2026'!$A:$A,0))),0)</f>
        <v/>
      </c>
      <c r="M292" s="303"/>
      <c r="N292" s="303"/>
      <c r="O292" s="303"/>
      <c r="P292" s="303"/>
      <c r="Q292" s="303"/>
      <c r="R292" s="303"/>
      <c r="S292" s="303"/>
      <c r="T292" s="303"/>
      <c r="U292" s="303"/>
      <c r="V292" s="303"/>
      <c r="W292" s="303"/>
      <c r="X292" s="251"/>
      <c r="Y292" s="251"/>
      <c r="Z292" s="251"/>
      <c r="AA292" s="251"/>
      <c r="AB292" s="251"/>
      <c r="AC292" s="251"/>
      <c r="AD292" s="251"/>
      <c r="AE292" s="251"/>
      <c r="AF292" s="303"/>
      <c r="AG292" s="303"/>
      <c r="AH292" s="303"/>
      <c r="AI292" s="303"/>
      <c r="AJ292" s="303"/>
      <c r="AK292" s="303"/>
      <c r="AL292" s="270" t="s">
        <v>1704</v>
      </c>
      <c r="AM292" s="271">
        <v>170107</v>
      </c>
      <c r="AT292" s="206"/>
      <c r="AU292" s="251"/>
      <c r="AV292" s="251"/>
      <c r="AW292" s="251"/>
      <c r="AX292" s="251"/>
      <c r="AY292" s="251"/>
      <c r="AZ292" s="251"/>
      <c r="BB292" s="303"/>
      <c r="BC292" s="303"/>
      <c r="BD292" s="303"/>
    </row>
    <row r="293" spans="1:56" s="205" customFormat="1" ht="34.5" hidden="1" customHeight="1">
      <c r="A293" s="251"/>
      <c r="B293" s="251"/>
      <c r="C293" s="251"/>
      <c r="D293" s="303"/>
      <c r="E293" s="304"/>
      <c r="F293" s="303"/>
      <c r="G293" s="303"/>
      <c r="H293" s="303"/>
      <c r="I293" s="303"/>
      <c r="J293" s="505" t="str">
        <f>IFERROR(IF(D293="","",INDEX('[18]EODs 2026'!$H:$H,MATCH(D293,'[18]EODs 2026'!$A:$A,0))),0)</f>
        <v/>
      </c>
      <c r="K293" s="510"/>
      <c r="L293" s="506" t="str">
        <f>IFERROR(IF(D293="","",INDEX('[18]EODs 2026'!$F:$F,MATCH(D293,'[18]EODs 2026'!$A:$A,0))),0)</f>
        <v/>
      </c>
      <c r="M293" s="303"/>
      <c r="N293" s="303"/>
      <c r="O293" s="303"/>
      <c r="P293" s="303"/>
      <c r="Q293" s="303"/>
      <c r="R293" s="303"/>
      <c r="S293" s="303"/>
      <c r="T293" s="303"/>
      <c r="U293" s="303"/>
      <c r="V293" s="303"/>
      <c r="W293" s="303"/>
      <c r="X293" s="251"/>
      <c r="Y293" s="251"/>
      <c r="Z293" s="251"/>
      <c r="AA293" s="251"/>
      <c r="AB293" s="251"/>
      <c r="AC293" s="251"/>
      <c r="AD293" s="251"/>
      <c r="AE293" s="251"/>
      <c r="AF293" s="303"/>
      <c r="AG293" s="303"/>
      <c r="AH293" s="303"/>
      <c r="AI293" s="303"/>
      <c r="AJ293" s="303"/>
      <c r="AK293" s="303"/>
      <c r="AL293" s="270" t="s">
        <v>1705</v>
      </c>
      <c r="AM293" s="271">
        <v>170108</v>
      </c>
      <c r="AT293" s="206"/>
      <c r="AU293" s="251"/>
      <c r="AV293" s="251"/>
      <c r="AW293" s="251"/>
      <c r="AX293" s="251"/>
      <c r="AY293" s="251"/>
      <c r="AZ293" s="251"/>
      <c r="BB293" s="303"/>
      <c r="BC293" s="303"/>
      <c r="BD293" s="303"/>
    </row>
    <row r="294" spans="1:56" s="205" customFormat="1" ht="34.5" hidden="1" customHeight="1">
      <c r="A294" s="251"/>
      <c r="B294" s="251"/>
      <c r="C294" s="251"/>
      <c r="D294" s="303"/>
      <c r="E294" s="304"/>
      <c r="F294" s="303"/>
      <c r="G294" s="303"/>
      <c r="H294" s="303"/>
      <c r="I294" s="303"/>
      <c r="J294" s="505" t="str">
        <f>IFERROR(IF(D294="","",INDEX('[18]EODs 2026'!$H:$H,MATCH(D294,'[18]EODs 2026'!$A:$A,0))),0)</f>
        <v/>
      </c>
      <c r="K294" s="510"/>
      <c r="L294" s="506" t="str">
        <f>IFERROR(IF(D294="","",INDEX('[18]EODs 2026'!$F:$F,MATCH(D294,'[18]EODs 2026'!$A:$A,0))),0)</f>
        <v/>
      </c>
      <c r="M294" s="303"/>
      <c r="N294" s="303"/>
      <c r="O294" s="303"/>
      <c r="P294" s="303"/>
      <c r="Q294" s="303"/>
      <c r="R294" s="303"/>
      <c r="S294" s="303"/>
      <c r="T294" s="303"/>
      <c r="U294" s="303"/>
      <c r="V294" s="303"/>
      <c r="W294" s="303"/>
      <c r="X294" s="251"/>
      <c r="Y294" s="251"/>
      <c r="Z294" s="251"/>
      <c r="AA294" s="251"/>
      <c r="AB294" s="251"/>
      <c r="AC294" s="251"/>
      <c r="AD294" s="251"/>
      <c r="AE294" s="251"/>
      <c r="AF294" s="303"/>
      <c r="AG294" s="303"/>
      <c r="AH294" s="303"/>
      <c r="AI294" s="303"/>
      <c r="AJ294" s="303"/>
      <c r="AK294" s="303"/>
      <c r="AL294" s="270" t="s">
        <v>1706</v>
      </c>
      <c r="AM294" s="271">
        <v>170109</v>
      </c>
      <c r="AT294" s="206"/>
      <c r="AU294" s="251"/>
      <c r="AV294" s="251"/>
      <c r="AW294" s="251"/>
      <c r="AX294" s="251"/>
      <c r="AY294" s="251"/>
      <c r="AZ294" s="251"/>
      <c r="BB294" s="303"/>
      <c r="BC294" s="303"/>
      <c r="BD294" s="303"/>
    </row>
    <row r="295" spans="1:56" s="205" customFormat="1" ht="34.5" hidden="1" customHeight="1">
      <c r="A295" s="251"/>
      <c r="B295" s="251"/>
      <c r="C295" s="251"/>
      <c r="D295" s="303"/>
      <c r="E295" s="304"/>
      <c r="F295" s="303"/>
      <c r="G295" s="303"/>
      <c r="H295" s="303"/>
      <c r="I295" s="303"/>
      <c r="J295" s="505" t="str">
        <f>IFERROR(IF(D295="","",INDEX('[18]EODs 2026'!$H:$H,MATCH(D295,'[18]EODs 2026'!$A:$A,0))),0)</f>
        <v/>
      </c>
      <c r="K295" s="510"/>
      <c r="L295" s="506" t="str">
        <f>IFERROR(IF(D295="","",INDEX('[18]EODs 2026'!$F:$F,MATCH(D295,'[18]EODs 2026'!$A:$A,0))),0)</f>
        <v/>
      </c>
      <c r="M295" s="303"/>
      <c r="N295" s="303"/>
      <c r="O295" s="303"/>
      <c r="P295" s="303"/>
      <c r="Q295" s="303"/>
      <c r="R295" s="303"/>
      <c r="S295" s="303"/>
      <c r="T295" s="303"/>
      <c r="U295" s="303"/>
      <c r="V295" s="303"/>
      <c r="W295" s="303"/>
      <c r="X295" s="251"/>
      <c r="Y295" s="251"/>
      <c r="Z295" s="251"/>
      <c r="AA295" s="251"/>
      <c r="AB295" s="251"/>
      <c r="AC295" s="251"/>
      <c r="AD295" s="251"/>
      <c r="AE295" s="251"/>
      <c r="AF295" s="303"/>
      <c r="AG295" s="303"/>
      <c r="AH295" s="303"/>
      <c r="AI295" s="303"/>
      <c r="AJ295" s="303"/>
      <c r="AK295" s="303"/>
      <c r="AL295" s="270" t="s">
        <v>1707</v>
      </c>
      <c r="AM295" s="271">
        <v>170110</v>
      </c>
      <c r="AT295" s="206"/>
      <c r="AU295" s="251"/>
      <c r="AV295" s="251"/>
      <c r="AW295" s="251"/>
      <c r="AX295" s="251"/>
      <c r="AY295" s="251"/>
      <c r="AZ295" s="251"/>
      <c r="BB295" s="303"/>
      <c r="BC295" s="303"/>
      <c r="BD295" s="303"/>
    </row>
    <row r="296" spans="1:56" s="205" customFormat="1" ht="34.5" hidden="1" customHeight="1">
      <c r="A296" s="251"/>
      <c r="B296" s="251"/>
      <c r="C296" s="251"/>
      <c r="D296" s="303"/>
      <c r="E296" s="304"/>
      <c r="F296" s="303"/>
      <c r="G296" s="303"/>
      <c r="H296" s="303"/>
      <c r="I296" s="303"/>
      <c r="J296" s="505" t="str">
        <f>IFERROR(IF(D296="","",INDEX('[18]EODs 2026'!$H:$H,MATCH(D296,'[18]EODs 2026'!$A:$A,0))),0)</f>
        <v/>
      </c>
      <c r="K296" s="510"/>
      <c r="L296" s="506" t="str">
        <f>IFERROR(IF(D296="","",INDEX('[18]EODs 2026'!$F:$F,MATCH(D296,'[18]EODs 2026'!$A:$A,0))),0)</f>
        <v/>
      </c>
      <c r="M296" s="303"/>
      <c r="N296" s="303"/>
      <c r="O296" s="303"/>
      <c r="P296" s="303"/>
      <c r="Q296" s="303"/>
      <c r="R296" s="303"/>
      <c r="S296" s="303"/>
      <c r="T296" s="303"/>
      <c r="U296" s="303"/>
      <c r="V296" s="303"/>
      <c r="W296" s="303"/>
      <c r="X296" s="251"/>
      <c r="Y296" s="251"/>
      <c r="Z296" s="251"/>
      <c r="AA296" s="251"/>
      <c r="AB296" s="251"/>
      <c r="AC296" s="251"/>
      <c r="AD296" s="251"/>
      <c r="AE296" s="251"/>
      <c r="AF296" s="303"/>
      <c r="AG296" s="303"/>
      <c r="AH296" s="303"/>
      <c r="AI296" s="303"/>
      <c r="AJ296" s="303"/>
      <c r="AK296" s="303"/>
      <c r="AL296" s="270" t="s">
        <v>1708</v>
      </c>
      <c r="AM296" s="271">
        <v>170111</v>
      </c>
      <c r="AT296" s="206"/>
      <c r="AU296" s="251"/>
      <c r="AV296" s="251"/>
      <c r="AW296" s="251"/>
      <c r="AX296" s="251"/>
      <c r="AY296" s="251"/>
      <c r="AZ296" s="251"/>
      <c r="BB296" s="303"/>
      <c r="BC296" s="303"/>
      <c r="BD296" s="303"/>
    </row>
    <row r="297" spans="1:56" s="205" customFormat="1" ht="34.5" hidden="1" customHeight="1">
      <c r="A297" s="251"/>
      <c r="B297" s="251"/>
      <c r="C297" s="251"/>
      <c r="D297" s="303"/>
      <c r="E297" s="304"/>
      <c r="F297" s="303"/>
      <c r="G297" s="303"/>
      <c r="H297" s="303"/>
      <c r="I297" s="303"/>
      <c r="J297" s="505" t="str">
        <f>IFERROR(IF(D297="","",INDEX('[18]EODs 2026'!$H:$H,MATCH(D297,'[18]EODs 2026'!$A:$A,0))),0)</f>
        <v/>
      </c>
      <c r="K297" s="510"/>
      <c r="L297" s="506" t="str">
        <f>IFERROR(IF(D297="","",INDEX('[18]EODs 2026'!$F:$F,MATCH(D297,'[18]EODs 2026'!$A:$A,0))),0)</f>
        <v/>
      </c>
      <c r="M297" s="303"/>
      <c r="N297" s="303"/>
      <c r="O297" s="303"/>
      <c r="P297" s="303"/>
      <c r="Q297" s="303"/>
      <c r="R297" s="303"/>
      <c r="S297" s="303"/>
      <c r="T297" s="303"/>
      <c r="U297" s="303"/>
      <c r="V297" s="303"/>
      <c r="W297" s="303"/>
      <c r="X297" s="251"/>
      <c r="Y297" s="251"/>
      <c r="Z297" s="251"/>
      <c r="AA297" s="251"/>
      <c r="AB297" s="251"/>
      <c r="AC297" s="251"/>
      <c r="AD297" s="251"/>
      <c r="AE297" s="251"/>
      <c r="AF297" s="303"/>
      <c r="AG297" s="303"/>
      <c r="AH297" s="303"/>
      <c r="AI297" s="303"/>
      <c r="AJ297" s="303"/>
      <c r="AK297" s="303"/>
      <c r="AL297" s="270" t="s">
        <v>1709</v>
      </c>
      <c r="AM297" s="271">
        <v>170112</v>
      </c>
      <c r="AT297" s="206"/>
      <c r="AU297" s="251"/>
      <c r="AV297" s="251"/>
      <c r="AW297" s="251"/>
      <c r="AX297" s="251"/>
      <c r="AY297" s="251"/>
      <c r="AZ297" s="251"/>
      <c r="BB297" s="303"/>
      <c r="BC297" s="303"/>
      <c r="BD297" s="303"/>
    </row>
    <row r="298" spans="1:56" s="205" customFormat="1" ht="34.5" hidden="1" customHeight="1">
      <c r="A298" s="251"/>
      <c r="B298" s="251"/>
      <c r="C298" s="251"/>
      <c r="D298" s="303"/>
      <c r="E298" s="304"/>
      <c r="F298" s="303"/>
      <c r="G298" s="303"/>
      <c r="H298" s="303"/>
      <c r="I298" s="303"/>
      <c r="J298" s="505" t="str">
        <f>IFERROR(IF(D298="","",INDEX('[18]EODs 2026'!$H:$H,MATCH(D298,'[18]EODs 2026'!$A:$A,0))),0)</f>
        <v/>
      </c>
      <c r="K298" s="510"/>
      <c r="L298" s="506" t="str">
        <f>IFERROR(IF(D298="","",INDEX('[18]EODs 2026'!$F:$F,MATCH(D298,'[18]EODs 2026'!$A:$A,0))),0)</f>
        <v/>
      </c>
      <c r="M298" s="303"/>
      <c r="N298" s="303"/>
      <c r="O298" s="303"/>
      <c r="P298" s="303"/>
      <c r="Q298" s="303"/>
      <c r="R298" s="303"/>
      <c r="S298" s="303"/>
      <c r="T298" s="303"/>
      <c r="U298" s="303"/>
      <c r="V298" s="303"/>
      <c r="W298" s="303"/>
      <c r="X298" s="251"/>
      <c r="Y298" s="251"/>
      <c r="Z298" s="251"/>
      <c r="AA298" s="251"/>
      <c r="AB298" s="251"/>
      <c r="AC298" s="251"/>
      <c r="AD298" s="251"/>
      <c r="AE298" s="251"/>
      <c r="AF298" s="303"/>
      <c r="AG298" s="303"/>
      <c r="AH298" s="303"/>
      <c r="AI298" s="303"/>
      <c r="AJ298" s="303"/>
      <c r="AK298" s="303"/>
      <c r="AL298" s="270" t="s">
        <v>1710</v>
      </c>
      <c r="AM298" s="271">
        <v>170115</v>
      </c>
      <c r="AT298" s="206"/>
      <c r="AU298" s="251"/>
      <c r="AV298" s="251"/>
      <c r="AW298" s="251"/>
      <c r="AX298" s="251"/>
      <c r="AY298" s="251"/>
      <c r="AZ298" s="251"/>
      <c r="BB298" s="303"/>
      <c r="BC298" s="303"/>
      <c r="BD298" s="303"/>
    </row>
    <row r="299" spans="1:56" s="205" customFormat="1" ht="34.5" hidden="1" customHeight="1">
      <c r="A299" s="251"/>
      <c r="B299" s="251"/>
      <c r="C299" s="251"/>
      <c r="D299" s="303"/>
      <c r="E299" s="304"/>
      <c r="F299" s="303"/>
      <c r="G299" s="303"/>
      <c r="H299" s="303"/>
      <c r="I299" s="303"/>
      <c r="J299" s="505" t="str">
        <f>IFERROR(IF(D299="","",INDEX('[18]EODs 2026'!$H:$H,MATCH(D299,'[18]EODs 2026'!$A:$A,0))),0)</f>
        <v/>
      </c>
      <c r="K299" s="510"/>
      <c r="L299" s="506" t="str">
        <f>IFERROR(IF(D299="","",INDEX('[18]EODs 2026'!$F:$F,MATCH(D299,'[18]EODs 2026'!$A:$A,0))),0)</f>
        <v/>
      </c>
      <c r="M299" s="303"/>
      <c r="N299" s="303"/>
      <c r="O299" s="303"/>
      <c r="P299" s="303"/>
      <c r="Q299" s="303"/>
      <c r="R299" s="303"/>
      <c r="S299" s="303"/>
      <c r="T299" s="303"/>
      <c r="U299" s="303"/>
      <c r="V299" s="303"/>
      <c r="W299" s="303"/>
      <c r="X299" s="251"/>
      <c r="Y299" s="251"/>
      <c r="Z299" s="251"/>
      <c r="AA299" s="251"/>
      <c r="AB299" s="251"/>
      <c r="AC299" s="251"/>
      <c r="AD299" s="251"/>
      <c r="AE299" s="251"/>
      <c r="AF299" s="303"/>
      <c r="AG299" s="303"/>
      <c r="AH299" s="303"/>
      <c r="AI299" s="303"/>
      <c r="AJ299" s="303"/>
      <c r="AK299" s="303"/>
      <c r="AL299" s="270" t="s">
        <v>1711</v>
      </c>
      <c r="AM299" s="271">
        <v>170116</v>
      </c>
      <c r="AT299" s="206"/>
      <c r="AU299" s="251"/>
      <c r="AV299" s="251"/>
      <c r="AW299" s="251"/>
      <c r="AX299" s="251"/>
      <c r="AY299" s="251"/>
      <c r="AZ299" s="251"/>
      <c r="BB299" s="303"/>
      <c r="BC299" s="303"/>
      <c r="BD299" s="303"/>
    </row>
    <row r="300" spans="1:56" s="205" customFormat="1" ht="34.5" hidden="1" customHeight="1">
      <c r="A300" s="251"/>
      <c r="B300" s="251"/>
      <c r="C300" s="251"/>
      <c r="D300" s="303"/>
      <c r="E300" s="304"/>
      <c r="F300" s="303"/>
      <c r="G300" s="303"/>
      <c r="H300" s="303"/>
      <c r="I300" s="303"/>
      <c r="J300" s="505" t="str">
        <f>IFERROR(IF(D300="","",INDEX('[18]EODs 2026'!$H:$H,MATCH(D300,'[18]EODs 2026'!$A:$A,0))),0)</f>
        <v/>
      </c>
      <c r="K300" s="510"/>
      <c r="L300" s="506" t="str">
        <f>IFERROR(IF(D300="","",INDEX('[18]EODs 2026'!$F:$F,MATCH(D300,'[18]EODs 2026'!$A:$A,0))),0)</f>
        <v/>
      </c>
      <c r="M300" s="303"/>
      <c r="N300" s="303"/>
      <c r="O300" s="303"/>
      <c r="P300" s="303"/>
      <c r="Q300" s="303"/>
      <c r="R300" s="303"/>
      <c r="S300" s="303"/>
      <c r="T300" s="303"/>
      <c r="U300" s="303"/>
      <c r="V300" s="303"/>
      <c r="W300" s="303"/>
      <c r="X300" s="251"/>
      <c r="Y300" s="251"/>
      <c r="Z300" s="251"/>
      <c r="AA300" s="251"/>
      <c r="AB300" s="251"/>
      <c r="AC300" s="251"/>
      <c r="AD300" s="251"/>
      <c r="AE300" s="251"/>
      <c r="AF300" s="303"/>
      <c r="AG300" s="303"/>
      <c r="AH300" s="303"/>
      <c r="AI300" s="303"/>
      <c r="AJ300" s="303"/>
      <c r="AK300" s="303"/>
      <c r="AL300" s="270" t="s">
        <v>1712</v>
      </c>
      <c r="AM300" s="271">
        <v>170117</v>
      </c>
      <c r="AT300" s="206"/>
      <c r="AU300" s="251"/>
      <c r="AV300" s="251"/>
      <c r="AW300" s="251"/>
      <c r="AX300" s="251"/>
      <c r="AY300" s="251"/>
      <c r="AZ300" s="251"/>
      <c r="BB300" s="303"/>
      <c r="BC300" s="303"/>
      <c r="BD300" s="303"/>
    </row>
    <row r="301" spans="1:56" s="205" customFormat="1" ht="34.5" hidden="1" customHeight="1">
      <c r="A301" s="251"/>
      <c r="B301" s="251"/>
      <c r="C301" s="251"/>
      <c r="D301" s="303"/>
      <c r="E301" s="304"/>
      <c r="F301" s="303"/>
      <c r="G301" s="303"/>
      <c r="H301" s="303"/>
      <c r="I301" s="303"/>
      <c r="J301" s="505" t="str">
        <f>IFERROR(IF(D301="","",INDEX('[18]EODs 2026'!$H:$H,MATCH(D301,'[18]EODs 2026'!$A:$A,0))),0)</f>
        <v/>
      </c>
      <c r="K301" s="510"/>
      <c r="L301" s="506" t="str">
        <f>IFERROR(IF(D301="","",INDEX('[18]EODs 2026'!$F:$F,MATCH(D301,'[18]EODs 2026'!$A:$A,0))),0)</f>
        <v/>
      </c>
      <c r="M301" s="303"/>
      <c r="N301" s="303"/>
      <c r="O301" s="303"/>
      <c r="P301" s="303"/>
      <c r="Q301" s="303"/>
      <c r="R301" s="303"/>
      <c r="S301" s="303"/>
      <c r="T301" s="303"/>
      <c r="U301" s="303"/>
      <c r="V301" s="303"/>
      <c r="W301" s="303"/>
      <c r="X301" s="251"/>
      <c r="Y301" s="251"/>
      <c r="Z301" s="251"/>
      <c r="AA301" s="251"/>
      <c r="AB301" s="251"/>
      <c r="AC301" s="251"/>
      <c r="AD301" s="251"/>
      <c r="AE301" s="251"/>
      <c r="AF301" s="303"/>
      <c r="AG301" s="303"/>
      <c r="AH301" s="303"/>
      <c r="AI301" s="303"/>
      <c r="AJ301" s="303"/>
      <c r="AK301" s="303"/>
      <c r="AL301" s="270" t="s">
        <v>1713</v>
      </c>
      <c r="AM301" s="271">
        <v>170199</v>
      </c>
      <c r="AT301" s="206"/>
      <c r="AU301" s="251"/>
      <c r="AV301" s="251"/>
      <c r="AW301" s="251"/>
      <c r="AX301" s="251"/>
      <c r="AY301" s="251"/>
      <c r="AZ301" s="251"/>
      <c r="BB301" s="303"/>
      <c r="BC301" s="303"/>
      <c r="BD301" s="303"/>
    </row>
    <row r="302" spans="1:56" s="205" customFormat="1" ht="34.5" hidden="1" customHeight="1">
      <c r="A302" s="251"/>
      <c r="B302" s="251"/>
      <c r="C302" s="251"/>
      <c r="D302" s="303"/>
      <c r="E302" s="304"/>
      <c r="F302" s="303"/>
      <c r="G302" s="303"/>
      <c r="H302" s="303"/>
      <c r="I302" s="303"/>
      <c r="J302" s="505" t="str">
        <f>IFERROR(IF(D302="","",INDEX('[18]EODs 2026'!$H:$H,MATCH(D302,'[18]EODs 2026'!$A:$A,0))),0)</f>
        <v/>
      </c>
      <c r="K302" s="510"/>
      <c r="L302" s="506" t="str">
        <f>IFERROR(IF(D302="","",INDEX('[18]EODs 2026'!$F:$F,MATCH(D302,'[18]EODs 2026'!$A:$A,0))),0)</f>
        <v/>
      </c>
      <c r="M302" s="303"/>
      <c r="N302" s="303"/>
      <c r="O302" s="303"/>
      <c r="P302" s="303"/>
      <c r="Q302" s="303"/>
      <c r="R302" s="303"/>
      <c r="S302" s="303"/>
      <c r="T302" s="303"/>
      <c r="U302" s="303"/>
      <c r="V302" s="303"/>
      <c r="W302" s="303"/>
      <c r="X302" s="251"/>
      <c r="Y302" s="251"/>
      <c r="Z302" s="251"/>
      <c r="AA302" s="251"/>
      <c r="AB302" s="251"/>
      <c r="AC302" s="251"/>
      <c r="AD302" s="251"/>
      <c r="AE302" s="251"/>
      <c r="AF302" s="303"/>
      <c r="AG302" s="303"/>
      <c r="AH302" s="303"/>
      <c r="AI302" s="303"/>
      <c r="AJ302" s="303"/>
      <c r="AK302" s="303"/>
      <c r="AL302" s="270" t="s">
        <v>1714</v>
      </c>
      <c r="AM302" s="271">
        <v>170200</v>
      </c>
      <c r="AT302" s="206"/>
      <c r="AU302" s="251"/>
      <c r="AV302" s="251"/>
      <c r="AW302" s="251"/>
      <c r="AX302" s="251"/>
      <c r="AY302" s="251"/>
      <c r="AZ302" s="251"/>
      <c r="BB302" s="303"/>
      <c r="BC302" s="303"/>
      <c r="BD302" s="303"/>
    </row>
    <row r="303" spans="1:56" s="205" customFormat="1" ht="34.5" hidden="1" customHeight="1">
      <c r="A303" s="251"/>
      <c r="B303" s="251"/>
      <c r="C303" s="251"/>
      <c r="D303" s="303"/>
      <c r="E303" s="304"/>
      <c r="F303" s="303"/>
      <c r="G303" s="303"/>
      <c r="H303" s="303"/>
      <c r="I303" s="303"/>
      <c r="J303" s="505" t="str">
        <f>IFERROR(IF(D303="","",INDEX('[18]EODs 2026'!$H:$H,MATCH(D303,'[18]EODs 2026'!$A:$A,0))),0)</f>
        <v/>
      </c>
      <c r="K303" s="510"/>
      <c r="L303" s="506" t="str">
        <f>IFERROR(IF(D303="","",INDEX('[18]EODs 2026'!$F:$F,MATCH(D303,'[18]EODs 2026'!$A:$A,0))),0)</f>
        <v/>
      </c>
      <c r="M303" s="303"/>
      <c r="N303" s="303"/>
      <c r="O303" s="303"/>
      <c r="P303" s="303"/>
      <c r="Q303" s="303"/>
      <c r="R303" s="303"/>
      <c r="S303" s="303"/>
      <c r="T303" s="303"/>
      <c r="U303" s="303"/>
      <c r="V303" s="303"/>
      <c r="W303" s="303"/>
      <c r="X303" s="251"/>
      <c r="Y303" s="251"/>
      <c r="Z303" s="251"/>
      <c r="AA303" s="251"/>
      <c r="AB303" s="251"/>
      <c r="AC303" s="251"/>
      <c r="AD303" s="251"/>
      <c r="AE303" s="251"/>
      <c r="AF303" s="303"/>
      <c r="AG303" s="303"/>
      <c r="AH303" s="303"/>
      <c r="AI303" s="303"/>
      <c r="AJ303" s="303"/>
      <c r="AK303" s="303"/>
      <c r="AL303" s="270" t="s">
        <v>1715</v>
      </c>
      <c r="AM303" s="271">
        <v>170201</v>
      </c>
      <c r="AT303" s="206"/>
      <c r="AU303" s="251"/>
      <c r="AV303" s="251"/>
      <c r="AW303" s="251"/>
      <c r="AX303" s="251"/>
      <c r="AY303" s="251"/>
      <c r="AZ303" s="251"/>
      <c r="BB303" s="303"/>
      <c r="BC303" s="303"/>
      <c r="BD303" s="303"/>
    </row>
    <row r="304" spans="1:56" s="205" customFormat="1" ht="34.5" hidden="1" customHeight="1">
      <c r="A304" s="251"/>
      <c r="B304" s="251"/>
      <c r="C304" s="251"/>
      <c r="D304" s="303"/>
      <c r="E304" s="304"/>
      <c r="F304" s="303"/>
      <c r="G304" s="303"/>
      <c r="H304" s="303"/>
      <c r="I304" s="303"/>
      <c r="J304" s="505" t="str">
        <f>IFERROR(IF(D304="","",INDEX('[18]EODs 2026'!$H:$H,MATCH(D304,'[18]EODs 2026'!$A:$A,0))),0)</f>
        <v/>
      </c>
      <c r="K304" s="510"/>
      <c r="L304" s="506" t="str">
        <f>IFERROR(IF(D304="","",INDEX('[18]EODs 2026'!$F:$F,MATCH(D304,'[18]EODs 2026'!$A:$A,0))),0)</f>
        <v/>
      </c>
      <c r="M304" s="303"/>
      <c r="N304" s="303"/>
      <c r="O304" s="303"/>
      <c r="P304" s="303"/>
      <c r="Q304" s="303"/>
      <c r="R304" s="303"/>
      <c r="S304" s="303"/>
      <c r="T304" s="303"/>
      <c r="U304" s="303"/>
      <c r="V304" s="303"/>
      <c r="W304" s="303"/>
      <c r="X304" s="251"/>
      <c r="Y304" s="251"/>
      <c r="Z304" s="251"/>
      <c r="AA304" s="251"/>
      <c r="AB304" s="251"/>
      <c r="AC304" s="251"/>
      <c r="AD304" s="251"/>
      <c r="AE304" s="251"/>
      <c r="AF304" s="303"/>
      <c r="AG304" s="303"/>
      <c r="AH304" s="303"/>
      <c r="AI304" s="303"/>
      <c r="AJ304" s="303"/>
      <c r="AK304" s="303"/>
      <c r="AL304" s="270" t="s">
        <v>1716</v>
      </c>
      <c r="AM304" s="271">
        <v>170202</v>
      </c>
      <c r="AT304" s="206"/>
      <c r="AU304" s="251"/>
      <c r="AV304" s="251"/>
      <c r="AW304" s="251"/>
      <c r="AX304" s="251"/>
      <c r="AY304" s="251"/>
      <c r="AZ304" s="251"/>
      <c r="BB304" s="303"/>
      <c r="BC304" s="303"/>
      <c r="BD304" s="303"/>
    </row>
    <row r="305" spans="1:56" s="205" customFormat="1" ht="34.5" hidden="1" customHeight="1">
      <c r="A305" s="251"/>
      <c r="B305" s="251"/>
      <c r="C305" s="251"/>
      <c r="D305" s="303"/>
      <c r="E305" s="304"/>
      <c r="F305" s="303"/>
      <c r="G305" s="303"/>
      <c r="H305" s="303"/>
      <c r="I305" s="303"/>
      <c r="J305" s="505" t="str">
        <f>IFERROR(IF(D305="","",INDEX('[18]EODs 2026'!$H:$H,MATCH(D305,'[18]EODs 2026'!$A:$A,0))),0)</f>
        <v/>
      </c>
      <c r="K305" s="510"/>
      <c r="L305" s="506" t="str">
        <f>IFERROR(IF(D305="","",INDEX('[18]EODs 2026'!$F:$F,MATCH(D305,'[18]EODs 2026'!$A:$A,0))),0)</f>
        <v/>
      </c>
      <c r="M305" s="303"/>
      <c r="N305" s="303"/>
      <c r="O305" s="303"/>
      <c r="P305" s="303"/>
      <c r="Q305" s="303"/>
      <c r="R305" s="303"/>
      <c r="S305" s="303"/>
      <c r="T305" s="303"/>
      <c r="U305" s="303"/>
      <c r="V305" s="303"/>
      <c r="W305" s="303"/>
      <c r="X305" s="251"/>
      <c r="Y305" s="251"/>
      <c r="Z305" s="251"/>
      <c r="AA305" s="251"/>
      <c r="AB305" s="251"/>
      <c r="AC305" s="251"/>
      <c r="AD305" s="251"/>
      <c r="AE305" s="251"/>
      <c r="AF305" s="303"/>
      <c r="AG305" s="303"/>
      <c r="AH305" s="303"/>
      <c r="AI305" s="303"/>
      <c r="AJ305" s="303"/>
      <c r="AK305" s="303"/>
      <c r="AL305" s="270" t="s">
        <v>1604</v>
      </c>
      <c r="AM305" s="271">
        <v>170203</v>
      </c>
      <c r="AT305" s="206"/>
      <c r="AU305" s="251"/>
      <c r="AV305" s="251"/>
      <c r="AW305" s="251"/>
      <c r="AX305" s="251"/>
      <c r="AY305" s="251"/>
      <c r="AZ305" s="251"/>
      <c r="BB305" s="303"/>
      <c r="BC305" s="303"/>
      <c r="BD305" s="303"/>
    </row>
    <row r="306" spans="1:56" s="205" customFormat="1" ht="34.5" hidden="1" customHeight="1">
      <c r="A306" s="251"/>
      <c r="B306" s="251"/>
      <c r="C306" s="251"/>
      <c r="D306" s="303"/>
      <c r="E306" s="304"/>
      <c r="F306" s="303"/>
      <c r="G306" s="303"/>
      <c r="H306" s="303"/>
      <c r="I306" s="303"/>
      <c r="J306" s="505" t="str">
        <f>IFERROR(IF(D306="","",INDEX('[18]EODs 2026'!$H:$H,MATCH(D306,'[18]EODs 2026'!$A:$A,0))),0)</f>
        <v/>
      </c>
      <c r="K306" s="510"/>
      <c r="L306" s="506" t="str">
        <f>IFERROR(IF(D306="","",INDEX('[18]EODs 2026'!$F:$F,MATCH(D306,'[18]EODs 2026'!$A:$A,0))),0)</f>
        <v/>
      </c>
      <c r="M306" s="303"/>
      <c r="N306" s="303"/>
      <c r="O306" s="303"/>
      <c r="P306" s="303"/>
      <c r="Q306" s="303"/>
      <c r="R306" s="303"/>
      <c r="S306" s="303"/>
      <c r="T306" s="303"/>
      <c r="U306" s="303"/>
      <c r="V306" s="303"/>
      <c r="W306" s="303"/>
      <c r="X306" s="251"/>
      <c r="Y306" s="251"/>
      <c r="Z306" s="251"/>
      <c r="AA306" s="251"/>
      <c r="AB306" s="251"/>
      <c r="AC306" s="251"/>
      <c r="AD306" s="251"/>
      <c r="AE306" s="251"/>
      <c r="AF306" s="303"/>
      <c r="AG306" s="303"/>
      <c r="AH306" s="303"/>
      <c r="AI306" s="303"/>
      <c r="AJ306" s="303"/>
      <c r="AK306" s="303"/>
      <c r="AL306" s="270" t="s">
        <v>1717</v>
      </c>
      <c r="AM306" s="271">
        <v>170204</v>
      </c>
      <c r="AT306" s="206"/>
      <c r="AU306" s="251"/>
      <c r="AV306" s="251"/>
      <c r="AW306" s="251"/>
      <c r="AX306" s="251"/>
      <c r="AY306" s="251"/>
      <c r="AZ306" s="251"/>
      <c r="BB306" s="303"/>
      <c r="BC306" s="303"/>
      <c r="BD306" s="303"/>
    </row>
    <row r="307" spans="1:56" s="205" customFormat="1" ht="34.5" hidden="1" customHeight="1">
      <c r="A307" s="251"/>
      <c r="B307" s="251"/>
      <c r="C307" s="251"/>
      <c r="D307" s="303"/>
      <c r="E307" s="304"/>
      <c r="F307" s="303"/>
      <c r="G307" s="303"/>
      <c r="H307" s="303"/>
      <c r="I307" s="303"/>
      <c r="J307" s="505" t="str">
        <f>IFERROR(IF(D307="","",INDEX('[18]EODs 2026'!$H:$H,MATCH(D307,'[18]EODs 2026'!$A:$A,0))),0)</f>
        <v/>
      </c>
      <c r="K307" s="510"/>
      <c r="L307" s="506" t="str">
        <f>IFERROR(IF(D307="","",INDEX('[18]EODs 2026'!$F:$F,MATCH(D307,'[18]EODs 2026'!$A:$A,0))),0)</f>
        <v/>
      </c>
      <c r="M307" s="303"/>
      <c r="N307" s="303"/>
      <c r="O307" s="303"/>
      <c r="P307" s="303"/>
      <c r="Q307" s="303"/>
      <c r="R307" s="303"/>
      <c r="S307" s="303"/>
      <c r="T307" s="303"/>
      <c r="U307" s="303"/>
      <c r="V307" s="303"/>
      <c r="W307" s="303"/>
      <c r="X307" s="251"/>
      <c r="Y307" s="251"/>
      <c r="Z307" s="251"/>
      <c r="AA307" s="251"/>
      <c r="AB307" s="251"/>
      <c r="AC307" s="251"/>
      <c r="AD307" s="251"/>
      <c r="AE307" s="251"/>
      <c r="AF307" s="303"/>
      <c r="AG307" s="303"/>
      <c r="AH307" s="303"/>
      <c r="AI307" s="303"/>
      <c r="AJ307" s="303"/>
      <c r="AK307" s="303"/>
      <c r="AL307" s="270" t="s">
        <v>1610</v>
      </c>
      <c r="AM307" s="271">
        <v>170205</v>
      </c>
      <c r="AT307" s="206"/>
      <c r="AU307" s="251"/>
      <c r="AV307" s="251"/>
      <c r="AW307" s="251"/>
      <c r="AX307" s="251"/>
      <c r="AY307" s="251"/>
      <c r="AZ307" s="251"/>
      <c r="BB307" s="303"/>
      <c r="BC307" s="303"/>
      <c r="BD307" s="303"/>
    </row>
    <row r="308" spans="1:56" s="205" customFormat="1" ht="34.5" hidden="1" customHeight="1">
      <c r="A308" s="251"/>
      <c r="B308" s="251"/>
      <c r="C308" s="251"/>
      <c r="D308" s="303"/>
      <c r="E308" s="304"/>
      <c r="F308" s="303"/>
      <c r="G308" s="303"/>
      <c r="H308" s="303"/>
      <c r="I308" s="303"/>
      <c r="J308" s="505" t="str">
        <f>IFERROR(IF(D308="","",INDEX('[18]EODs 2026'!$H:$H,MATCH(D308,'[18]EODs 2026'!$A:$A,0))),0)</f>
        <v/>
      </c>
      <c r="K308" s="510"/>
      <c r="L308" s="506" t="str">
        <f>IFERROR(IF(D308="","",INDEX('[18]EODs 2026'!$F:$F,MATCH(D308,'[18]EODs 2026'!$A:$A,0))),0)</f>
        <v/>
      </c>
      <c r="M308" s="303"/>
      <c r="N308" s="303"/>
      <c r="O308" s="303"/>
      <c r="P308" s="303"/>
      <c r="Q308" s="303"/>
      <c r="R308" s="303"/>
      <c r="S308" s="303"/>
      <c r="T308" s="303"/>
      <c r="U308" s="303"/>
      <c r="V308" s="303"/>
      <c r="W308" s="303"/>
      <c r="X308" s="251"/>
      <c r="Y308" s="251"/>
      <c r="Z308" s="251"/>
      <c r="AA308" s="251"/>
      <c r="AB308" s="251"/>
      <c r="AC308" s="251"/>
      <c r="AD308" s="251"/>
      <c r="AE308" s="251"/>
      <c r="AF308" s="303"/>
      <c r="AG308" s="303"/>
      <c r="AH308" s="303"/>
      <c r="AI308" s="303"/>
      <c r="AJ308" s="303"/>
      <c r="AK308" s="303"/>
      <c r="AL308" s="270" t="s">
        <v>1612</v>
      </c>
      <c r="AM308" s="271">
        <v>170206</v>
      </c>
      <c r="AT308" s="206"/>
      <c r="AU308" s="251"/>
      <c r="AV308" s="251"/>
      <c r="AW308" s="251"/>
      <c r="AX308" s="251"/>
      <c r="AY308" s="251"/>
      <c r="AZ308" s="251"/>
      <c r="BB308" s="303"/>
      <c r="BC308" s="303"/>
      <c r="BD308" s="303"/>
    </row>
    <row r="309" spans="1:56" s="205" customFormat="1" ht="34.5" hidden="1" customHeight="1">
      <c r="A309" s="251"/>
      <c r="B309" s="251"/>
      <c r="C309" s="251"/>
      <c r="D309" s="303"/>
      <c r="E309" s="304"/>
      <c r="F309" s="303"/>
      <c r="G309" s="303"/>
      <c r="H309" s="303"/>
      <c r="I309" s="303"/>
      <c r="J309" s="505" t="str">
        <f>IFERROR(IF(D309="","",INDEX('[18]EODs 2026'!$H:$H,MATCH(D309,'[18]EODs 2026'!$A:$A,0))),0)</f>
        <v/>
      </c>
      <c r="K309" s="510"/>
      <c r="L309" s="506" t="str">
        <f>IFERROR(IF(D309="","",INDEX('[18]EODs 2026'!$F:$F,MATCH(D309,'[18]EODs 2026'!$A:$A,0))),0)</f>
        <v/>
      </c>
      <c r="M309" s="303"/>
      <c r="N309" s="303"/>
      <c r="O309" s="303"/>
      <c r="P309" s="303"/>
      <c r="Q309" s="303"/>
      <c r="R309" s="303"/>
      <c r="S309" s="303"/>
      <c r="T309" s="303"/>
      <c r="U309" s="303"/>
      <c r="V309" s="303"/>
      <c r="W309" s="303"/>
      <c r="X309" s="251"/>
      <c r="Y309" s="251"/>
      <c r="Z309" s="251"/>
      <c r="AA309" s="251"/>
      <c r="AB309" s="251"/>
      <c r="AC309" s="251"/>
      <c r="AD309" s="251"/>
      <c r="AE309" s="251"/>
      <c r="AF309" s="303"/>
      <c r="AG309" s="303"/>
      <c r="AH309" s="303"/>
      <c r="AI309" s="303"/>
      <c r="AJ309" s="303"/>
      <c r="AK309" s="303"/>
      <c r="AL309" s="270" t="s">
        <v>1718</v>
      </c>
      <c r="AM309" s="271">
        <v>170207</v>
      </c>
      <c r="AT309" s="206"/>
      <c r="AU309" s="251"/>
      <c r="AV309" s="251"/>
      <c r="AW309" s="251"/>
      <c r="AX309" s="251"/>
      <c r="AY309" s="251"/>
      <c r="AZ309" s="251"/>
      <c r="BB309" s="303"/>
      <c r="BC309" s="303"/>
      <c r="BD309" s="303"/>
    </row>
    <row r="310" spans="1:56" s="205" customFormat="1" ht="34.5" hidden="1" customHeight="1">
      <c r="A310" s="251"/>
      <c r="B310" s="251"/>
      <c r="C310" s="251"/>
      <c r="D310" s="303"/>
      <c r="E310" s="304"/>
      <c r="F310" s="303"/>
      <c r="G310" s="303"/>
      <c r="H310" s="303"/>
      <c r="I310" s="303"/>
      <c r="J310" s="505" t="str">
        <f>IFERROR(IF(D310="","",INDEX('[18]EODs 2026'!$H:$H,MATCH(D310,'[18]EODs 2026'!$A:$A,0))),0)</f>
        <v/>
      </c>
      <c r="K310" s="510"/>
      <c r="L310" s="506" t="str">
        <f>IFERROR(IF(D310="","",INDEX('[18]EODs 2026'!$F:$F,MATCH(D310,'[18]EODs 2026'!$A:$A,0))),0)</f>
        <v/>
      </c>
      <c r="M310" s="303"/>
      <c r="N310" s="303"/>
      <c r="O310" s="303"/>
      <c r="P310" s="303"/>
      <c r="Q310" s="303"/>
      <c r="R310" s="303"/>
      <c r="S310" s="303"/>
      <c r="T310" s="303"/>
      <c r="U310" s="303"/>
      <c r="V310" s="303"/>
      <c r="W310" s="303"/>
      <c r="X310" s="251"/>
      <c r="Y310" s="251"/>
      <c r="Z310" s="251"/>
      <c r="AA310" s="251"/>
      <c r="AB310" s="251"/>
      <c r="AC310" s="251"/>
      <c r="AD310" s="251"/>
      <c r="AE310" s="251"/>
      <c r="AF310" s="303"/>
      <c r="AG310" s="303"/>
      <c r="AH310" s="303"/>
      <c r="AI310" s="303"/>
      <c r="AJ310" s="303"/>
      <c r="AK310" s="303"/>
      <c r="AL310" s="270" t="s">
        <v>1719</v>
      </c>
      <c r="AM310" s="271">
        <v>170215</v>
      </c>
      <c r="AT310" s="206"/>
      <c r="AU310" s="251"/>
      <c r="AV310" s="251"/>
      <c r="AW310" s="251"/>
      <c r="AX310" s="251"/>
      <c r="AY310" s="251"/>
      <c r="AZ310" s="251"/>
      <c r="BB310" s="303"/>
      <c r="BC310" s="303"/>
      <c r="BD310" s="303"/>
    </row>
    <row r="311" spans="1:56" s="205" customFormat="1" ht="34.5" hidden="1" customHeight="1">
      <c r="A311" s="251"/>
      <c r="B311" s="251"/>
      <c r="C311" s="251"/>
      <c r="D311" s="303"/>
      <c r="E311" s="304"/>
      <c r="F311" s="303"/>
      <c r="G311" s="303"/>
      <c r="H311" s="303"/>
      <c r="I311" s="303"/>
      <c r="J311" s="505" t="str">
        <f>IFERROR(IF(D311="","",INDEX('[18]EODs 2026'!$H:$H,MATCH(D311,'[18]EODs 2026'!$A:$A,0))),0)</f>
        <v/>
      </c>
      <c r="K311" s="510"/>
      <c r="L311" s="506" t="str">
        <f>IFERROR(IF(D311="","",INDEX('[18]EODs 2026'!$F:$F,MATCH(D311,'[18]EODs 2026'!$A:$A,0))),0)</f>
        <v/>
      </c>
      <c r="M311" s="303"/>
      <c r="N311" s="303"/>
      <c r="O311" s="303"/>
      <c r="P311" s="303"/>
      <c r="Q311" s="303"/>
      <c r="R311" s="303"/>
      <c r="S311" s="303"/>
      <c r="T311" s="303"/>
      <c r="U311" s="303"/>
      <c r="V311" s="303"/>
      <c r="W311" s="303"/>
      <c r="X311" s="251"/>
      <c r="Y311" s="251"/>
      <c r="Z311" s="251"/>
      <c r="AA311" s="251"/>
      <c r="AB311" s="251"/>
      <c r="AC311" s="251"/>
      <c r="AD311" s="251"/>
      <c r="AE311" s="251"/>
      <c r="AF311" s="303"/>
      <c r="AG311" s="303"/>
      <c r="AH311" s="303"/>
      <c r="AI311" s="303"/>
      <c r="AJ311" s="303"/>
      <c r="AK311" s="303"/>
      <c r="AL311" s="270" t="s">
        <v>1720</v>
      </c>
      <c r="AM311" s="271">
        <v>170299</v>
      </c>
      <c r="AT311" s="206"/>
      <c r="AU311" s="251"/>
      <c r="AV311" s="251"/>
      <c r="AW311" s="251"/>
      <c r="AX311" s="251"/>
      <c r="AY311" s="251"/>
      <c r="AZ311" s="251"/>
      <c r="BB311" s="303"/>
      <c r="BC311" s="303"/>
      <c r="BD311" s="303"/>
    </row>
    <row r="312" spans="1:56" s="205" customFormat="1" ht="34.5" hidden="1" customHeight="1">
      <c r="A312" s="251"/>
      <c r="B312" s="251"/>
      <c r="C312" s="251"/>
      <c r="D312" s="303"/>
      <c r="E312" s="304"/>
      <c r="F312" s="303"/>
      <c r="G312" s="303"/>
      <c r="H312" s="303"/>
      <c r="I312" s="303"/>
      <c r="J312" s="505" t="str">
        <f>IFERROR(IF(D312="","",INDEX('[18]EODs 2026'!$H:$H,MATCH(D312,'[18]EODs 2026'!$A:$A,0))),0)</f>
        <v/>
      </c>
      <c r="K312" s="510"/>
      <c r="L312" s="506" t="str">
        <f>IFERROR(IF(D312="","",INDEX('[18]EODs 2026'!$F:$F,MATCH(D312,'[18]EODs 2026'!$A:$A,0))),0)</f>
        <v/>
      </c>
      <c r="M312" s="303"/>
      <c r="N312" s="303"/>
      <c r="O312" s="303"/>
      <c r="P312" s="303"/>
      <c r="Q312" s="303"/>
      <c r="R312" s="303"/>
      <c r="S312" s="303"/>
      <c r="T312" s="303"/>
      <c r="U312" s="303"/>
      <c r="V312" s="303"/>
      <c r="W312" s="303"/>
      <c r="X312" s="251"/>
      <c r="Y312" s="251"/>
      <c r="Z312" s="251"/>
      <c r="AA312" s="251"/>
      <c r="AB312" s="251"/>
      <c r="AC312" s="251"/>
      <c r="AD312" s="251"/>
      <c r="AE312" s="251"/>
      <c r="AF312" s="303"/>
      <c r="AG312" s="303"/>
      <c r="AH312" s="303"/>
      <c r="AI312" s="303"/>
      <c r="AJ312" s="303"/>
      <c r="AK312" s="303"/>
      <c r="AL312" s="270" t="s">
        <v>1721</v>
      </c>
      <c r="AM312" s="271">
        <v>170300</v>
      </c>
      <c r="AT312" s="206"/>
      <c r="AU312" s="251"/>
      <c r="AV312" s="251"/>
      <c r="AW312" s="251"/>
      <c r="AX312" s="251"/>
      <c r="AY312" s="251"/>
      <c r="AZ312" s="251"/>
      <c r="BB312" s="303"/>
      <c r="BC312" s="303"/>
      <c r="BD312" s="303"/>
    </row>
    <row r="313" spans="1:56" s="205" customFormat="1" ht="34.5" hidden="1" customHeight="1">
      <c r="A313" s="251"/>
      <c r="B313" s="251"/>
      <c r="C313" s="251"/>
      <c r="D313" s="303"/>
      <c r="E313" s="304"/>
      <c r="F313" s="303"/>
      <c r="G313" s="303"/>
      <c r="H313" s="303"/>
      <c r="I313" s="303"/>
      <c r="J313" s="505" t="str">
        <f>IFERROR(IF(D313="","",INDEX('[18]EODs 2026'!$H:$H,MATCH(D313,'[18]EODs 2026'!$A:$A,0))),0)</f>
        <v/>
      </c>
      <c r="K313" s="510"/>
      <c r="L313" s="506" t="str">
        <f>IFERROR(IF(D313="","",INDEX('[18]EODs 2026'!$F:$F,MATCH(D313,'[18]EODs 2026'!$A:$A,0))),0)</f>
        <v/>
      </c>
      <c r="M313" s="303"/>
      <c r="N313" s="303"/>
      <c r="O313" s="303"/>
      <c r="P313" s="303"/>
      <c r="Q313" s="303"/>
      <c r="R313" s="303"/>
      <c r="S313" s="303"/>
      <c r="T313" s="303"/>
      <c r="U313" s="303"/>
      <c r="V313" s="303"/>
      <c r="W313" s="303"/>
      <c r="X313" s="251"/>
      <c r="Y313" s="251"/>
      <c r="Z313" s="251"/>
      <c r="AA313" s="251"/>
      <c r="AB313" s="251"/>
      <c r="AC313" s="251"/>
      <c r="AD313" s="251"/>
      <c r="AE313" s="251"/>
      <c r="AF313" s="303"/>
      <c r="AG313" s="303"/>
      <c r="AH313" s="303"/>
      <c r="AI313" s="303"/>
      <c r="AJ313" s="303"/>
      <c r="AK313" s="303"/>
      <c r="AL313" s="270" t="s">
        <v>1722</v>
      </c>
      <c r="AM313" s="271">
        <v>170301</v>
      </c>
      <c r="AT313" s="206"/>
      <c r="AU313" s="251"/>
      <c r="AV313" s="251"/>
      <c r="AW313" s="251"/>
      <c r="AX313" s="251"/>
      <c r="AY313" s="251"/>
      <c r="AZ313" s="251"/>
      <c r="BB313" s="303"/>
      <c r="BC313" s="303"/>
      <c r="BD313" s="303"/>
    </row>
    <row r="314" spans="1:56" s="205" customFormat="1" ht="34.5" hidden="1" customHeight="1">
      <c r="A314" s="251"/>
      <c r="B314" s="251"/>
      <c r="C314" s="251"/>
      <c r="D314" s="303"/>
      <c r="E314" s="304"/>
      <c r="F314" s="303"/>
      <c r="G314" s="303"/>
      <c r="H314" s="303"/>
      <c r="I314" s="303"/>
      <c r="J314" s="505" t="str">
        <f>IFERROR(IF(D314="","",INDEX('[18]EODs 2026'!$H:$H,MATCH(D314,'[18]EODs 2026'!$A:$A,0))),0)</f>
        <v/>
      </c>
      <c r="K314" s="510"/>
      <c r="L314" s="506" t="str">
        <f>IFERROR(IF(D314="","",INDEX('[18]EODs 2026'!$F:$F,MATCH(D314,'[18]EODs 2026'!$A:$A,0))),0)</f>
        <v/>
      </c>
      <c r="M314" s="303"/>
      <c r="N314" s="303"/>
      <c r="O314" s="303"/>
      <c r="P314" s="303"/>
      <c r="Q314" s="303"/>
      <c r="R314" s="303"/>
      <c r="S314" s="303"/>
      <c r="T314" s="303"/>
      <c r="U314" s="303"/>
      <c r="V314" s="303"/>
      <c r="W314" s="303"/>
      <c r="X314" s="251"/>
      <c r="Y314" s="251"/>
      <c r="Z314" s="251"/>
      <c r="AA314" s="251"/>
      <c r="AB314" s="251"/>
      <c r="AC314" s="251"/>
      <c r="AD314" s="251"/>
      <c r="AE314" s="251"/>
      <c r="AF314" s="303"/>
      <c r="AG314" s="303"/>
      <c r="AH314" s="303"/>
      <c r="AI314" s="303"/>
      <c r="AJ314" s="303"/>
      <c r="AK314" s="303"/>
      <c r="AL314" s="270" t="s">
        <v>1723</v>
      </c>
      <c r="AM314" s="271">
        <v>170302</v>
      </c>
      <c r="AT314" s="206"/>
      <c r="AU314" s="251"/>
      <c r="AV314" s="251"/>
      <c r="AW314" s="251"/>
      <c r="AX314" s="251"/>
      <c r="AY314" s="251"/>
      <c r="AZ314" s="251"/>
      <c r="BB314" s="303"/>
      <c r="BC314" s="303"/>
      <c r="BD314" s="303"/>
    </row>
    <row r="315" spans="1:56" s="205" customFormat="1" ht="34.5" hidden="1" customHeight="1">
      <c r="A315" s="251"/>
      <c r="B315" s="251"/>
      <c r="C315" s="251"/>
      <c r="D315" s="303"/>
      <c r="E315" s="304"/>
      <c r="F315" s="303"/>
      <c r="G315" s="303"/>
      <c r="H315" s="303"/>
      <c r="I315" s="303"/>
      <c r="J315" s="505" t="str">
        <f>IFERROR(IF(D315="","",INDEX('[18]EODs 2026'!$H:$H,MATCH(D315,'[18]EODs 2026'!$A:$A,0))),0)</f>
        <v/>
      </c>
      <c r="K315" s="510"/>
      <c r="L315" s="506" t="str">
        <f>IFERROR(IF(D315="","",INDEX('[18]EODs 2026'!$F:$F,MATCH(D315,'[18]EODs 2026'!$A:$A,0))),0)</f>
        <v/>
      </c>
      <c r="M315" s="303"/>
      <c r="N315" s="303"/>
      <c r="O315" s="303"/>
      <c r="P315" s="303"/>
      <c r="Q315" s="303"/>
      <c r="R315" s="303"/>
      <c r="S315" s="303"/>
      <c r="T315" s="303"/>
      <c r="U315" s="303"/>
      <c r="V315" s="303"/>
      <c r="W315" s="303"/>
      <c r="X315" s="251"/>
      <c r="Y315" s="251"/>
      <c r="Z315" s="251"/>
      <c r="AA315" s="251"/>
      <c r="AB315" s="251"/>
      <c r="AC315" s="251"/>
      <c r="AD315" s="251"/>
      <c r="AE315" s="251"/>
      <c r="AF315" s="303"/>
      <c r="AG315" s="303"/>
      <c r="AH315" s="303"/>
      <c r="AI315" s="303"/>
      <c r="AJ315" s="303"/>
      <c r="AK315" s="303"/>
      <c r="AL315" s="270" t="s">
        <v>1724</v>
      </c>
      <c r="AM315" s="271">
        <v>170303</v>
      </c>
      <c r="AT315" s="206"/>
      <c r="AU315" s="251"/>
      <c r="AV315" s="251"/>
      <c r="AW315" s="251"/>
      <c r="AX315" s="251"/>
      <c r="AY315" s="251"/>
      <c r="AZ315" s="251"/>
      <c r="BB315" s="303"/>
      <c r="BC315" s="303"/>
      <c r="BD315" s="303"/>
    </row>
    <row r="316" spans="1:56" s="205" customFormat="1" ht="34.5" hidden="1" customHeight="1">
      <c r="A316" s="251"/>
      <c r="B316" s="251"/>
      <c r="C316" s="251"/>
      <c r="D316" s="303"/>
      <c r="E316" s="304"/>
      <c r="F316" s="303"/>
      <c r="G316" s="303"/>
      <c r="H316" s="303"/>
      <c r="I316" s="303"/>
      <c r="J316" s="505" t="str">
        <f>IFERROR(IF(D316="","",INDEX('[18]EODs 2026'!$H:$H,MATCH(D316,'[18]EODs 2026'!$A:$A,0))),0)</f>
        <v/>
      </c>
      <c r="K316" s="510"/>
      <c r="L316" s="506" t="str">
        <f>IFERROR(IF(D316="","",INDEX('[18]EODs 2026'!$F:$F,MATCH(D316,'[18]EODs 2026'!$A:$A,0))),0)</f>
        <v/>
      </c>
      <c r="M316" s="303"/>
      <c r="N316" s="303"/>
      <c r="O316" s="303"/>
      <c r="P316" s="303"/>
      <c r="Q316" s="303"/>
      <c r="R316" s="303"/>
      <c r="S316" s="303"/>
      <c r="T316" s="303"/>
      <c r="U316" s="303"/>
      <c r="V316" s="303"/>
      <c r="W316" s="303"/>
      <c r="X316" s="251"/>
      <c r="Y316" s="251"/>
      <c r="Z316" s="251"/>
      <c r="AA316" s="251"/>
      <c r="AB316" s="251"/>
      <c r="AC316" s="251"/>
      <c r="AD316" s="251"/>
      <c r="AE316" s="251"/>
      <c r="AF316" s="303"/>
      <c r="AG316" s="303"/>
      <c r="AH316" s="303"/>
      <c r="AI316" s="303"/>
      <c r="AJ316" s="303"/>
      <c r="AK316" s="303"/>
      <c r="AL316" s="270" t="s">
        <v>1725</v>
      </c>
      <c r="AM316" s="271">
        <v>170305</v>
      </c>
      <c r="AT316" s="206"/>
      <c r="AU316" s="251"/>
      <c r="AV316" s="251"/>
      <c r="AW316" s="251"/>
      <c r="AX316" s="251"/>
      <c r="AY316" s="251"/>
      <c r="AZ316" s="251"/>
      <c r="BB316" s="303"/>
      <c r="BC316" s="303"/>
      <c r="BD316" s="303"/>
    </row>
    <row r="317" spans="1:56" s="205" customFormat="1" ht="34.5" hidden="1" customHeight="1">
      <c r="A317" s="251"/>
      <c r="B317" s="251"/>
      <c r="C317" s="251"/>
      <c r="D317" s="303"/>
      <c r="E317" s="304"/>
      <c r="F317" s="303"/>
      <c r="G317" s="303"/>
      <c r="H317" s="303"/>
      <c r="I317" s="303"/>
      <c r="J317" s="505" t="str">
        <f>IFERROR(IF(D317="","",INDEX('[18]EODs 2026'!$H:$H,MATCH(D317,'[18]EODs 2026'!$A:$A,0))),0)</f>
        <v/>
      </c>
      <c r="K317" s="510"/>
      <c r="L317" s="506" t="str">
        <f>IFERROR(IF(D317="","",INDEX('[18]EODs 2026'!$F:$F,MATCH(D317,'[18]EODs 2026'!$A:$A,0))),0)</f>
        <v/>
      </c>
      <c r="M317" s="303"/>
      <c r="N317" s="303"/>
      <c r="O317" s="303"/>
      <c r="P317" s="303"/>
      <c r="Q317" s="303"/>
      <c r="R317" s="303"/>
      <c r="S317" s="303"/>
      <c r="T317" s="303"/>
      <c r="U317" s="303"/>
      <c r="V317" s="303"/>
      <c r="W317" s="303"/>
      <c r="X317" s="251"/>
      <c r="Y317" s="251"/>
      <c r="Z317" s="251"/>
      <c r="AA317" s="251"/>
      <c r="AB317" s="251"/>
      <c r="AC317" s="251"/>
      <c r="AD317" s="251"/>
      <c r="AE317" s="251"/>
      <c r="AF317" s="303"/>
      <c r="AG317" s="303"/>
      <c r="AH317" s="303"/>
      <c r="AI317" s="303"/>
      <c r="AJ317" s="303"/>
      <c r="AK317" s="303"/>
      <c r="AL317" s="270" t="s">
        <v>1726</v>
      </c>
      <c r="AM317" s="271">
        <v>170306</v>
      </c>
      <c r="AT317" s="206"/>
      <c r="AU317" s="251"/>
      <c r="AV317" s="251"/>
      <c r="AW317" s="251"/>
      <c r="AX317" s="251"/>
      <c r="AY317" s="251"/>
      <c r="AZ317" s="251"/>
      <c r="BB317" s="303"/>
      <c r="BC317" s="303"/>
      <c r="BD317" s="303"/>
    </row>
    <row r="318" spans="1:56" s="205" customFormat="1" ht="34.5" hidden="1" customHeight="1">
      <c r="A318" s="251"/>
      <c r="B318" s="251"/>
      <c r="C318" s="251"/>
      <c r="D318" s="303"/>
      <c r="E318" s="304"/>
      <c r="F318" s="303"/>
      <c r="G318" s="303"/>
      <c r="H318" s="303"/>
      <c r="I318" s="303"/>
      <c r="J318" s="505" t="str">
        <f>IFERROR(IF(D318="","",INDEX('[18]EODs 2026'!$H:$H,MATCH(D318,'[18]EODs 2026'!$A:$A,0))),0)</f>
        <v/>
      </c>
      <c r="K318" s="510"/>
      <c r="L318" s="506" t="str">
        <f>IFERROR(IF(D318="","",INDEX('[18]EODs 2026'!$F:$F,MATCH(D318,'[18]EODs 2026'!$A:$A,0))),0)</f>
        <v/>
      </c>
      <c r="M318" s="303"/>
      <c r="N318" s="303"/>
      <c r="O318" s="303"/>
      <c r="P318" s="303"/>
      <c r="Q318" s="303"/>
      <c r="R318" s="303"/>
      <c r="S318" s="303"/>
      <c r="T318" s="303"/>
      <c r="U318" s="303"/>
      <c r="V318" s="303"/>
      <c r="W318" s="303"/>
      <c r="X318" s="251"/>
      <c r="Y318" s="251"/>
      <c r="Z318" s="251"/>
      <c r="AA318" s="251"/>
      <c r="AB318" s="251"/>
      <c r="AC318" s="251"/>
      <c r="AD318" s="251"/>
      <c r="AE318" s="251"/>
      <c r="AF318" s="303"/>
      <c r="AG318" s="303"/>
      <c r="AH318" s="303"/>
      <c r="AI318" s="303"/>
      <c r="AJ318" s="303"/>
      <c r="AK318" s="303"/>
      <c r="AL318" s="270" t="s">
        <v>1727</v>
      </c>
      <c r="AM318" s="271">
        <v>170310</v>
      </c>
      <c r="AT318" s="206"/>
      <c r="AU318" s="251"/>
      <c r="AV318" s="251"/>
      <c r="AW318" s="251"/>
      <c r="AX318" s="251"/>
      <c r="AY318" s="251"/>
      <c r="AZ318" s="251"/>
      <c r="BB318" s="303"/>
      <c r="BC318" s="303"/>
      <c r="BD318" s="303"/>
    </row>
    <row r="319" spans="1:56" s="205" customFormat="1" ht="34.5" hidden="1" customHeight="1">
      <c r="A319" s="251"/>
      <c r="B319" s="251"/>
      <c r="C319" s="251"/>
      <c r="D319" s="303"/>
      <c r="E319" s="304"/>
      <c r="F319" s="303"/>
      <c r="G319" s="303"/>
      <c r="H319" s="303"/>
      <c r="I319" s="303"/>
      <c r="J319" s="505" t="str">
        <f>IFERROR(IF(D319="","",INDEX('[18]EODs 2026'!$H:$H,MATCH(D319,'[18]EODs 2026'!$A:$A,0))),0)</f>
        <v/>
      </c>
      <c r="K319" s="510"/>
      <c r="L319" s="506" t="str">
        <f>IFERROR(IF(D319="","",INDEX('[18]EODs 2026'!$F:$F,MATCH(D319,'[18]EODs 2026'!$A:$A,0))),0)</f>
        <v/>
      </c>
      <c r="M319" s="303"/>
      <c r="N319" s="303"/>
      <c r="O319" s="303"/>
      <c r="P319" s="303"/>
      <c r="Q319" s="303"/>
      <c r="R319" s="303"/>
      <c r="S319" s="303"/>
      <c r="T319" s="303"/>
      <c r="U319" s="303"/>
      <c r="V319" s="303"/>
      <c r="W319" s="303"/>
      <c r="X319" s="251"/>
      <c r="Y319" s="251"/>
      <c r="Z319" s="251"/>
      <c r="AA319" s="251"/>
      <c r="AB319" s="251"/>
      <c r="AC319" s="251"/>
      <c r="AD319" s="251"/>
      <c r="AE319" s="251"/>
      <c r="AF319" s="303"/>
      <c r="AG319" s="303"/>
      <c r="AH319" s="303"/>
      <c r="AI319" s="303"/>
      <c r="AJ319" s="303"/>
      <c r="AK319" s="303"/>
      <c r="AL319" s="270" t="s">
        <v>1728</v>
      </c>
      <c r="AM319" s="271">
        <v>170311</v>
      </c>
      <c r="AT319" s="206"/>
      <c r="AU319" s="251"/>
      <c r="AV319" s="251"/>
      <c r="AW319" s="251"/>
      <c r="AX319" s="251"/>
      <c r="AY319" s="251"/>
      <c r="AZ319" s="251"/>
      <c r="BB319" s="303"/>
      <c r="BC319" s="303"/>
      <c r="BD319" s="303"/>
    </row>
    <row r="320" spans="1:56" s="205" customFormat="1" ht="34.5" hidden="1" customHeight="1">
      <c r="A320" s="251"/>
      <c r="B320" s="251"/>
      <c r="C320" s="251"/>
      <c r="D320" s="303"/>
      <c r="E320" s="304"/>
      <c r="F320" s="303"/>
      <c r="G320" s="303"/>
      <c r="H320" s="303"/>
      <c r="I320" s="303"/>
      <c r="J320" s="505" t="str">
        <f>IFERROR(IF(D320="","",INDEX('[18]EODs 2026'!$H:$H,MATCH(D320,'[18]EODs 2026'!$A:$A,0))),0)</f>
        <v/>
      </c>
      <c r="K320" s="510"/>
      <c r="L320" s="506" t="str">
        <f>IFERROR(IF(D320="","",INDEX('[18]EODs 2026'!$F:$F,MATCH(D320,'[18]EODs 2026'!$A:$A,0))),0)</f>
        <v/>
      </c>
      <c r="M320" s="303"/>
      <c r="N320" s="303"/>
      <c r="O320" s="303"/>
      <c r="P320" s="303"/>
      <c r="Q320" s="303"/>
      <c r="R320" s="303"/>
      <c r="S320" s="303"/>
      <c r="T320" s="303"/>
      <c r="U320" s="303"/>
      <c r="V320" s="303"/>
      <c r="W320" s="303"/>
      <c r="X320" s="251"/>
      <c r="Y320" s="251"/>
      <c r="Z320" s="251"/>
      <c r="AA320" s="251"/>
      <c r="AB320" s="251"/>
      <c r="AC320" s="251"/>
      <c r="AD320" s="251"/>
      <c r="AE320" s="251"/>
      <c r="AF320" s="303"/>
      <c r="AG320" s="303"/>
      <c r="AH320" s="303"/>
      <c r="AI320" s="303"/>
      <c r="AJ320" s="303"/>
      <c r="AK320" s="303"/>
      <c r="AL320" s="270" t="s">
        <v>1729</v>
      </c>
      <c r="AM320" s="271">
        <v>170312</v>
      </c>
      <c r="AT320" s="206"/>
      <c r="AU320" s="251"/>
      <c r="AV320" s="251"/>
      <c r="AW320" s="251"/>
      <c r="AX320" s="251"/>
      <c r="AY320" s="251"/>
      <c r="AZ320" s="251"/>
      <c r="BB320" s="303"/>
      <c r="BC320" s="303"/>
      <c r="BD320" s="303"/>
    </row>
    <row r="321" spans="1:56" s="205" customFormat="1" ht="34.5" hidden="1" customHeight="1">
      <c r="A321" s="251"/>
      <c r="B321" s="251"/>
      <c r="C321" s="251"/>
      <c r="D321" s="303"/>
      <c r="E321" s="304"/>
      <c r="F321" s="303"/>
      <c r="G321" s="303"/>
      <c r="H321" s="303"/>
      <c r="I321" s="303"/>
      <c r="J321" s="505" t="str">
        <f>IFERROR(IF(D321="","",INDEX('[18]EODs 2026'!$H:$H,MATCH(D321,'[18]EODs 2026'!$A:$A,0))),0)</f>
        <v/>
      </c>
      <c r="K321" s="510"/>
      <c r="L321" s="506" t="str">
        <f>IFERROR(IF(D321="","",INDEX('[18]EODs 2026'!$F:$F,MATCH(D321,'[18]EODs 2026'!$A:$A,0))),0)</f>
        <v/>
      </c>
      <c r="M321" s="303"/>
      <c r="N321" s="303"/>
      <c r="O321" s="303"/>
      <c r="P321" s="303"/>
      <c r="Q321" s="303"/>
      <c r="R321" s="303"/>
      <c r="S321" s="303"/>
      <c r="T321" s="303"/>
      <c r="U321" s="303"/>
      <c r="V321" s="303"/>
      <c r="W321" s="303"/>
      <c r="X321" s="251"/>
      <c r="Y321" s="251"/>
      <c r="Z321" s="251"/>
      <c r="AA321" s="251"/>
      <c r="AB321" s="251"/>
      <c r="AC321" s="251"/>
      <c r="AD321" s="251"/>
      <c r="AE321" s="251"/>
      <c r="AF321" s="303"/>
      <c r="AG321" s="303"/>
      <c r="AH321" s="303"/>
      <c r="AI321" s="303"/>
      <c r="AJ321" s="303"/>
      <c r="AK321" s="303"/>
      <c r="AL321" s="270" t="s">
        <v>1730</v>
      </c>
      <c r="AM321" s="271">
        <v>170313</v>
      </c>
      <c r="AT321" s="206"/>
      <c r="AU321" s="251"/>
      <c r="AV321" s="251"/>
      <c r="AW321" s="251"/>
      <c r="AX321" s="251"/>
      <c r="AY321" s="251"/>
      <c r="AZ321" s="251"/>
      <c r="BB321" s="303"/>
      <c r="BC321" s="303"/>
      <c r="BD321" s="303"/>
    </row>
    <row r="322" spans="1:56" s="205" customFormat="1" ht="34.5" hidden="1" customHeight="1">
      <c r="A322" s="251"/>
      <c r="B322" s="251"/>
      <c r="C322" s="251"/>
      <c r="D322" s="303"/>
      <c r="E322" s="304"/>
      <c r="F322" s="303"/>
      <c r="G322" s="303"/>
      <c r="H322" s="303"/>
      <c r="I322" s="303"/>
      <c r="J322" s="505" t="str">
        <f>IFERROR(IF(D322="","",INDEX('[18]EODs 2026'!$H:$H,MATCH(D322,'[18]EODs 2026'!$A:$A,0))),0)</f>
        <v/>
      </c>
      <c r="K322" s="510"/>
      <c r="L322" s="506" t="str">
        <f>IFERROR(IF(D322="","",INDEX('[18]EODs 2026'!$F:$F,MATCH(D322,'[18]EODs 2026'!$A:$A,0))),0)</f>
        <v/>
      </c>
      <c r="M322" s="303"/>
      <c r="N322" s="303"/>
      <c r="O322" s="303"/>
      <c r="P322" s="303"/>
      <c r="Q322" s="303"/>
      <c r="R322" s="303"/>
      <c r="S322" s="303"/>
      <c r="T322" s="303"/>
      <c r="U322" s="303"/>
      <c r="V322" s="303"/>
      <c r="W322" s="303"/>
      <c r="X322" s="251"/>
      <c r="Y322" s="251"/>
      <c r="Z322" s="251"/>
      <c r="AA322" s="251"/>
      <c r="AB322" s="251"/>
      <c r="AC322" s="251"/>
      <c r="AD322" s="251"/>
      <c r="AE322" s="251"/>
      <c r="AF322" s="303"/>
      <c r="AG322" s="303"/>
      <c r="AH322" s="303"/>
      <c r="AI322" s="303"/>
      <c r="AJ322" s="303"/>
      <c r="AK322" s="303"/>
      <c r="AL322" s="270" t="s">
        <v>1731</v>
      </c>
      <c r="AM322" s="271">
        <v>170314</v>
      </c>
      <c r="AT322" s="206"/>
      <c r="AU322" s="251"/>
      <c r="AV322" s="251"/>
      <c r="AW322" s="251"/>
      <c r="AX322" s="251"/>
      <c r="AY322" s="251"/>
      <c r="AZ322" s="251"/>
      <c r="BB322" s="303"/>
      <c r="BC322" s="303"/>
      <c r="BD322" s="303"/>
    </row>
    <row r="323" spans="1:56" s="205" customFormat="1" ht="34.5" hidden="1" customHeight="1">
      <c r="A323" s="251"/>
      <c r="B323" s="251"/>
      <c r="C323" s="251"/>
      <c r="D323" s="303"/>
      <c r="E323" s="304"/>
      <c r="F323" s="303"/>
      <c r="G323" s="303"/>
      <c r="H323" s="303"/>
      <c r="I323" s="303"/>
      <c r="J323" s="505" t="str">
        <f>IFERROR(IF(D323="","",INDEX('[18]EODs 2026'!$H:$H,MATCH(D323,'[18]EODs 2026'!$A:$A,0))),0)</f>
        <v/>
      </c>
      <c r="K323" s="510"/>
      <c r="L323" s="506" t="str">
        <f>IFERROR(IF(D323="","",INDEX('[18]EODs 2026'!$F:$F,MATCH(D323,'[18]EODs 2026'!$A:$A,0))),0)</f>
        <v/>
      </c>
      <c r="M323" s="303"/>
      <c r="N323" s="303"/>
      <c r="O323" s="303"/>
      <c r="P323" s="303"/>
      <c r="Q323" s="303"/>
      <c r="R323" s="303"/>
      <c r="S323" s="303"/>
      <c r="T323" s="303"/>
      <c r="U323" s="303"/>
      <c r="V323" s="303"/>
      <c r="W323" s="303"/>
      <c r="X323" s="251"/>
      <c r="Y323" s="251"/>
      <c r="Z323" s="251"/>
      <c r="AA323" s="251"/>
      <c r="AB323" s="251"/>
      <c r="AC323" s="251"/>
      <c r="AD323" s="251"/>
      <c r="AE323" s="251"/>
      <c r="AF323" s="303"/>
      <c r="AG323" s="303"/>
      <c r="AH323" s="303"/>
      <c r="AI323" s="303"/>
      <c r="AJ323" s="303"/>
      <c r="AK323" s="303"/>
      <c r="AL323" s="270" t="s">
        <v>1732</v>
      </c>
      <c r="AM323" s="271">
        <v>170315</v>
      </c>
      <c r="AT323" s="206"/>
      <c r="AU323" s="251"/>
      <c r="AV323" s="251"/>
      <c r="AW323" s="251"/>
      <c r="AX323" s="251"/>
      <c r="AY323" s="251"/>
      <c r="AZ323" s="251"/>
      <c r="BB323" s="303"/>
      <c r="BC323" s="303"/>
      <c r="BD323" s="303"/>
    </row>
    <row r="324" spans="1:56" s="205" customFormat="1" ht="34.5" hidden="1" customHeight="1">
      <c r="A324" s="251"/>
      <c r="B324" s="251"/>
      <c r="C324" s="251"/>
      <c r="D324" s="303"/>
      <c r="E324" s="304"/>
      <c r="F324" s="303"/>
      <c r="G324" s="303"/>
      <c r="H324" s="303"/>
      <c r="I324" s="303"/>
      <c r="J324" s="505" t="str">
        <f>IFERROR(IF(D324="","",INDEX('[18]EODs 2026'!$H:$H,MATCH(D324,'[18]EODs 2026'!$A:$A,0))),0)</f>
        <v/>
      </c>
      <c r="K324" s="510"/>
      <c r="L324" s="506" t="str">
        <f>IFERROR(IF(D324="","",INDEX('[18]EODs 2026'!$F:$F,MATCH(D324,'[18]EODs 2026'!$A:$A,0))),0)</f>
        <v/>
      </c>
      <c r="M324" s="303"/>
      <c r="N324" s="303"/>
      <c r="O324" s="303"/>
      <c r="P324" s="303"/>
      <c r="Q324" s="303"/>
      <c r="R324" s="303"/>
      <c r="S324" s="303"/>
      <c r="T324" s="303"/>
      <c r="U324" s="303"/>
      <c r="V324" s="303"/>
      <c r="W324" s="303"/>
      <c r="X324" s="251"/>
      <c r="Y324" s="251"/>
      <c r="Z324" s="251"/>
      <c r="AA324" s="251"/>
      <c r="AB324" s="251"/>
      <c r="AC324" s="251"/>
      <c r="AD324" s="251"/>
      <c r="AE324" s="251"/>
      <c r="AF324" s="303"/>
      <c r="AG324" s="303"/>
      <c r="AH324" s="303"/>
      <c r="AI324" s="303"/>
      <c r="AJ324" s="303"/>
      <c r="AK324" s="303"/>
      <c r="AL324" s="270" t="s">
        <v>1733</v>
      </c>
      <c r="AM324" s="271">
        <v>170399</v>
      </c>
      <c r="AT324" s="206"/>
      <c r="AU324" s="251"/>
      <c r="AV324" s="251"/>
      <c r="AW324" s="251"/>
      <c r="AX324" s="251"/>
      <c r="AY324" s="251"/>
      <c r="AZ324" s="251"/>
      <c r="BB324" s="303"/>
      <c r="BC324" s="303"/>
      <c r="BD324" s="303"/>
    </row>
    <row r="325" spans="1:56" s="205" customFormat="1" ht="34.5" hidden="1" customHeight="1">
      <c r="A325" s="251"/>
      <c r="B325" s="251"/>
      <c r="C325" s="251"/>
      <c r="D325" s="303"/>
      <c r="E325" s="304"/>
      <c r="F325" s="303"/>
      <c r="G325" s="303"/>
      <c r="H325" s="303"/>
      <c r="I325" s="303"/>
      <c r="J325" s="505" t="str">
        <f>IFERROR(IF(D325="","",INDEX('[18]EODs 2026'!$H:$H,MATCH(D325,'[18]EODs 2026'!$A:$A,0))),0)</f>
        <v/>
      </c>
      <c r="K325" s="510"/>
      <c r="L325" s="506" t="str">
        <f>IFERROR(IF(D325="","",INDEX('[18]EODs 2026'!$F:$F,MATCH(D325,'[18]EODs 2026'!$A:$A,0))),0)</f>
        <v/>
      </c>
      <c r="M325" s="303"/>
      <c r="N325" s="303"/>
      <c r="O325" s="303"/>
      <c r="P325" s="303"/>
      <c r="Q325" s="303"/>
      <c r="R325" s="303"/>
      <c r="S325" s="303"/>
      <c r="T325" s="303"/>
      <c r="U325" s="303"/>
      <c r="V325" s="303"/>
      <c r="W325" s="303"/>
      <c r="X325" s="251"/>
      <c r="Y325" s="251"/>
      <c r="Z325" s="251"/>
      <c r="AA325" s="251"/>
      <c r="AB325" s="251"/>
      <c r="AC325" s="251"/>
      <c r="AD325" s="251"/>
      <c r="AE325" s="251"/>
      <c r="AF325" s="303"/>
      <c r="AG325" s="303"/>
      <c r="AH325" s="303"/>
      <c r="AI325" s="303"/>
      <c r="AJ325" s="303"/>
      <c r="AK325" s="303"/>
      <c r="AL325" s="270" t="s">
        <v>1734</v>
      </c>
      <c r="AM325" s="271">
        <v>170400</v>
      </c>
      <c r="AT325" s="206"/>
      <c r="AU325" s="251"/>
      <c r="AV325" s="251"/>
      <c r="AW325" s="251"/>
      <c r="AX325" s="251"/>
      <c r="AY325" s="251"/>
      <c r="AZ325" s="251"/>
      <c r="BB325" s="303"/>
      <c r="BC325" s="303"/>
      <c r="BD325" s="303"/>
    </row>
    <row r="326" spans="1:56" s="205" customFormat="1" ht="34.5" hidden="1" customHeight="1">
      <c r="A326" s="251"/>
      <c r="B326" s="251"/>
      <c r="C326" s="251"/>
      <c r="D326" s="303"/>
      <c r="E326" s="304"/>
      <c r="F326" s="303"/>
      <c r="G326" s="303"/>
      <c r="H326" s="303"/>
      <c r="I326" s="303"/>
      <c r="J326" s="505" t="str">
        <f>IFERROR(IF(D326="","",INDEX('[18]EODs 2026'!$H:$H,MATCH(D326,'[18]EODs 2026'!$A:$A,0))),0)</f>
        <v/>
      </c>
      <c r="K326" s="510"/>
      <c r="L326" s="506" t="str">
        <f>IFERROR(IF(D326="","",INDEX('[18]EODs 2026'!$F:$F,MATCH(D326,'[18]EODs 2026'!$A:$A,0))),0)</f>
        <v/>
      </c>
      <c r="M326" s="303"/>
      <c r="N326" s="303"/>
      <c r="O326" s="303"/>
      <c r="P326" s="303"/>
      <c r="Q326" s="303"/>
      <c r="R326" s="303"/>
      <c r="S326" s="303"/>
      <c r="T326" s="303"/>
      <c r="U326" s="303"/>
      <c r="V326" s="303"/>
      <c r="W326" s="303"/>
      <c r="X326" s="251"/>
      <c r="Y326" s="251"/>
      <c r="Z326" s="251"/>
      <c r="AA326" s="251"/>
      <c r="AB326" s="251"/>
      <c r="AC326" s="251"/>
      <c r="AD326" s="251"/>
      <c r="AE326" s="251"/>
      <c r="AF326" s="303"/>
      <c r="AG326" s="303"/>
      <c r="AH326" s="303"/>
      <c r="AI326" s="303"/>
      <c r="AJ326" s="303"/>
      <c r="AK326" s="303"/>
      <c r="AL326" s="270" t="s">
        <v>1735</v>
      </c>
      <c r="AM326" s="271">
        <v>170401</v>
      </c>
      <c r="AT326" s="206"/>
      <c r="AU326" s="251"/>
      <c r="AV326" s="251"/>
      <c r="AW326" s="251"/>
      <c r="AX326" s="251"/>
      <c r="AY326" s="251"/>
      <c r="AZ326" s="251"/>
      <c r="BB326" s="303"/>
      <c r="BC326" s="303"/>
      <c r="BD326" s="303"/>
    </row>
    <row r="327" spans="1:56" s="205" customFormat="1" ht="34.5" hidden="1" customHeight="1">
      <c r="A327" s="251"/>
      <c r="B327" s="251"/>
      <c r="C327" s="251"/>
      <c r="D327" s="303"/>
      <c r="E327" s="304"/>
      <c r="F327" s="303"/>
      <c r="G327" s="303"/>
      <c r="H327" s="303"/>
      <c r="I327" s="303"/>
      <c r="J327" s="505" t="str">
        <f>IFERROR(IF(D327="","",INDEX('[18]EODs 2026'!$H:$H,MATCH(D327,'[18]EODs 2026'!$A:$A,0))),0)</f>
        <v/>
      </c>
      <c r="K327" s="510"/>
      <c r="L327" s="506" t="str">
        <f>IFERROR(IF(D327="","",INDEX('[18]EODs 2026'!$F:$F,MATCH(D327,'[18]EODs 2026'!$A:$A,0))),0)</f>
        <v/>
      </c>
      <c r="M327" s="303"/>
      <c r="N327" s="303"/>
      <c r="O327" s="303"/>
      <c r="P327" s="303"/>
      <c r="Q327" s="303"/>
      <c r="R327" s="303"/>
      <c r="S327" s="303"/>
      <c r="T327" s="303"/>
      <c r="U327" s="303"/>
      <c r="V327" s="303"/>
      <c r="W327" s="303"/>
      <c r="X327" s="251"/>
      <c r="Y327" s="251"/>
      <c r="Z327" s="251"/>
      <c r="AA327" s="251"/>
      <c r="AB327" s="251"/>
      <c r="AC327" s="251"/>
      <c r="AD327" s="251"/>
      <c r="AE327" s="251"/>
      <c r="AF327" s="303"/>
      <c r="AG327" s="303"/>
      <c r="AH327" s="303"/>
      <c r="AI327" s="303"/>
      <c r="AJ327" s="303"/>
      <c r="AK327" s="303"/>
      <c r="AL327" s="270" t="s">
        <v>1736</v>
      </c>
      <c r="AM327" s="271">
        <v>170402</v>
      </c>
      <c r="AT327" s="206"/>
      <c r="AU327" s="251"/>
      <c r="AV327" s="251"/>
      <c r="AW327" s="251"/>
      <c r="AX327" s="251"/>
      <c r="AY327" s="251"/>
      <c r="AZ327" s="251"/>
      <c r="BB327" s="303"/>
      <c r="BC327" s="303"/>
      <c r="BD327" s="303"/>
    </row>
    <row r="328" spans="1:56" s="205" customFormat="1" ht="34.5" hidden="1" customHeight="1">
      <c r="A328" s="251"/>
      <c r="B328" s="251"/>
      <c r="C328" s="251"/>
      <c r="D328" s="303"/>
      <c r="E328" s="304"/>
      <c r="F328" s="303"/>
      <c r="G328" s="303"/>
      <c r="H328" s="303"/>
      <c r="I328" s="303"/>
      <c r="J328" s="505" t="str">
        <f>IFERROR(IF(D328="","",INDEX('[18]EODs 2026'!$H:$H,MATCH(D328,'[18]EODs 2026'!$A:$A,0))),0)</f>
        <v/>
      </c>
      <c r="K328" s="510"/>
      <c r="L328" s="506" t="str">
        <f>IFERROR(IF(D328="","",INDEX('[18]EODs 2026'!$F:$F,MATCH(D328,'[18]EODs 2026'!$A:$A,0))),0)</f>
        <v/>
      </c>
      <c r="M328" s="303"/>
      <c r="N328" s="303"/>
      <c r="O328" s="303"/>
      <c r="P328" s="303"/>
      <c r="Q328" s="303"/>
      <c r="R328" s="303"/>
      <c r="S328" s="303"/>
      <c r="T328" s="303"/>
      <c r="U328" s="303"/>
      <c r="V328" s="303"/>
      <c r="W328" s="303"/>
      <c r="X328" s="251"/>
      <c r="Y328" s="251"/>
      <c r="Z328" s="251"/>
      <c r="AA328" s="251"/>
      <c r="AB328" s="251"/>
      <c r="AC328" s="251"/>
      <c r="AD328" s="251"/>
      <c r="AE328" s="251"/>
      <c r="AF328" s="303"/>
      <c r="AG328" s="303"/>
      <c r="AH328" s="303"/>
      <c r="AI328" s="303"/>
      <c r="AJ328" s="303"/>
      <c r="AK328" s="303"/>
      <c r="AL328" s="270" t="s">
        <v>1737</v>
      </c>
      <c r="AM328" s="271">
        <v>170403</v>
      </c>
      <c r="AT328" s="206"/>
      <c r="AU328" s="251"/>
      <c r="AV328" s="251"/>
      <c r="AW328" s="251"/>
      <c r="AX328" s="251"/>
      <c r="AY328" s="251"/>
      <c r="AZ328" s="251"/>
      <c r="BB328" s="303"/>
      <c r="BC328" s="303"/>
      <c r="BD328" s="303"/>
    </row>
    <row r="329" spans="1:56" s="205" customFormat="1" ht="34.5" hidden="1" customHeight="1">
      <c r="A329" s="251"/>
      <c r="B329" s="251"/>
      <c r="C329" s="251"/>
      <c r="D329" s="303"/>
      <c r="E329" s="304"/>
      <c r="F329" s="303"/>
      <c r="G329" s="303"/>
      <c r="H329" s="303"/>
      <c r="I329" s="303"/>
      <c r="J329" s="505" t="str">
        <f>IFERROR(IF(D329="","",INDEX('[18]EODs 2026'!$H:$H,MATCH(D329,'[18]EODs 2026'!$A:$A,0))),0)</f>
        <v/>
      </c>
      <c r="K329" s="510"/>
      <c r="L329" s="506" t="str">
        <f>IFERROR(IF(D329="","",INDEX('[18]EODs 2026'!$F:$F,MATCH(D329,'[18]EODs 2026'!$A:$A,0))),0)</f>
        <v/>
      </c>
      <c r="M329" s="303"/>
      <c r="N329" s="303"/>
      <c r="O329" s="303"/>
      <c r="P329" s="303"/>
      <c r="Q329" s="303"/>
      <c r="R329" s="303"/>
      <c r="S329" s="303"/>
      <c r="T329" s="303"/>
      <c r="U329" s="303"/>
      <c r="V329" s="303"/>
      <c r="W329" s="303"/>
      <c r="X329" s="251"/>
      <c r="Y329" s="251"/>
      <c r="Z329" s="251"/>
      <c r="AA329" s="251"/>
      <c r="AB329" s="251"/>
      <c r="AC329" s="251"/>
      <c r="AD329" s="251"/>
      <c r="AE329" s="251"/>
      <c r="AF329" s="303"/>
      <c r="AG329" s="303"/>
      <c r="AH329" s="303"/>
      <c r="AI329" s="303"/>
      <c r="AJ329" s="303"/>
      <c r="AK329" s="303"/>
      <c r="AL329" s="270" t="s">
        <v>1738</v>
      </c>
      <c r="AM329" s="271">
        <v>170404</v>
      </c>
      <c r="AT329" s="206"/>
      <c r="AU329" s="251"/>
      <c r="AV329" s="251"/>
      <c r="AW329" s="251"/>
      <c r="AX329" s="251"/>
      <c r="AY329" s="251"/>
      <c r="AZ329" s="251"/>
      <c r="BB329" s="303"/>
      <c r="BC329" s="303"/>
      <c r="BD329" s="303"/>
    </row>
    <row r="330" spans="1:56" s="205" customFormat="1" ht="34.5" hidden="1" customHeight="1">
      <c r="A330" s="251"/>
      <c r="B330" s="251"/>
      <c r="C330" s="251"/>
      <c r="D330" s="303"/>
      <c r="E330" s="304"/>
      <c r="F330" s="303"/>
      <c r="G330" s="303"/>
      <c r="H330" s="303"/>
      <c r="I330" s="303"/>
      <c r="J330" s="505" t="str">
        <f>IFERROR(IF(D330="","",INDEX('[18]EODs 2026'!$H:$H,MATCH(D330,'[18]EODs 2026'!$A:$A,0))),0)</f>
        <v/>
      </c>
      <c r="K330" s="510"/>
      <c r="L330" s="506" t="str">
        <f>IFERROR(IF(D330="","",INDEX('[18]EODs 2026'!$F:$F,MATCH(D330,'[18]EODs 2026'!$A:$A,0))),0)</f>
        <v/>
      </c>
      <c r="M330" s="303"/>
      <c r="N330" s="303"/>
      <c r="O330" s="303"/>
      <c r="P330" s="303"/>
      <c r="Q330" s="303"/>
      <c r="R330" s="303"/>
      <c r="S330" s="303"/>
      <c r="T330" s="303"/>
      <c r="U330" s="303"/>
      <c r="V330" s="303"/>
      <c r="W330" s="303"/>
      <c r="X330" s="251"/>
      <c r="Y330" s="251"/>
      <c r="Z330" s="251"/>
      <c r="AA330" s="251"/>
      <c r="AB330" s="251"/>
      <c r="AC330" s="251"/>
      <c r="AD330" s="251"/>
      <c r="AE330" s="251"/>
      <c r="AF330" s="303"/>
      <c r="AG330" s="303"/>
      <c r="AH330" s="303"/>
      <c r="AI330" s="303"/>
      <c r="AJ330" s="303"/>
      <c r="AK330" s="303"/>
      <c r="AL330" s="270" t="s">
        <v>1739</v>
      </c>
      <c r="AM330" s="271">
        <v>170405</v>
      </c>
      <c r="AT330" s="206"/>
      <c r="AU330" s="251"/>
      <c r="AV330" s="251"/>
      <c r="AW330" s="251"/>
      <c r="AX330" s="251"/>
      <c r="AY330" s="251"/>
      <c r="AZ330" s="251"/>
      <c r="BB330" s="303"/>
      <c r="BC330" s="303"/>
      <c r="BD330" s="303"/>
    </row>
    <row r="331" spans="1:56" s="205" customFormat="1" ht="34.5" hidden="1" customHeight="1">
      <c r="A331" s="251"/>
      <c r="B331" s="251"/>
      <c r="C331" s="251"/>
      <c r="D331" s="303"/>
      <c r="E331" s="304"/>
      <c r="F331" s="303"/>
      <c r="G331" s="303"/>
      <c r="H331" s="303"/>
      <c r="I331" s="303"/>
      <c r="J331" s="505" t="str">
        <f>IFERROR(IF(D331="","",INDEX('[18]EODs 2026'!$H:$H,MATCH(D331,'[18]EODs 2026'!$A:$A,0))),0)</f>
        <v/>
      </c>
      <c r="K331" s="510"/>
      <c r="L331" s="506" t="str">
        <f>IFERROR(IF(D331="","",INDEX('[18]EODs 2026'!$F:$F,MATCH(D331,'[18]EODs 2026'!$A:$A,0))),0)</f>
        <v/>
      </c>
      <c r="M331" s="303"/>
      <c r="N331" s="303"/>
      <c r="O331" s="303"/>
      <c r="P331" s="303"/>
      <c r="Q331" s="303"/>
      <c r="R331" s="303"/>
      <c r="S331" s="303"/>
      <c r="T331" s="303"/>
      <c r="U331" s="303"/>
      <c r="V331" s="303"/>
      <c r="W331" s="303"/>
      <c r="X331" s="251"/>
      <c r="Y331" s="251"/>
      <c r="Z331" s="251"/>
      <c r="AA331" s="251"/>
      <c r="AB331" s="251"/>
      <c r="AC331" s="251"/>
      <c r="AD331" s="251"/>
      <c r="AE331" s="251"/>
      <c r="AF331" s="303"/>
      <c r="AG331" s="303"/>
      <c r="AH331" s="303"/>
      <c r="AI331" s="303"/>
      <c r="AJ331" s="303"/>
      <c r="AK331" s="303"/>
      <c r="AL331" s="270" t="s">
        <v>1740</v>
      </c>
      <c r="AM331" s="271">
        <v>170406</v>
      </c>
      <c r="AT331" s="206"/>
      <c r="AU331" s="251"/>
      <c r="AV331" s="251"/>
      <c r="AW331" s="251"/>
      <c r="AX331" s="251"/>
      <c r="AY331" s="251"/>
      <c r="AZ331" s="251"/>
      <c r="BB331" s="303"/>
      <c r="BC331" s="303"/>
      <c r="BD331" s="303"/>
    </row>
    <row r="332" spans="1:56" s="205" customFormat="1" ht="34.5" hidden="1" customHeight="1">
      <c r="A332" s="251"/>
      <c r="B332" s="251"/>
      <c r="C332" s="251"/>
      <c r="D332" s="303"/>
      <c r="E332" s="304"/>
      <c r="F332" s="303"/>
      <c r="G332" s="303"/>
      <c r="H332" s="303"/>
      <c r="I332" s="303"/>
      <c r="J332" s="505" t="str">
        <f>IFERROR(IF(D332="","",INDEX('[18]EODs 2026'!$H:$H,MATCH(D332,'[18]EODs 2026'!$A:$A,0))),0)</f>
        <v/>
      </c>
      <c r="K332" s="510"/>
      <c r="L332" s="506" t="str">
        <f>IFERROR(IF(D332="","",INDEX('[18]EODs 2026'!$F:$F,MATCH(D332,'[18]EODs 2026'!$A:$A,0))),0)</f>
        <v/>
      </c>
      <c r="M332" s="303"/>
      <c r="N332" s="303"/>
      <c r="O332" s="303"/>
      <c r="P332" s="303"/>
      <c r="Q332" s="303"/>
      <c r="R332" s="303"/>
      <c r="S332" s="303"/>
      <c r="T332" s="303"/>
      <c r="U332" s="303"/>
      <c r="V332" s="303"/>
      <c r="W332" s="303"/>
      <c r="X332" s="251"/>
      <c r="Y332" s="251"/>
      <c r="Z332" s="251"/>
      <c r="AA332" s="251"/>
      <c r="AB332" s="251"/>
      <c r="AC332" s="251"/>
      <c r="AD332" s="251"/>
      <c r="AE332" s="251"/>
      <c r="AF332" s="303"/>
      <c r="AG332" s="303"/>
      <c r="AH332" s="303"/>
      <c r="AI332" s="303"/>
      <c r="AJ332" s="303"/>
      <c r="AK332" s="303"/>
      <c r="AL332" s="270" t="s">
        <v>1741</v>
      </c>
      <c r="AM332" s="271">
        <v>170407</v>
      </c>
      <c r="AT332" s="206"/>
      <c r="AU332" s="251"/>
      <c r="AV332" s="251"/>
      <c r="AW332" s="251"/>
      <c r="AX332" s="251"/>
      <c r="AY332" s="251"/>
      <c r="AZ332" s="251"/>
      <c r="BB332" s="303"/>
      <c r="BC332" s="303"/>
      <c r="BD332" s="303"/>
    </row>
    <row r="333" spans="1:56" s="205" customFormat="1" ht="34.5" hidden="1" customHeight="1">
      <c r="A333" s="251"/>
      <c r="B333" s="251"/>
      <c r="C333" s="251"/>
      <c r="D333" s="303"/>
      <c r="E333" s="304"/>
      <c r="F333" s="303"/>
      <c r="G333" s="303"/>
      <c r="H333" s="303"/>
      <c r="I333" s="303"/>
      <c r="J333" s="505" t="str">
        <f>IFERROR(IF(D333="","",INDEX('[18]EODs 2026'!$H:$H,MATCH(D333,'[18]EODs 2026'!$A:$A,0))),0)</f>
        <v/>
      </c>
      <c r="K333" s="510"/>
      <c r="L333" s="506" t="str">
        <f>IFERROR(IF(D333="","",INDEX('[18]EODs 2026'!$F:$F,MATCH(D333,'[18]EODs 2026'!$A:$A,0))),0)</f>
        <v/>
      </c>
      <c r="M333" s="303"/>
      <c r="N333" s="303"/>
      <c r="O333" s="303"/>
      <c r="P333" s="303"/>
      <c r="Q333" s="303"/>
      <c r="R333" s="303"/>
      <c r="S333" s="303"/>
      <c r="T333" s="303"/>
      <c r="U333" s="303"/>
      <c r="V333" s="303"/>
      <c r="W333" s="303"/>
      <c r="X333" s="251"/>
      <c r="Y333" s="251"/>
      <c r="Z333" s="251"/>
      <c r="AA333" s="251"/>
      <c r="AB333" s="251"/>
      <c r="AC333" s="251"/>
      <c r="AD333" s="251"/>
      <c r="AE333" s="251"/>
      <c r="AF333" s="303"/>
      <c r="AG333" s="303"/>
      <c r="AH333" s="303"/>
      <c r="AI333" s="303"/>
      <c r="AJ333" s="303"/>
      <c r="AK333" s="303"/>
      <c r="AL333" s="270" t="s">
        <v>1742</v>
      </c>
      <c r="AM333" s="271">
        <v>170408</v>
      </c>
      <c r="AT333" s="206"/>
      <c r="AU333" s="251"/>
      <c r="AV333" s="251"/>
      <c r="AW333" s="251"/>
      <c r="AX333" s="251"/>
      <c r="AY333" s="251"/>
      <c r="AZ333" s="251"/>
      <c r="BB333" s="303"/>
      <c r="BC333" s="303"/>
      <c r="BD333" s="303"/>
    </row>
    <row r="334" spans="1:56" s="205" customFormat="1" ht="34.5" hidden="1" customHeight="1">
      <c r="A334" s="251"/>
      <c r="B334" s="251"/>
      <c r="C334" s="251"/>
      <c r="D334" s="303"/>
      <c r="E334" s="304"/>
      <c r="F334" s="303"/>
      <c r="G334" s="303"/>
      <c r="H334" s="303"/>
      <c r="I334" s="303"/>
      <c r="J334" s="505" t="str">
        <f>IFERROR(IF(D334="","",INDEX('[18]EODs 2026'!$H:$H,MATCH(D334,'[18]EODs 2026'!$A:$A,0))),0)</f>
        <v/>
      </c>
      <c r="K334" s="510"/>
      <c r="L334" s="506" t="str">
        <f>IFERROR(IF(D334="","",INDEX('[18]EODs 2026'!$F:$F,MATCH(D334,'[18]EODs 2026'!$A:$A,0))),0)</f>
        <v/>
      </c>
      <c r="M334" s="303"/>
      <c r="N334" s="303"/>
      <c r="O334" s="303"/>
      <c r="P334" s="303"/>
      <c r="Q334" s="303"/>
      <c r="R334" s="303"/>
      <c r="S334" s="303"/>
      <c r="T334" s="303"/>
      <c r="U334" s="303"/>
      <c r="V334" s="303"/>
      <c r="W334" s="303"/>
      <c r="X334" s="251"/>
      <c r="Y334" s="251"/>
      <c r="Z334" s="251"/>
      <c r="AA334" s="251"/>
      <c r="AB334" s="251"/>
      <c r="AC334" s="251"/>
      <c r="AD334" s="251"/>
      <c r="AE334" s="251"/>
      <c r="AF334" s="303"/>
      <c r="AG334" s="303"/>
      <c r="AH334" s="303"/>
      <c r="AI334" s="303"/>
      <c r="AJ334" s="303"/>
      <c r="AK334" s="303"/>
      <c r="AL334" s="270" t="s">
        <v>1743</v>
      </c>
      <c r="AM334" s="271">
        <v>170409</v>
      </c>
      <c r="AT334" s="206"/>
      <c r="AU334" s="251"/>
      <c r="AV334" s="251"/>
      <c r="AW334" s="251"/>
      <c r="AX334" s="251"/>
      <c r="AY334" s="251"/>
      <c r="AZ334" s="251"/>
      <c r="BB334" s="303"/>
      <c r="BC334" s="303"/>
      <c r="BD334" s="303"/>
    </row>
    <row r="335" spans="1:56" s="205" customFormat="1" ht="34.5" hidden="1" customHeight="1">
      <c r="A335" s="251"/>
      <c r="B335" s="251"/>
      <c r="C335" s="251"/>
      <c r="D335" s="303"/>
      <c r="E335" s="304"/>
      <c r="F335" s="303"/>
      <c r="G335" s="303"/>
      <c r="H335" s="303"/>
      <c r="I335" s="303"/>
      <c r="J335" s="505" t="str">
        <f>IFERROR(IF(D335="","",INDEX('[18]EODs 2026'!$H:$H,MATCH(D335,'[18]EODs 2026'!$A:$A,0))),0)</f>
        <v/>
      </c>
      <c r="K335" s="510"/>
      <c r="L335" s="506" t="str">
        <f>IFERROR(IF(D335="","",INDEX('[18]EODs 2026'!$F:$F,MATCH(D335,'[18]EODs 2026'!$A:$A,0))),0)</f>
        <v/>
      </c>
      <c r="M335" s="303"/>
      <c r="N335" s="303"/>
      <c r="O335" s="303"/>
      <c r="P335" s="303"/>
      <c r="Q335" s="303"/>
      <c r="R335" s="303"/>
      <c r="S335" s="303"/>
      <c r="T335" s="303"/>
      <c r="U335" s="303"/>
      <c r="V335" s="303"/>
      <c r="W335" s="303"/>
      <c r="X335" s="251"/>
      <c r="Y335" s="251"/>
      <c r="Z335" s="251"/>
      <c r="AA335" s="251"/>
      <c r="AB335" s="251"/>
      <c r="AC335" s="251"/>
      <c r="AD335" s="251"/>
      <c r="AE335" s="251"/>
      <c r="AF335" s="303"/>
      <c r="AG335" s="303"/>
      <c r="AH335" s="303"/>
      <c r="AI335" s="303"/>
      <c r="AJ335" s="303"/>
      <c r="AK335" s="303"/>
      <c r="AL335" s="270" t="s">
        <v>1744</v>
      </c>
      <c r="AM335" s="271">
        <v>170410</v>
      </c>
      <c r="AT335" s="206"/>
      <c r="AU335" s="251"/>
      <c r="AV335" s="251"/>
      <c r="AW335" s="251"/>
      <c r="AX335" s="251"/>
      <c r="AY335" s="251"/>
      <c r="AZ335" s="251"/>
      <c r="BB335" s="303"/>
      <c r="BC335" s="303"/>
      <c r="BD335" s="303"/>
    </row>
    <row r="336" spans="1:56" s="205" customFormat="1" ht="40.5" hidden="1" customHeight="1">
      <c r="A336" s="251"/>
      <c r="B336" s="251"/>
      <c r="C336" s="251"/>
      <c r="D336" s="303"/>
      <c r="E336" s="304"/>
      <c r="F336" s="303"/>
      <c r="G336" s="303"/>
      <c r="H336" s="303"/>
      <c r="I336" s="303"/>
      <c r="J336" s="505" t="str">
        <f>IFERROR(IF(D336="","",INDEX('[18]EODs 2026'!$H:$H,MATCH(D336,'[18]EODs 2026'!$A:$A,0))),0)</f>
        <v/>
      </c>
      <c r="K336" s="510"/>
      <c r="L336" s="506" t="str">
        <f>IFERROR(IF(D336="","",INDEX('[18]EODs 2026'!$F:$F,MATCH(D336,'[18]EODs 2026'!$A:$A,0))),0)</f>
        <v/>
      </c>
      <c r="M336" s="303"/>
      <c r="N336" s="303"/>
      <c r="O336" s="303"/>
      <c r="P336" s="303"/>
      <c r="Q336" s="303"/>
      <c r="R336" s="303"/>
      <c r="S336" s="303"/>
      <c r="T336" s="303"/>
      <c r="U336" s="303"/>
      <c r="V336" s="303"/>
      <c r="W336" s="303"/>
      <c r="X336" s="251"/>
      <c r="Y336" s="251"/>
      <c r="Z336" s="251"/>
      <c r="AA336" s="251"/>
      <c r="AB336" s="251"/>
      <c r="AC336" s="251"/>
      <c r="AD336" s="251"/>
      <c r="AE336" s="251"/>
      <c r="AF336" s="303"/>
      <c r="AG336" s="303"/>
      <c r="AH336" s="303"/>
      <c r="AI336" s="303"/>
      <c r="AJ336" s="303"/>
      <c r="AK336" s="303"/>
      <c r="AL336" s="270" t="s">
        <v>1745</v>
      </c>
      <c r="AM336" s="271">
        <v>170411</v>
      </c>
      <c r="AT336" s="206"/>
      <c r="AU336" s="251"/>
      <c r="AV336" s="251"/>
      <c r="AW336" s="251"/>
      <c r="AX336" s="251"/>
      <c r="AY336" s="251"/>
      <c r="AZ336" s="251"/>
      <c r="BB336" s="303"/>
      <c r="BC336" s="303"/>
      <c r="BD336" s="303"/>
    </row>
    <row r="337" spans="1:56" s="205" customFormat="1" ht="34.5" hidden="1" customHeight="1">
      <c r="A337" s="251"/>
      <c r="B337" s="251"/>
      <c r="C337" s="251"/>
      <c r="D337" s="303"/>
      <c r="E337" s="304"/>
      <c r="F337" s="303"/>
      <c r="G337" s="303"/>
      <c r="H337" s="303"/>
      <c r="I337" s="303"/>
      <c r="J337" s="505" t="str">
        <f>IFERROR(IF(D337="","",INDEX('[18]EODs 2026'!$H:$H,MATCH(D337,'[18]EODs 2026'!$A:$A,0))),0)</f>
        <v/>
      </c>
      <c r="K337" s="510"/>
      <c r="L337" s="506" t="str">
        <f>IFERROR(IF(D337="","",INDEX('[18]EODs 2026'!$F:$F,MATCH(D337,'[18]EODs 2026'!$A:$A,0))),0)</f>
        <v/>
      </c>
      <c r="M337" s="303"/>
      <c r="N337" s="303"/>
      <c r="O337" s="303"/>
      <c r="P337" s="303"/>
      <c r="Q337" s="303"/>
      <c r="R337" s="303"/>
      <c r="S337" s="303"/>
      <c r="T337" s="303"/>
      <c r="U337" s="303"/>
      <c r="V337" s="303"/>
      <c r="W337" s="303"/>
      <c r="X337" s="251"/>
      <c r="Y337" s="251"/>
      <c r="Z337" s="251"/>
      <c r="AA337" s="251"/>
      <c r="AB337" s="251"/>
      <c r="AC337" s="251"/>
      <c r="AD337" s="251"/>
      <c r="AE337" s="251"/>
      <c r="AF337" s="303"/>
      <c r="AG337" s="303"/>
      <c r="AH337" s="303"/>
      <c r="AI337" s="303"/>
      <c r="AJ337" s="303"/>
      <c r="AK337" s="303"/>
      <c r="AL337" s="270" t="s">
        <v>1746</v>
      </c>
      <c r="AM337" s="271">
        <v>170412</v>
      </c>
      <c r="AT337" s="206"/>
      <c r="AU337" s="251"/>
      <c r="AV337" s="251"/>
      <c r="AW337" s="251"/>
      <c r="AX337" s="251"/>
      <c r="AY337" s="251"/>
      <c r="AZ337" s="251"/>
      <c r="BB337" s="303"/>
      <c r="BC337" s="303"/>
      <c r="BD337" s="303"/>
    </row>
    <row r="338" spans="1:56" s="205" customFormat="1" ht="34.5" hidden="1" customHeight="1">
      <c r="A338" s="251"/>
      <c r="B338" s="251"/>
      <c r="C338" s="251"/>
      <c r="D338" s="303"/>
      <c r="E338" s="304"/>
      <c r="F338" s="303"/>
      <c r="G338" s="303"/>
      <c r="H338" s="303"/>
      <c r="I338" s="303"/>
      <c r="J338" s="505" t="str">
        <f>IFERROR(IF(D338="","",INDEX('[18]EODs 2026'!$H:$H,MATCH(D338,'[18]EODs 2026'!$A:$A,0))),0)</f>
        <v/>
      </c>
      <c r="K338" s="510"/>
      <c r="L338" s="506" t="str">
        <f>IFERROR(IF(D338="","",INDEX('[18]EODs 2026'!$F:$F,MATCH(D338,'[18]EODs 2026'!$A:$A,0))),0)</f>
        <v/>
      </c>
      <c r="M338" s="303"/>
      <c r="N338" s="303"/>
      <c r="O338" s="303"/>
      <c r="P338" s="303"/>
      <c r="Q338" s="303"/>
      <c r="R338" s="303"/>
      <c r="S338" s="303"/>
      <c r="T338" s="303"/>
      <c r="U338" s="303"/>
      <c r="V338" s="303"/>
      <c r="W338" s="303"/>
      <c r="X338" s="251"/>
      <c r="Y338" s="251"/>
      <c r="Z338" s="251"/>
      <c r="AA338" s="251"/>
      <c r="AB338" s="251"/>
      <c r="AC338" s="251"/>
      <c r="AD338" s="251"/>
      <c r="AE338" s="251"/>
      <c r="AF338" s="303"/>
      <c r="AG338" s="303"/>
      <c r="AH338" s="303"/>
      <c r="AI338" s="303"/>
      <c r="AJ338" s="303"/>
      <c r="AK338" s="303"/>
      <c r="AL338" s="270" t="s">
        <v>1747</v>
      </c>
      <c r="AM338" s="271">
        <v>170413</v>
      </c>
      <c r="AT338" s="206"/>
      <c r="AU338" s="251"/>
      <c r="AV338" s="251"/>
      <c r="AW338" s="251"/>
      <c r="AX338" s="251"/>
      <c r="AY338" s="251"/>
      <c r="AZ338" s="251"/>
      <c r="BB338" s="303"/>
      <c r="BC338" s="303"/>
      <c r="BD338" s="303"/>
    </row>
    <row r="339" spans="1:56" s="205" customFormat="1" ht="34.5" hidden="1" customHeight="1">
      <c r="A339" s="251"/>
      <c r="B339" s="251"/>
      <c r="C339" s="251"/>
      <c r="D339" s="303"/>
      <c r="E339" s="304"/>
      <c r="F339" s="303"/>
      <c r="G339" s="303"/>
      <c r="H339" s="303"/>
      <c r="I339" s="303"/>
      <c r="J339" s="505" t="str">
        <f>IFERROR(IF(D339="","",INDEX('[18]EODs 2026'!$H:$H,MATCH(D339,'[18]EODs 2026'!$A:$A,0))),0)</f>
        <v/>
      </c>
      <c r="K339" s="510"/>
      <c r="L339" s="506" t="str">
        <f>IFERROR(IF(D339="","",INDEX('[18]EODs 2026'!$F:$F,MATCH(D339,'[18]EODs 2026'!$A:$A,0))),0)</f>
        <v/>
      </c>
      <c r="M339" s="303"/>
      <c r="N339" s="303"/>
      <c r="O339" s="303"/>
      <c r="P339" s="303"/>
      <c r="Q339" s="303"/>
      <c r="R339" s="303"/>
      <c r="S339" s="303"/>
      <c r="T339" s="303"/>
      <c r="U339" s="303"/>
      <c r="V339" s="303"/>
      <c r="W339" s="303"/>
      <c r="X339" s="251"/>
      <c r="Y339" s="251"/>
      <c r="Z339" s="251"/>
      <c r="AA339" s="251"/>
      <c r="AB339" s="251"/>
      <c r="AC339" s="251"/>
      <c r="AD339" s="251"/>
      <c r="AE339" s="251"/>
      <c r="AF339" s="303"/>
      <c r="AG339" s="303"/>
      <c r="AH339" s="303"/>
      <c r="AI339" s="303"/>
      <c r="AJ339" s="303"/>
      <c r="AK339" s="303"/>
      <c r="AL339" s="270" t="s">
        <v>1748</v>
      </c>
      <c r="AM339" s="271">
        <v>170414</v>
      </c>
      <c r="AT339" s="206"/>
      <c r="AU339" s="251"/>
      <c r="AV339" s="251"/>
      <c r="AW339" s="251"/>
      <c r="AX339" s="251"/>
      <c r="AY339" s="251"/>
      <c r="AZ339" s="251"/>
      <c r="BB339" s="303"/>
      <c r="BC339" s="303"/>
      <c r="BD339" s="303"/>
    </row>
    <row r="340" spans="1:56" s="205" customFormat="1" ht="34.5" hidden="1" customHeight="1">
      <c r="A340" s="251"/>
      <c r="B340" s="251"/>
      <c r="C340" s="251"/>
      <c r="D340" s="303"/>
      <c r="E340" s="304"/>
      <c r="F340" s="303"/>
      <c r="G340" s="303"/>
      <c r="H340" s="303"/>
      <c r="I340" s="303"/>
      <c r="J340" s="505" t="str">
        <f>IFERROR(IF(D340="","",INDEX('[18]EODs 2026'!$H:$H,MATCH(D340,'[18]EODs 2026'!$A:$A,0))),0)</f>
        <v/>
      </c>
      <c r="K340" s="510"/>
      <c r="L340" s="506" t="str">
        <f>IFERROR(IF(D340="","",INDEX('[18]EODs 2026'!$F:$F,MATCH(D340,'[18]EODs 2026'!$A:$A,0))),0)</f>
        <v/>
      </c>
      <c r="M340" s="303"/>
      <c r="N340" s="303"/>
      <c r="O340" s="303"/>
      <c r="P340" s="303"/>
      <c r="Q340" s="303"/>
      <c r="R340" s="303"/>
      <c r="S340" s="303"/>
      <c r="T340" s="303"/>
      <c r="U340" s="303"/>
      <c r="V340" s="303"/>
      <c r="W340" s="303"/>
      <c r="X340" s="251"/>
      <c r="Y340" s="251"/>
      <c r="Z340" s="251"/>
      <c r="AA340" s="251"/>
      <c r="AB340" s="251"/>
      <c r="AC340" s="251"/>
      <c r="AD340" s="251"/>
      <c r="AE340" s="251"/>
      <c r="AF340" s="303"/>
      <c r="AG340" s="303"/>
      <c r="AH340" s="303"/>
      <c r="AI340" s="303"/>
      <c r="AJ340" s="303"/>
      <c r="AK340" s="303"/>
      <c r="AL340" s="270" t="s">
        <v>1749</v>
      </c>
      <c r="AM340" s="271">
        <v>170416</v>
      </c>
      <c r="AT340" s="206"/>
      <c r="AU340" s="251"/>
      <c r="AV340" s="251"/>
      <c r="AW340" s="251"/>
      <c r="AX340" s="251"/>
      <c r="AY340" s="251"/>
      <c r="AZ340" s="251"/>
      <c r="BB340" s="303"/>
      <c r="BC340" s="303"/>
      <c r="BD340" s="303"/>
    </row>
    <row r="341" spans="1:56" s="205" customFormat="1" ht="34.5" hidden="1" customHeight="1">
      <c r="A341" s="251"/>
      <c r="B341" s="251"/>
      <c r="C341" s="251"/>
      <c r="D341" s="303"/>
      <c r="E341" s="304"/>
      <c r="F341" s="303"/>
      <c r="G341" s="303"/>
      <c r="H341" s="303"/>
      <c r="I341" s="303"/>
      <c r="J341" s="505" t="str">
        <f>IFERROR(IF(D341="","",INDEX('[18]EODs 2026'!$H:$H,MATCH(D341,'[18]EODs 2026'!$A:$A,0))),0)</f>
        <v/>
      </c>
      <c r="K341" s="510"/>
      <c r="L341" s="506" t="str">
        <f>IFERROR(IF(D341="","",INDEX('[18]EODs 2026'!$F:$F,MATCH(D341,'[18]EODs 2026'!$A:$A,0))),0)</f>
        <v/>
      </c>
      <c r="M341" s="303"/>
      <c r="N341" s="303"/>
      <c r="O341" s="303"/>
      <c r="P341" s="303"/>
      <c r="Q341" s="303"/>
      <c r="R341" s="303"/>
      <c r="S341" s="303"/>
      <c r="T341" s="303"/>
      <c r="U341" s="303"/>
      <c r="V341" s="303"/>
      <c r="W341" s="303"/>
      <c r="X341" s="251"/>
      <c r="Y341" s="251"/>
      <c r="Z341" s="251"/>
      <c r="AA341" s="251"/>
      <c r="AB341" s="251"/>
      <c r="AC341" s="251"/>
      <c r="AD341" s="251"/>
      <c r="AE341" s="251"/>
      <c r="AF341" s="303"/>
      <c r="AG341" s="303"/>
      <c r="AH341" s="303"/>
      <c r="AI341" s="303"/>
      <c r="AJ341" s="303"/>
      <c r="AK341" s="303"/>
      <c r="AL341" s="270" t="s">
        <v>1750</v>
      </c>
      <c r="AM341" s="271">
        <v>170417</v>
      </c>
      <c r="AT341" s="206"/>
      <c r="AU341" s="251"/>
      <c r="AV341" s="251"/>
      <c r="AW341" s="251"/>
      <c r="AX341" s="251"/>
      <c r="AY341" s="251"/>
      <c r="AZ341" s="251"/>
      <c r="BB341" s="303"/>
      <c r="BC341" s="303"/>
      <c r="BD341" s="303"/>
    </row>
    <row r="342" spans="1:56" s="205" customFormat="1" ht="34.5" hidden="1" customHeight="1">
      <c r="A342" s="251"/>
      <c r="B342" s="251"/>
      <c r="C342" s="251"/>
      <c r="D342" s="303"/>
      <c r="E342" s="304"/>
      <c r="F342" s="303"/>
      <c r="G342" s="303"/>
      <c r="H342" s="303"/>
      <c r="I342" s="303"/>
      <c r="J342" s="505" t="str">
        <f>IFERROR(IF(D342="","",INDEX('[18]EODs 2026'!$H:$H,MATCH(D342,'[18]EODs 2026'!$A:$A,0))),0)</f>
        <v/>
      </c>
      <c r="K342" s="510"/>
      <c r="L342" s="506" t="str">
        <f>IFERROR(IF(D342="","",INDEX('[18]EODs 2026'!$F:$F,MATCH(D342,'[18]EODs 2026'!$A:$A,0))),0)</f>
        <v/>
      </c>
      <c r="M342" s="303"/>
      <c r="N342" s="303"/>
      <c r="O342" s="303"/>
      <c r="P342" s="303"/>
      <c r="Q342" s="303"/>
      <c r="R342" s="303"/>
      <c r="S342" s="303"/>
      <c r="T342" s="303"/>
      <c r="U342" s="303"/>
      <c r="V342" s="303"/>
      <c r="W342" s="303"/>
      <c r="X342" s="251"/>
      <c r="Y342" s="251"/>
      <c r="Z342" s="251"/>
      <c r="AA342" s="251"/>
      <c r="AB342" s="251"/>
      <c r="AC342" s="251"/>
      <c r="AD342" s="251"/>
      <c r="AE342" s="251"/>
      <c r="AF342" s="303"/>
      <c r="AG342" s="303"/>
      <c r="AH342" s="303"/>
      <c r="AI342" s="303"/>
      <c r="AJ342" s="303"/>
      <c r="AK342" s="303"/>
      <c r="AL342" s="270" t="s">
        <v>1751</v>
      </c>
      <c r="AM342" s="271">
        <v>170418</v>
      </c>
      <c r="AT342" s="206"/>
      <c r="AU342" s="251"/>
      <c r="AV342" s="251"/>
      <c r="AW342" s="251"/>
      <c r="AX342" s="251"/>
      <c r="AY342" s="251"/>
      <c r="AZ342" s="251"/>
      <c r="BB342" s="303"/>
      <c r="BC342" s="303"/>
      <c r="BD342" s="303"/>
    </row>
    <row r="343" spans="1:56" s="205" customFormat="1" ht="34.5" hidden="1" customHeight="1">
      <c r="A343" s="251"/>
      <c r="B343" s="251"/>
      <c r="C343" s="251"/>
      <c r="D343" s="303"/>
      <c r="E343" s="304"/>
      <c r="F343" s="303"/>
      <c r="G343" s="303"/>
      <c r="H343" s="303"/>
      <c r="I343" s="303"/>
      <c r="J343" s="505" t="str">
        <f>IFERROR(IF(D343="","",INDEX('[18]EODs 2026'!$H:$H,MATCH(D343,'[18]EODs 2026'!$A:$A,0))),0)</f>
        <v/>
      </c>
      <c r="K343" s="510"/>
      <c r="L343" s="506" t="str">
        <f>IFERROR(IF(D343="","",INDEX('[18]EODs 2026'!$F:$F,MATCH(D343,'[18]EODs 2026'!$A:$A,0))),0)</f>
        <v/>
      </c>
      <c r="M343" s="303"/>
      <c r="N343" s="303"/>
      <c r="O343" s="303"/>
      <c r="P343" s="303"/>
      <c r="Q343" s="303"/>
      <c r="R343" s="303"/>
      <c r="S343" s="303"/>
      <c r="T343" s="303"/>
      <c r="U343" s="303"/>
      <c r="V343" s="303"/>
      <c r="W343" s="303"/>
      <c r="X343" s="251"/>
      <c r="Y343" s="251"/>
      <c r="Z343" s="251"/>
      <c r="AA343" s="251"/>
      <c r="AB343" s="251"/>
      <c r="AC343" s="251"/>
      <c r="AD343" s="251"/>
      <c r="AE343" s="251"/>
      <c r="AF343" s="303"/>
      <c r="AG343" s="303"/>
      <c r="AH343" s="303"/>
      <c r="AI343" s="303"/>
      <c r="AJ343" s="303"/>
      <c r="AK343" s="303"/>
      <c r="AL343" s="270" t="s">
        <v>1752</v>
      </c>
      <c r="AM343" s="271">
        <v>170499</v>
      </c>
      <c r="AT343" s="206"/>
      <c r="AU343" s="251"/>
      <c r="AV343" s="251"/>
      <c r="AW343" s="251"/>
      <c r="AX343" s="251"/>
      <c r="AY343" s="251"/>
      <c r="AZ343" s="251"/>
      <c r="BB343" s="303"/>
      <c r="BC343" s="303"/>
      <c r="BD343" s="303"/>
    </row>
    <row r="344" spans="1:56" s="205" customFormat="1" ht="34.5" hidden="1" customHeight="1">
      <c r="A344" s="251"/>
      <c r="B344" s="251"/>
      <c r="C344" s="251"/>
      <c r="D344" s="303"/>
      <c r="E344" s="304"/>
      <c r="F344" s="303"/>
      <c r="G344" s="303"/>
      <c r="H344" s="303"/>
      <c r="I344" s="303"/>
      <c r="J344" s="505" t="str">
        <f>IFERROR(IF(D344="","",INDEX('[18]EODs 2026'!$H:$H,MATCH(D344,'[18]EODs 2026'!$A:$A,0))),0)</f>
        <v/>
      </c>
      <c r="K344" s="510"/>
      <c r="L344" s="506" t="str">
        <f>IFERROR(IF(D344="","",INDEX('[18]EODs 2026'!$F:$F,MATCH(D344,'[18]EODs 2026'!$A:$A,0))),0)</f>
        <v/>
      </c>
      <c r="M344" s="303"/>
      <c r="N344" s="303"/>
      <c r="O344" s="303"/>
      <c r="P344" s="303"/>
      <c r="Q344" s="303"/>
      <c r="R344" s="303"/>
      <c r="S344" s="303"/>
      <c r="T344" s="303"/>
      <c r="U344" s="303"/>
      <c r="V344" s="303"/>
      <c r="W344" s="303"/>
      <c r="X344" s="251"/>
      <c r="Y344" s="251"/>
      <c r="Z344" s="251"/>
      <c r="AA344" s="251"/>
      <c r="AB344" s="251"/>
      <c r="AC344" s="251"/>
      <c r="AD344" s="251"/>
      <c r="AE344" s="251"/>
      <c r="AF344" s="303"/>
      <c r="AG344" s="303"/>
      <c r="AH344" s="303"/>
      <c r="AI344" s="303"/>
      <c r="AJ344" s="303"/>
      <c r="AK344" s="303"/>
      <c r="AL344" s="270" t="s">
        <v>1753</v>
      </c>
      <c r="AM344" s="271">
        <v>170500</v>
      </c>
      <c r="AT344" s="206"/>
      <c r="AU344" s="251"/>
      <c r="AV344" s="251"/>
      <c r="AW344" s="251"/>
      <c r="AX344" s="251"/>
      <c r="AY344" s="251"/>
      <c r="AZ344" s="251"/>
      <c r="BB344" s="303"/>
      <c r="BC344" s="303"/>
      <c r="BD344" s="303"/>
    </row>
    <row r="345" spans="1:56" s="205" customFormat="1" ht="34.5" hidden="1" customHeight="1">
      <c r="A345" s="251"/>
      <c r="B345" s="251"/>
      <c r="C345" s="251"/>
      <c r="D345" s="303"/>
      <c r="E345" s="304"/>
      <c r="F345" s="303"/>
      <c r="G345" s="303"/>
      <c r="H345" s="303"/>
      <c r="I345" s="303"/>
      <c r="J345" s="505" t="str">
        <f>IFERROR(IF(D345="","",INDEX('[18]EODs 2026'!$H:$H,MATCH(D345,'[18]EODs 2026'!$A:$A,0))),0)</f>
        <v/>
      </c>
      <c r="K345" s="510"/>
      <c r="L345" s="506" t="str">
        <f>IFERROR(IF(D345="","",INDEX('[18]EODs 2026'!$F:$F,MATCH(D345,'[18]EODs 2026'!$A:$A,0))),0)</f>
        <v/>
      </c>
      <c r="M345" s="303"/>
      <c r="N345" s="303"/>
      <c r="O345" s="303"/>
      <c r="P345" s="303"/>
      <c r="Q345" s="303"/>
      <c r="R345" s="303"/>
      <c r="S345" s="303"/>
      <c r="T345" s="303"/>
      <c r="U345" s="303"/>
      <c r="V345" s="303"/>
      <c r="W345" s="303"/>
      <c r="X345" s="251"/>
      <c r="Y345" s="251"/>
      <c r="Z345" s="251"/>
      <c r="AA345" s="251"/>
      <c r="AB345" s="251"/>
      <c r="AC345" s="251"/>
      <c r="AD345" s="251"/>
      <c r="AE345" s="251"/>
      <c r="AF345" s="303"/>
      <c r="AG345" s="303"/>
      <c r="AH345" s="303"/>
      <c r="AI345" s="303"/>
      <c r="AJ345" s="303"/>
      <c r="AK345" s="303"/>
      <c r="AL345" s="270" t="s">
        <v>1754</v>
      </c>
      <c r="AM345" s="271">
        <v>170501</v>
      </c>
      <c r="AT345" s="206"/>
      <c r="AU345" s="251"/>
      <c r="AV345" s="251"/>
      <c r="AW345" s="251"/>
      <c r="AX345" s="251"/>
      <c r="AY345" s="251"/>
      <c r="AZ345" s="251"/>
      <c r="BB345" s="303"/>
      <c r="BC345" s="303"/>
      <c r="BD345" s="303"/>
    </row>
    <row r="346" spans="1:56" s="205" customFormat="1" ht="34.5" hidden="1" customHeight="1">
      <c r="A346" s="251"/>
      <c r="B346" s="251"/>
      <c r="C346" s="251"/>
      <c r="D346" s="303"/>
      <c r="E346" s="304"/>
      <c r="F346" s="303"/>
      <c r="G346" s="303"/>
      <c r="H346" s="303"/>
      <c r="I346" s="303"/>
      <c r="J346" s="505" t="str">
        <f>IFERROR(IF(D346="","",INDEX('[18]EODs 2026'!$H:$H,MATCH(D346,'[18]EODs 2026'!$A:$A,0))),0)</f>
        <v/>
      </c>
      <c r="K346" s="510"/>
      <c r="L346" s="506" t="str">
        <f>IFERROR(IF(D346="","",INDEX('[18]EODs 2026'!$F:$F,MATCH(D346,'[18]EODs 2026'!$A:$A,0))),0)</f>
        <v/>
      </c>
      <c r="M346" s="303"/>
      <c r="N346" s="303"/>
      <c r="O346" s="303"/>
      <c r="P346" s="303"/>
      <c r="Q346" s="303"/>
      <c r="R346" s="303"/>
      <c r="S346" s="303"/>
      <c r="T346" s="303"/>
      <c r="U346" s="303"/>
      <c r="V346" s="303"/>
      <c r="W346" s="303"/>
      <c r="X346" s="251"/>
      <c r="Y346" s="251"/>
      <c r="Z346" s="251"/>
      <c r="AA346" s="251"/>
      <c r="AB346" s="251"/>
      <c r="AC346" s="251"/>
      <c r="AD346" s="251"/>
      <c r="AE346" s="251"/>
      <c r="AF346" s="303"/>
      <c r="AG346" s="303"/>
      <c r="AH346" s="303"/>
      <c r="AI346" s="303"/>
      <c r="AJ346" s="303"/>
      <c r="AK346" s="303"/>
      <c r="AL346" s="270" t="s">
        <v>1755</v>
      </c>
      <c r="AM346" s="271">
        <v>170502</v>
      </c>
      <c r="AT346" s="206"/>
      <c r="AU346" s="251"/>
      <c r="AV346" s="251"/>
      <c r="AW346" s="251"/>
      <c r="AX346" s="251"/>
      <c r="AY346" s="251"/>
      <c r="AZ346" s="251"/>
      <c r="BB346" s="303"/>
      <c r="BC346" s="303"/>
      <c r="BD346" s="303"/>
    </row>
    <row r="347" spans="1:56" s="205" customFormat="1" ht="34.5" hidden="1" customHeight="1">
      <c r="A347" s="251"/>
      <c r="B347" s="251"/>
      <c r="C347" s="251"/>
      <c r="D347" s="303"/>
      <c r="E347" s="304"/>
      <c r="F347" s="303"/>
      <c r="G347" s="303"/>
      <c r="H347" s="303"/>
      <c r="I347" s="303"/>
      <c r="J347" s="505" t="str">
        <f>IFERROR(IF(D347="","",INDEX('[18]EODs 2026'!$H:$H,MATCH(D347,'[18]EODs 2026'!$A:$A,0))),0)</f>
        <v/>
      </c>
      <c r="K347" s="510"/>
      <c r="L347" s="506" t="str">
        <f>IFERROR(IF(D347="","",INDEX('[18]EODs 2026'!$F:$F,MATCH(D347,'[18]EODs 2026'!$A:$A,0))),0)</f>
        <v/>
      </c>
      <c r="M347" s="303"/>
      <c r="N347" s="303"/>
      <c r="O347" s="303"/>
      <c r="P347" s="303"/>
      <c r="Q347" s="303"/>
      <c r="R347" s="303"/>
      <c r="S347" s="303"/>
      <c r="T347" s="303"/>
      <c r="U347" s="303"/>
      <c r="V347" s="303"/>
      <c r="W347" s="303"/>
      <c r="X347" s="251"/>
      <c r="Y347" s="251"/>
      <c r="Z347" s="251"/>
      <c r="AA347" s="251"/>
      <c r="AB347" s="251"/>
      <c r="AC347" s="251"/>
      <c r="AD347" s="251"/>
      <c r="AE347" s="251"/>
      <c r="AF347" s="303"/>
      <c r="AG347" s="303"/>
      <c r="AH347" s="303"/>
      <c r="AI347" s="303"/>
      <c r="AJ347" s="303"/>
      <c r="AK347" s="303"/>
      <c r="AL347" s="270" t="s">
        <v>1756</v>
      </c>
      <c r="AM347" s="271">
        <v>180000</v>
      </c>
      <c r="AT347" s="206"/>
      <c r="AU347" s="251"/>
      <c r="AV347" s="251"/>
      <c r="AW347" s="251"/>
      <c r="AX347" s="251"/>
      <c r="AY347" s="251"/>
      <c r="AZ347" s="251"/>
      <c r="BB347" s="303"/>
      <c r="BC347" s="303"/>
      <c r="BD347" s="303"/>
    </row>
    <row r="348" spans="1:56" s="205" customFormat="1" ht="34.5" hidden="1" customHeight="1">
      <c r="A348" s="251"/>
      <c r="B348" s="251"/>
      <c r="C348" s="251"/>
      <c r="D348" s="303"/>
      <c r="E348" s="304"/>
      <c r="F348" s="303"/>
      <c r="G348" s="303"/>
      <c r="H348" s="303"/>
      <c r="I348" s="303"/>
      <c r="J348" s="505" t="str">
        <f>IFERROR(IF(D348="","",INDEX('[18]EODs 2026'!$H:$H,MATCH(D348,'[18]EODs 2026'!$A:$A,0))),0)</f>
        <v/>
      </c>
      <c r="K348" s="510"/>
      <c r="L348" s="506" t="str">
        <f>IFERROR(IF(D348="","",INDEX('[18]EODs 2026'!$F:$F,MATCH(D348,'[18]EODs 2026'!$A:$A,0))),0)</f>
        <v/>
      </c>
      <c r="M348" s="303"/>
      <c r="N348" s="303"/>
      <c r="O348" s="303"/>
      <c r="P348" s="303"/>
      <c r="Q348" s="303"/>
      <c r="R348" s="303"/>
      <c r="S348" s="303"/>
      <c r="T348" s="303"/>
      <c r="U348" s="303"/>
      <c r="V348" s="303"/>
      <c r="W348" s="303"/>
      <c r="X348" s="251"/>
      <c r="Y348" s="251"/>
      <c r="Z348" s="251"/>
      <c r="AA348" s="251"/>
      <c r="AB348" s="251"/>
      <c r="AC348" s="251"/>
      <c r="AD348" s="251"/>
      <c r="AE348" s="251"/>
      <c r="AF348" s="303"/>
      <c r="AG348" s="303"/>
      <c r="AH348" s="303"/>
      <c r="AI348" s="303"/>
      <c r="AJ348" s="303"/>
      <c r="AK348" s="303"/>
      <c r="AL348" s="270" t="s">
        <v>1757</v>
      </c>
      <c r="AM348" s="271">
        <v>180100</v>
      </c>
      <c r="AT348" s="206"/>
      <c r="AU348" s="251"/>
      <c r="AV348" s="251"/>
      <c r="AW348" s="251"/>
      <c r="AX348" s="251"/>
      <c r="AY348" s="251"/>
      <c r="AZ348" s="251"/>
      <c r="BB348" s="303"/>
      <c r="BC348" s="303"/>
      <c r="BD348" s="303"/>
    </row>
    <row r="349" spans="1:56" s="205" customFormat="1" ht="34.5" hidden="1" customHeight="1">
      <c r="A349" s="251"/>
      <c r="B349" s="251"/>
      <c r="C349" s="251"/>
      <c r="D349" s="303"/>
      <c r="E349" s="304"/>
      <c r="F349" s="303"/>
      <c r="G349" s="303"/>
      <c r="H349" s="303"/>
      <c r="I349" s="303"/>
      <c r="J349" s="505" t="str">
        <f>IFERROR(IF(D349="","",INDEX('[18]EODs 2026'!$H:$H,MATCH(D349,'[18]EODs 2026'!$A:$A,0))),0)</f>
        <v/>
      </c>
      <c r="K349" s="510"/>
      <c r="L349" s="506" t="str">
        <f>IFERROR(IF(D349="","",INDEX('[18]EODs 2026'!$F:$F,MATCH(D349,'[18]EODs 2026'!$A:$A,0))),0)</f>
        <v/>
      </c>
      <c r="M349" s="303"/>
      <c r="N349" s="303"/>
      <c r="O349" s="303"/>
      <c r="P349" s="303"/>
      <c r="Q349" s="303"/>
      <c r="R349" s="303"/>
      <c r="S349" s="303"/>
      <c r="T349" s="303"/>
      <c r="U349" s="303"/>
      <c r="V349" s="303"/>
      <c r="W349" s="303"/>
      <c r="X349" s="251"/>
      <c r="Y349" s="251"/>
      <c r="Z349" s="251"/>
      <c r="AA349" s="251"/>
      <c r="AB349" s="251"/>
      <c r="AC349" s="251"/>
      <c r="AD349" s="251"/>
      <c r="AE349" s="251"/>
      <c r="AF349" s="303"/>
      <c r="AG349" s="303"/>
      <c r="AH349" s="303"/>
      <c r="AI349" s="303"/>
      <c r="AJ349" s="303"/>
      <c r="AK349" s="303"/>
      <c r="AL349" s="270" t="s">
        <v>1695</v>
      </c>
      <c r="AM349" s="271">
        <v>180101</v>
      </c>
      <c r="AT349" s="206"/>
      <c r="AU349" s="251"/>
      <c r="AV349" s="251"/>
      <c r="AW349" s="251"/>
      <c r="AX349" s="251"/>
      <c r="AY349" s="251"/>
      <c r="AZ349" s="251"/>
      <c r="BB349" s="303"/>
      <c r="BC349" s="303"/>
      <c r="BD349" s="303"/>
    </row>
    <row r="350" spans="1:56" s="205" customFormat="1" ht="34.5" hidden="1" customHeight="1">
      <c r="A350" s="251"/>
      <c r="B350" s="251"/>
      <c r="C350" s="251"/>
      <c r="D350" s="303"/>
      <c r="E350" s="304"/>
      <c r="F350" s="303"/>
      <c r="G350" s="303"/>
      <c r="H350" s="303"/>
      <c r="I350" s="303"/>
      <c r="J350" s="505" t="str">
        <f>IFERROR(IF(D350="","",INDEX('[18]EODs 2026'!$H:$H,MATCH(D350,'[18]EODs 2026'!$A:$A,0))),0)</f>
        <v/>
      </c>
      <c r="K350" s="510"/>
      <c r="L350" s="506" t="str">
        <f>IFERROR(IF(D350="","",INDEX('[18]EODs 2026'!$F:$F,MATCH(D350,'[18]EODs 2026'!$A:$A,0))),0)</f>
        <v/>
      </c>
      <c r="M350" s="303"/>
      <c r="N350" s="303"/>
      <c r="O350" s="303"/>
      <c r="P350" s="303"/>
      <c r="Q350" s="303"/>
      <c r="R350" s="303"/>
      <c r="S350" s="303"/>
      <c r="T350" s="303"/>
      <c r="U350" s="303"/>
      <c r="V350" s="303"/>
      <c r="W350" s="303"/>
      <c r="X350" s="251"/>
      <c r="Y350" s="251"/>
      <c r="Z350" s="251"/>
      <c r="AA350" s="251"/>
      <c r="AB350" s="251"/>
      <c r="AC350" s="251"/>
      <c r="AD350" s="251"/>
      <c r="AE350" s="251"/>
      <c r="AF350" s="303"/>
      <c r="AG350" s="303"/>
      <c r="AH350" s="303"/>
      <c r="AI350" s="303"/>
      <c r="AJ350" s="303"/>
      <c r="AK350" s="303"/>
      <c r="AL350" s="270" t="s">
        <v>1758</v>
      </c>
      <c r="AM350" s="271">
        <v>180102</v>
      </c>
      <c r="AT350" s="206"/>
      <c r="AU350" s="251"/>
      <c r="AV350" s="251"/>
      <c r="AW350" s="251"/>
      <c r="AX350" s="251"/>
      <c r="AY350" s="251"/>
      <c r="AZ350" s="251"/>
      <c r="BB350" s="303"/>
      <c r="BC350" s="303"/>
      <c r="BD350" s="303"/>
    </row>
    <row r="351" spans="1:56" s="205" customFormat="1" ht="34.5" hidden="1" customHeight="1">
      <c r="A351" s="251"/>
      <c r="B351" s="251"/>
      <c r="C351" s="251"/>
      <c r="D351" s="303"/>
      <c r="E351" s="304"/>
      <c r="F351" s="303"/>
      <c r="G351" s="303"/>
      <c r="H351" s="303"/>
      <c r="I351" s="303"/>
      <c r="J351" s="505" t="str">
        <f>IFERROR(IF(D351="","",INDEX('[18]EODs 2026'!$H:$H,MATCH(D351,'[18]EODs 2026'!$A:$A,0))),0)</f>
        <v/>
      </c>
      <c r="K351" s="510"/>
      <c r="L351" s="506" t="str">
        <f>IFERROR(IF(D351="","",INDEX('[18]EODs 2026'!$F:$F,MATCH(D351,'[18]EODs 2026'!$A:$A,0))),0)</f>
        <v/>
      </c>
      <c r="M351" s="303"/>
      <c r="N351" s="303"/>
      <c r="O351" s="303"/>
      <c r="P351" s="303"/>
      <c r="Q351" s="303"/>
      <c r="R351" s="303"/>
      <c r="S351" s="303"/>
      <c r="T351" s="303"/>
      <c r="U351" s="303"/>
      <c r="V351" s="303"/>
      <c r="W351" s="303"/>
      <c r="X351" s="251"/>
      <c r="Y351" s="251"/>
      <c r="Z351" s="251"/>
      <c r="AA351" s="251"/>
      <c r="AB351" s="251"/>
      <c r="AC351" s="251"/>
      <c r="AD351" s="251"/>
      <c r="AE351" s="251"/>
      <c r="AF351" s="303"/>
      <c r="AG351" s="303"/>
      <c r="AH351" s="303"/>
      <c r="AI351" s="303"/>
      <c r="AJ351" s="303"/>
      <c r="AK351" s="303"/>
      <c r="AL351" s="270" t="s">
        <v>1759</v>
      </c>
      <c r="AM351" s="271">
        <v>180103</v>
      </c>
      <c r="AT351" s="206"/>
      <c r="AU351" s="251"/>
      <c r="AV351" s="251"/>
      <c r="AW351" s="251"/>
      <c r="AX351" s="251"/>
      <c r="AY351" s="251"/>
      <c r="AZ351" s="251"/>
      <c r="BB351" s="303"/>
      <c r="BC351" s="303"/>
      <c r="BD351" s="303"/>
    </row>
    <row r="352" spans="1:56" s="205" customFormat="1" ht="34.5" hidden="1" customHeight="1">
      <c r="A352" s="251"/>
      <c r="B352" s="251"/>
      <c r="C352" s="251"/>
      <c r="D352" s="303"/>
      <c r="E352" s="304"/>
      <c r="F352" s="303"/>
      <c r="G352" s="303"/>
      <c r="H352" s="303"/>
      <c r="I352" s="303"/>
      <c r="J352" s="505" t="str">
        <f>IFERROR(IF(D352="","",INDEX('[18]EODs 2026'!$H:$H,MATCH(D352,'[18]EODs 2026'!$A:$A,0))),0)</f>
        <v/>
      </c>
      <c r="K352" s="510"/>
      <c r="L352" s="506" t="str">
        <f>IFERROR(IF(D352="","",INDEX('[18]EODs 2026'!$F:$F,MATCH(D352,'[18]EODs 2026'!$A:$A,0))),0)</f>
        <v/>
      </c>
      <c r="M352" s="303"/>
      <c r="N352" s="303"/>
      <c r="O352" s="303"/>
      <c r="P352" s="303"/>
      <c r="Q352" s="303"/>
      <c r="R352" s="303"/>
      <c r="S352" s="303"/>
      <c r="T352" s="303"/>
      <c r="U352" s="303"/>
      <c r="V352" s="303"/>
      <c r="W352" s="303"/>
      <c r="X352" s="251"/>
      <c r="Y352" s="251"/>
      <c r="Z352" s="251"/>
      <c r="AA352" s="251"/>
      <c r="AB352" s="251"/>
      <c r="AC352" s="251"/>
      <c r="AD352" s="251"/>
      <c r="AE352" s="251"/>
      <c r="AF352" s="303"/>
      <c r="AG352" s="303"/>
      <c r="AH352" s="303"/>
      <c r="AI352" s="303"/>
      <c r="AJ352" s="303"/>
      <c r="AK352" s="303"/>
      <c r="AL352" s="270" t="s">
        <v>1760</v>
      </c>
      <c r="AM352" s="271">
        <v>180104</v>
      </c>
      <c r="AT352" s="206"/>
      <c r="AU352" s="251"/>
      <c r="AV352" s="251"/>
      <c r="AW352" s="251"/>
      <c r="AX352" s="251"/>
      <c r="AY352" s="251"/>
      <c r="AZ352" s="251"/>
      <c r="BB352" s="303"/>
      <c r="BC352" s="303"/>
      <c r="BD352" s="303"/>
    </row>
    <row r="353" spans="1:56" s="205" customFormat="1" ht="34.5" hidden="1" customHeight="1">
      <c r="A353" s="251"/>
      <c r="B353" s="251"/>
      <c r="C353" s="251"/>
      <c r="D353" s="303"/>
      <c r="E353" s="304"/>
      <c r="F353" s="303"/>
      <c r="G353" s="303"/>
      <c r="H353" s="303"/>
      <c r="I353" s="303"/>
      <c r="J353" s="505" t="str">
        <f>IFERROR(IF(D353="","",INDEX('[18]EODs 2026'!$H:$H,MATCH(D353,'[18]EODs 2026'!$A:$A,0))),0)</f>
        <v/>
      </c>
      <c r="K353" s="510"/>
      <c r="L353" s="506" t="str">
        <f>IFERROR(IF(D353="","",INDEX('[18]EODs 2026'!$F:$F,MATCH(D353,'[18]EODs 2026'!$A:$A,0))),0)</f>
        <v/>
      </c>
      <c r="M353" s="303"/>
      <c r="N353" s="303"/>
      <c r="O353" s="303"/>
      <c r="P353" s="303"/>
      <c r="Q353" s="303"/>
      <c r="R353" s="303"/>
      <c r="S353" s="303"/>
      <c r="T353" s="303"/>
      <c r="U353" s="303"/>
      <c r="V353" s="303"/>
      <c r="W353" s="303"/>
      <c r="X353" s="251"/>
      <c r="Y353" s="251"/>
      <c r="Z353" s="251"/>
      <c r="AA353" s="251"/>
      <c r="AB353" s="251"/>
      <c r="AC353" s="251"/>
      <c r="AD353" s="251"/>
      <c r="AE353" s="251"/>
      <c r="AF353" s="303"/>
      <c r="AG353" s="303"/>
      <c r="AH353" s="303"/>
      <c r="AI353" s="303"/>
      <c r="AJ353" s="303"/>
      <c r="AK353" s="303"/>
      <c r="AL353" s="270" t="s">
        <v>1761</v>
      </c>
      <c r="AM353" s="271">
        <v>180105</v>
      </c>
      <c r="AT353" s="206"/>
      <c r="AU353" s="251"/>
      <c r="AV353" s="251"/>
      <c r="AW353" s="251"/>
      <c r="AX353" s="251"/>
      <c r="AY353" s="251"/>
      <c r="AZ353" s="251"/>
      <c r="BB353" s="303"/>
      <c r="BC353" s="303"/>
      <c r="BD353" s="303"/>
    </row>
    <row r="354" spans="1:56" s="205" customFormat="1" ht="34.5" hidden="1" customHeight="1">
      <c r="A354" s="251"/>
      <c r="B354" s="251"/>
      <c r="C354" s="251"/>
      <c r="D354" s="303"/>
      <c r="E354" s="304"/>
      <c r="F354" s="303"/>
      <c r="G354" s="303"/>
      <c r="H354" s="303"/>
      <c r="I354" s="303"/>
      <c r="J354" s="505" t="str">
        <f>IFERROR(IF(D354="","",INDEX('[18]EODs 2026'!$H:$H,MATCH(D354,'[18]EODs 2026'!$A:$A,0))),0)</f>
        <v/>
      </c>
      <c r="K354" s="510"/>
      <c r="L354" s="506" t="str">
        <f>IFERROR(IF(D354="","",INDEX('[18]EODs 2026'!$F:$F,MATCH(D354,'[18]EODs 2026'!$A:$A,0))),0)</f>
        <v/>
      </c>
      <c r="M354" s="303"/>
      <c r="N354" s="303"/>
      <c r="O354" s="303"/>
      <c r="P354" s="303"/>
      <c r="Q354" s="303"/>
      <c r="R354" s="303"/>
      <c r="S354" s="303"/>
      <c r="T354" s="303"/>
      <c r="U354" s="303"/>
      <c r="V354" s="303"/>
      <c r="W354" s="303"/>
      <c r="X354" s="251"/>
      <c r="Y354" s="251"/>
      <c r="Z354" s="251"/>
      <c r="AA354" s="251"/>
      <c r="AB354" s="251"/>
      <c r="AC354" s="251"/>
      <c r="AD354" s="251"/>
      <c r="AE354" s="251"/>
      <c r="AF354" s="303"/>
      <c r="AG354" s="303"/>
      <c r="AH354" s="303"/>
      <c r="AI354" s="303"/>
      <c r="AJ354" s="303"/>
      <c r="AK354" s="303"/>
      <c r="AL354" s="270" t="s">
        <v>1762</v>
      </c>
      <c r="AM354" s="271">
        <v>180106</v>
      </c>
      <c r="AT354" s="206"/>
      <c r="AU354" s="251"/>
      <c r="AV354" s="251"/>
      <c r="AW354" s="251"/>
      <c r="AX354" s="251"/>
      <c r="AY354" s="251"/>
      <c r="AZ354" s="251"/>
      <c r="BB354" s="303"/>
      <c r="BC354" s="303"/>
      <c r="BD354" s="303"/>
    </row>
    <row r="355" spans="1:56" s="205" customFormat="1" ht="34.5" hidden="1" customHeight="1">
      <c r="A355" s="251"/>
      <c r="B355" s="251"/>
      <c r="C355" s="251"/>
      <c r="D355" s="303"/>
      <c r="E355" s="304"/>
      <c r="F355" s="303"/>
      <c r="G355" s="303"/>
      <c r="H355" s="303"/>
      <c r="I355" s="303"/>
      <c r="J355" s="505" t="str">
        <f>IFERROR(IF(D355="","",INDEX('[18]EODs 2026'!$H:$H,MATCH(D355,'[18]EODs 2026'!$A:$A,0))),0)</f>
        <v/>
      </c>
      <c r="K355" s="510"/>
      <c r="L355" s="506" t="str">
        <f>IFERROR(IF(D355="","",INDEX('[18]EODs 2026'!$F:$F,MATCH(D355,'[18]EODs 2026'!$A:$A,0))),0)</f>
        <v/>
      </c>
      <c r="M355" s="303"/>
      <c r="N355" s="303"/>
      <c r="O355" s="303"/>
      <c r="P355" s="303"/>
      <c r="Q355" s="303"/>
      <c r="R355" s="303"/>
      <c r="S355" s="303"/>
      <c r="T355" s="303"/>
      <c r="U355" s="303"/>
      <c r="V355" s="303"/>
      <c r="W355" s="303"/>
      <c r="X355" s="251"/>
      <c r="Y355" s="251"/>
      <c r="Z355" s="251"/>
      <c r="AA355" s="251"/>
      <c r="AB355" s="251"/>
      <c r="AC355" s="251"/>
      <c r="AD355" s="251"/>
      <c r="AE355" s="251"/>
      <c r="AF355" s="303"/>
      <c r="AG355" s="303"/>
      <c r="AH355" s="303"/>
      <c r="AI355" s="303"/>
      <c r="AJ355" s="303"/>
      <c r="AK355" s="303"/>
      <c r="AL355" s="270" t="s">
        <v>1763</v>
      </c>
      <c r="AM355" s="271">
        <v>180108</v>
      </c>
      <c r="AT355" s="206"/>
      <c r="AU355" s="251"/>
      <c r="AV355" s="251"/>
      <c r="AW355" s="251"/>
      <c r="AX355" s="251"/>
      <c r="AY355" s="251"/>
      <c r="AZ355" s="251"/>
      <c r="BB355" s="303"/>
      <c r="BC355" s="303"/>
      <c r="BD355" s="303"/>
    </row>
    <row r="356" spans="1:56" s="205" customFormat="1" ht="34.5" hidden="1" customHeight="1">
      <c r="A356" s="251"/>
      <c r="B356" s="251"/>
      <c r="C356" s="251"/>
      <c r="D356" s="303"/>
      <c r="E356" s="304"/>
      <c r="F356" s="303"/>
      <c r="G356" s="303"/>
      <c r="H356" s="303"/>
      <c r="I356" s="303"/>
      <c r="J356" s="505" t="str">
        <f>IFERROR(IF(D356="","",INDEX('[18]EODs 2026'!$H:$H,MATCH(D356,'[18]EODs 2026'!$A:$A,0))),0)</f>
        <v/>
      </c>
      <c r="K356" s="510"/>
      <c r="L356" s="506" t="str">
        <f>IFERROR(IF(D356="","",INDEX('[18]EODs 2026'!$F:$F,MATCH(D356,'[18]EODs 2026'!$A:$A,0))),0)</f>
        <v/>
      </c>
      <c r="M356" s="303"/>
      <c r="N356" s="303"/>
      <c r="O356" s="303"/>
      <c r="P356" s="303"/>
      <c r="Q356" s="303"/>
      <c r="R356" s="303"/>
      <c r="S356" s="303"/>
      <c r="T356" s="303"/>
      <c r="U356" s="303"/>
      <c r="V356" s="303"/>
      <c r="W356" s="303"/>
      <c r="X356" s="251"/>
      <c r="Y356" s="251"/>
      <c r="Z356" s="251"/>
      <c r="AA356" s="251"/>
      <c r="AB356" s="251"/>
      <c r="AC356" s="251"/>
      <c r="AD356" s="251"/>
      <c r="AE356" s="251"/>
      <c r="AF356" s="303"/>
      <c r="AG356" s="303"/>
      <c r="AH356" s="303"/>
      <c r="AI356" s="303"/>
      <c r="AJ356" s="303"/>
      <c r="AK356" s="303"/>
      <c r="AL356" s="270" t="s">
        <v>1764</v>
      </c>
      <c r="AM356" s="271">
        <v>180109</v>
      </c>
      <c r="AT356" s="206"/>
      <c r="AU356" s="251"/>
      <c r="AV356" s="251"/>
      <c r="AW356" s="251"/>
      <c r="AX356" s="251"/>
      <c r="AY356" s="251"/>
      <c r="AZ356" s="251"/>
      <c r="BB356" s="303"/>
      <c r="BC356" s="303"/>
      <c r="BD356" s="303"/>
    </row>
    <row r="357" spans="1:56" s="205" customFormat="1" ht="34.5" hidden="1" customHeight="1">
      <c r="A357" s="251"/>
      <c r="B357" s="251"/>
      <c r="C357" s="251"/>
      <c r="D357" s="303"/>
      <c r="E357" s="304"/>
      <c r="F357" s="303"/>
      <c r="G357" s="303"/>
      <c r="H357" s="303"/>
      <c r="I357" s="303"/>
      <c r="J357" s="505" t="str">
        <f>IFERROR(IF(D357="","",INDEX('[18]EODs 2026'!$H:$H,MATCH(D357,'[18]EODs 2026'!$A:$A,0))),0)</f>
        <v/>
      </c>
      <c r="K357" s="510"/>
      <c r="L357" s="506" t="str">
        <f>IFERROR(IF(D357="","",INDEX('[18]EODs 2026'!$F:$F,MATCH(D357,'[18]EODs 2026'!$A:$A,0))),0)</f>
        <v/>
      </c>
      <c r="M357" s="303"/>
      <c r="N357" s="303"/>
      <c r="O357" s="303"/>
      <c r="P357" s="303"/>
      <c r="Q357" s="303"/>
      <c r="R357" s="303"/>
      <c r="S357" s="303"/>
      <c r="T357" s="303"/>
      <c r="U357" s="303"/>
      <c r="V357" s="303"/>
      <c r="W357" s="303"/>
      <c r="X357" s="251"/>
      <c r="Y357" s="251"/>
      <c r="Z357" s="251"/>
      <c r="AA357" s="251"/>
      <c r="AB357" s="251"/>
      <c r="AC357" s="251"/>
      <c r="AD357" s="251"/>
      <c r="AE357" s="251"/>
      <c r="AF357" s="303"/>
      <c r="AG357" s="303"/>
      <c r="AH357" s="303"/>
      <c r="AI357" s="303"/>
      <c r="AJ357" s="303"/>
      <c r="AK357" s="303"/>
      <c r="AL357" s="270" t="s">
        <v>1765</v>
      </c>
      <c r="AM357" s="271">
        <v>180110</v>
      </c>
      <c r="AT357" s="206"/>
      <c r="AU357" s="251"/>
      <c r="AV357" s="251"/>
      <c r="AW357" s="251"/>
      <c r="AX357" s="251"/>
      <c r="AY357" s="251"/>
      <c r="AZ357" s="251"/>
      <c r="BB357" s="303"/>
      <c r="BC357" s="303"/>
      <c r="BD357" s="303"/>
    </row>
    <row r="358" spans="1:56" s="205" customFormat="1" ht="34.5" hidden="1" customHeight="1">
      <c r="A358" s="251"/>
      <c r="B358" s="251"/>
      <c r="C358" s="251"/>
      <c r="D358" s="303"/>
      <c r="E358" s="304"/>
      <c r="F358" s="303"/>
      <c r="G358" s="303"/>
      <c r="H358" s="303"/>
      <c r="I358" s="303"/>
      <c r="J358" s="505" t="str">
        <f>IFERROR(IF(D358="","",INDEX('[18]EODs 2026'!$H:$H,MATCH(D358,'[18]EODs 2026'!$A:$A,0))),0)</f>
        <v/>
      </c>
      <c r="K358" s="510"/>
      <c r="L358" s="506" t="str">
        <f>IFERROR(IF(D358="","",INDEX('[18]EODs 2026'!$F:$F,MATCH(D358,'[18]EODs 2026'!$A:$A,0))),0)</f>
        <v/>
      </c>
      <c r="M358" s="303"/>
      <c r="N358" s="303"/>
      <c r="O358" s="303"/>
      <c r="P358" s="303"/>
      <c r="Q358" s="303"/>
      <c r="R358" s="303"/>
      <c r="S358" s="303"/>
      <c r="T358" s="303"/>
      <c r="U358" s="303"/>
      <c r="V358" s="303"/>
      <c r="W358" s="303"/>
      <c r="X358" s="251"/>
      <c r="Y358" s="251"/>
      <c r="Z358" s="251"/>
      <c r="AA358" s="251"/>
      <c r="AB358" s="251"/>
      <c r="AC358" s="251"/>
      <c r="AD358" s="251"/>
      <c r="AE358" s="251"/>
      <c r="AF358" s="303"/>
      <c r="AG358" s="303"/>
      <c r="AH358" s="303"/>
      <c r="AI358" s="303"/>
      <c r="AJ358" s="303"/>
      <c r="AK358" s="303"/>
      <c r="AL358" s="270" t="s">
        <v>1766</v>
      </c>
      <c r="AM358" s="271">
        <v>180200</v>
      </c>
      <c r="AT358" s="206"/>
      <c r="AU358" s="251"/>
      <c r="AV358" s="251"/>
      <c r="AW358" s="251"/>
      <c r="AX358" s="251"/>
      <c r="AY358" s="251"/>
      <c r="AZ358" s="251"/>
      <c r="BB358" s="303"/>
      <c r="BC358" s="303"/>
      <c r="BD358" s="303"/>
    </row>
    <row r="359" spans="1:56" s="205" customFormat="1" ht="34.5" hidden="1" customHeight="1">
      <c r="A359" s="251"/>
      <c r="B359" s="251"/>
      <c r="C359" s="251"/>
      <c r="D359" s="303"/>
      <c r="E359" s="304"/>
      <c r="F359" s="303"/>
      <c r="G359" s="303"/>
      <c r="H359" s="303"/>
      <c r="I359" s="303"/>
      <c r="J359" s="505" t="str">
        <f>IFERROR(IF(D359="","",INDEX('[18]EODs 2026'!$H:$H,MATCH(D359,'[18]EODs 2026'!$A:$A,0))),0)</f>
        <v/>
      </c>
      <c r="K359" s="510"/>
      <c r="L359" s="506" t="str">
        <f>IFERROR(IF(D359="","",INDEX('[18]EODs 2026'!$F:$F,MATCH(D359,'[18]EODs 2026'!$A:$A,0))),0)</f>
        <v/>
      </c>
      <c r="M359" s="303"/>
      <c r="N359" s="303"/>
      <c r="O359" s="303"/>
      <c r="P359" s="303"/>
      <c r="Q359" s="303"/>
      <c r="R359" s="303"/>
      <c r="S359" s="303"/>
      <c r="T359" s="303"/>
      <c r="U359" s="303"/>
      <c r="V359" s="303"/>
      <c r="W359" s="303"/>
      <c r="X359" s="251"/>
      <c r="Y359" s="251"/>
      <c r="Z359" s="251"/>
      <c r="AA359" s="251"/>
      <c r="AB359" s="251"/>
      <c r="AC359" s="251"/>
      <c r="AD359" s="251"/>
      <c r="AE359" s="251"/>
      <c r="AF359" s="303"/>
      <c r="AG359" s="303"/>
      <c r="AH359" s="303"/>
      <c r="AI359" s="303"/>
      <c r="AJ359" s="303"/>
      <c r="AK359" s="303"/>
      <c r="AL359" s="270" t="s">
        <v>1767</v>
      </c>
      <c r="AM359" s="271">
        <v>180203</v>
      </c>
      <c r="AT359" s="206"/>
      <c r="AU359" s="251"/>
      <c r="AV359" s="251"/>
      <c r="AW359" s="251"/>
      <c r="AX359" s="251"/>
      <c r="AY359" s="251"/>
      <c r="AZ359" s="251"/>
      <c r="BB359" s="303"/>
      <c r="BC359" s="303"/>
      <c r="BD359" s="303"/>
    </row>
    <row r="360" spans="1:56" s="205" customFormat="1" ht="34.5" hidden="1" customHeight="1">
      <c r="A360" s="251"/>
      <c r="B360" s="251"/>
      <c r="C360" s="251"/>
      <c r="D360" s="303"/>
      <c r="E360" s="304"/>
      <c r="F360" s="303"/>
      <c r="G360" s="303"/>
      <c r="H360" s="303"/>
      <c r="I360" s="303"/>
      <c r="J360" s="505" t="str">
        <f>IFERROR(IF(D360="","",INDEX('[18]EODs 2026'!$H:$H,MATCH(D360,'[18]EODs 2026'!$A:$A,0))),0)</f>
        <v/>
      </c>
      <c r="K360" s="510"/>
      <c r="L360" s="506" t="str">
        <f>IFERROR(IF(D360="","",INDEX('[18]EODs 2026'!$F:$F,MATCH(D360,'[18]EODs 2026'!$A:$A,0))),0)</f>
        <v/>
      </c>
      <c r="M360" s="303"/>
      <c r="N360" s="303"/>
      <c r="O360" s="303"/>
      <c r="P360" s="303"/>
      <c r="Q360" s="303"/>
      <c r="R360" s="303"/>
      <c r="S360" s="303"/>
      <c r="T360" s="303"/>
      <c r="U360" s="303"/>
      <c r="V360" s="303"/>
      <c r="W360" s="303"/>
      <c r="X360" s="251"/>
      <c r="Y360" s="251"/>
      <c r="Z360" s="251"/>
      <c r="AA360" s="251"/>
      <c r="AB360" s="251"/>
      <c r="AC360" s="251"/>
      <c r="AD360" s="251"/>
      <c r="AE360" s="251"/>
      <c r="AF360" s="303"/>
      <c r="AG360" s="303"/>
      <c r="AH360" s="303"/>
      <c r="AI360" s="303"/>
      <c r="AJ360" s="303"/>
      <c r="AK360" s="303"/>
      <c r="AL360" s="270" t="s">
        <v>1768</v>
      </c>
      <c r="AM360" s="271">
        <v>180204</v>
      </c>
      <c r="AT360" s="206"/>
      <c r="AU360" s="251"/>
      <c r="AV360" s="251"/>
      <c r="AW360" s="251"/>
      <c r="AX360" s="251"/>
      <c r="AY360" s="251"/>
      <c r="AZ360" s="251"/>
      <c r="BB360" s="303"/>
      <c r="BC360" s="303"/>
      <c r="BD360" s="303"/>
    </row>
    <row r="361" spans="1:56" s="205" customFormat="1" ht="34.5" hidden="1" customHeight="1">
      <c r="A361" s="251"/>
      <c r="B361" s="251"/>
      <c r="C361" s="251"/>
      <c r="D361" s="303"/>
      <c r="E361" s="304"/>
      <c r="F361" s="303"/>
      <c r="G361" s="303"/>
      <c r="H361" s="303"/>
      <c r="I361" s="303"/>
      <c r="J361" s="505" t="str">
        <f>IFERROR(IF(D361="","",INDEX('[18]EODs 2026'!$H:$H,MATCH(D361,'[18]EODs 2026'!$A:$A,0))),0)</f>
        <v/>
      </c>
      <c r="K361" s="510"/>
      <c r="L361" s="506" t="str">
        <f>IFERROR(IF(D361="","",INDEX('[18]EODs 2026'!$F:$F,MATCH(D361,'[18]EODs 2026'!$A:$A,0))),0)</f>
        <v/>
      </c>
      <c r="M361" s="303"/>
      <c r="N361" s="303"/>
      <c r="O361" s="303"/>
      <c r="P361" s="303"/>
      <c r="Q361" s="303"/>
      <c r="R361" s="303"/>
      <c r="S361" s="303"/>
      <c r="T361" s="303"/>
      <c r="U361" s="303"/>
      <c r="V361" s="303"/>
      <c r="W361" s="303"/>
      <c r="X361" s="251"/>
      <c r="Y361" s="251"/>
      <c r="Z361" s="251"/>
      <c r="AA361" s="251"/>
      <c r="AB361" s="251"/>
      <c r="AC361" s="251"/>
      <c r="AD361" s="251"/>
      <c r="AE361" s="251"/>
      <c r="AF361" s="303"/>
      <c r="AG361" s="303"/>
      <c r="AH361" s="303"/>
      <c r="AI361" s="303"/>
      <c r="AJ361" s="303"/>
      <c r="AK361" s="303"/>
      <c r="AL361" s="270" t="s">
        <v>1769</v>
      </c>
      <c r="AM361" s="271">
        <v>180300</v>
      </c>
      <c r="AT361" s="206"/>
      <c r="AU361" s="251"/>
      <c r="AV361" s="251"/>
      <c r="AW361" s="251"/>
      <c r="AX361" s="251"/>
      <c r="AY361" s="251"/>
      <c r="AZ361" s="251"/>
      <c r="BB361" s="303"/>
      <c r="BC361" s="303"/>
      <c r="BD361" s="303"/>
    </row>
    <row r="362" spans="1:56" s="205" customFormat="1" ht="34.5" hidden="1" customHeight="1">
      <c r="A362" s="251"/>
      <c r="B362" s="251"/>
      <c r="C362" s="251"/>
      <c r="D362" s="303"/>
      <c r="E362" s="304"/>
      <c r="F362" s="303"/>
      <c r="G362" s="303"/>
      <c r="H362" s="303"/>
      <c r="I362" s="303"/>
      <c r="J362" s="505" t="str">
        <f>IFERROR(IF(D362="","",INDEX('[18]EODs 2026'!$H:$H,MATCH(D362,'[18]EODs 2026'!$A:$A,0))),0)</f>
        <v/>
      </c>
      <c r="K362" s="510"/>
      <c r="L362" s="506" t="str">
        <f>IFERROR(IF(D362="","",INDEX('[18]EODs 2026'!$F:$F,MATCH(D362,'[18]EODs 2026'!$A:$A,0))),0)</f>
        <v/>
      </c>
      <c r="M362" s="303"/>
      <c r="N362" s="303"/>
      <c r="O362" s="303"/>
      <c r="P362" s="303"/>
      <c r="Q362" s="303"/>
      <c r="R362" s="303"/>
      <c r="S362" s="303"/>
      <c r="T362" s="303"/>
      <c r="U362" s="303"/>
      <c r="V362" s="303"/>
      <c r="W362" s="303"/>
      <c r="X362" s="251"/>
      <c r="Y362" s="251"/>
      <c r="Z362" s="251"/>
      <c r="AA362" s="251"/>
      <c r="AB362" s="251"/>
      <c r="AC362" s="251"/>
      <c r="AD362" s="251"/>
      <c r="AE362" s="251"/>
      <c r="AF362" s="303"/>
      <c r="AG362" s="303"/>
      <c r="AH362" s="303"/>
      <c r="AI362" s="303"/>
      <c r="AJ362" s="303"/>
      <c r="AK362" s="303"/>
      <c r="AL362" s="270" t="s">
        <v>1770</v>
      </c>
      <c r="AM362" s="271">
        <v>180301</v>
      </c>
      <c r="AT362" s="206"/>
      <c r="AU362" s="251"/>
      <c r="AV362" s="251"/>
      <c r="AW362" s="251"/>
      <c r="AX362" s="251"/>
      <c r="AY362" s="251"/>
      <c r="AZ362" s="251"/>
      <c r="BB362" s="303"/>
      <c r="BC362" s="303"/>
      <c r="BD362" s="303"/>
    </row>
    <row r="363" spans="1:56" s="205" customFormat="1" ht="34.5" hidden="1" customHeight="1">
      <c r="A363" s="251"/>
      <c r="B363" s="251"/>
      <c r="C363" s="251"/>
      <c r="D363" s="303"/>
      <c r="E363" s="304"/>
      <c r="F363" s="303"/>
      <c r="G363" s="303"/>
      <c r="H363" s="303"/>
      <c r="I363" s="303"/>
      <c r="J363" s="505" t="str">
        <f>IFERROR(IF(D363="","",INDEX('[18]EODs 2026'!$H:$H,MATCH(D363,'[18]EODs 2026'!$A:$A,0))),0)</f>
        <v/>
      </c>
      <c r="K363" s="510"/>
      <c r="L363" s="506" t="str">
        <f>IFERROR(IF(D363="","",INDEX('[18]EODs 2026'!$F:$F,MATCH(D363,'[18]EODs 2026'!$A:$A,0))),0)</f>
        <v/>
      </c>
      <c r="M363" s="303"/>
      <c r="N363" s="303"/>
      <c r="O363" s="303"/>
      <c r="P363" s="303"/>
      <c r="Q363" s="303"/>
      <c r="R363" s="303"/>
      <c r="S363" s="303"/>
      <c r="T363" s="303"/>
      <c r="U363" s="303"/>
      <c r="V363" s="303"/>
      <c r="W363" s="303"/>
      <c r="X363" s="251"/>
      <c r="Y363" s="251"/>
      <c r="Z363" s="251"/>
      <c r="AA363" s="251"/>
      <c r="AB363" s="251"/>
      <c r="AC363" s="251"/>
      <c r="AD363" s="251"/>
      <c r="AE363" s="251"/>
      <c r="AF363" s="303"/>
      <c r="AG363" s="303"/>
      <c r="AH363" s="303"/>
      <c r="AI363" s="303"/>
      <c r="AJ363" s="303"/>
      <c r="AK363" s="303"/>
      <c r="AL363" s="270" t="s">
        <v>1771</v>
      </c>
      <c r="AM363" s="271">
        <v>180302</v>
      </c>
      <c r="AT363" s="206"/>
      <c r="AU363" s="251"/>
      <c r="AV363" s="251"/>
      <c r="AW363" s="251"/>
      <c r="AX363" s="251"/>
      <c r="AY363" s="251"/>
      <c r="AZ363" s="251"/>
      <c r="BB363" s="303"/>
      <c r="BC363" s="303"/>
      <c r="BD363" s="303"/>
    </row>
    <row r="364" spans="1:56" s="205" customFormat="1" ht="34.5" hidden="1" customHeight="1">
      <c r="A364" s="251"/>
      <c r="B364" s="251"/>
      <c r="C364" s="251"/>
      <c r="D364" s="303"/>
      <c r="E364" s="304"/>
      <c r="F364" s="303"/>
      <c r="G364" s="303"/>
      <c r="H364" s="303"/>
      <c r="I364" s="303"/>
      <c r="J364" s="505" t="str">
        <f>IFERROR(IF(D364="","",INDEX('[18]EODs 2026'!$H:$H,MATCH(D364,'[18]EODs 2026'!$A:$A,0))),0)</f>
        <v/>
      </c>
      <c r="K364" s="510"/>
      <c r="L364" s="506" t="str">
        <f>IFERROR(IF(D364="","",INDEX('[18]EODs 2026'!$F:$F,MATCH(D364,'[18]EODs 2026'!$A:$A,0))),0)</f>
        <v/>
      </c>
      <c r="M364" s="303"/>
      <c r="N364" s="303"/>
      <c r="O364" s="303"/>
      <c r="P364" s="303"/>
      <c r="Q364" s="303"/>
      <c r="R364" s="303"/>
      <c r="S364" s="303"/>
      <c r="T364" s="303"/>
      <c r="U364" s="303"/>
      <c r="V364" s="303"/>
      <c r="W364" s="303"/>
      <c r="X364" s="251"/>
      <c r="Y364" s="251"/>
      <c r="Z364" s="251"/>
      <c r="AA364" s="251"/>
      <c r="AB364" s="251"/>
      <c r="AC364" s="251"/>
      <c r="AD364" s="251"/>
      <c r="AE364" s="251"/>
      <c r="AF364" s="303"/>
      <c r="AG364" s="303"/>
      <c r="AH364" s="303"/>
      <c r="AI364" s="303"/>
      <c r="AJ364" s="303"/>
      <c r="AK364" s="303"/>
      <c r="AL364" s="270" t="s">
        <v>1767</v>
      </c>
      <c r="AM364" s="271">
        <v>180303</v>
      </c>
      <c r="AT364" s="206"/>
      <c r="AU364" s="251"/>
      <c r="AV364" s="251"/>
      <c r="AW364" s="251"/>
      <c r="AX364" s="251"/>
      <c r="AY364" s="251"/>
      <c r="AZ364" s="251"/>
      <c r="BB364" s="303"/>
      <c r="BC364" s="303"/>
      <c r="BD364" s="303"/>
    </row>
    <row r="365" spans="1:56" s="205" customFormat="1" ht="34.5" hidden="1" customHeight="1">
      <c r="A365" s="251"/>
      <c r="B365" s="251"/>
      <c r="C365" s="251"/>
      <c r="D365" s="303"/>
      <c r="E365" s="304"/>
      <c r="F365" s="303"/>
      <c r="G365" s="303"/>
      <c r="H365" s="303"/>
      <c r="I365" s="303"/>
      <c r="J365" s="505" t="str">
        <f>IFERROR(IF(D365="","",INDEX('[18]EODs 2026'!$H:$H,MATCH(D365,'[18]EODs 2026'!$A:$A,0))),0)</f>
        <v/>
      </c>
      <c r="K365" s="510"/>
      <c r="L365" s="506" t="str">
        <f>IFERROR(IF(D365="","",INDEX('[18]EODs 2026'!$F:$F,MATCH(D365,'[18]EODs 2026'!$A:$A,0))),0)</f>
        <v/>
      </c>
      <c r="M365" s="303"/>
      <c r="N365" s="303"/>
      <c r="O365" s="303"/>
      <c r="P365" s="303"/>
      <c r="Q365" s="303"/>
      <c r="R365" s="303"/>
      <c r="S365" s="303"/>
      <c r="T365" s="303"/>
      <c r="U365" s="303"/>
      <c r="V365" s="303"/>
      <c r="W365" s="303"/>
      <c r="X365" s="251"/>
      <c r="Y365" s="251"/>
      <c r="Z365" s="251"/>
      <c r="AA365" s="251"/>
      <c r="AB365" s="251"/>
      <c r="AC365" s="251"/>
      <c r="AD365" s="251"/>
      <c r="AE365" s="251"/>
      <c r="AF365" s="303"/>
      <c r="AG365" s="303"/>
      <c r="AH365" s="303"/>
      <c r="AI365" s="303"/>
      <c r="AJ365" s="303"/>
      <c r="AK365" s="303"/>
      <c r="AL365" s="270" t="s">
        <v>1768</v>
      </c>
      <c r="AM365" s="271">
        <v>180304</v>
      </c>
      <c r="AT365" s="206"/>
      <c r="AU365" s="251"/>
      <c r="AV365" s="251"/>
      <c r="AW365" s="251"/>
      <c r="AX365" s="251"/>
      <c r="AY365" s="251"/>
      <c r="AZ365" s="251"/>
      <c r="BB365" s="303"/>
      <c r="BC365" s="303"/>
      <c r="BD365" s="303"/>
    </row>
    <row r="366" spans="1:56" s="205" customFormat="1" ht="34.5" hidden="1" customHeight="1">
      <c r="A366" s="251"/>
      <c r="B366" s="251"/>
      <c r="C366" s="251"/>
      <c r="D366" s="303"/>
      <c r="E366" s="304"/>
      <c r="F366" s="303"/>
      <c r="G366" s="303"/>
      <c r="H366" s="303"/>
      <c r="I366" s="303"/>
      <c r="J366" s="505" t="str">
        <f>IFERROR(IF(D366="","",INDEX('[18]EODs 2026'!$H:$H,MATCH(D366,'[18]EODs 2026'!$A:$A,0))),0)</f>
        <v/>
      </c>
      <c r="K366" s="510"/>
      <c r="L366" s="506" t="str">
        <f>IFERROR(IF(D366="","",INDEX('[18]EODs 2026'!$F:$F,MATCH(D366,'[18]EODs 2026'!$A:$A,0))),0)</f>
        <v/>
      </c>
      <c r="M366" s="303"/>
      <c r="N366" s="303"/>
      <c r="O366" s="303"/>
      <c r="P366" s="303"/>
      <c r="Q366" s="303"/>
      <c r="R366" s="303"/>
      <c r="S366" s="303"/>
      <c r="T366" s="303"/>
      <c r="U366" s="303"/>
      <c r="V366" s="303"/>
      <c r="W366" s="303"/>
      <c r="X366" s="251"/>
      <c r="Y366" s="251"/>
      <c r="Z366" s="251"/>
      <c r="AA366" s="251"/>
      <c r="AB366" s="251"/>
      <c r="AC366" s="251"/>
      <c r="AD366" s="251"/>
      <c r="AE366" s="251"/>
      <c r="AF366" s="303"/>
      <c r="AG366" s="303"/>
      <c r="AH366" s="303"/>
      <c r="AI366" s="303"/>
      <c r="AJ366" s="303"/>
      <c r="AK366" s="303"/>
      <c r="AL366" s="270" t="s">
        <v>1772</v>
      </c>
      <c r="AM366" s="271">
        <v>180400</v>
      </c>
      <c r="AT366" s="206"/>
      <c r="AU366" s="251"/>
      <c r="AV366" s="251"/>
      <c r="AW366" s="251"/>
      <c r="AX366" s="251"/>
      <c r="AY366" s="251"/>
      <c r="AZ366" s="251"/>
      <c r="BB366" s="303"/>
      <c r="BC366" s="303"/>
      <c r="BD366" s="303"/>
    </row>
    <row r="367" spans="1:56" s="205" customFormat="1" ht="34.5" hidden="1" customHeight="1">
      <c r="A367" s="251"/>
      <c r="B367" s="251"/>
      <c r="C367" s="251"/>
      <c r="D367" s="303"/>
      <c r="E367" s="304"/>
      <c r="F367" s="303"/>
      <c r="G367" s="303"/>
      <c r="H367" s="303"/>
      <c r="I367" s="303"/>
      <c r="J367" s="505" t="str">
        <f>IFERROR(IF(D367="","",INDEX('[18]EODs 2026'!$H:$H,MATCH(D367,'[18]EODs 2026'!$A:$A,0))),0)</f>
        <v/>
      </c>
      <c r="K367" s="510"/>
      <c r="L367" s="506" t="str">
        <f>IFERROR(IF(D367="","",INDEX('[18]EODs 2026'!$F:$F,MATCH(D367,'[18]EODs 2026'!$A:$A,0))),0)</f>
        <v/>
      </c>
      <c r="M367" s="303"/>
      <c r="N367" s="303"/>
      <c r="O367" s="303"/>
      <c r="P367" s="303"/>
      <c r="Q367" s="303"/>
      <c r="R367" s="303"/>
      <c r="S367" s="303"/>
      <c r="T367" s="303"/>
      <c r="U367" s="303"/>
      <c r="V367" s="303"/>
      <c r="W367" s="303"/>
      <c r="X367" s="251"/>
      <c r="Y367" s="251"/>
      <c r="Z367" s="251"/>
      <c r="AA367" s="251"/>
      <c r="AB367" s="251"/>
      <c r="AC367" s="251"/>
      <c r="AD367" s="251"/>
      <c r="AE367" s="251"/>
      <c r="AF367" s="303"/>
      <c r="AG367" s="303"/>
      <c r="AH367" s="303"/>
      <c r="AI367" s="303"/>
      <c r="AJ367" s="303"/>
      <c r="AK367" s="303"/>
      <c r="AL367" s="270" t="s">
        <v>1773</v>
      </c>
      <c r="AM367" s="271">
        <v>180401</v>
      </c>
      <c r="AT367" s="206"/>
      <c r="AU367" s="251"/>
      <c r="AV367" s="251"/>
      <c r="AW367" s="251"/>
      <c r="AX367" s="251"/>
      <c r="AY367" s="251"/>
      <c r="AZ367" s="251"/>
      <c r="BB367" s="303"/>
      <c r="BC367" s="303"/>
      <c r="BD367" s="303"/>
    </row>
    <row r="368" spans="1:56" s="205" customFormat="1" ht="34.5" hidden="1" customHeight="1">
      <c r="A368" s="251"/>
      <c r="B368" s="251"/>
      <c r="C368" s="251"/>
      <c r="D368" s="303"/>
      <c r="E368" s="304"/>
      <c r="F368" s="303"/>
      <c r="G368" s="303"/>
      <c r="H368" s="303"/>
      <c r="I368" s="303"/>
      <c r="J368" s="505" t="str">
        <f>IFERROR(IF(D368="","",INDEX('[18]EODs 2026'!$H:$H,MATCH(D368,'[18]EODs 2026'!$A:$A,0))),0)</f>
        <v/>
      </c>
      <c r="K368" s="510"/>
      <c r="L368" s="506" t="str">
        <f>IFERROR(IF(D368="","",INDEX('[18]EODs 2026'!$F:$F,MATCH(D368,'[18]EODs 2026'!$A:$A,0))),0)</f>
        <v/>
      </c>
      <c r="M368" s="303"/>
      <c r="N368" s="303"/>
      <c r="O368" s="303"/>
      <c r="P368" s="303"/>
      <c r="Q368" s="303"/>
      <c r="R368" s="303"/>
      <c r="S368" s="303"/>
      <c r="T368" s="303"/>
      <c r="U368" s="303"/>
      <c r="V368" s="303"/>
      <c r="W368" s="303"/>
      <c r="X368" s="251"/>
      <c r="Y368" s="251"/>
      <c r="Z368" s="251"/>
      <c r="AA368" s="251"/>
      <c r="AB368" s="251"/>
      <c r="AC368" s="251"/>
      <c r="AD368" s="251"/>
      <c r="AE368" s="251"/>
      <c r="AF368" s="303"/>
      <c r="AG368" s="303"/>
      <c r="AH368" s="303"/>
      <c r="AI368" s="303"/>
      <c r="AJ368" s="303"/>
      <c r="AK368" s="303"/>
      <c r="AL368" s="270" t="s">
        <v>1774</v>
      </c>
      <c r="AM368" s="271">
        <v>180402</v>
      </c>
      <c r="AT368" s="206"/>
      <c r="AU368" s="251"/>
      <c r="AV368" s="251"/>
      <c r="AW368" s="251"/>
      <c r="AX368" s="251"/>
      <c r="AY368" s="251"/>
      <c r="AZ368" s="251"/>
      <c r="BB368" s="303"/>
      <c r="BC368" s="303"/>
      <c r="BD368" s="303"/>
    </row>
    <row r="369" spans="1:56" s="205" customFormat="1" ht="34.5" hidden="1" customHeight="1">
      <c r="A369" s="251"/>
      <c r="B369" s="251"/>
      <c r="C369" s="251"/>
      <c r="D369" s="303"/>
      <c r="E369" s="304"/>
      <c r="F369" s="303"/>
      <c r="G369" s="303"/>
      <c r="H369" s="303"/>
      <c r="I369" s="303"/>
      <c r="J369" s="505" t="str">
        <f>IFERROR(IF(D369="","",INDEX('[18]EODs 2026'!$H:$H,MATCH(D369,'[18]EODs 2026'!$A:$A,0))),0)</f>
        <v/>
      </c>
      <c r="K369" s="510"/>
      <c r="L369" s="506" t="str">
        <f>IFERROR(IF(D369="","",INDEX('[18]EODs 2026'!$F:$F,MATCH(D369,'[18]EODs 2026'!$A:$A,0))),0)</f>
        <v/>
      </c>
      <c r="M369" s="303"/>
      <c r="N369" s="303"/>
      <c r="O369" s="303"/>
      <c r="P369" s="303"/>
      <c r="Q369" s="303"/>
      <c r="R369" s="303"/>
      <c r="S369" s="303"/>
      <c r="T369" s="303"/>
      <c r="U369" s="303"/>
      <c r="V369" s="303"/>
      <c r="W369" s="303"/>
      <c r="X369" s="251"/>
      <c r="Y369" s="251"/>
      <c r="Z369" s="251"/>
      <c r="AA369" s="251"/>
      <c r="AB369" s="251"/>
      <c r="AC369" s="251"/>
      <c r="AD369" s="251"/>
      <c r="AE369" s="251"/>
      <c r="AF369" s="303"/>
      <c r="AG369" s="303"/>
      <c r="AH369" s="303"/>
      <c r="AI369" s="303"/>
      <c r="AJ369" s="303"/>
      <c r="AK369" s="303"/>
      <c r="AL369" s="270" t="s">
        <v>1759</v>
      </c>
      <c r="AM369" s="271">
        <v>180403</v>
      </c>
      <c r="AT369" s="206"/>
      <c r="AU369" s="251"/>
      <c r="AV369" s="251"/>
      <c r="AW369" s="251"/>
      <c r="AX369" s="251"/>
      <c r="AY369" s="251"/>
      <c r="AZ369" s="251"/>
      <c r="BB369" s="303"/>
      <c r="BC369" s="303"/>
      <c r="BD369" s="303"/>
    </row>
    <row r="370" spans="1:56" s="205" customFormat="1" ht="34.5" hidden="1" customHeight="1">
      <c r="A370" s="251"/>
      <c r="B370" s="251"/>
      <c r="C370" s="251"/>
      <c r="D370" s="303"/>
      <c r="E370" s="304"/>
      <c r="F370" s="303"/>
      <c r="G370" s="303"/>
      <c r="H370" s="303"/>
      <c r="I370" s="303"/>
      <c r="J370" s="505" t="str">
        <f>IFERROR(IF(D370="","",INDEX('[18]EODs 2026'!$H:$H,MATCH(D370,'[18]EODs 2026'!$A:$A,0))),0)</f>
        <v/>
      </c>
      <c r="K370" s="510"/>
      <c r="L370" s="506" t="str">
        <f>IFERROR(IF(D370="","",INDEX('[18]EODs 2026'!$F:$F,MATCH(D370,'[18]EODs 2026'!$A:$A,0))),0)</f>
        <v/>
      </c>
      <c r="M370" s="303"/>
      <c r="N370" s="303"/>
      <c r="O370" s="303"/>
      <c r="P370" s="303"/>
      <c r="Q370" s="303"/>
      <c r="R370" s="303"/>
      <c r="S370" s="303"/>
      <c r="T370" s="303"/>
      <c r="U370" s="303"/>
      <c r="V370" s="303"/>
      <c r="W370" s="303"/>
      <c r="X370" s="251"/>
      <c r="Y370" s="251"/>
      <c r="Z370" s="251"/>
      <c r="AA370" s="251"/>
      <c r="AB370" s="251"/>
      <c r="AC370" s="251"/>
      <c r="AD370" s="251"/>
      <c r="AE370" s="251"/>
      <c r="AF370" s="303"/>
      <c r="AG370" s="303"/>
      <c r="AH370" s="303"/>
      <c r="AI370" s="303"/>
      <c r="AJ370" s="303"/>
      <c r="AK370" s="303"/>
      <c r="AL370" s="270" t="s">
        <v>1775</v>
      </c>
      <c r="AM370" s="271">
        <v>180404</v>
      </c>
      <c r="AT370" s="206"/>
      <c r="AU370" s="251"/>
      <c r="AV370" s="251"/>
      <c r="AW370" s="251"/>
      <c r="AX370" s="251"/>
      <c r="AY370" s="251"/>
      <c r="AZ370" s="251"/>
      <c r="BB370" s="303"/>
      <c r="BC370" s="303"/>
      <c r="BD370" s="303"/>
    </row>
    <row r="371" spans="1:56" s="205" customFormat="1" ht="34.5" hidden="1" customHeight="1">
      <c r="A371" s="251"/>
      <c r="B371" s="251"/>
      <c r="C371" s="251"/>
      <c r="D371" s="303"/>
      <c r="E371" s="304"/>
      <c r="F371" s="303"/>
      <c r="G371" s="303"/>
      <c r="H371" s="303"/>
      <c r="I371" s="303"/>
      <c r="J371" s="505" t="str">
        <f>IFERROR(IF(D371="","",INDEX('[18]EODs 2026'!$H:$H,MATCH(D371,'[18]EODs 2026'!$A:$A,0))),0)</f>
        <v/>
      </c>
      <c r="K371" s="510"/>
      <c r="L371" s="506" t="str">
        <f>IFERROR(IF(D371="","",INDEX('[18]EODs 2026'!$F:$F,MATCH(D371,'[18]EODs 2026'!$A:$A,0))),0)</f>
        <v/>
      </c>
      <c r="M371" s="303"/>
      <c r="N371" s="303"/>
      <c r="O371" s="303"/>
      <c r="P371" s="303"/>
      <c r="Q371" s="303"/>
      <c r="R371" s="303"/>
      <c r="S371" s="303"/>
      <c r="T371" s="303"/>
      <c r="U371" s="303"/>
      <c r="V371" s="303"/>
      <c r="W371" s="303"/>
      <c r="X371" s="251"/>
      <c r="Y371" s="251"/>
      <c r="Z371" s="251"/>
      <c r="AA371" s="251"/>
      <c r="AB371" s="251"/>
      <c r="AC371" s="251"/>
      <c r="AD371" s="251"/>
      <c r="AE371" s="251"/>
      <c r="AF371" s="303"/>
      <c r="AG371" s="303"/>
      <c r="AH371" s="303"/>
      <c r="AI371" s="303"/>
      <c r="AJ371" s="303"/>
      <c r="AK371" s="303"/>
      <c r="AL371" s="270" t="s">
        <v>1776</v>
      </c>
      <c r="AM371" s="271">
        <v>180405</v>
      </c>
      <c r="AT371" s="206"/>
      <c r="AU371" s="251"/>
      <c r="AV371" s="251"/>
      <c r="AW371" s="251"/>
      <c r="AX371" s="251"/>
      <c r="AY371" s="251"/>
      <c r="AZ371" s="251"/>
      <c r="BB371" s="303"/>
      <c r="BC371" s="303"/>
      <c r="BD371" s="303"/>
    </row>
    <row r="372" spans="1:56" s="205" customFormat="1" ht="34.5" hidden="1" customHeight="1">
      <c r="A372" s="251"/>
      <c r="B372" s="251"/>
      <c r="C372" s="251"/>
      <c r="D372" s="303"/>
      <c r="E372" s="304"/>
      <c r="F372" s="303"/>
      <c r="G372" s="303"/>
      <c r="H372" s="303"/>
      <c r="I372" s="303"/>
      <c r="J372" s="505" t="str">
        <f>IFERROR(IF(D372="","",INDEX('[18]EODs 2026'!$H:$H,MATCH(D372,'[18]EODs 2026'!$A:$A,0))),0)</f>
        <v/>
      </c>
      <c r="K372" s="510"/>
      <c r="L372" s="506" t="str">
        <f>IFERROR(IF(D372="","",INDEX('[18]EODs 2026'!$F:$F,MATCH(D372,'[18]EODs 2026'!$A:$A,0))),0)</f>
        <v/>
      </c>
      <c r="M372" s="303"/>
      <c r="N372" s="303"/>
      <c r="O372" s="303"/>
      <c r="P372" s="303"/>
      <c r="Q372" s="303"/>
      <c r="R372" s="303"/>
      <c r="S372" s="303"/>
      <c r="T372" s="303"/>
      <c r="U372" s="303"/>
      <c r="V372" s="303"/>
      <c r="W372" s="303"/>
      <c r="X372" s="251"/>
      <c r="Y372" s="251"/>
      <c r="Z372" s="251"/>
      <c r="AA372" s="251"/>
      <c r="AB372" s="251"/>
      <c r="AC372" s="251"/>
      <c r="AD372" s="251"/>
      <c r="AE372" s="251"/>
      <c r="AF372" s="303"/>
      <c r="AG372" s="303"/>
      <c r="AH372" s="303"/>
      <c r="AI372" s="303"/>
      <c r="AJ372" s="303"/>
      <c r="AK372" s="303"/>
      <c r="AL372" s="270" t="s">
        <v>1777</v>
      </c>
      <c r="AM372" s="271">
        <v>180407</v>
      </c>
      <c r="AT372" s="206"/>
      <c r="AU372" s="251"/>
      <c r="AV372" s="251"/>
      <c r="AW372" s="251"/>
      <c r="AX372" s="251"/>
      <c r="AY372" s="251"/>
      <c r="AZ372" s="251"/>
      <c r="BB372" s="303"/>
      <c r="BC372" s="303"/>
      <c r="BD372" s="303"/>
    </row>
    <row r="373" spans="1:56" s="205" customFormat="1" ht="34.5" hidden="1" customHeight="1">
      <c r="A373" s="251"/>
      <c r="B373" s="251"/>
      <c r="C373" s="251"/>
      <c r="D373" s="303"/>
      <c r="E373" s="304"/>
      <c r="F373" s="303"/>
      <c r="G373" s="303"/>
      <c r="H373" s="303"/>
      <c r="I373" s="303"/>
      <c r="J373" s="505" t="str">
        <f>IFERROR(IF(D373="","",INDEX('[18]EODs 2026'!$H:$H,MATCH(D373,'[18]EODs 2026'!$A:$A,0))),0)</f>
        <v/>
      </c>
      <c r="K373" s="510"/>
      <c r="L373" s="506" t="str">
        <f>IFERROR(IF(D373="","",INDEX('[18]EODs 2026'!$F:$F,MATCH(D373,'[18]EODs 2026'!$A:$A,0))),0)</f>
        <v/>
      </c>
      <c r="M373" s="303"/>
      <c r="N373" s="303"/>
      <c r="O373" s="303"/>
      <c r="P373" s="303"/>
      <c r="Q373" s="303"/>
      <c r="R373" s="303"/>
      <c r="S373" s="303"/>
      <c r="T373" s="303"/>
      <c r="U373" s="303"/>
      <c r="V373" s="303"/>
      <c r="W373" s="303"/>
      <c r="X373" s="251"/>
      <c r="Y373" s="251"/>
      <c r="Z373" s="251"/>
      <c r="AA373" s="251"/>
      <c r="AB373" s="251"/>
      <c r="AC373" s="251"/>
      <c r="AD373" s="251"/>
      <c r="AE373" s="251"/>
      <c r="AF373" s="303"/>
      <c r="AG373" s="303"/>
      <c r="AH373" s="303"/>
      <c r="AI373" s="303"/>
      <c r="AJ373" s="303"/>
      <c r="AK373" s="303"/>
      <c r="AL373" s="270" t="s">
        <v>1778</v>
      </c>
      <c r="AM373" s="271">
        <v>180408</v>
      </c>
      <c r="AT373" s="206"/>
      <c r="AU373" s="251"/>
      <c r="AV373" s="251"/>
      <c r="AW373" s="251"/>
      <c r="AX373" s="251"/>
      <c r="AY373" s="251"/>
      <c r="AZ373" s="251"/>
      <c r="BB373" s="303"/>
      <c r="BC373" s="303"/>
      <c r="BD373" s="303"/>
    </row>
    <row r="374" spans="1:56" s="205" customFormat="1" ht="34.5" hidden="1" customHeight="1">
      <c r="A374" s="251"/>
      <c r="B374" s="251"/>
      <c r="C374" s="251"/>
      <c r="D374" s="303"/>
      <c r="E374" s="304"/>
      <c r="F374" s="303"/>
      <c r="G374" s="303"/>
      <c r="H374" s="303"/>
      <c r="I374" s="303"/>
      <c r="J374" s="505" t="str">
        <f>IFERROR(IF(D374="","",INDEX('[18]EODs 2026'!$H:$H,MATCH(D374,'[18]EODs 2026'!$A:$A,0))),0)</f>
        <v/>
      </c>
      <c r="K374" s="510"/>
      <c r="L374" s="506" t="str">
        <f>IFERROR(IF(D374="","",INDEX('[18]EODs 2026'!$F:$F,MATCH(D374,'[18]EODs 2026'!$A:$A,0))),0)</f>
        <v/>
      </c>
      <c r="M374" s="303"/>
      <c r="N374" s="303"/>
      <c r="O374" s="303"/>
      <c r="P374" s="303"/>
      <c r="Q374" s="303"/>
      <c r="R374" s="303"/>
      <c r="S374" s="303"/>
      <c r="T374" s="303"/>
      <c r="U374" s="303"/>
      <c r="V374" s="303"/>
      <c r="W374" s="303"/>
      <c r="X374" s="251"/>
      <c r="Y374" s="251"/>
      <c r="Z374" s="251"/>
      <c r="AA374" s="251"/>
      <c r="AB374" s="251"/>
      <c r="AC374" s="251"/>
      <c r="AD374" s="251"/>
      <c r="AE374" s="251"/>
      <c r="AF374" s="303"/>
      <c r="AG374" s="303"/>
      <c r="AH374" s="303"/>
      <c r="AI374" s="303"/>
      <c r="AJ374" s="303"/>
      <c r="AK374" s="303"/>
      <c r="AL374" s="270" t="s">
        <v>1779</v>
      </c>
      <c r="AM374" s="271">
        <v>180411</v>
      </c>
      <c r="AT374" s="206"/>
      <c r="AU374" s="251"/>
      <c r="AV374" s="251"/>
      <c r="AW374" s="251"/>
      <c r="AX374" s="251"/>
      <c r="AY374" s="251"/>
      <c r="AZ374" s="251"/>
      <c r="BB374" s="303"/>
      <c r="BC374" s="303"/>
      <c r="BD374" s="303"/>
    </row>
    <row r="375" spans="1:56" s="205" customFormat="1" ht="34.5" hidden="1" customHeight="1">
      <c r="A375" s="251"/>
      <c r="B375" s="251"/>
      <c r="C375" s="251"/>
      <c r="D375" s="303"/>
      <c r="E375" s="304"/>
      <c r="F375" s="303"/>
      <c r="G375" s="303"/>
      <c r="H375" s="303"/>
      <c r="I375" s="303"/>
      <c r="J375" s="505" t="str">
        <f>IFERROR(IF(D375="","",INDEX('[18]EODs 2026'!$H:$H,MATCH(D375,'[18]EODs 2026'!$A:$A,0))),0)</f>
        <v/>
      </c>
      <c r="K375" s="510"/>
      <c r="L375" s="506" t="str">
        <f>IFERROR(IF(D375="","",INDEX('[18]EODs 2026'!$F:$F,MATCH(D375,'[18]EODs 2026'!$A:$A,0))),0)</f>
        <v/>
      </c>
      <c r="M375" s="303"/>
      <c r="N375" s="303"/>
      <c r="O375" s="303"/>
      <c r="P375" s="303"/>
      <c r="Q375" s="303"/>
      <c r="R375" s="303"/>
      <c r="S375" s="303"/>
      <c r="T375" s="303"/>
      <c r="U375" s="303"/>
      <c r="V375" s="303"/>
      <c r="W375" s="303"/>
      <c r="X375" s="251"/>
      <c r="Y375" s="251"/>
      <c r="Z375" s="251"/>
      <c r="AA375" s="251"/>
      <c r="AB375" s="251"/>
      <c r="AC375" s="251"/>
      <c r="AD375" s="251"/>
      <c r="AE375" s="251"/>
      <c r="AF375" s="303"/>
      <c r="AG375" s="303"/>
      <c r="AH375" s="303"/>
      <c r="AI375" s="303"/>
      <c r="AJ375" s="303"/>
      <c r="AK375" s="303"/>
      <c r="AL375" s="270" t="s">
        <v>1780</v>
      </c>
      <c r="AM375" s="271">
        <v>180414</v>
      </c>
      <c r="AT375" s="206"/>
      <c r="AU375" s="251"/>
      <c r="AV375" s="251"/>
      <c r="AW375" s="251"/>
      <c r="AX375" s="251"/>
      <c r="AY375" s="251"/>
      <c r="AZ375" s="251"/>
      <c r="BB375" s="303"/>
      <c r="BC375" s="303"/>
      <c r="BD375" s="303"/>
    </row>
    <row r="376" spans="1:56" s="205" customFormat="1" ht="34.5" hidden="1" customHeight="1">
      <c r="A376" s="251"/>
      <c r="B376" s="251"/>
      <c r="C376" s="251"/>
      <c r="D376" s="303"/>
      <c r="E376" s="304"/>
      <c r="F376" s="303"/>
      <c r="G376" s="303"/>
      <c r="H376" s="303"/>
      <c r="I376" s="303"/>
      <c r="J376" s="505" t="str">
        <f>IFERROR(IF(D376="","",INDEX('[18]EODs 2026'!$H:$H,MATCH(D376,'[18]EODs 2026'!$A:$A,0))),0)</f>
        <v/>
      </c>
      <c r="K376" s="510"/>
      <c r="L376" s="506" t="str">
        <f>IFERROR(IF(D376="","",INDEX('[18]EODs 2026'!$F:$F,MATCH(D376,'[18]EODs 2026'!$A:$A,0))),0)</f>
        <v/>
      </c>
      <c r="M376" s="303"/>
      <c r="N376" s="303"/>
      <c r="O376" s="303"/>
      <c r="P376" s="303"/>
      <c r="Q376" s="303"/>
      <c r="R376" s="303"/>
      <c r="S376" s="303"/>
      <c r="T376" s="303"/>
      <c r="U376" s="303"/>
      <c r="V376" s="303"/>
      <c r="W376" s="303"/>
      <c r="X376" s="251"/>
      <c r="Y376" s="251"/>
      <c r="Z376" s="251"/>
      <c r="AA376" s="251"/>
      <c r="AB376" s="251"/>
      <c r="AC376" s="251"/>
      <c r="AD376" s="251"/>
      <c r="AE376" s="251"/>
      <c r="AF376" s="303"/>
      <c r="AG376" s="303"/>
      <c r="AH376" s="303"/>
      <c r="AI376" s="303"/>
      <c r="AJ376" s="303"/>
      <c r="AK376" s="303"/>
      <c r="AL376" s="270" t="s">
        <v>1781</v>
      </c>
      <c r="AM376" s="271">
        <v>180415</v>
      </c>
      <c r="AT376" s="206"/>
      <c r="AU376" s="251"/>
      <c r="AV376" s="251"/>
      <c r="AW376" s="251"/>
      <c r="AX376" s="251"/>
      <c r="AY376" s="251"/>
      <c r="AZ376" s="251"/>
      <c r="BB376" s="303"/>
      <c r="BC376" s="303"/>
      <c r="BD376" s="303"/>
    </row>
    <row r="377" spans="1:56" s="205" customFormat="1" ht="34.5" hidden="1" customHeight="1">
      <c r="A377" s="251"/>
      <c r="B377" s="251"/>
      <c r="C377" s="251"/>
      <c r="D377" s="303"/>
      <c r="E377" s="304"/>
      <c r="F377" s="303"/>
      <c r="G377" s="303"/>
      <c r="H377" s="303"/>
      <c r="I377" s="303"/>
      <c r="J377" s="505" t="str">
        <f>IFERROR(IF(D377="","",INDEX('[18]EODs 2026'!$H:$H,MATCH(D377,'[18]EODs 2026'!$A:$A,0))),0)</f>
        <v/>
      </c>
      <c r="K377" s="510"/>
      <c r="L377" s="506" t="str">
        <f>IFERROR(IF(D377="","",INDEX('[18]EODs 2026'!$F:$F,MATCH(D377,'[18]EODs 2026'!$A:$A,0))),0)</f>
        <v/>
      </c>
      <c r="M377" s="303"/>
      <c r="N377" s="303"/>
      <c r="O377" s="303"/>
      <c r="P377" s="303"/>
      <c r="Q377" s="303"/>
      <c r="R377" s="303"/>
      <c r="S377" s="303"/>
      <c r="T377" s="303"/>
      <c r="U377" s="303"/>
      <c r="V377" s="303"/>
      <c r="W377" s="303"/>
      <c r="X377" s="251"/>
      <c r="Y377" s="251"/>
      <c r="Z377" s="251"/>
      <c r="AA377" s="251"/>
      <c r="AB377" s="251"/>
      <c r="AC377" s="251"/>
      <c r="AD377" s="251"/>
      <c r="AE377" s="251"/>
      <c r="AF377" s="303"/>
      <c r="AG377" s="303"/>
      <c r="AH377" s="303"/>
      <c r="AI377" s="303"/>
      <c r="AJ377" s="303"/>
      <c r="AK377" s="303"/>
      <c r="AL377" s="270" t="s">
        <v>1782</v>
      </c>
      <c r="AM377" s="271">
        <v>180416</v>
      </c>
      <c r="AT377" s="206"/>
      <c r="AU377" s="251"/>
      <c r="AV377" s="251"/>
      <c r="AW377" s="251"/>
      <c r="AX377" s="251"/>
      <c r="AY377" s="251"/>
      <c r="AZ377" s="251"/>
      <c r="BB377" s="303"/>
      <c r="BC377" s="303"/>
      <c r="BD377" s="303"/>
    </row>
    <row r="378" spans="1:56" s="205" customFormat="1" ht="34.5" hidden="1" customHeight="1">
      <c r="A378" s="251"/>
      <c r="B378" s="251"/>
      <c r="C378" s="251"/>
      <c r="D378" s="303"/>
      <c r="E378" s="304"/>
      <c r="F378" s="303"/>
      <c r="G378" s="303"/>
      <c r="H378" s="303"/>
      <c r="I378" s="303"/>
      <c r="J378" s="505" t="str">
        <f>IFERROR(IF(D378="","",INDEX('[18]EODs 2026'!$H:$H,MATCH(D378,'[18]EODs 2026'!$A:$A,0))),0)</f>
        <v/>
      </c>
      <c r="K378" s="510"/>
      <c r="L378" s="506" t="str">
        <f>IFERROR(IF(D378="","",INDEX('[18]EODs 2026'!$F:$F,MATCH(D378,'[18]EODs 2026'!$A:$A,0))),0)</f>
        <v/>
      </c>
      <c r="M378" s="303"/>
      <c r="N378" s="303"/>
      <c r="O378" s="303"/>
      <c r="P378" s="303"/>
      <c r="Q378" s="303"/>
      <c r="R378" s="303"/>
      <c r="S378" s="303"/>
      <c r="T378" s="303"/>
      <c r="U378" s="303"/>
      <c r="V378" s="303"/>
      <c r="W378" s="303"/>
      <c r="X378" s="251"/>
      <c r="Y378" s="251"/>
      <c r="Z378" s="251"/>
      <c r="AA378" s="251"/>
      <c r="AB378" s="251"/>
      <c r="AC378" s="251"/>
      <c r="AD378" s="251"/>
      <c r="AE378" s="251"/>
      <c r="AF378" s="303"/>
      <c r="AG378" s="303"/>
      <c r="AH378" s="303"/>
      <c r="AI378" s="303"/>
      <c r="AJ378" s="303"/>
      <c r="AK378" s="303"/>
      <c r="AL378" s="270" t="s">
        <v>1783</v>
      </c>
      <c r="AM378" s="271">
        <v>180499</v>
      </c>
      <c r="AT378" s="206"/>
      <c r="AU378" s="251"/>
      <c r="AV378" s="251"/>
      <c r="AW378" s="251"/>
      <c r="AX378" s="251"/>
      <c r="AY378" s="251"/>
      <c r="AZ378" s="251"/>
      <c r="BB378" s="303"/>
      <c r="BC378" s="303"/>
      <c r="BD378" s="303"/>
    </row>
    <row r="379" spans="1:56" s="205" customFormat="1" ht="34.5" hidden="1" customHeight="1">
      <c r="A379" s="251"/>
      <c r="B379" s="251"/>
      <c r="C379" s="251"/>
      <c r="D379" s="303"/>
      <c r="E379" s="304"/>
      <c r="F379" s="303"/>
      <c r="G379" s="303"/>
      <c r="H379" s="303"/>
      <c r="I379" s="303"/>
      <c r="J379" s="505" t="str">
        <f>IFERROR(IF(D379="","",INDEX('[18]EODs 2026'!$H:$H,MATCH(D379,'[18]EODs 2026'!$A:$A,0))),0)</f>
        <v/>
      </c>
      <c r="K379" s="510"/>
      <c r="L379" s="506" t="str">
        <f>IFERROR(IF(D379="","",INDEX('[18]EODs 2026'!$F:$F,MATCH(D379,'[18]EODs 2026'!$A:$A,0))),0)</f>
        <v/>
      </c>
      <c r="M379" s="303"/>
      <c r="N379" s="303"/>
      <c r="O379" s="303"/>
      <c r="P379" s="303"/>
      <c r="Q379" s="303"/>
      <c r="R379" s="303"/>
      <c r="S379" s="303"/>
      <c r="T379" s="303"/>
      <c r="U379" s="303"/>
      <c r="V379" s="303"/>
      <c r="W379" s="303"/>
      <c r="X379" s="251"/>
      <c r="Y379" s="251"/>
      <c r="Z379" s="251"/>
      <c r="AA379" s="251"/>
      <c r="AB379" s="251"/>
      <c r="AC379" s="251"/>
      <c r="AD379" s="251"/>
      <c r="AE379" s="251"/>
      <c r="AF379" s="303"/>
      <c r="AG379" s="303"/>
      <c r="AH379" s="303"/>
      <c r="AI379" s="303"/>
      <c r="AJ379" s="303"/>
      <c r="AK379" s="303"/>
      <c r="AL379" s="270" t="s">
        <v>1784</v>
      </c>
      <c r="AM379" s="271">
        <v>180500</v>
      </c>
      <c r="AT379" s="206"/>
      <c r="AU379" s="251"/>
      <c r="AV379" s="251"/>
      <c r="AW379" s="251"/>
      <c r="AX379" s="251"/>
      <c r="AY379" s="251"/>
      <c r="AZ379" s="251"/>
      <c r="BB379" s="303"/>
      <c r="BC379" s="303"/>
      <c r="BD379" s="303"/>
    </row>
    <row r="380" spans="1:56" s="205" customFormat="1" ht="34.5" hidden="1" customHeight="1">
      <c r="A380" s="251"/>
      <c r="B380" s="251"/>
      <c r="C380" s="251"/>
      <c r="D380" s="303"/>
      <c r="E380" s="304"/>
      <c r="F380" s="303"/>
      <c r="G380" s="303"/>
      <c r="H380" s="303"/>
      <c r="I380" s="303"/>
      <c r="J380" s="505" t="str">
        <f>IFERROR(IF(D380="","",INDEX('[18]EODs 2026'!$H:$H,MATCH(D380,'[18]EODs 2026'!$A:$A,0))),0)</f>
        <v/>
      </c>
      <c r="K380" s="510"/>
      <c r="L380" s="506" t="str">
        <f>IFERROR(IF(D380="","",INDEX('[18]EODs 2026'!$F:$F,MATCH(D380,'[18]EODs 2026'!$A:$A,0))),0)</f>
        <v/>
      </c>
      <c r="M380" s="303"/>
      <c r="N380" s="303"/>
      <c r="O380" s="303"/>
      <c r="P380" s="303"/>
      <c r="Q380" s="303"/>
      <c r="R380" s="303"/>
      <c r="S380" s="303"/>
      <c r="T380" s="303"/>
      <c r="U380" s="303"/>
      <c r="V380" s="303"/>
      <c r="W380" s="303"/>
      <c r="X380" s="251"/>
      <c r="Y380" s="251"/>
      <c r="Z380" s="251"/>
      <c r="AA380" s="251"/>
      <c r="AB380" s="251"/>
      <c r="AC380" s="251"/>
      <c r="AD380" s="251"/>
      <c r="AE380" s="251"/>
      <c r="AF380" s="303"/>
      <c r="AG380" s="303"/>
      <c r="AH380" s="303"/>
      <c r="AI380" s="303"/>
      <c r="AJ380" s="303"/>
      <c r="AK380" s="303"/>
      <c r="AL380" s="270" t="s">
        <v>1785</v>
      </c>
      <c r="AM380" s="271">
        <v>180501</v>
      </c>
      <c r="AT380" s="206"/>
      <c r="AU380" s="251"/>
      <c r="AV380" s="251"/>
      <c r="AW380" s="251"/>
      <c r="AX380" s="251"/>
      <c r="AY380" s="251"/>
      <c r="AZ380" s="251"/>
      <c r="BB380" s="303"/>
      <c r="BC380" s="303"/>
      <c r="BD380" s="303"/>
    </row>
    <row r="381" spans="1:56" s="205" customFormat="1" ht="34.5" hidden="1" customHeight="1">
      <c r="A381" s="251"/>
      <c r="B381" s="251"/>
      <c r="C381" s="251"/>
      <c r="D381" s="303"/>
      <c r="E381" s="304"/>
      <c r="F381" s="303"/>
      <c r="G381" s="303"/>
      <c r="H381" s="303"/>
      <c r="I381" s="303"/>
      <c r="J381" s="505" t="str">
        <f>IFERROR(IF(D381="","",INDEX('[18]EODs 2026'!$H:$H,MATCH(D381,'[18]EODs 2026'!$A:$A,0))),0)</f>
        <v/>
      </c>
      <c r="K381" s="510"/>
      <c r="L381" s="506" t="str">
        <f>IFERROR(IF(D381="","",INDEX('[18]EODs 2026'!$F:$F,MATCH(D381,'[18]EODs 2026'!$A:$A,0))),0)</f>
        <v/>
      </c>
      <c r="M381" s="303"/>
      <c r="N381" s="303"/>
      <c r="O381" s="303"/>
      <c r="P381" s="303"/>
      <c r="Q381" s="303"/>
      <c r="R381" s="303"/>
      <c r="S381" s="303"/>
      <c r="T381" s="303"/>
      <c r="U381" s="303"/>
      <c r="V381" s="303"/>
      <c r="W381" s="303"/>
      <c r="X381" s="251"/>
      <c r="Y381" s="251"/>
      <c r="Z381" s="251"/>
      <c r="AA381" s="251"/>
      <c r="AB381" s="251"/>
      <c r="AC381" s="251"/>
      <c r="AD381" s="251"/>
      <c r="AE381" s="251"/>
      <c r="AF381" s="303"/>
      <c r="AG381" s="303"/>
      <c r="AH381" s="303"/>
      <c r="AI381" s="303"/>
      <c r="AJ381" s="303"/>
      <c r="AK381" s="303"/>
      <c r="AL381" s="270" t="s">
        <v>1786</v>
      </c>
      <c r="AM381" s="271">
        <v>180503</v>
      </c>
      <c r="AT381" s="206"/>
      <c r="AU381" s="251"/>
      <c r="AV381" s="251"/>
      <c r="AW381" s="251"/>
      <c r="AX381" s="251"/>
      <c r="AY381" s="251"/>
      <c r="AZ381" s="251"/>
      <c r="BB381" s="303"/>
      <c r="BC381" s="303"/>
      <c r="BD381" s="303"/>
    </row>
    <row r="382" spans="1:56" s="205" customFormat="1" ht="34.5" hidden="1" customHeight="1">
      <c r="A382" s="251"/>
      <c r="B382" s="251"/>
      <c r="C382" s="251"/>
      <c r="D382" s="303"/>
      <c r="E382" s="304"/>
      <c r="F382" s="303"/>
      <c r="G382" s="303"/>
      <c r="H382" s="303"/>
      <c r="I382" s="303"/>
      <c r="J382" s="505" t="str">
        <f>IFERROR(IF(D382="","",INDEX('[18]EODs 2026'!$H:$H,MATCH(D382,'[18]EODs 2026'!$A:$A,0))),0)</f>
        <v/>
      </c>
      <c r="K382" s="510"/>
      <c r="L382" s="506" t="str">
        <f>IFERROR(IF(D382="","",INDEX('[18]EODs 2026'!$F:$F,MATCH(D382,'[18]EODs 2026'!$A:$A,0))),0)</f>
        <v/>
      </c>
      <c r="M382" s="303"/>
      <c r="N382" s="303"/>
      <c r="O382" s="303"/>
      <c r="P382" s="303"/>
      <c r="Q382" s="303"/>
      <c r="R382" s="303"/>
      <c r="S382" s="303"/>
      <c r="T382" s="303"/>
      <c r="U382" s="303"/>
      <c r="V382" s="303"/>
      <c r="W382" s="303"/>
      <c r="X382" s="251"/>
      <c r="Y382" s="251"/>
      <c r="Z382" s="251"/>
      <c r="AA382" s="251"/>
      <c r="AB382" s="251"/>
      <c r="AC382" s="251"/>
      <c r="AD382" s="251"/>
      <c r="AE382" s="251"/>
      <c r="AF382" s="303"/>
      <c r="AG382" s="303"/>
      <c r="AH382" s="303"/>
      <c r="AI382" s="303"/>
      <c r="AJ382" s="303"/>
      <c r="AK382" s="303"/>
      <c r="AL382" s="270" t="s">
        <v>1787</v>
      </c>
      <c r="AM382" s="271">
        <v>180508</v>
      </c>
      <c r="AT382" s="206"/>
      <c r="AU382" s="251"/>
      <c r="AV382" s="251"/>
      <c r="AW382" s="251"/>
      <c r="AX382" s="251"/>
      <c r="AY382" s="251"/>
      <c r="AZ382" s="251"/>
      <c r="BB382" s="303"/>
      <c r="BC382" s="303"/>
      <c r="BD382" s="303"/>
    </row>
    <row r="383" spans="1:56" s="205" customFormat="1" ht="34.5" hidden="1" customHeight="1">
      <c r="A383" s="251"/>
      <c r="B383" s="251"/>
      <c r="C383" s="251"/>
      <c r="D383" s="251"/>
      <c r="E383" s="233"/>
      <c r="F383" s="251"/>
      <c r="G383" s="251"/>
      <c r="H383" s="251"/>
      <c r="I383" s="251"/>
      <c r="J383" s="505" t="str">
        <f>IFERROR(IF(D383="","",INDEX('[18]EODs 2026'!$H:$H,MATCH(D383,'[18]EODs 2026'!$A:$A,0))),0)</f>
        <v/>
      </c>
      <c r="K383" s="510"/>
      <c r="L383" s="506" t="str">
        <f>IFERROR(IF(D383="","",INDEX('[18]EODs 2026'!$F:$F,MATCH(D383,'[18]EODs 2026'!$A:$A,0))),0)</f>
        <v/>
      </c>
      <c r="M383" s="251"/>
      <c r="N383" s="251"/>
      <c r="O383" s="251"/>
      <c r="P383" s="251"/>
      <c r="Q383" s="251"/>
      <c r="R383" s="251"/>
      <c r="S383" s="251"/>
      <c r="T383" s="251"/>
      <c r="U383" s="251"/>
      <c r="V383" s="251"/>
      <c r="W383" s="251"/>
      <c r="X383" s="251"/>
      <c r="Y383" s="251"/>
      <c r="Z383" s="251"/>
      <c r="AA383" s="251"/>
      <c r="AB383" s="251"/>
      <c r="AC383" s="251"/>
      <c r="AD383" s="251"/>
      <c r="AE383" s="251"/>
      <c r="AF383" s="303"/>
      <c r="AG383" s="303"/>
      <c r="AH383" s="303"/>
      <c r="AI383" s="303"/>
      <c r="AJ383" s="303"/>
      <c r="AK383" s="303"/>
      <c r="AL383" s="270" t="s">
        <v>1788</v>
      </c>
      <c r="AM383" s="271">
        <v>180600</v>
      </c>
      <c r="AN383" s="206"/>
      <c r="AO383" s="206"/>
      <c r="AP383" s="206"/>
      <c r="AQ383" s="206"/>
      <c r="AR383" s="206"/>
      <c r="AS383" s="206"/>
      <c r="AT383" s="206"/>
      <c r="AU383" s="251"/>
      <c r="AV383" s="251"/>
      <c r="AW383" s="251"/>
      <c r="AX383" s="251"/>
      <c r="AY383" s="251"/>
      <c r="AZ383" s="251"/>
      <c r="BB383" s="251"/>
      <c r="BC383" s="251"/>
      <c r="BD383" s="251"/>
    </row>
    <row r="384" spans="1:56" ht="34.5" hidden="1" customHeight="1">
      <c r="A384" s="251"/>
      <c r="B384" s="251"/>
      <c r="C384" s="251"/>
      <c r="D384" s="251"/>
      <c r="E384" s="233"/>
      <c r="F384" s="251"/>
      <c r="G384" s="251"/>
      <c r="H384" s="251"/>
      <c r="I384" s="251"/>
      <c r="J384" s="505" t="str">
        <f>IFERROR(IF(D384="","",INDEX('[18]EODs 2026'!$H:$H,MATCH(D384,'[18]EODs 2026'!$A:$A,0))),0)</f>
        <v/>
      </c>
      <c r="K384" s="510"/>
      <c r="L384" s="506" t="str">
        <f>IFERROR(IF(D384="","",INDEX('[18]EODs 2026'!$F:$F,MATCH(D384,'[18]EODs 2026'!$A:$A,0))),0)</f>
        <v/>
      </c>
      <c r="M384" s="251"/>
      <c r="N384" s="251"/>
      <c r="O384" s="251"/>
      <c r="P384" s="251"/>
      <c r="Q384" s="251"/>
      <c r="R384" s="251"/>
      <c r="S384" s="251"/>
      <c r="T384" s="251"/>
      <c r="U384" s="251"/>
      <c r="V384" s="251"/>
      <c r="W384" s="251"/>
      <c r="X384" s="251"/>
      <c r="Y384" s="251"/>
      <c r="Z384" s="251"/>
      <c r="AA384" s="251"/>
      <c r="AB384" s="251"/>
      <c r="AC384" s="251"/>
      <c r="AD384" s="251"/>
      <c r="AE384" s="251"/>
      <c r="AF384" s="303"/>
      <c r="AG384" s="303"/>
      <c r="AH384" s="303"/>
      <c r="AI384" s="303"/>
      <c r="AJ384" s="303"/>
      <c r="AK384" s="303"/>
      <c r="AL384" s="259" t="s">
        <v>1789</v>
      </c>
      <c r="AM384" s="302">
        <v>180601</v>
      </c>
      <c r="AU384" s="251"/>
      <c r="AV384" s="251"/>
      <c r="AW384" s="251"/>
      <c r="AX384" s="251"/>
      <c r="AY384" s="251"/>
      <c r="AZ384" s="251"/>
      <c r="BB384" s="251"/>
      <c r="BC384" s="251"/>
      <c r="BD384" s="251"/>
    </row>
    <row r="385" spans="1:56" ht="34.5" hidden="1" customHeight="1">
      <c r="A385" s="251"/>
      <c r="B385" s="251"/>
      <c r="C385" s="251"/>
      <c r="D385" s="251"/>
      <c r="E385" s="233"/>
      <c r="F385" s="251"/>
      <c r="G385" s="251"/>
      <c r="H385" s="251"/>
      <c r="I385" s="251"/>
      <c r="J385" s="505" t="str">
        <f>IFERROR(IF(D385="","",INDEX('[18]EODs 2026'!$H:$H,MATCH(D385,'[18]EODs 2026'!$A:$A,0))),0)</f>
        <v/>
      </c>
      <c r="K385" s="510"/>
      <c r="L385" s="506" t="str">
        <f>IFERROR(IF(D385="","",INDEX('[18]EODs 2026'!$F:$F,MATCH(D385,'[18]EODs 2026'!$A:$A,0))),0)</f>
        <v/>
      </c>
      <c r="M385" s="251"/>
      <c r="N385" s="251"/>
      <c r="O385" s="251"/>
      <c r="P385" s="251"/>
      <c r="Q385" s="251"/>
      <c r="R385" s="251"/>
      <c r="S385" s="251"/>
      <c r="T385" s="251"/>
      <c r="U385" s="251"/>
      <c r="V385" s="251"/>
      <c r="W385" s="251"/>
      <c r="X385" s="251"/>
      <c r="Y385" s="251"/>
      <c r="Z385" s="251"/>
      <c r="AA385" s="251"/>
      <c r="AB385" s="251"/>
      <c r="AC385" s="251"/>
      <c r="AD385" s="251"/>
      <c r="AE385" s="251"/>
      <c r="AF385" s="303"/>
      <c r="AG385" s="303"/>
      <c r="AH385" s="303"/>
      <c r="AI385" s="303"/>
      <c r="AJ385" s="303"/>
      <c r="AK385" s="303"/>
      <c r="AL385" s="259" t="s">
        <v>1790</v>
      </c>
      <c r="AM385" s="302">
        <v>180602</v>
      </c>
      <c r="AU385" s="251"/>
      <c r="AV385" s="251"/>
      <c r="AW385" s="251"/>
      <c r="AX385" s="251"/>
      <c r="AY385" s="251"/>
      <c r="AZ385" s="251"/>
      <c r="BB385" s="251"/>
      <c r="BC385" s="251"/>
      <c r="BD385" s="251"/>
    </row>
    <row r="386" spans="1:56" ht="34.5" hidden="1" customHeight="1">
      <c r="A386" s="251"/>
      <c r="B386" s="251"/>
      <c r="C386" s="251"/>
      <c r="D386" s="251"/>
      <c r="E386" s="233"/>
      <c r="F386" s="251"/>
      <c r="G386" s="251"/>
      <c r="H386" s="251"/>
      <c r="I386" s="251"/>
      <c r="J386" s="505" t="str">
        <f>IFERROR(IF(D386="","",INDEX('[18]EODs 2026'!$H:$H,MATCH(D386,'[18]EODs 2026'!$A:$A,0))),0)</f>
        <v/>
      </c>
      <c r="K386" s="510"/>
      <c r="L386" s="506" t="str">
        <f>IFERROR(IF(D386="","",INDEX('[18]EODs 2026'!$F:$F,MATCH(D386,'[18]EODs 2026'!$A:$A,0))),0)</f>
        <v/>
      </c>
      <c r="M386" s="251"/>
      <c r="N386" s="251"/>
      <c r="O386" s="251"/>
      <c r="P386" s="251"/>
      <c r="Q386" s="251"/>
      <c r="R386" s="251"/>
      <c r="S386" s="251"/>
      <c r="T386" s="251"/>
      <c r="U386" s="251"/>
      <c r="V386" s="251"/>
      <c r="W386" s="251"/>
      <c r="X386" s="251"/>
      <c r="Y386" s="251"/>
      <c r="Z386" s="251"/>
      <c r="AA386" s="251"/>
      <c r="AB386" s="251"/>
      <c r="AC386" s="251"/>
      <c r="AD386" s="251"/>
      <c r="AE386" s="251"/>
      <c r="AF386" s="303"/>
      <c r="AG386" s="303"/>
      <c r="AH386" s="303"/>
      <c r="AI386" s="303"/>
      <c r="AJ386" s="303"/>
      <c r="AK386" s="303"/>
      <c r="AL386" s="259" t="s">
        <v>1791</v>
      </c>
      <c r="AM386" s="302">
        <v>180604</v>
      </c>
      <c r="AU386" s="251"/>
      <c r="AV386" s="251"/>
      <c r="AW386" s="251"/>
      <c r="AX386" s="251"/>
      <c r="AY386" s="251"/>
      <c r="AZ386" s="251"/>
      <c r="BB386" s="251"/>
      <c r="BC386" s="251"/>
      <c r="BD386" s="251"/>
    </row>
    <row r="387" spans="1:56" ht="34.5" hidden="1" customHeight="1">
      <c r="A387" s="251"/>
      <c r="B387" s="251"/>
      <c r="C387" s="251"/>
      <c r="D387" s="251"/>
      <c r="E387" s="233"/>
      <c r="F387" s="251"/>
      <c r="G387" s="251"/>
      <c r="H387" s="251"/>
      <c r="I387" s="251"/>
      <c r="J387" s="505" t="str">
        <f>IFERROR(IF(D387="","",INDEX('[18]EODs 2026'!$H:$H,MATCH(D387,'[18]EODs 2026'!$A:$A,0))),0)</f>
        <v/>
      </c>
      <c r="K387" s="510"/>
      <c r="L387" s="506" t="str">
        <f>IFERROR(IF(D387="","",INDEX('[18]EODs 2026'!$F:$F,MATCH(D387,'[18]EODs 2026'!$A:$A,0))),0)</f>
        <v/>
      </c>
      <c r="M387" s="251"/>
      <c r="N387" s="251"/>
      <c r="O387" s="251"/>
      <c r="P387" s="251"/>
      <c r="Q387" s="251"/>
      <c r="R387" s="251"/>
      <c r="S387" s="251"/>
      <c r="T387" s="251"/>
      <c r="U387" s="251"/>
      <c r="V387" s="251"/>
      <c r="W387" s="251"/>
      <c r="X387" s="251"/>
      <c r="Y387" s="251"/>
      <c r="Z387" s="251"/>
      <c r="AA387" s="251"/>
      <c r="AB387" s="251"/>
      <c r="AC387" s="251"/>
      <c r="AD387" s="251"/>
      <c r="AE387" s="251"/>
      <c r="AF387" s="303"/>
      <c r="AG387" s="303"/>
      <c r="AH387" s="303"/>
      <c r="AI387" s="303"/>
      <c r="AJ387" s="303"/>
      <c r="AK387" s="303"/>
      <c r="AL387" s="259" t="s">
        <v>1792</v>
      </c>
      <c r="AM387" s="302">
        <v>180605</v>
      </c>
      <c r="AU387" s="251"/>
      <c r="AV387" s="251"/>
      <c r="AW387" s="251"/>
      <c r="AX387" s="251"/>
      <c r="AY387" s="251"/>
      <c r="AZ387" s="251"/>
      <c r="BB387" s="251"/>
      <c r="BC387" s="251"/>
      <c r="BD387" s="251"/>
    </row>
    <row r="388" spans="1:56" ht="34.5" hidden="1" customHeight="1">
      <c r="A388" s="251"/>
      <c r="B388" s="251"/>
      <c r="C388" s="251"/>
      <c r="D388" s="251"/>
      <c r="E388" s="233"/>
      <c r="F388" s="251"/>
      <c r="G388" s="251"/>
      <c r="H388" s="251"/>
      <c r="I388" s="251"/>
      <c r="J388" s="505" t="str">
        <f>IFERROR(IF(D388="","",INDEX('[18]EODs 2026'!$H:$H,MATCH(D388,'[18]EODs 2026'!$A:$A,0))),0)</f>
        <v/>
      </c>
      <c r="K388" s="510"/>
      <c r="L388" s="506" t="str">
        <f>IFERROR(IF(D388="","",INDEX('[18]EODs 2026'!$F:$F,MATCH(D388,'[18]EODs 2026'!$A:$A,0))),0)</f>
        <v/>
      </c>
      <c r="M388" s="251"/>
      <c r="N388" s="251"/>
      <c r="O388" s="251"/>
      <c r="P388" s="251"/>
      <c r="Q388" s="251"/>
      <c r="R388" s="251"/>
      <c r="S388" s="251"/>
      <c r="T388" s="251"/>
      <c r="U388" s="251"/>
      <c r="V388" s="251"/>
      <c r="W388" s="251"/>
      <c r="X388" s="251"/>
      <c r="Y388" s="251"/>
      <c r="Z388" s="251"/>
      <c r="AA388" s="251"/>
      <c r="AB388" s="251"/>
      <c r="AC388" s="251"/>
      <c r="AD388" s="251"/>
      <c r="AE388" s="251"/>
      <c r="AF388" s="303"/>
      <c r="AG388" s="303"/>
      <c r="AH388" s="303"/>
      <c r="AI388" s="303"/>
      <c r="AJ388" s="303"/>
      <c r="AK388" s="303"/>
      <c r="AL388" s="259" t="s">
        <v>1793</v>
      </c>
      <c r="AM388" s="302">
        <v>180606</v>
      </c>
      <c r="AU388" s="251"/>
      <c r="AV388" s="251"/>
      <c r="AW388" s="251"/>
      <c r="AX388" s="251"/>
      <c r="AY388" s="251"/>
      <c r="AZ388" s="251"/>
      <c r="BB388" s="251"/>
      <c r="BC388" s="251"/>
      <c r="BD388" s="251"/>
    </row>
    <row r="389" spans="1:56" ht="34.5" hidden="1" customHeight="1">
      <c r="A389" s="251"/>
      <c r="B389" s="251"/>
      <c r="C389" s="251"/>
      <c r="D389" s="251"/>
      <c r="E389" s="233"/>
      <c r="F389" s="251"/>
      <c r="G389" s="251"/>
      <c r="H389" s="251"/>
      <c r="I389" s="251"/>
      <c r="J389" s="505" t="str">
        <f>IFERROR(IF(D389="","",INDEX('[18]EODs 2026'!$H:$H,MATCH(D389,'[18]EODs 2026'!$A:$A,0))),0)</f>
        <v/>
      </c>
      <c r="K389" s="510"/>
      <c r="L389" s="506" t="str">
        <f>IFERROR(IF(D389="","",INDEX('[18]EODs 2026'!$F:$F,MATCH(D389,'[18]EODs 2026'!$A:$A,0))),0)</f>
        <v/>
      </c>
      <c r="M389" s="251"/>
      <c r="N389" s="251"/>
      <c r="O389" s="251"/>
      <c r="P389" s="251"/>
      <c r="Q389" s="251"/>
      <c r="R389" s="251"/>
      <c r="S389" s="251"/>
      <c r="T389" s="251"/>
      <c r="U389" s="251"/>
      <c r="V389" s="251"/>
      <c r="W389" s="251"/>
      <c r="X389" s="251"/>
      <c r="Y389" s="251"/>
      <c r="Z389" s="251"/>
      <c r="AA389" s="251"/>
      <c r="AB389" s="251"/>
      <c r="AC389" s="251"/>
      <c r="AD389" s="251"/>
      <c r="AE389" s="251"/>
      <c r="AF389" s="303"/>
      <c r="AG389" s="303"/>
      <c r="AH389" s="303"/>
      <c r="AI389" s="303"/>
      <c r="AJ389" s="303"/>
      <c r="AK389" s="303"/>
      <c r="AL389" s="259" t="s">
        <v>1794</v>
      </c>
      <c r="AM389" s="302">
        <v>180607</v>
      </c>
      <c r="AU389" s="251"/>
      <c r="AV389" s="251"/>
      <c r="AW389" s="251"/>
      <c r="AX389" s="251"/>
      <c r="AY389" s="251"/>
      <c r="AZ389" s="251"/>
      <c r="BB389" s="251"/>
      <c r="BC389" s="251"/>
      <c r="BD389" s="251"/>
    </row>
    <row r="390" spans="1:56" ht="34.5" hidden="1" customHeight="1">
      <c r="A390" s="251"/>
      <c r="B390" s="251"/>
      <c r="C390" s="251"/>
      <c r="D390" s="251"/>
      <c r="E390" s="233"/>
      <c r="F390" s="251"/>
      <c r="G390" s="251"/>
      <c r="H390" s="251"/>
      <c r="I390" s="251"/>
      <c r="J390" s="505" t="str">
        <f>IFERROR(IF(D390="","",INDEX('[18]EODs 2026'!$H:$H,MATCH(D390,'[18]EODs 2026'!$A:$A,0))),0)</f>
        <v/>
      </c>
      <c r="K390" s="510"/>
      <c r="L390" s="506" t="str">
        <f>IFERROR(IF(D390="","",INDEX('[18]EODs 2026'!$F:$F,MATCH(D390,'[18]EODs 2026'!$A:$A,0))),0)</f>
        <v/>
      </c>
      <c r="M390" s="251"/>
      <c r="N390" s="251"/>
      <c r="O390" s="251"/>
      <c r="P390" s="251"/>
      <c r="Q390" s="251"/>
      <c r="R390" s="251"/>
      <c r="S390" s="251"/>
      <c r="T390" s="251"/>
      <c r="U390" s="251"/>
      <c r="V390" s="251"/>
      <c r="W390" s="251"/>
      <c r="X390" s="251"/>
      <c r="Y390" s="251"/>
      <c r="Z390" s="251"/>
      <c r="AA390" s="251"/>
      <c r="AB390" s="251"/>
      <c r="AC390" s="251"/>
      <c r="AD390" s="251"/>
      <c r="AE390" s="251"/>
      <c r="AF390" s="303"/>
      <c r="AG390" s="303"/>
      <c r="AH390" s="303"/>
      <c r="AI390" s="303"/>
      <c r="AJ390" s="303"/>
      <c r="AK390" s="303"/>
      <c r="AL390" s="259" t="s">
        <v>1795</v>
      </c>
      <c r="AM390" s="302">
        <v>180608</v>
      </c>
      <c r="AU390" s="251"/>
      <c r="AV390" s="251"/>
      <c r="AW390" s="251"/>
      <c r="AX390" s="251"/>
      <c r="AY390" s="251"/>
      <c r="AZ390" s="251"/>
      <c r="BB390" s="251"/>
      <c r="BC390" s="251"/>
      <c r="BD390" s="251"/>
    </row>
    <row r="391" spans="1:56" ht="34.5" hidden="1" customHeight="1">
      <c r="A391" s="251"/>
      <c r="B391" s="251"/>
      <c r="C391" s="251"/>
      <c r="D391" s="251"/>
      <c r="E391" s="233"/>
      <c r="F391" s="251"/>
      <c r="G391" s="251"/>
      <c r="H391" s="251"/>
      <c r="I391" s="251"/>
      <c r="J391" s="505" t="str">
        <f>IFERROR(IF(D391="","",INDEX('[18]EODs 2026'!$H:$H,MATCH(D391,'[18]EODs 2026'!$A:$A,0))),0)</f>
        <v/>
      </c>
      <c r="K391" s="510"/>
      <c r="L391" s="506" t="str">
        <f>IFERROR(IF(D391="","",INDEX('[18]EODs 2026'!$F:$F,MATCH(D391,'[18]EODs 2026'!$A:$A,0))),0)</f>
        <v/>
      </c>
      <c r="M391" s="251"/>
      <c r="N391" s="251"/>
      <c r="O391" s="251"/>
      <c r="P391" s="251"/>
      <c r="Q391" s="251"/>
      <c r="R391" s="251"/>
      <c r="S391" s="251"/>
      <c r="T391" s="251"/>
      <c r="U391" s="251"/>
      <c r="V391" s="251"/>
      <c r="W391" s="251"/>
      <c r="X391" s="251"/>
      <c r="Y391" s="251"/>
      <c r="Z391" s="251"/>
      <c r="AA391" s="251"/>
      <c r="AB391" s="251"/>
      <c r="AC391" s="251"/>
      <c r="AD391" s="251"/>
      <c r="AE391" s="251"/>
      <c r="AF391" s="303"/>
      <c r="AG391" s="303"/>
      <c r="AH391" s="303"/>
      <c r="AI391" s="303"/>
      <c r="AJ391" s="303"/>
      <c r="AK391" s="303"/>
      <c r="AL391" s="259" t="s">
        <v>1796</v>
      </c>
      <c r="AM391" s="302">
        <v>180610</v>
      </c>
      <c r="AU391" s="251"/>
      <c r="AV391" s="251"/>
      <c r="AW391" s="251"/>
      <c r="AX391" s="251"/>
      <c r="AY391" s="251"/>
      <c r="AZ391" s="251"/>
      <c r="BB391" s="251"/>
      <c r="BC391" s="251"/>
      <c r="BD391" s="251"/>
    </row>
    <row r="392" spans="1:56" ht="34.5" hidden="1" customHeight="1">
      <c r="A392" s="251"/>
      <c r="B392" s="251"/>
      <c r="C392" s="251"/>
      <c r="D392" s="251"/>
      <c r="E392" s="233"/>
      <c r="F392" s="251"/>
      <c r="G392" s="251"/>
      <c r="H392" s="251"/>
      <c r="I392" s="251"/>
      <c r="J392" s="505" t="str">
        <f>IFERROR(IF(D392="","",INDEX('[18]EODs 2026'!$H:$H,MATCH(D392,'[18]EODs 2026'!$A:$A,0))),0)</f>
        <v/>
      </c>
      <c r="K392" s="510"/>
      <c r="L392" s="506" t="str">
        <f>IFERROR(IF(D392="","",INDEX('[18]EODs 2026'!$F:$F,MATCH(D392,'[18]EODs 2026'!$A:$A,0))),0)</f>
        <v/>
      </c>
      <c r="M392" s="251"/>
      <c r="N392" s="251"/>
      <c r="O392" s="251"/>
      <c r="P392" s="251"/>
      <c r="Q392" s="251"/>
      <c r="R392" s="251"/>
      <c r="S392" s="251"/>
      <c r="T392" s="251"/>
      <c r="U392" s="251"/>
      <c r="V392" s="251"/>
      <c r="W392" s="251"/>
      <c r="X392" s="251"/>
      <c r="Y392" s="251"/>
      <c r="Z392" s="251"/>
      <c r="AA392" s="251"/>
      <c r="AB392" s="251"/>
      <c r="AC392" s="251"/>
      <c r="AD392" s="251"/>
      <c r="AE392" s="251"/>
      <c r="AF392" s="303"/>
      <c r="AG392" s="303"/>
      <c r="AH392" s="303"/>
      <c r="AI392" s="303"/>
      <c r="AJ392" s="303"/>
      <c r="AK392" s="303"/>
      <c r="AL392" s="259" t="s">
        <v>1797</v>
      </c>
      <c r="AM392" s="302">
        <v>180616</v>
      </c>
      <c r="AU392" s="251"/>
      <c r="AV392" s="251"/>
      <c r="AW392" s="251"/>
      <c r="AX392" s="251"/>
      <c r="AY392" s="251"/>
      <c r="AZ392" s="251"/>
      <c r="BB392" s="251"/>
      <c r="BC392" s="251"/>
      <c r="BD392" s="251"/>
    </row>
    <row r="393" spans="1:56" ht="34.5" hidden="1" customHeight="1">
      <c r="A393" s="251"/>
      <c r="B393" s="251"/>
      <c r="C393" s="251"/>
      <c r="D393" s="251"/>
      <c r="E393" s="233"/>
      <c r="F393" s="251"/>
      <c r="G393" s="251"/>
      <c r="H393" s="251"/>
      <c r="I393" s="251"/>
      <c r="J393" s="505" t="str">
        <f>IFERROR(IF(D393="","",INDEX('[18]EODs 2026'!$H:$H,MATCH(D393,'[18]EODs 2026'!$A:$A,0))),0)</f>
        <v/>
      </c>
      <c r="K393" s="510"/>
      <c r="L393" s="506" t="str">
        <f>IFERROR(IF(D393="","",INDEX('[18]EODs 2026'!$F:$F,MATCH(D393,'[18]EODs 2026'!$A:$A,0))),0)</f>
        <v/>
      </c>
      <c r="M393" s="251"/>
      <c r="N393" s="251"/>
      <c r="O393" s="251"/>
      <c r="P393" s="251"/>
      <c r="Q393" s="251"/>
      <c r="R393" s="251"/>
      <c r="S393" s="251"/>
      <c r="T393" s="251"/>
      <c r="U393" s="251"/>
      <c r="V393" s="251"/>
      <c r="W393" s="251"/>
      <c r="X393" s="251"/>
      <c r="Y393" s="251"/>
      <c r="Z393" s="251"/>
      <c r="AA393" s="251"/>
      <c r="AB393" s="251"/>
      <c r="AC393" s="251"/>
      <c r="AD393" s="251"/>
      <c r="AE393" s="251"/>
      <c r="AF393" s="303"/>
      <c r="AG393" s="303"/>
      <c r="AH393" s="303"/>
      <c r="AI393" s="303"/>
      <c r="AJ393" s="303"/>
      <c r="AK393" s="303"/>
      <c r="AL393" s="259" t="s">
        <v>1798</v>
      </c>
      <c r="AM393" s="302">
        <v>180617</v>
      </c>
      <c r="AU393" s="251"/>
      <c r="AV393" s="251"/>
      <c r="AW393" s="251"/>
      <c r="AX393" s="251"/>
      <c r="AY393" s="251"/>
      <c r="AZ393" s="251"/>
      <c r="BB393" s="251"/>
      <c r="BC393" s="251"/>
      <c r="BD393" s="251"/>
    </row>
    <row r="394" spans="1:56" ht="34.5" hidden="1" customHeight="1">
      <c r="A394" s="251"/>
      <c r="B394" s="251"/>
      <c r="C394" s="251"/>
      <c r="D394" s="251"/>
      <c r="E394" s="233"/>
      <c r="F394" s="251"/>
      <c r="G394" s="251"/>
      <c r="H394" s="251"/>
      <c r="I394" s="251"/>
      <c r="J394" s="505" t="str">
        <f>IFERROR(IF(D394="","",INDEX('[18]EODs 2026'!$H:$H,MATCH(D394,'[18]EODs 2026'!$A:$A,0))),0)</f>
        <v/>
      </c>
      <c r="K394" s="510"/>
      <c r="L394" s="506" t="str">
        <f>IFERROR(IF(D394="","",INDEX('[18]EODs 2026'!$F:$F,MATCH(D394,'[18]EODs 2026'!$A:$A,0))),0)</f>
        <v/>
      </c>
      <c r="M394" s="251"/>
      <c r="N394" s="251"/>
      <c r="O394" s="251"/>
      <c r="P394" s="251"/>
      <c r="Q394" s="251"/>
      <c r="R394" s="251"/>
      <c r="S394" s="251"/>
      <c r="T394" s="251"/>
      <c r="U394" s="251"/>
      <c r="V394" s="251"/>
      <c r="W394" s="251"/>
      <c r="X394" s="251"/>
      <c r="Y394" s="251"/>
      <c r="Z394" s="251"/>
      <c r="AA394" s="251"/>
      <c r="AB394" s="251"/>
      <c r="AC394" s="251"/>
      <c r="AD394" s="251"/>
      <c r="AE394" s="251"/>
      <c r="AF394" s="303"/>
      <c r="AG394" s="303"/>
      <c r="AH394" s="303"/>
      <c r="AI394" s="303"/>
      <c r="AJ394" s="303"/>
      <c r="AK394" s="303"/>
      <c r="AL394" s="259" t="s">
        <v>1799</v>
      </c>
      <c r="AM394" s="302">
        <v>180642</v>
      </c>
      <c r="AU394" s="251"/>
      <c r="AV394" s="251"/>
      <c r="AW394" s="251"/>
      <c r="AX394" s="251"/>
      <c r="AY394" s="251"/>
      <c r="AZ394" s="251"/>
      <c r="BB394" s="251"/>
      <c r="BC394" s="251"/>
      <c r="BD394" s="251"/>
    </row>
    <row r="395" spans="1:56" ht="34.5" hidden="1" customHeight="1">
      <c r="A395" s="251"/>
      <c r="B395" s="251"/>
      <c r="C395" s="251"/>
      <c r="D395" s="251"/>
      <c r="E395" s="233"/>
      <c r="F395" s="251"/>
      <c r="G395" s="251"/>
      <c r="H395" s="251"/>
      <c r="I395" s="251"/>
      <c r="J395" s="505" t="str">
        <f>IFERROR(IF(D395="","",INDEX('[18]EODs 2026'!$H:$H,MATCH(D395,'[18]EODs 2026'!$A:$A,0))),0)</f>
        <v/>
      </c>
      <c r="K395" s="510"/>
      <c r="L395" s="506" t="str">
        <f>IFERROR(IF(D395="","",INDEX('[18]EODs 2026'!$F:$F,MATCH(D395,'[18]EODs 2026'!$A:$A,0))),0)</f>
        <v/>
      </c>
      <c r="M395" s="251"/>
      <c r="N395" s="251"/>
      <c r="O395" s="251"/>
      <c r="P395" s="251"/>
      <c r="Q395" s="251"/>
      <c r="R395" s="251"/>
      <c r="S395" s="251"/>
      <c r="T395" s="251"/>
      <c r="U395" s="251"/>
      <c r="V395" s="251"/>
      <c r="W395" s="251"/>
      <c r="X395" s="251"/>
      <c r="Y395" s="251"/>
      <c r="Z395" s="251"/>
      <c r="AA395" s="251"/>
      <c r="AB395" s="251"/>
      <c r="AC395" s="251"/>
      <c r="AD395" s="251"/>
      <c r="AE395" s="251"/>
      <c r="AF395" s="303"/>
      <c r="AG395" s="303"/>
      <c r="AH395" s="303"/>
      <c r="AI395" s="303"/>
      <c r="AJ395" s="303"/>
      <c r="AK395" s="303"/>
      <c r="AL395" s="259" t="s">
        <v>1800</v>
      </c>
      <c r="AM395" s="302">
        <v>180643</v>
      </c>
      <c r="AU395" s="251"/>
      <c r="AV395" s="251"/>
      <c r="AW395" s="251"/>
      <c r="AX395" s="251"/>
      <c r="AY395" s="251"/>
      <c r="AZ395" s="251"/>
      <c r="BB395" s="251"/>
      <c r="BC395" s="251"/>
      <c r="BD395" s="251"/>
    </row>
    <row r="396" spans="1:56" ht="34.5" hidden="1" customHeight="1">
      <c r="A396" s="251"/>
      <c r="B396" s="251"/>
      <c r="C396" s="251"/>
      <c r="D396" s="251"/>
      <c r="E396" s="233"/>
      <c r="F396" s="251"/>
      <c r="G396" s="251"/>
      <c r="H396" s="251"/>
      <c r="I396" s="251"/>
      <c r="J396" s="505" t="str">
        <f>IFERROR(IF(D396="","",INDEX('[18]EODs 2026'!$H:$H,MATCH(D396,'[18]EODs 2026'!$A:$A,0))),0)</f>
        <v/>
      </c>
      <c r="K396" s="510"/>
      <c r="L396" s="506" t="str">
        <f>IFERROR(IF(D396="","",INDEX('[18]EODs 2026'!$F:$F,MATCH(D396,'[18]EODs 2026'!$A:$A,0))),0)</f>
        <v/>
      </c>
      <c r="M396" s="251"/>
      <c r="N396" s="251"/>
      <c r="O396" s="251"/>
      <c r="P396" s="251"/>
      <c r="Q396" s="251"/>
      <c r="R396" s="251"/>
      <c r="S396" s="251"/>
      <c r="T396" s="251"/>
      <c r="U396" s="251"/>
      <c r="V396" s="251"/>
      <c r="W396" s="251"/>
      <c r="X396" s="251"/>
      <c r="Y396" s="251"/>
      <c r="Z396" s="251"/>
      <c r="AA396" s="251"/>
      <c r="AB396" s="251"/>
      <c r="AC396" s="251"/>
      <c r="AD396" s="251"/>
      <c r="AE396" s="251"/>
      <c r="AF396" s="303"/>
      <c r="AG396" s="303"/>
      <c r="AH396" s="303"/>
      <c r="AI396" s="303"/>
      <c r="AJ396" s="303"/>
      <c r="AK396" s="303"/>
      <c r="AL396" s="259" t="s">
        <v>1800</v>
      </c>
      <c r="AM396" s="302">
        <v>180654</v>
      </c>
      <c r="AU396" s="251"/>
      <c r="AV396" s="251"/>
      <c r="AW396" s="251"/>
      <c r="AX396" s="251"/>
      <c r="AY396" s="251"/>
      <c r="AZ396" s="251"/>
      <c r="BB396" s="251"/>
      <c r="BC396" s="251"/>
      <c r="BD396" s="251"/>
    </row>
    <row r="397" spans="1:56" ht="34.5" hidden="1" customHeight="1">
      <c r="A397" s="251"/>
      <c r="B397" s="251"/>
      <c r="C397" s="251"/>
      <c r="D397" s="251"/>
      <c r="E397" s="233"/>
      <c r="F397" s="251"/>
      <c r="G397" s="251"/>
      <c r="H397" s="251"/>
      <c r="I397" s="251"/>
      <c r="J397" s="505" t="str">
        <f>IFERROR(IF(D397="","",INDEX('[18]EODs 2026'!$H:$H,MATCH(D397,'[18]EODs 2026'!$A:$A,0))),0)</f>
        <v/>
      </c>
      <c r="K397" s="510"/>
      <c r="L397" s="506" t="str">
        <f>IFERROR(IF(D397="","",INDEX('[18]EODs 2026'!$F:$F,MATCH(D397,'[18]EODs 2026'!$A:$A,0))),0)</f>
        <v/>
      </c>
      <c r="M397" s="251"/>
      <c r="N397" s="251"/>
      <c r="O397" s="251"/>
      <c r="P397" s="251"/>
      <c r="Q397" s="251"/>
      <c r="R397" s="251"/>
      <c r="S397" s="251"/>
      <c r="T397" s="251"/>
      <c r="U397" s="251"/>
      <c r="V397" s="251"/>
      <c r="W397" s="251"/>
      <c r="X397" s="251"/>
      <c r="Y397" s="251"/>
      <c r="Z397" s="251"/>
      <c r="AA397" s="251"/>
      <c r="AB397" s="251"/>
      <c r="AC397" s="251"/>
      <c r="AD397" s="251"/>
      <c r="AE397" s="251"/>
      <c r="AF397" s="303"/>
      <c r="AG397" s="303"/>
      <c r="AH397" s="303"/>
      <c r="AI397" s="303"/>
      <c r="AJ397" s="303"/>
      <c r="AK397" s="303"/>
      <c r="AL397" s="259" t="s">
        <v>1801</v>
      </c>
      <c r="AM397" s="302">
        <v>180700</v>
      </c>
      <c r="AU397" s="251"/>
      <c r="AV397" s="251"/>
      <c r="AW397" s="251"/>
      <c r="AX397" s="251"/>
      <c r="AY397" s="251"/>
      <c r="AZ397" s="251"/>
      <c r="BB397" s="251"/>
      <c r="BC397" s="251"/>
      <c r="BD397" s="251"/>
    </row>
    <row r="398" spans="1:56" ht="34.5" hidden="1" customHeight="1">
      <c r="A398" s="251"/>
      <c r="B398" s="251"/>
      <c r="C398" s="251"/>
      <c r="D398" s="251"/>
      <c r="E398" s="233"/>
      <c r="F398" s="251"/>
      <c r="G398" s="251"/>
      <c r="H398" s="251"/>
      <c r="I398" s="251"/>
      <c r="J398" s="505" t="str">
        <f>IFERROR(IF(D398="","",INDEX('[18]EODs 2026'!$H:$H,MATCH(D398,'[18]EODs 2026'!$A:$A,0))),0)</f>
        <v/>
      </c>
      <c r="K398" s="510"/>
      <c r="L398" s="506" t="str">
        <f>IFERROR(IF(D398="","",INDEX('[18]EODs 2026'!$F:$F,MATCH(D398,'[18]EODs 2026'!$A:$A,0))),0)</f>
        <v/>
      </c>
      <c r="M398" s="251"/>
      <c r="N398" s="251"/>
      <c r="O398" s="251"/>
      <c r="P398" s="251"/>
      <c r="Q398" s="251"/>
      <c r="R398" s="251"/>
      <c r="S398" s="251"/>
      <c r="T398" s="251"/>
      <c r="U398" s="251"/>
      <c r="V398" s="251"/>
      <c r="W398" s="251"/>
      <c r="X398" s="251"/>
      <c r="Y398" s="251"/>
      <c r="Z398" s="251"/>
      <c r="AA398" s="251"/>
      <c r="AB398" s="251"/>
      <c r="AC398" s="251"/>
      <c r="AD398" s="251"/>
      <c r="AE398" s="251"/>
      <c r="AF398" s="303"/>
      <c r="AG398" s="303"/>
      <c r="AH398" s="303"/>
      <c r="AI398" s="303"/>
      <c r="AJ398" s="303"/>
      <c r="AK398" s="303"/>
      <c r="AL398" s="259" t="s">
        <v>1802</v>
      </c>
      <c r="AM398" s="302">
        <v>180701</v>
      </c>
      <c r="AU398" s="251"/>
      <c r="AV398" s="251"/>
      <c r="AW398" s="251"/>
      <c r="AX398" s="251"/>
      <c r="AY398" s="251"/>
      <c r="AZ398" s="251"/>
      <c r="BB398" s="251"/>
      <c r="BC398" s="251"/>
      <c r="BD398" s="251"/>
    </row>
    <row r="399" spans="1:56" ht="34.5" hidden="1" customHeight="1">
      <c r="A399" s="251"/>
      <c r="B399" s="251"/>
      <c r="C399" s="251"/>
      <c r="D399" s="251"/>
      <c r="E399" s="233"/>
      <c r="F399" s="251"/>
      <c r="G399" s="251"/>
      <c r="H399" s="251"/>
      <c r="I399" s="251"/>
      <c r="J399" s="505" t="str">
        <f>IFERROR(IF(D399="","",INDEX('[18]EODs 2026'!$H:$H,MATCH(D399,'[18]EODs 2026'!$A:$A,0))),0)</f>
        <v/>
      </c>
      <c r="K399" s="510"/>
      <c r="L399" s="506" t="str">
        <f>IFERROR(IF(D399="","",INDEX('[18]EODs 2026'!$F:$F,MATCH(D399,'[18]EODs 2026'!$A:$A,0))),0)</f>
        <v/>
      </c>
      <c r="M399" s="251"/>
      <c r="N399" s="251"/>
      <c r="O399" s="251"/>
      <c r="P399" s="251"/>
      <c r="Q399" s="251"/>
      <c r="R399" s="251"/>
      <c r="S399" s="251"/>
      <c r="T399" s="251"/>
      <c r="U399" s="251"/>
      <c r="V399" s="251"/>
      <c r="W399" s="251"/>
      <c r="X399" s="251"/>
      <c r="Y399" s="251"/>
      <c r="Z399" s="251"/>
      <c r="AA399" s="251"/>
      <c r="AB399" s="251"/>
      <c r="AC399" s="251"/>
      <c r="AD399" s="251"/>
      <c r="AE399" s="251"/>
      <c r="AF399" s="303"/>
      <c r="AG399" s="303"/>
      <c r="AH399" s="303"/>
      <c r="AI399" s="303"/>
      <c r="AJ399" s="303"/>
      <c r="AK399" s="303"/>
      <c r="AL399" s="259" t="s">
        <v>1803</v>
      </c>
      <c r="AM399" s="302">
        <v>180702</v>
      </c>
      <c r="AU399" s="251"/>
      <c r="AV399" s="251"/>
      <c r="AW399" s="251"/>
      <c r="AX399" s="251"/>
      <c r="AY399" s="251"/>
      <c r="AZ399" s="251"/>
      <c r="BB399" s="251"/>
      <c r="BC399" s="251"/>
      <c r="BD399" s="251"/>
    </row>
    <row r="400" spans="1:56" ht="34.5" hidden="1" customHeight="1">
      <c r="A400" s="251"/>
      <c r="B400" s="251"/>
      <c r="C400" s="251"/>
      <c r="D400" s="251"/>
      <c r="E400" s="233"/>
      <c r="F400" s="251"/>
      <c r="G400" s="251"/>
      <c r="H400" s="251"/>
      <c r="I400" s="251"/>
      <c r="J400" s="505" t="str">
        <f>IFERROR(IF(D400="","",INDEX('[18]EODs 2026'!$H:$H,MATCH(D400,'[18]EODs 2026'!$A:$A,0))),0)</f>
        <v/>
      </c>
      <c r="K400" s="510"/>
      <c r="L400" s="506" t="str">
        <f>IFERROR(IF(D400="","",INDEX('[18]EODs 2026'!$F:$F,MATCH(D400,'[18]EODs 2026'!$A:$A,0))),0)</f>
        <v/>
      </c>
      <c r="M400" s="251"/>
      <c r="N400" s="251"/>
      <c r="O400" s="251"/>
      <c r="P400" s="251"/>
      <c r="Q400" s="251"/>
      <c r="R400" s="251"/>
      <c r="S400" s="251"/>
      <c r="T400" s="251"/>
      <c r="U400" s="251"/>
      <c r="V400" s="251"/>
      <c r="W400" s="251"/>
      <c r="X400" s="251"/>
      <c r="Y400" s="251"/>
      <c r="Z400" s="251"/>
      <c r="AA400" s="251"/>
      <c r="AB400" s="251"/>
      <c r="AC400" s="251"/>
      <c r="AD400" s="251"/>
      <c r="AE400" s="251"/>
      <c r="AF400" s="303"/>
      <c r="AG400" s="303"/>
      <c r="AH400" s="303"/>
      <c r="AI400" s="303"/>
      <c r="AJ400" s="303"/>
      <c r="AK400" s="303"/>
      <c r="AL400" s="259" t="s">
        <v>1804</v>
      </c>
      <c r="AM400" s="302">
        <v>180703</v>
      </c>
      <c r="AU400" s="251"/>
      <c r="AV400" s="251"/>
      <c r="AW400" s="251"/>
      <c r="AX400" s="251"/>
      <c r="AY400" s="251"/>
      <c r="AZ400" s="251"/>
      <c r="BB400" s="251"/>
      <c r="BC400" s="251"/>
      <c r="BD400" s="251"/>
    </row>
    <row r="401" spans="1:56" ht="34.5" hidden="1" customHeight="1">
      <c r="A401" s="251"/>
      <c r="B401" s="251"/>
      <c r="C401" s="251"/>
      <c r="D401" s="251"/>
      <c r="E401" s="233"/>
      <c r="F401" s="251"/>
      <c r="G401" s="251"/>
      <c r="H401" s="251"/>
      <c r="I401" s="251"/>
      <c r="J401" s="505" t="str">
        <f>IFERROR(IF(D401="","",INDEX('[18]EODs 2026'!$H:$H,MATCH(D401,'[18]EODs 2026'!$A:$A,0))),0)</f>
        <v/>
      </c>
      <c r="K401" s="510"/>
      <c r="L401" s="506" t="str">
        <f>IFERROR(IF(D401="","",INDEX('[18]EODs 2026'!$F:$F,MATCH(D401,'[18]EODs 2026'!$A:$A,0))),0)</f>
        <v/>
      </c>
      <c r="M401" s="251"/>
      <c r="N401" s="251"/>
      <c r="O401" s="251"/>
      <c r="P401" s="251"/>
      <c r="Q401" s="251"/>
      <c r="R401" s="251"/>
      <c r="S401" s="251"/>
      <c r="T401" s="251"/>
      <c r="U401" s="251"/>
      <c r="V401" s="251"/>
      <c r="W401" s="251"/>
      <c r="X401" s="251"/>
      <c r="Y401" s="251"/>
      <c r="Z401" s="251"/>
      <c r="AA401" s="251"/>
      <c r="AB401" s="251"/>
      <c r="AC401" s="251"/>
      <c r="AD401" s="251"/>
      <c r="AE401" s="251"/>
      <c r="AF401" s="303"/>
      <c r="AG401" s="303"/>
      <c r="AH401" s="303"/>
      <c r="AI401" s="303"/>
      <c r="AJ401" s="303"/>
      <c r="AK401" s="303"/>
      <c r="AL401" s="259" t="s">
        <v>1805</v>
      </c>
      <c r="AM401" s="302">
        <v>180704</v>
      </c>
      <c r="AU401" s="251"/>
      <c r="AV401" s="251"/>
      <c r="AW401" s="251"/>
      <c r="AX401" s="251"/>
      <c r="AY401" s="251"/>
      <c r="AZ401" s="251"/>
      <c r="BB401" s="251"/>
      <c r="BC401" s="251"/>
      <c r="BD401" s="251"/>
    </row>
    <row r="402" spans="1:56" ht="34.5" hidden="1" customHeight="1">
      <c r="A402" s="251"/>
      <c r="B402" s="251"/>
      <c r="C402" s="251"/>
      <c r="D402" s="251"/>
      <c r="E402" s="233"/>
      <c r="F402" s="251"/>
      <c r="G402" s="251"/>
      <c r="H402" s="251"/>
      <c r="I402" s="251"/>
      <c r="J402" s="505" t="str">
        <f>IFERROR(IF(D402="","",INDEX('[18]EODs 2026'!$H:$H,MATCH(D402,'[18]EODs 2026'!$A:$A,0))),0)</f>
        <v/>
      </c>
      <c r="K402" s="510"/>
      <c r="L402" s="506" t="str">
        <f>IFERROR(IF(D402="","",INDEX('[18]EODs 2026'!$F:$F,MATCH(D402,'[18]EODs 2026'!$A:$A,0))),0)</f>
        <v/>
      </c>
      <c r="M402" s="251"/>
      <c r="N402" s="251"/>
      <c r="O402" s="251"/>
      <c r="P402" s="251"/>
      <c r="Q402" s="251"/>
      <c r="R402" s="251"/>
      <c r="S402" s="251"/>
      <c r="T402" s="251"/>
      <c r="U402" s="251"/>
      <c r="V402" s="251"/>
      <c r="W402" s="251"/>
      <c r="X402" s="251"/>
      <c r="Y402" s="251"/>
      <c r="Z402" s="251"/>
      <c r="AA402" s="251"/>
      <c r="AB402" s="251"/>
      <c r="AC402" s="251"/>
      <c r="AD402" s="251"/>
      <c r="AE402" s="251"/>
      <c r="AF402" s="303"/>
      <c r="AG402" s="303"/>
      <c r="AH402" s="303"/>
      <c r="AI402" s="303"/>
      <c r="AJ402" s="303"/>
      <c r="AK402" s="303"/>
      <c r="AL402" s="259" t="s">
        <v>1806</v>
      </c>
      <c r="AM402" s="302">
        <v>180705</v>
      </c>
      <c r="AU402" s="251"/>
      <c r="AV402" s="251"/>
      <c r="AW402" s="251"/>
      <c r="AX402" s="251"/>
      <c r="AY402" s="251"/>
      <c r="AZ402" s="251"/>
      <c r="BB402" s="251"/>
      <c r="BC402" s="251"/>
      <c r="BD402" s="251"/>
    </row>
    <row r="403" spans="1:56" ht="34.5" hidden="1" customHeight="1">
      <c r="A403" s="251"/>
      <c r="B403" s="251"/>
      <c r="C403" s="251"/>
      <c r="D403" s="251"/>
      <c r="E403" s="233"/>
      <c r="F403" s="251"/>
      <c r="G403" s="251"/>
      <c r="H403" s="251"/>
      <c r="I403" s="251"/>
      <c r="J403" s="505" t="str">
        <f>IFERROR(IF(D403="","",INDEX('[18]EODs 2026'!$H:$H,MATCH(D403,'[18]EODs 2026'!$A:$A,0))),0)</f>
        <v/>
      </c>
      <c r="K403" s="510"/>
      <c r="L403" s="506" t="str">
        <f>IFERROR(IF(D403="","",INDEX('[18]EODs 2026'!$F:$F,MATCH(D403,'[18]EODs 2026'!$A:$A,0))),0)</f>
        <v/>
      </c>
      <c r="M403" s="251"/>
      <c r="N403" s="251"/>
      <c r="O403" s="251"/>
      <c r="P403" s="251"/>
      <c r="Q403" s="251"/>
      <c r="R403" s="251"/>
      <c r="S403" s="251"/>
      <c r="T403" s="251"/>
      <c r="U403" s="251"/>
      <c r="V403" s="251"/>
      <c r="W403" s="251"/>
      <c r="X403" s="251"/>
      <c r="Y403" s="251"/>
      <c r="Z403" s="251"/>
      <c r="AA403" s="251"/>
      <c r="AB403" s="251"/>
      <c r="AC403" s="251"/>
      <c r="AD403" s="251"/>
      <c r="AE403" s="251"/>
      <c r="AF403" s="303"/>
      <c r="AG403" s="303"/>
      <c r="AH403" s="303"/>
      <c r="AI403" s="303"/>
      <c r="AJ403" s="303"/>
      <c r="AK403" s="303"/>
      <c r="AL403" s="259" t="s">
        <v>1807</v>
      </c>
      <c r="AM403" s="302">
        <v>180708</v>
      </c>
      <c r="AU403" s="251"/>
      <c r="AV403" s="251"/>
      <c r="AW403" s="251"/>
      <c r="AX403" s="251"/>
      <c r="AY403" s="251"/>
      <c r="AZ403" s="251"/>
      <c r="BB403" s="251"/>
      <c r="BC403" s="251"/>
      <c r="BD403" s="251"/>
    </row>
    <row r="404" spans="1:56" ht="34.5" hidden="1" customHeight="1">
      <c r="A404" s="251"/>
      <c r="B404" s="251"/>
      <c r="C404" s="251"/>
      <c r="D404" s="251"/>
      <c r="E404" s="233"/>
      <c r="F404" s="251"/>
      <c r="G404" s="251"/>
      <c r="H404" s="251"/>
      <c r="I404" s="251"/>
      <c r="J404" s="505" t="str">
        <f>IFERROR(IF(D404="","",INDEX('[18]EODs 2026'!$H:$H,MATCH(D404,'[18]EODs 2026'!$A:$A,0))),0)</f>
        <v/>
      </c>
      <c r="K404" s="510"/>
      <c r="L404" s="506" t="str">
        <f>IFERROR(IF(D404="","",INDEX('[18]EODs 2026'!$F:$F,MATCH(D404,'[18]EODs 2026'!$A:$A,0))),0)</f>
        <v/>
      </c>
      <c r="M404" s="251"/>
      <c r="N404" s="251"/>
      <c r="O404" s="251"/>
      <c r="P404" s="251"/>
      <c r="Q404" s="251"/>
      <c r="R404" s="251"/>
      <c r="S404" s="251"/>
      <c r="T404" s="251"/>
      <c r="U404" s="251"/>
      <c r="V404" s="251"/>
      <c r="W404" s="251"/>
      <c r="X404" s="251"/>
      <c r="Y404" s="251"/>
      <c r="Z404" s="251"/>
      <c r="AA404" s="251"/>
      <c r="AB404" s="251"/>
      <c r="AC404" s="251"/>
      <c r="AD404" s="251"/>
      <c r="AE404" s="251"/>
      <c r="AF404" s="303"/>
      <c r="AG404" s="303"/>
      <c r="AH404" s="303"/>
      <c r="AI404" s="303"/>
      <c r="AJ404" s="303"/>
      <c r="AK404" s="303"/>
      <c r="AL404" s="259" t="s">
        <v>1808</v>
      </c>
      <c r="AM404" s="302">
        <v>180709</v>
      </c>
      <c r="AU404" s="251"/>
      <c r="AV404" s="251"/>
      <c r="AW404" s="251"/>
      <c r="AX404" s="251"/>
      <c r="AY404" s="251"/>
      <c r="AZ404" s="251"/>
      <c r="BB404" s="251"/>
      <c r="BC404" s="251"/>
      <c r="BD404" s="251"/>
    </row>
    <row r="405" spans="1:56" ht="34.5" hidden="1" customHeight="1">
      <c r="A405" s="251"/>
      <c r="B405" s="251"/>
      <c r="C405" s="251"/>
      <c r="D405" s="251"/>
      <c r="E405" s="233"/>
      <c r="F405" s="251"/>
      <c r="G405" s="251"/>
      <c r="H405" s="251"/>
      <c r="I405" s="251"/>
      <c r="J405" s="505" t="str">
        <f>IFERROR(IF(D405="","",INDEX('[18]EODs 2026'!$H:$H,MATCH(D405,'[18]EODs 2026'!$A:$A,0))),0)</f>
        <v/>
      </c>
      <c r="K405" s="510"/>
      <c r="L405" s="506" t="str">
        <f>IFERROR(IF(D405="","",INDEX('[18]EODs 2026'!$F:$F,MATCH(D405,'[18]EODs 2026'!$A:$A,0))),0)</f>
        <v/>
      </c>
      <c r="M405" s="251"/>
      <c r="N405" s="251"/>
      <c r="O405" s="251"/>
      <c r="P405" s="251"/>
      <c r="Q405" s="251"/>
      <c r="R405" s="251"/>
      <c r="S405" s="251"/>
      <c r="T405" s="251"/>
      <c r="U405" s="251"/>
      <c r="V405" s="251"/>
      <c r="W405" s="251"/>
      <c r="X405" s="251"/>
      <c r="Y405" s="251"/>
      <c r="Z405" s="251"/>
      <c r="AA405" s="251"/>
      <c r="AB405" s="251"/>
      <c r="AC405" s="251"/>
      <c r="AD405" s="251"/>
      <c r="AE405" s="251"/>
      <c r="AF405" s="303"/>
      <c r="AG405" s="303"/>
      <c r="AH405" s="303"/>
      <c r="AI405" s="303"/>
      <c r="AJ405" s="303"/>
      <c r="AK405" s="303"/>
      <c r="AL405" s="259" t="s">
        <v>1809</v>
      </c>
      <c r="AM405" s="302">
        <v>180710</v>
      </c>
      <c r="AU405" s="251"/>
      <c r="AV405" s="251"/>
      <c r="AW405" s="251"/>
      <c r="AX405" s="251"/>
      <c r="AY405" s="251"/>
      <c r="AZ405" s="251"/>
      <c r="BB405" s="251"/>
      <c r="BC405" s="251"/>
      <c r="BD405" s="251"/>
    </row>
    <row r="406" spans="1:56" ht="34.5" hidden="1" customHeight="1">
      <c r="A406" s="251"/>
      <c r="B406" s="251"/>
      <c r="C406" s="251"/>
      <c r="D406" s="251"/>
      <c r="E406" s="233"/>
      <c r="F406" s="251"/>
      <c r="G406" s="251"/>
      <c r="H406" s="251"/>
      <c r="I406" s="251"/>
      <c r="J406" s="505" t="str">
        <f>IFERROR(IF(D406="","",INDEX('[18]EODs 2026'!$H:$H,MATCH(D406,'[18]EODs 2026'!$A:$A,0))),0)</f>
        <v/>
      </c>
      <c r="K406" s="510"/>
      <c r="L406" s="506" t="str">
        <f>IFERROR(IF(D406="","",INDEX('[18]EODs 2026'!$F:$F,MATCH(D406,'[18]EODs 2026'!$A:$A,0))),0)</f>
        <v/>
      </c>
      <c r="M406" s="251"/>
      <c r="N406" s="251"/>
      <c r="O406" s="251"/>
      <c r="P406" s="251"/>
      <c r="Q406" s="251"/>
      <c r="R406" s="251"/>
      <c r="S406" s="251"/>
      <c r="T406" s="251"/>
      <c r="U406" s="251"/>
      <c r="V406" s="251"/>
      <c r="W406" s="251"/>
      <c r="X406" s="251"/>
      <c r="Y406" s="251"/>
      <c r="Z406" s="251"/>
      <c r="AA406" s="251"/>
      <c r="AB406" s="251"/>
      <c r="AC406" s="251"/>
      <c r="AD406" s="251"/>
      <c r="AE406" s="251"/>
      <c r="AF406" s="303"/>
      <c r="AG406" s="303"/>
      <c r="AH406" s="303"/>
      <c r="AI406" s="303"/>
      <c r="AJ406" s="303"/>
      <c r="AK406" s="303"/>
      <c r="AL406" s="259" t="s">
        <v>1810</v>
      </c>
      <c r="AM406" s="302">
        <v>180711</v>
      </c>
      <c r="AU406" s="251"/>
      <c r="AV406" s="251"/>
      <c r="AW406" s="251"/>
      <c r="AX406" s="251"/>
      <c r="AY406" s="251"/>
      <c r="AZ406" s="251"/>
      <c r="BB406" s="251"/>
      <c r="BC406" s="251"/>
      <c r="BD406" s="251"/>
    </row>
    <row r="407" spans="1:56" ht="34.5" hidden="1" customHeight="1">
      <c r="A407" s="251"/>
      <c r="B407" s="251"/>
      <c r="C407" s="251"/>
      <c r="D407" s="251"/>
      <c r="E407" s="233"/>
      <c r="F407" s="251"/>
      <c r="G407" s="251"/>
      <c r="H407" s="251"/>
      <c r="I407" s="251"/>
      <c r="J407" s="505" t="str">
        <f>IFERROR(IF(D407="","",INDEX('[18]EODs 2026'!$H:$H,MATCH(D407,'[18]EODs 2026'!$A:$A,0))),0)</f>
        <v/>
      </c>
      <c r="K407" s="510"/>
      <c r="L407" s="506" t="str">
        <f>IFERROR(IF(D407="","",INDEX('[18]EODs 2026'!$F:$F,MATCH(D407,'[18]EODs 2026'!$A:$A,0))),0)</f>
        <v/>
      </c>
      <c r="M407" s="251"/>
      <c r="N407" s="251"/>
      <c r="O407" s="251"/>
      <c r="P407" s="251"/>
      <c r="Q407" s="251"/>
      <c r="R407" s="251"/>
      <c r="S407" s="251"/>
      <c r="T407" s="251"/>
      <c r="U407" s="251"/>
      <c r="V407" s="251"/>
      <c r="W407" s="251"/>
      <c r="X407" s="251"/>
      <c r="Y407" s="251"/>
      <c r="Z407" s="251"/>
      <c r="AA407" s="251"/>
      <c r="AB407" s="251"/>
      <c r="AC407" s="251"/>
      <c r="AD407" s="251"/>
      <c r="AE407" s="251"/>
      <c r="AF407" s="303"/>
      <c r="AG407" s="303"/>
      <c r="AH407" s="303"/>
      <c r="AI407" s="303"/>
      <c r="AJ407" s="303"/>
      <c r="AK407" s="303"/>
      <c r="AL407" s="259" t="s">
        <v>1655</v>
      </c>
      <c r="AM407" s="302">
        <v>180799</v>
      </c>
      <c r="AU407" s="251"/>
      <c r="AV407" s="251"/>
      <c r="AW407" s="251"/>
      <c r="AX407" s="251"/>
      <c r="AY407" s="251"/>
      <c r="AZ407" s="251"/>
      <c r="BB407" s="251"/>
      <c r="BC407" s="251"/>
      <c r="BD407" s="251"/>
    </row>
    <row r="408" spans="1:56" ht="34.5" hidden="1" customHeight="1">
      <c r="A408" s="251"/>
      <c r="B408" s="251"/>
      <c r="C408" s="251"/>
      <c r="D408" s="251"/>
      <c r="E408" s="233"/>
      <c r="F408" s="251"/>
      <c r="G408" s="251"/>
      <c r="H408" s="251"/>
      <c r="I408" s="251"/>
      <c r="J408" s="505" t="str">
        <f>IFERROR(IF(D408="","",INDEX('[18]EODs 2026'!$H:$H,MATCH(D408,'[18]EODs 2026'!$A:$A,0))),0)</f>
        <v/>
      </c>
      <c r="K408" s="510"/>
      <c r="L408" s="506" t="str">
        <f>IFERROR(IF(D408="","",INDEX('[18]EODs 2026'!$F:$F,MATCH(D408,'[18]EODs 2026'!$A:$A,0))),0)</f>
        <v/>
      </c>
      <c r="M408" s="251"/>
      <c r="N408" s="251"/>
      <c r="O408" s="251"/>
      <c r="P408" s="251"/>
      <c r="Q408" s="251"/>
      <c r="R408" s="251"/>
      <c r="S408" s="251"/>
      <c r="T408" s="251"/>
      <c r="U408" s="251"/>
      <c r="V408" s="251"/>
      <c r="W408" s="251"/>
      <c r="X408" s="251"/>
      <c r="Y408" s="251"/>
      <c r="Z408" s="251"/>
      <c r="AA408" s="251"/>
      <c r="AB408" s="251"/>
      <c r="AC408" s="251"/>
      <c r="AD408" s="251"/>
      <c r="AE408" s="251"/>
      <c r="AF408" s="303"/>
      <c r="AG408" s="303"/>
      <c r="AH408" s="303"/>
      <c r="AI408" s="303"/>
      <c r="AJ408" s="303"/>
      <c r="AK408" s="303"/>
      <c r="AL408" s="259" t="s">
        <v>1811</v>
      </c>
      <c r="AM408" s="302">
        <v>180800</v>
      </c>
      <c r="AU408" s="251"/>
      <c r="AV408" s="251"/>
      <c r="AW408" s="251"/>
      <c r="AX408" s="251"/>
      <c r="AY408" s="251"/>
      <c r="AZ408" s="251"/>
      <c r="BB408" s="251"/>
      <c r="BC408" s="251"/>
      <c r="BD408" s="251"/>
    </row>
    <row r="409" spans="1:56" ht="34.5" hidden="1" customHeight="1">
      <c r="A409" s="251"/>
      <c r="B409" s="251"/>
      <c r="C409" s="251"/>
      <c r="D409" s="251"/>
      <c r="E409" s="233"/>
      <c r="F409" s="251"/>
      <c r="G409" s="251"/>
      <c r="H409" s="251"/>
      <c r="I409" s="251"/>
      <c r="J409" s="505" t="str">
        <f>IFERROR(IF(D409="","",INDEX('[18]EODs 2026'!$H:$H,MATCH(D409,'[18]EODs 2026'!$A:$A,0))),0)</f>
        <v/>
      </c>
      <c r="K409" s="510"/>
      <c r="L409" s="506" t="str">
        <f>IFERROR(IF(D409="","",INDEX('[18]EODs 2026'!$F:$F,MATCH(D409,'[18]EODs 2026'!$A:$A,0))),0)</f>
        <v/>
      </c>
      <c r="M409" s="251"/>
      <c r="N409" s="251"/>
      <c r="O409" s="251"/>
      <c r="P409" s="251"/>
      <c r="Q409" s="251"/>
      <c r="R409" s="251"/>
      <c r="S409" s="251"/>
      <c r="T409" s="251"/>
      <c r="U409" s="251"/>
      <c r="V409" s="251"/>
      <c r="W409" s="251"/>
      <c r="X409" s="251"/>
      <c r="Y409" s="251"/>
      <c r="Z409" s="251"/>
      <c r="AA409" s="251"/>
      <c r="AB409" s="251"/>
      <c r="AC409" s="251"/>
      <c r="AD409" s="251"/>
      <c r="AE409" s="251"/>
      <c r="AF409" s="303"/>
      <c r="AG409" s="303"/>
      <c r="AH409" s="303"/>
      <c r="AI409" s="303"/>
      <c r="AJ409" s="303"/>
      <c r="AK409" s="303"/>
      <c r="AL409" s="259" t="s">
        <v>1812</v>
      </c>
      <c r="AM409" s="302">
        <v>180801</v>
      </c>
      <c r="AU409" s="251"/>
      <c r="AV409" s="251"/>
      <c r="AW409" s="251"/>
      <c r="AX409" s="251"/>
      <c r="AY409" s="251"/>
      <c r="AZ409" s="251"/>
      <c r="BB409" s="251"/>
      <c r="BC409" s="251"/>
      <c r="BD409" s="251"/>
    </row>
    <row r="410" spans="1:56" ht="34.5" hidden="1" customHeight="1">
      <c r="A410" s="251"/>
      <c r="B410" s="251"/>
      <c r="C410" s="251"/>
      <c r="D410" s="251"/>
      <c r="E410" s="233"/>
      <c r="F410" s="251"/>
      <c r="G410" s="251"/>
      <c r="H410" s="251"/>
      <c r="I410" s="251"/>
      <c r="J410" s="505" t="str">
        <f>IFERROR(IF(D410="","",INDEX('[18]EODs 2026'!$H:$H,MATCH(D410,'[18]EODs 2026'!$A:$A,0))),0)</f>
        <v/>
      </c>
      <c r="K410" s="510"/>
      <c r="L410" s="506" t="str">
        <f>IFERROR(IF(D410="","",INDEX('[18]EODs 2026'!$F:$F,MATCH(D410,'[18]EODs 2026'!$A:$A,0))),0)</f>
        <v/>
      </c>
      <c r="M410" s="251"/>
      <c r="N410" s="251"/>
      <c r="O410" s="251"/>
      <c r="P410" s="251"/>
      <c r="Q410" s="251"/>
      <c r="R410" s="251"/>
      <c r="S410" s="251"/>
      <c r="T410" s="251"/>
      <c r="U410" s="251"/>
      <c r="V410" s="251"/>
      <c r="W410" s="251"/>
      <c r="X410" s="251"/>
      <c r="Y410" s="251"/>
      <c r="Z410" s="251"/>
      <c r="AA410" s="251"/>
      <c r="AB410" s="251"/>
      <c r="AC410" s="251"/>
      <c r="AD410" s="251"/>
      <c r="AE410" s="251"/>
      <c r="AF410" s="303"/>
      <c r="AG410" s="303"/>
      <c r="AH410" s="303"/>
      <c r="AI410" s="303"/>
      <c r="AJ410" s="303"/>
      <c r="AK410" s="303"/>
      <c r="AL410" s="259" t="s">
        <v>1813</v>
      </c>
      <c r="AM410" s="302">
        <v>180900</v>
      </c>
      <c r="AU410" s="251"/>
      <c r="AV410" s="251"/>
      <c r="AW410" s="251"/>
      <c r="AX410" s="251"/>
      <c r="AY410" s="251"/>
      <c r="AZ410" s="251"/>
      <c r="BB410" s="251"/>
      <c r="BC410" s="251"/>
      <c r="BD410" s="251"/>
    </row>
    <row r="411" spans="1:56" ht="34.5" hidden="1" customHeight="1">
      <c r="A411" s="251"/>
      <c r="B411" s="251"/>
      <c r="C411" s="251"/>
      <c r="D411" s="251"/>
      <c r="E411" s="233"/>
      <c r="F411" s="251"/>
      <c r="G411" s="251"/>
      <c r="H411" s="251"/>
      <c r="I411" s="251"/>
      <c r="J411" s="505" t="str">
        <f>IFERROR(IF(D411="","",INDEX('[18]EODs 2026'!$H:$H,MATCH(D411,'[18]EODs 2026'!$A:$A,0))),0)</f>
        <v/>
      </c>
      <c r="K411" s="510"/>
      <c r="L411" s="506" t="str">
        <f>IFERROR(IF(D411="","",INDEX('[18]EODs 2026'!$F:$F,MATCH(D411,'[18]EODs 2026'!$A:$A,0))),0)</f>
        <v/>
      </c>
      <c r="M411" s="251"/>
      <c r="N411" s="251"/>
      <c r="O411" s="251"/>
      <c r="P411" s="251"/>
      <c r="Q411" s="251"/>
      <c r="R411" s="251"/>
      <c r="S411" s="251"/>
      <c r="T411" s="251"/>
      <c r="U411" s="251"/>
      <c r="V411" s="251"/>
      <c r="W411" s="251"/>
      <c r="X411" s="251"/>
      <c r="Y411" s="251"/>
      <c r="Z411" s="251"/>
      <c r="AA411" s="251"/>
      <c r="AB411" s="251"/>
      <c r="AC411" s="251"/>
      <c r="AD411" s="251"/>
      <c r="AE411" s="251"/>
      <c r="AF411" s="303"/>
      <c r="AG411" s="303"/>
      <c r="AH411" s="303"/>
      <c r="AI411" s="303"/>
      <c r="AJ411" s="303"/>
      <c r="AK411" s="303"/>
      <c r="AL411" s="259" t="s">
        <v>1814</v>
      </c>
      <c r="AM411" s="302">
        <v>180901</v>
      </c>
      <c r="AU411" s="251"/>
      <c r="AV411" s="251"/>
      <c r="AW411" s="251"/>
      <c r="AX411" s="251"/>
      <c r="AY411" s="251"/>
      <c r="AZ411" s="251"/>
      <c r="BB411" s="251"/>
      <c r="BC411" s="251"/>
      <c r="BD411" s="251"/>
    </row>
    <row r="412" spans="1:56" ht="34.5" hidden="1" customHeight="1">
      <c r="A412" s="251"/>
      <c r="B412" s="251"/>
      <c r="C412" s="251"/>
      <c r="D412" s="251"/>
      <c r="E412" s="233"/>
      <c r="F412" s="251"/>
      <c r="G412" s="251"/>
      <c r="H412" s="251"/>
      <c r="I412" s="251"/>
      <c r="J412" s="505" t="str">
        <f>IFERROR(IF(D412="","",INDEX('[18]EODs 2026'!$H:$H,MATCH(D412,'[18]EODs 2026'!$A:$A,0))),0)</f>
        <v/>
      </c>
      <c r="K412" s="510"/>
      <c r="L412" s="506" t="str">
        <f>IFERROR(IF(D412="","",INDEX('[18]EODs 2026'!$F:$F,MATCH(D412,'[18]EODs 2026'!$A:$A,0))),0)</f>
        <v/>
      </c>
      <c r="M412" s="251"/>
      <c r="N412" s="251"/>
      <c r="O412" s="251"/>
      <c r="P412" s="251"/>
      <c r="Q412" s="251"/>
      <c r="R412" s="251"/>
      <c r="S412" s="251"/>
      <c r="T412" s="251"/>
      <c r="U412" s="251"/>
      <c r="V412" s="251"/>
      <c r="W412" s="251"/>
      <c r="X412" s="251"/>
      <c r="Y412" s="251"/>
      <c r="Z412" s="251"/>
      <c r="AA412" s="251"/>
      <c r="AB412" s="251"/>
      <c r="AC412" s="251"/>
      <c r="AD412" s="251"/>
      <c r="AE412" s="251"/>
      <c r="AF412" s="303"/>
      <c r="AG412" s="303"/>
      <c r="AH412" s="303"/>
      <c r="AI412" s="303"/>
      <c r="AJ412" s="303"/>
      <c r="AK412" s="303"/>
      <c r="AL412" s="259" t="s">
        <v>1815</v>
      </c>
      <c r="AM412" s="302">
        <v>181000</v>
      </c>
      <c r="AU412" s="251"/>
      <c r="AV412" s="251"/>
      <c r="AW412" s="251"/>
      <c r="AX412" s="251"/>
      <c r="AY412" s="251"/>
      <c r="AZ412" s="251"/>
      <c r="BB412" s="251"/>
      <c r="BC412" s="251"/>
      <c r="BD412" s="251"/>
    </row>
    <row r="413" spans="1:56" ht="34.5" hidden="1" customHeight="1">
      <c r="A413" s="251"/>
      <c r="B413" s="251"/>
      <c r="C413" s="251"/>
      <c r="D413" s="251"/>
      <c r="E413" s="233"/>
      <c r="F413" s="251"/>
      <c r="G413" s="251"/>
      <c r="H413" s="251"/>
      <c r="I413" s="251"/>
      <c r="J413" s="505" t="str">
        <f>IFERROR(IF(D413="","",INDEX('[18]EODs 2026'!$H:$H,MATCH(D413,'[18]EODs 2026'!$A:$A,0))),0)</f>
        <v/>
      </c>
      <c r="K413" s="510"/>
      <c r="L413" s="506" t="str">
        <f>IFERROR(IF(D413="","",INDEX('[18]EODs 2026'!$F:$F,MATCH(D413,'[18]EODs 2026'!$A:$A,0))),0)</f>
        <v/>
      </c>
      <c r="M413" s="251"/>
      <c r="N413" s="251"/>
      <c r="O413" s="251"/>
      <c r="P413" s="251"/>
      <c r="Q413" s="251"/>
      <c r="R413" s="251"/>
      <c r="S413" s="251"/>
      <c r="T413" s="251"/>
      <c r="U413" s="251"/>
      <c r="V413" s="251"/>
      <c r="W413" s="251"/>
      <c r="X413" s="251"/>
      <c r="Y413" s="251"/>
      <c r="Z413" s="251"/>
      <c r="AA413" s="251"/>
      <c r="AB413" s="251"/>
      <c r="AC413" s="251"/>
      <c r="AD413" s="251"/>
      <c r="AE413" s="251"/>
      <c r="AF413" s="303"/>
      <c r="AG413" s="303"/>
      <c r="AH413" s="303"/>
      <c r="AI413" s="303"/>
      <c r="AJ413" s="303"/>
      <c r="AK413" s="303"/>
      <c r="AL413" s="259" t="s">
        <v>1816</v>
      </c>
      <c r="AM413" s="302">
        <v>181001</v>
      </c>
      <c r="AU413" s="251"/>
      <c r="AV413" s="251"/>
      <c r="AW413" s="251"/>
      <c r="AX413" s="251"/>
      <c r="AY413" s="251"/>
      <c r="AZ413" s="251"/>
      <c r="BB413" s="251"/>
      <c r="BC413" s="251"/>
      <c r="BD413" s="251"/>
    </row>
    <row r="414" spans="1:56" ht="34.5" hidden="1" customHeight="1">
      <c r="A414" s="251"/>
      <c r="B414" s="251"/>
      <c r="C414" s="251"/>
      <c r="D414" s="251"/>
      <c r="E414" s="233"/>
      <c r="F414" s="251"/>
      <c r="G414" s="251"/>
      <c r="H414" s="251"/>
      <c r="I414" s="251"/>
      <c r="J414" s="505" t="str">
        <f>IFERROR(IF(D414="","",INDEX('[18]EODs 2026'!$H:$H,MATCH(D414,'[18]EODs 2026'!$A:$A,0))),0)</f>
        <v/>
      </c>
      <c r="K414" s="510"/>
      <c r="L414" s="506" t="str">
        <f>IFERROR(IF(D414="","",INDEX('[18]EODs 2026'!$F:$F,MATCH(D414,'[18]EODs 2026'!$A:$A,0))),0)</f>
        <v/>
      </c>
      <c r="M414" s="251"/>
      <c r="N414" s="251"/>
      <c r="O414" s="251"/>
      <c r="P414" s="251"/>
      <c r="Q414" s="251"/>
      <c r="R414" s="251"/>
      <c r="S414" s="251"/>
      <c r="T414" s="251"/>
      <c r="U414" s="251"/>
      <c r="V414" s="251"/>
      <c r="W414" s="251"/>
      <c r="X414" s="251"/>
      <c r="Y414" s="251"/>
      <c r="Z414" s="251"/>
      <c r="AA414" s="251"/>
      <c r="AB414" s="251"/>
      <c r="AC414" s="251"/>
      <c r="AD414" s="251"/>
      <c r="AE414" s="251"/>
      <c r="AF414" s="303"/>
      <c r="AG414" s="303"/>
      <c r="AH414" s="303"/>
      <c r="AI414" s="303"/>
      <c r="AJ414" s="303"/>
      <c r="AK414" s="303"/>
      <c r="AL414" s="259" t="s">
        <v>1817</v>
      </c>
      <c r="AM414" s="302">
        <v>181002</v>
      </c>
      <c r="AU414" s="251"/>
      <c r="AV414" s="251"/>
      <c r="AW414" s="251"/>
      <c r="AX414" s="251"/>
      <c r="AY414" s="251"/>
      <c r="AZ414" s="251"/>
      <c r="BB414" s="251"/>
      <c r="BC414" s="251"/>
      <c r="BD414" s="251"/>
    </row>
    <row r="415" spans="1:56" ht="34.5" hidden="1" customHeight="1">
      <c r="A415" s="251"/>
      <c r="B415" s="251"/>
      <c r="C415" s="251"/>
      <c r="D415" s="251"/>
      <c r="E415" s="233"/>
      <c r="F415" s="251"/>
      <c r="G415" s="251"/>
      <c r="H415" s="251"/>
      <c r="I415" s="251"/>
      <c r="J415" s="505" t="str">
        <f>IFERROR(IF(D415="","",INDEX('[18]EODs 2026'!$H:$H,MATCH(D415,'[18]EODs 2026'!$A:$A,0))),0)</f>
        <v/>
      </c>
      <c r="K415" s="510"/>
      <c r="L415" s="506" t="str">
        <f>IFERROR(IF(D415="","",INDEX('[18]EODs 2026'!$F:$F,MATCH(D415,'[18]EODs 2026'!$A:$A,0))),0)</f>
        <v/>
      </c>
      <c r="M415" s="251"/>
      <c r="N415" s="251"/>
      <c r="O415" s="251"/>
      <c r="P415" s="251"/>
      <c r="Q415" s="251"/>
      <c r="R415" s="251"/>
      <c r="S415" s="251"/>
      <c r="T415" s="251"/>
      <c r="U415" s="251"/>
      <c r="V415" s="251"/>
      <c r="W415" s="251"/>
      <c r="X415" s="251"/>
      <c r="Y415" s="251"/>
      <c r="Z415" s="251"/>
      <c r="AA415" s="251"/>
      <c r="AB415" s="251"/>
      <c r="AC415" s="251"/>
      <c r="AD415" s="251"/>
      <c r="AE415" s="251"/>
      <c r="AF415" s="303"/>
      <c r="AG415" s="303"/>
      <c r="AH415" s="303"/>
      <c r="AI415" s="303"/>
      <c r="AJ415" s="303"/>
      <c r="AK415" s="303"/>
      <c r="AL415" s="259" t="s">
        <v>1818</v>
      </c>
      <c r="AM415" s="302">
        <v>181003</v>
      </c>
      <c r="AU415" s="251"/>
      <c r="AV415" s="251"/>
      <c r="AW415" s="251"/>
      <c r="AX415" s="251"/>
      <c r="AY415" s="251"/>
      <c r="AZ415" s="251"/>
      <c r="BB415" s="251"/>
      <c r="BC415" s="251"/>
      <c r="BD415" s="251"/>
    </row>
    <row r="416" spans="1:56" ht="34.5" hidden="1" customHeight="1">
      <c r="A416" s="251"/>
      <c r="B416" s="251"/>
      <c r="C416" s="251"/>
      <c r="D416" s="251"/>
      <c r="E416" s="233"/>
      <c r="F416" s="251"/>
      <c r="G416" s="251"/>
      <c r="H416" s="251"/>
      <c r="I416" s="251"/>
      <c r="J416" s="505" t="str">
        <f>IFERROR(IF(D416="","",INDEX('[18]EODs 2026'!$H:$H,MATCH(D416,'[18]EODs 2026'!$A:$A,0))),0)</f>
        <v/>
      </c>
      <c r="K416" s="510"/>
      <c r="L416" s="506" t="str">
        <f>IFERROR(IF(D416="","",INDEX('[18]EODs 2026'!$F:$F,MATCH(D416,'[18]EODs 2026'!$A:$A,0))),0)</f>
        <v/>
      </c>
      <c r="M416" s="251"/>
      <c r="N416" s="251"/>
      <c r="O416" s="251"/>
      <c r="P416" s="251"/>
      <c r="Q416" s="251"/>
      <c r="R416" s="251"/>
      <c r="S416" s="251"/>
      <c r="T416" s="251"/>
      <c r="U416" s="251"/>
      <c r="V416" s="251"/>
      <c r="W416" s="251"/>
      <c r="X416" s="251"/>
      <c r="Y416" s="251"/>
      <c r="Z416" s="251"/>
      <c r="AA416" s="251"/>
      <c r="AB416" s="251"/>
      <c r="AC416" s="251"/>
      <c r="AD416" s="251"/>
      <c r="AE416" s="251"/>
      <c r="AF416" s="303"/>
      <c r="AG416" s="303"/>
      <c r="AH416" s="303"/>
      <c r="AI416" s="303"/>
      <c r="AJ416" s="303"/>
      <c r="AK416" s="303"/>
      <c r="AL416" s="259" t="s">
        <v>1819</v>
      </c>
      <c r="AM416" s="302">
        <v>181004</v>
      </c>
      <c r="AU416" s="251"/>
      <c r="AV416" s="251"/>
      <c r="AW416" s="251"/>
      <c r="AX416" s="251"/>
      <c r="AY416" s="251"/>
      <c r="AZ416" s="251"/>
      <c r="BB416" s="251"/>
      <c r="BC416" s="251"/>
      <c r="BD416" s="251"/>
    </row>
    <row r="417" spans="1:56" ht="34.5" hidden="1" customHeight="1">
      <c r="A417" s="251"/>
      <c r="B417" s="251"/>
      <c r="C417" s="251"/>
      <c r="D417" s="251"/>
      <c r="E417" s="233"/>
      <c r="F417" s="251"/>
      <c r="G417" s="251"/>
      <c r="H417" s="251"/>
      <c r="I417" s="251"/>
      <c r="J417" s="505" t="str">
        <f>IFERROR(IF(D417="","",INDEX('[18]EODs 2026'!$H:$H,MATCH(D417,'[18]EODs 2026'!$A:$A,0))),0)</f>
        <v/>
      </c>
      <c r="K417" s="510"/>
      <c r="L417" s="506" t="str">
        <f>IFERROR(IF(D417="","",INDEX('[18]EODs 2026'!$F:$F,MATCH(D417,'[18]EODs 2026'!$A:$A,0))),0)</f>
        <v/>
      </c>
      <c r="M417" s="251"/>
      <c r="N417" s="251"/>
      <c r="O417" s="251"/>
      <c r="P417" s="251"/>
      <c r="Q417" s="251"/>
      <c r="R417" s="251"/>
      <c r="S417" s="251"/>
      <c r="T417" s="251"/>
      <c r="U417" s="251"/>
      <c r="V417" s="251"/>
      <c r="W417" s="251"/>
      <c r="X417" s="251"/>
      <c r="Y417" s="251"/>
      <c r="Z417" s="251"/>
      <c r="AA417" s="251"/>
      <c r="AB417" s="251"/>
      <c r="AC417" s="251"/>
      <c r="AD417" s="251"/>
      <c r="AE417" s="251"/>
      <c r="AF417" s="303"/>
      <c r="AG417" s="303"/>
      <c r="AH417" s="303"/>
      <c r="AI417" s="303"/>
      <c r="AJ417" s="303"/>
      <c r="AK417" s="303"/>
      <c r="AL417" s="259" t="s">
        <v>1820</v>
      </c>
      <c r="AM417" s="302">
        <v>181005</v>
      </c>
      <c r="AU417" s="251"/>
      <c r="AV417" s="251"/>
      <c r="AW417" s="251"/>
      <c r="AX417" s="251"/>
      <c r="AY417" s="251"/>
      <c r="AZ417" s="251"/>
      <c r="BB417" s="251"/>
      <c r="BC417" s="251"/>
      <c r="BD417" s="251"/>
    </row>
    <row r="418" spans="1:56" ht="34.5" hidden="1" customHeight="1">
      <c r="A418" s="251"/>
      <c r="B418" s="251"/>
      <c r="C418" s="251"/>
      <c r="D418" s="251"/>
      <c r="E418" s="233"/>
      <c r="F418" s="251"/>
      <c r="G418" s="251"/>
      <c r="H418" s="251"/>
      <c r="I418" s="251"/>
      <c r="J418" s="505" t="str">
        <f>IFERROR(IF(D418="","",INDEX('[18]EODs 2026'!$H:$H,MATCH(D418,'[18]EODs 2026'!$A:$A,0))),0)</f>
        <v/>
      </c>
      <c r="K418" s="510"/>
      <c r="L418" s="506" t="str">
        <f>IFERROR(IF(D418="","",INDEX('[18]EODs 2026'!$F:$F,MATCH(D418,'[18]EODs 2026'!$A:$A,0))),0)</f>
        <v/>
      </c>
      <c r="M418" s="251"/>
      <c r="N418" s="251"/>
      <c r="O418" s="251"/>
      <c r="P418" s="251"/>
      <c r="Q418" s="251"/>
      <c r="R418" s="251"/>
      <c r="S418" s="251"/>
      <c r="T418" s="251"/>
      <c r="U418" s="251"/>
      <c r="V418" s="251"/>
      <c r="W418" s="251"/>
      <c r="X418" s="251"/>
      <c r="Y418" s="251"/>
      <c r="Z418" s="251"/>
      <c r="AA418" s="251"/>
      <c r="AB418" s="251"/>
      <c r="AC418" s="251"/>
      <c r="AD418" s="251"/>
      <c r="AE418" s="251"/>
      <c r="AF418" s="303"/>
      <c r="AG418" s="303"/>
      <c r="AH418" s="303"/>
      <c r="AI418" s="303"/>
      <c r="AJ418" s="303"/>
      <c r="AK418" s="303"/>
      <c r="AL418" s="259" t="s">
        <v>1821</v>
      </c>
      <c r="AM418" s="302">
        <v>181006</v>
      </c>
      <c r="AU418" s="251"/>
      <c r="AV418" s="251"/>
      <c r="AW418" s="251"/>
      <c r="AX418" s="251"/>
      <c r="AY418" s="251"/>
      <c r="AZ418" s="251"/>
      <c r="BB418" s="251"/>
      <c r="BC418" s="251"/>
      <c r="BD418" s="251"/>
    </row>
    <row r="419" spans="1:56" ht="34.5" hidden="1" customHeight="1">
      <c r="A419" s="251"/>
      <c r="B419" s="251"/>
      <c r="C419" s="251"/>
      <c r="D419" s="251"/>
      <c r="E419" s="233"/>
      <c r="F419" s="251"/>
      <c r="G419" s="251"/>
      <c r="H419" s="251"/>
      <c r="I419" s="251"/>
      <c r="J419" s="505" t="str">
        <f>IFERROR(IF(D419="","",INDEX('[18]EODs 2026'!$H:$H,MATCH(D419,'[18]EODs 2026'!$A:$A,0))),0)</f>
        <v/>
      </c>
      <c r="K419" s="510"/>
      <c r="L419" s="506" t="str">
        <f>IFERROR(IF(D419="","",INDEX('[18]EODs 2026'!$F:$F,MATCH(D419,'[18]EODs 2026'!$A:$A,0))),0)</f>
        <v/>
      </c>
      <c r="M419" s="251"/>
      <c r="N419" s="251"/>
      <c r="O419" s="251"/>
      <c r="P419" s="251"/>
      <c r="Q419" s="251"/>
      <c r="R419" s="251"/>
      <c r="S419" s="251"/>
      <c r="T419" s="251"/>
      <c r="U419" s="251"/>
      <c r="V419" s="251"/>
      <c r="W419" s="251"/>
      <c r="X419" s="251"/>
      <c r="Y419" s="251"/>
      <c r="Z419" s="251"/>
      <c r="AA419" s="251"/>
      <c r="AB419" s="251"/>
      <c r="AC419" s="251"/>
      <c r="AD419" s="251"/>
      <c r="AE419" s="251"/>
      <c r="AF419" s="303"/>
      <c r="AG419" s="303"/>
      <c r="AH419" s="303"/>
      <c r="AI419" s="303"/>
      <c r="AJ419" s="303"/>
      <c r="AK419" s="303"/>
      <c r="AL419" s="259" t="s">
        <v>1822</v>
      </c>
      <c r="AM419" s="302">
        <v>181011</v>
      </c>
      <c r="AU419" s="251"/>
      <c r="AV419" s="251"/>
      <c r="AW419" s="251"/>
      <c r="AX419" s="251"/>
      <c r="AY419" s="251"/>
      <c r="AZ419" s="251"/>
      <c r="BB419" s="251"/>
      <c r="BC419" s="251"/>
      <c r="BD419" s="251"/>
    </row>
    <row r="420" spans="1:56" ht="34.5" hidden="1" customHeight="1">
      <c r="A420" s="251"/>
      <c r="B420" s="251"/>
      <c r="C420" s="251"/>
      <c r="D420" s="251"/>
      <c r="E420" s="233"/>
      <c r="F420" s="251"/>
      <c r="G420" s="251"/>
      <c r="H420" s="251"/>
      <c r="I420" s="251"/>
      <c r="J420" s="505" t="str">
        <f>IFERROR(IF(D420="","",INDEX('[18]EODs 2026'!$H:$H,MATCH(D420,'[18]EODs 2026'!$A:$A,0))),0)</f>
        <v/>
      </c>
      <c r="K420" s="510"/>
      <c r="L420" s="506" t="str">
        <f>IFERROR(IF(D420="","",INDEX('[18]EODs 2026'!$F:$F,MATCH(D420,'[18]EODs 2026'!$A:$A,0))),0)</f>
        <v/>
      </c>
      <c r="M420" s="251"/>
      <c r="N420" s="251"/>
      <c r="O420" s="251"/>
      <c r="P420" s="251"/>
      <c r="Q420" s="251"/>
      <c r="R420" s="251"/>
      <c r="S420" s="251"/>
      <c r="T420" s="251"/>
      <c r="U420" s="251"/>
      <c r="V420" s="251"/>
      <c r="W420" s="251"/>
      <c r="X420" s="251"/>
      <c r="Y420" s="251"/>
      <c r="Z420" s="251"/>
      <c r="AA420" s="251"/>
      <c r="AB420" s="251"/>
      <c r="AC420" s="251"/>
      <c r="AD420" s="251"/>
      <c r="AE420" s="251"/>
      <c r="AF420" s="303"/>
      <c r="AG420" s="303"/>
      <c r="AH420" s="303"/>
      <c r="AI420" s="303"/>
      <c r="AJ420" s="303"/>
      <c r="AK420" s="303"/>
      <c r="AL420" s="259" t="s">
        <v>1823</v>
      </c>
      <c r="AM420" s="302">
        <v>181012</v>
      </c>
      <c r="AU420" s="251"/>
      <c r="AV420" s="251"/>
      <c r="AW420" s="251"/>
      <c r="AX420" s="251"/>
      <c r="AY420" s="251"/>
      <c r="AZ420" s="251"/>
      <c r="BB420" s="251"/>
      <c r="BC420" s="251"/>
      <c r="BD420" s="251"/>
    </row>
    <row r="421" spans="1:56" ht="34.5" hidden="1" customHeight="1">
      <c r="A421" s="251"/>
      <c r="B421" s="251"/>
      <c r="C421" s="251"/>
      <c r="D421" s="251"/>
      <c r="E421" s="233"/>
      <c r="F421" s="251"/>
      <c r="G421" s="251"/>
      <c r="H421" s="251"/>
      <c r="I421" s="251"/>
      <c r="J421" s="505" t="str">
        <f>IFERROR(IF(D421="","",INDEX('[18]EODs 2026'!$H:$H,MATCH(D421,'[18]EODs 2026'!$A:$A,0))),0)</f>
        <v/>
      </c>
      <c r="K421" s="510"/>
      <c r="L421" s="506" t="str">
        <f>IFERROR(IF(D421="","",INDEX('[18]EODs 2026'!$F:$F,MATCH(D421,'[18]EODs 2026'!$A:$A,0))),0)</f>
        <v/>
      </c>
      <c r="M421" s="251"/>
      <c r="N421" s="251"/>
      <c r="O421" s="251"/>
      <c r="P421" s="251"/>
      <c r="Q421" s="251"/>
      <c r="R421" s="251"/>
      <c r="S421" s="251"/>
      <c r="T421" s="251"/>
      <c r="U421" s="251"/>
      <c r="V421" s="251"/>
      <c r="W421" s="251"/>
      <c r="X421" s="251"/>
      <c r="Y421" s="251"/>
      <c r="Z421" s="251"/>
      <c r="AA421" s="251"/>
      <c r="AB421" s="251"/>
      <c r="AC421" s="251"/>
      <c r="AD421" s="251"/>
      <c r="AE421" s="251"/>
      <c r="AF421" s="303"/>
      <c r="AG421" s="303"/>
      <c r="AH421" s="303"/>
      <c r="AI421" s="303"/>
      <c r="AJ421" s="303"/>
      <c r="AK421" s="303"/>
      <c r="AL421" s="259" t="s">
        <v>1824</v>
      </c>
      <c r="AM421" s="302">
        <v>181016</v>
      </c>
      <c r="AU421" s="251"/>
      <c r="AV421" s="251"/>
      <c r="AW421" s="251"/>
      <c r="AX421" s="251"/>
      <c r="AY421" s="251"/>
      <c r="AZ421" s="251"/>
      <c r="BB421" s="251"/>
      <c r="BC421" s="251"/>
      <c r="BD421" s="251"/>
    </row>
    <row r="422" spans="1:56" ht="34.5" hidden="1" customHeight="1">
      <c r="A422" s="251"/>
      <c r="B422" s="251"/>
      <c r="C422" s="251"/>
      <c r="D422" s="251"/>
      <c r="E422" s="233"/>
      <c r="F422" s="251"/>
      <c r="G422" s="251"/>
      <c r="H422" s="251"/>
      <c r="I422" s="251"/>
      <c r="J422" s="505" t="str">
        <f>IFERROR(IF(D422="","",INDEX('[18]EODs 2026'!$H:$H,MATCH(D422,'[18]EODs 2026'!$A:$A,0))),0)</f>
        <v/>
      </c>
      <c r="K422" s="510"/>
      <c r="L422" s="506" t="str">
        <f>IFERROR(IF(D422="","",INDEX('[18]EODs 2026'!$F:$F,MATCH(D422,'[18]EODs 2026'!$A:$A,0))),0)</f>
        <v/>
      </c>
      <c r="M422" s="251"/>
      <c r="N422" s="251"/>
      <c r="O422" s="251"/>
      <c r="P422" s="251"/>
      <c r="Q422" s="251"/>
      <c r="R422" s="251"/>
      <c r="S422" s="251"/>
      <c r="T422" s="251"/>
      <c r="U422" s="251"/>
      <c r="V422" s="251"/>
      <c r="W422" s="251"/>
      <c r="X422" s="251"/>
      <c r="Y422" s="251"/>
      <c r="Z422" s="251"/>
      <c r="AA422" s="251"/>
      <c r="AB422" s="251"/>
      <c r="AC422" s="251"/>
      <c r="AD422" s="251"/>
      <c r="AE422" s="251"/>
      <c r="AF422" s="303"/>
      <c r="AG422" s="303"/>
      <c r="AH422" s="303"/>
      <c r="AI422" s="303"/>
      <c r="AJ422" s="303"/>
      <c r="AK422" s="303"/>
      <c r="AL422" s="259" t="s">
        <v>1825</v>
      </c>
      <c r="AM422" s="302">
        <v>181017</v>
      </c>
      <c r="AU422" s="251"/>
      <c r="AV422" s="251"/>
      <c r="AW422" s="251"/>
      <c r="AX422" s="251"/>
      <c r="AY422" s="251"/>
      <c r="AZ422" s="251"/>
      <c r="BB422" s="251"/>
      <c r="BC422" s="251"/>
      <c r="BD422" s="251"/>
    </row>
    <row r="423" spans="1:56" ht="34.5" hidden="1" customHeight="1">
      <c r="A423" s="251"/>
      <c r="B423" s="251"/>
      <c r="C423" s="251"/>
      <c r="D423" s="251"/>
      <c r="E423" s="233"/>
      <c r="F423" s="251"/>
      <c r="G423" s="251"/>
      <c r="H423" s="251"/>
      <c r="I423" s="251"/>
      <c r="J423" s="505" t="str">
        <f>IFERROR(IF(D423="","",INDEX('[18]EODs 2026'!$H:$H,MATCH(D423,'[18]EODs 2026'!$A:$A,0))),0)</f>
        <v/>
      </c>
      <c r="K423" s="510"/>
      <c r="L423" s="506" t="str">
        <f>IFERROR(IF(D423="","",INDEX('[18]EODs 2026'!$F:$F,MATCH(D423,'[18]EODs 2026'!$A:$A,0))),0)</f>
        <v/>
      </c>
      <c r="M423" s="251"/>
      <c r="N423" s="251"/>
      <c r="O423" s="251"/>
      <c r="P423" s="251"/>
      <c r="Q423" s="251"/>
      <c r="R423" s="251"/>
      <c r="S423" s="251"/>
      <c r="T423" s="251"/>
      <c r="U423" s="251"/>
      <c r="V423" s="251"/>
      <c r="W423" s="251"/>
      <c r="X423" s="251"/>
      <c r="Y423" s="251"/>
      <c r="Z423" s="251"/>
      <c r="AA423" s="251"/>
      <c r="AB423" s="251"/>
      <c r="AC423" s="251"/>
      <c r="AD423" s="251"/>
      <c r="AE423" s="251"/>
      <c r="AF423" s="303"/>
      <c r="AG423" s="303"/>
      <c r="AH423" s="303"/>
      <c r="AI423" s="303"/>
      <c r="AJ423" s="303"/>
      <c r="AK423" s="303"/>
      <c r="AL423" s="259" t="s">
        <v>1826</v>
      </c>
      <c r="AM423" s="302">
        <v>181018</v>
      </c>
      <c r="AU423" s="251"/>
      <c r="AV423" s="251"/>
      <c r="AW423" s="251"/>
      <c r="AX423" s="251"/>
      <c r="AY423" s="251"/>
      <c r="AZ423" s="251"/>
      <c r="BB423" s="251"/>
      <c r="BC423" s="251"/>
      <c r="BD423" s="251"/>
    </row>
    <row r="424" spans="1:56" ht="34.5" hidden="1" customHeight="1">
      <c r="A424" s="251"/>
      <c r="B424" s="251"/>
      <c r="C424" s="251"/>
      <c r="D424" s="251"/>
      <c r="E424" s="233"/>
      <c r="F424" s="251"/>
      <c r="G424" s="251"/>
      <c r="H424" s="251"/>
      <c r="I424" s="251"/>
      <c r="J424" s="505" t="str">
        <f>IFERROR(IF(D424="","",INDEX('[18]EODs 2026'!$H:$H,MATCH(D424,'[18]EODs 2026'!$A:$A,0))),0)</f>
        <v/>
      </c>
      <c r="K424" s="510"/>
      <c r="L424" s="506" t="str">
        <f>IFERROR(IF(D424="","",INDEX('[18]EODs 2026'!$F:$F,MATCH(D424,'[18]EODs 2026'!$A:$A,0))),0)</f>
        <v/>
      </c>
      <c r="M424" s="251"/>
      <c r="N424" s="251"/>
      <c r="O424" s="251"/>
      <c r="P424" s="251"/>
      <c r="Q424" s="251"/>
      <c r="R424" s="251"/>
      <c r="S424" s="251"/>
      <c r="T424" s="251"/>
      <c r="U424" s="251"/>
      <c r="V424" s="251"/>
      <c r="W424" s="251"/>
      <c r="X424" s="251"/>
      <c r="Y424" s="251"/>
      <c r="Z424" s="251"/>
      <c r="AA424" s="251"/>
      <c r="AB424" s="251"/>
      <c r="AC424" s="251"/>
      <c r="AD424" s="251"/>
      <c r="AE424" s="251"/>
      <c r="AF424" s="303"/>
      <c r="AG424" s="303"/>
      <c r="AH424" s="303"/>
      <c r="AI424" s="303"/>
      <c r="AJ424" s="303"/>
      <c r="AK424" s="303"/>
      <c r="AL424" s="259" t="s">
        <v>1827</v>
      </c>
      <c r="AM424" s="302">
        <v>181019</v>
      </c>
      <c r="AU424" s="251"/>
      <c r="AV424" s="251"/>
      <c r="AW424" s="251"/>
      <c r="AX424" s="251"/>
      <c r="AY424" s="251"/>
      <c r="AZ424" s="251"/>
      <c r="BB424" s="251"/>
      <c r="BC424" s="251"/>
      <c r="BD424" s="251"/>
    </row>
    <row r="425" spans="1:56" ht="34.5" hidden="1" customHeight="1">
      <c r="A425" s="251"/>
      <c r="B425" s="251"/>
      <c r="C425" s="251"/>
      <c r="D425" s="251"/>
      <c r="E425" s="233"/>
      <c r="F425" s="251"/>
      <c r="G425" s="251"/>
      <c r="H425" s="251"/>
      <c r="I425" s="251"/>
      <c r="J425" s="505" t="str">
        <f>IFERROR(IF(D425="","",INDEX('[18]EODs 2026'!$H:$H,MATCH(D425,'[18]EODs 2026'!$A:$A,0))),0)</f>
        <v/>
      </c>
      <c r="K425" s="510"/>
      <c r="L425" s="506" t="str">
        <f>IFERROR(IF(D425="","",INDEX('[18]EODs 2026'!$F:$F,MATCH(D425,'[18]EODs 2026'!$A:$A,0))),0)</f>
        <v/>
      </c>
      <c r="M425" s="251"/>
      <c r="N425" s="251"/>
      <c r="O425" s="251"/>
      <c r="P425" s="251"/>
      <c r="Q425" s="251"/>
      <c r="R425" s="251"/>
      <c r="S425" s="251"/>
      <c r="T425" s="251"/>
      <c r="U425" s="251"/>
      <c r="V425" s="251"/>
      <c r="W425" s="251"/>
      <c r="X425" s="251"/>
      <c r="Y425" s="251"/>
      <c r="Z425" s="251"/>
      <c r="AA425" s="251"/>
      <c r="AB425" s="251"/>
      <c r="AC425" s="251"/>
      <c r="AD425" s="251"/>
      <c r="AE425" s="251"/>
      <c r="AF425" s="303"/>
      <c r="AG425" s="303"/>
      <c r="AH425" s="303"/>
      <c r="AI425" s="303"/>
      <c r="AJ425" s="303"/>
      <c r="AK425" s="303"/>
      <c r="AL425" s="259" t="s">
        <v>1828</v>
      </c>
      <c r="AM425" s="302">
        <v>181020</v>
      </c>
      <c r="AU425" s="251"/>
      <c r="AV425" s="251"/>
      <c r="AW425" s="251"/>
      <c r="AX425" s="251"/>
      <c r="AY425" s="251"/>
      <c r="AZ425" s="251"/>
      <c r="BB425" s="251"/>
      <c r="BC425" s="251"/>
      <c r="BD425" s="251"/>
    </row>
    <row r="426" spans="1:56" ht="34.5" hidden="1" customHeight="1">
      <c r="A426" s="251"/>
      <c r="B426" s="251"/>
      <c r="C426" s="251"/>
      <c r="D426" s="251"/>
      <c r="E426" s="233"/>
      <c r="F426" s="251"/>
      <c r="G426" s="251"/>
      <c r="H426" s="251"/>
      <c r="I426" s="251"/>
      <c r="J426" s="505" t="str">
        <f>IFERROR(IF(D426="","",INDEX('[18]EODs 2026'!$H:$H,MATCH(D426,'[18]EODs 2026'!$A:$A,0))),0)</f>
        <v/>
      </c>
      <c r="K426" s="510"/>
      <c r="L426" s="506" t="str">
        <f>IFERROR(IF(D426="","",INDEX('[18]EODs 2026'!$F:$F,MATCH(D426,'[18]EODs 2026'!$A:$A,0))),0)</f>
        <v/>
      </c>
      <c r="M426" s="251"/>
      <c r="N426" s="251"/>
      <c r="O426" s="251"/>
      <c r="P426" s="251"/>
      <c r="Q426" s="251"/>
      <c r="R426" s="251"/>
      <c r="S426" s="251"/>
      <c r="T426" s="251"/>
      <c r="U426" s="251"/>
      <c r="V426" s="251"/>
      <c r="W426" s="251"/>
      <c r="X426" s="251"/>
      <c r="Y426" s="251"/>
      <c r="Z426" s="251"/>
      <c r="AA426" s="251"/>
      <c r="AB426" s="251"/>
      <c r="AC426" s="251"/>
      <c r="AD426" s="251"/>
      <c r="AE426" s="251"/>
      <c r="AF426" s="303"/>
      <c r="AG426" s="303"/>
      <c r="AH426" s="303"/>
      <c r="AI426" s="303"/>
      <c r="AJ426" s="303"/>
      <c r="AK426" s="303"/>
      <c r="AL426" s="259" t="s">
        <v>1829</v>
      </c>
      <c r="AM426" s="302">
        <v>181021</v>
      </c>
      <c r="AU426" s="251"/>
      <c r="AV426" s="251"/>
      <c r="AW426" s="251"/>
      <c r="AX426" s="251"/>
      <c r="AY426" s="251"/>
      <c r="AZ426" s="251"/>
      <c r="BB426" s="251"/>
      <c r="BC426" s="251"/>
      <c r="BD426" s="251"/>
    </row>
    <row r="427" spans="1:56" ht="34.5" hidden="1" customHeight="1">
      <c r="A427" s="251"/>
      <c r="B427" s="251"/>
      <c r="C427" s="251"/>
      <c r="D427" s="251"/>
      <c r="E427" s="233"/>
      <c r="F427" s="251"/>
      <c r="G427" s="251"/>
      <c r="H427" s="251"/>
      <c r="I427" s="251"/>
      <c r="J427" s="505" t="str">
        <f>IFERROR(IF(D427="","",INDEX('[18]EODs 2026'!$H:$H,MATCH(D427,'[18]EODs 2026'!$A:$A,0))),0)</f>
        <v/>
      </c>
      <c r="K427" s="510"/>
      <c r="L427" s="506" t="str">
        <f>IFERROR(IF(D427="","",INDEX('[18]EODs 2026'!$F:$F,MATCH(D427,'[18]EODs 2026'!$A:$A,0))),0)</f>
        <v/>
      </c>
      <c r="M427" s="251"/>
      <c r="N427" s="251"/>
      <c r="O427" s="251"/>
      <c r="P427" s="251"/>
      <c r="Q427" s="251"/>
      <c r="R427" s="251"/>
      <c r="S427" s="251"/>
      <c r="T427" s="251"/>
      <c r="U427" s="251"/>
      <c r="V427" s="251"/>
      <c r="W427" s="251"/>
      <c r="X427" s="251"/>
      <c r="Y427" s="251"/>
      <c r="Z427" s="251"/>
      <c r="AA427" s="251"/>
      <c r="AB427" s="251"/>
      <c r="AC427" s="251"/>
      <c r="AD427" s="251"/>
      <c r="AE427" s="251"/>
      <c r="AF427" s="303"/>
      <c r="AG427" s="303"/>
      <c r="AH427" s="303"/>
      <c r="AI427" s="303"/>
      <c r="AJ427" s="303"/>
      <c r="AK427" s="303"/>
      <c r="AL427" s="259" t="s">
        <v>1830</v>
      </c>
      <c r="AM427" s="302">
        <v>181100</v>
      </c>
      <c r="AU427" s="251"/>
      <c r="AV427" s="251"/>
      <c r="AW427" s="251"/>
      <c r="AX427" s="251"/>
      <c r="AY427" s="251"/>
      <c r="AZ427" s="251"/>
      <c r="BB427" s="251"/>
      <c r="BC427" s="251"/>
      <c r="BD427" s="251"/>
    </row>
    <row r="428" spans="1:56" ht="34.5" hidden="1" customHeight="1">
      <c r="A428" s="251"/>
      <c r="B428" s="251"/>
      <c r="C428" s="251"/>
      <c r="D428" s="303"/>
      <c r="E428" s="304"/>
      <c r="F428" s="303"/>
      <c r="G428" s="303"/>
      <c r="H428" s="303"/>
      <c r="I428" s="303"/>
      <c r="J428" s="505" t="str">
        <f>IFERROR(IF(D428="","",INDEX('[18]EODs 2026'!$H:$H,MATCH(D428,'[18]EODs 2026'!$A:$A,0))),0)</f>
        <v/>
      </c>
      <c r="K428" s="510"/>
      <c r="L428" s="506" t="str">
        <f>IFERROR(IF(D428="","",INDEX('[18]EODs 2026'!$F:$F,MATCH(D428,'[18]EODs 2026'!$A:$A,0))),0)</f>
        <v/>
      </c>
      <c r="M428" s="303"/>
      <c r="N428" s="303"/>
      <c r="O428" s="303"/>
      <c r="P428" s="303"/>
      <c r="Q428" s="303"/>
      <c r="R428" s="303"/>
      <c r="S428" s="303"/>
      <c r="T428" s="303"/>
      <c r="U428" s="303"/>
      <c r="V428" s="303"/>
      <c r="W428" s="303"/>
      <c r="X428" s="251"/>
      <c r="Y428" s="251"/>
      <c r="Z428" s="251"/>
      <c r="AA428" s="251"/>
      <c r="AB428" s="251"/>
      <c r="AC428" s="251"/>
      <c r="AD428" s="251"/>
      <c r="AE428" s="251"/>
      <c r="AF428" s="303"/>
      <c r="AG428" s="303"/>
      <c r="AH428" s="303"/>
      <c r="AI428" s="303"/>
      <c r="AJ428" s="303"/>
      <c r="AK428" s="303"/>
      <c r="AL428" s="259" t="s">
        <v>1831</v>
      </c>
      <c r="AM428" s="302">
        <v>181101</v>
      </c>
      <c r="AN428" s="205"/>
      <c r="AO428" s="205"/>
      <c r="AP428" s="205"/>
      <c r="AQ428" s="205"/>
      <c r="AR428" s="205"/>
      <c r="AS428" s="205"/>
      <c r="AU428" s="251"/>
      <c r="AV428" s="251"/>
      <c r="AW428" s="251"/>
      <c r="AX428" s="251"/>
      <c r="AY428" s="251"/>
      <c r="AZ428" s="251"/>
      <c r="BB428" s="303"/>
      <c r="BC428" s="303"/>
      <c r="BD428" s="303"/>
    </row>
    <row r="429" spans="1:56" s="205" customFormat="1" ht="34.5" hidden="1" customHeight="1">
      <c r="A429" s="251"/>
      <c r="B429" s="251"/>
      <c r="C429" s="251"/>
      <c r="D429" s="303"/>
      <c r="E429" s="304"/>
      <c r="F429" s="303"/>
      <c r="G429" s="303"/>
      <c r="H429" s="303"/>
      <c r="I429" s="303"/>
      <c r="J429" s="505" t="str">
        <f>IFERROR(IF(D429="","",INDEX('[18]EODs 2026'!$H:$H,MATCH(D429,'[18]EODs 2026'!$A:$A,0))),0)</f>
        <v/>
      </c>
      <c r="K429" s="510"/>
      <c r="L429" s="506" t="str">
        <f>IFERROR(IF(D429="","",INDEX('[18]EODs 2026'!$F:$F,MATCH(D429,'[18]EODs 2026'!$A:$A,0))),0)</f>
        <v/>
      </c>
      <c r="M429" s="303"/>
      <c r="N429" s="303"/>
      <c r="O429" s="303"/>
      <c r="P429" s="303"/>
      <c r="Q429" s="303"/>
      <c r="R429" s="303"/>
      <c r="S429" s="303"/>
      <c r="T429" s="303"/>
      <c r="U429" s="303"/>
      <c r="V429" s="303"/>
      <c r="W429" s="303"/>
      <c r="X429" s="251"/>
      <c r="Y429" s="251"/>
      <c r="Z429" s="251"/>
      <c r="AA429" s="251"/>
      <c r="AB429" s="251"/>
      <c r="AC429" s="251"/>
      <c r="AD429" s="251"/>
      <c r="AE429" s="251"/>
      <c r="AF429" s="303"/>
      <c r="AG429" s="303"/>
      <c r="AH429" s="303"/>
      <c r="AI429" s="303"/>
      <c r="AJ429" s="303"/>
      <c r="AK429" s="303"/>
      <c r="AL429" s="270" t="s">
        <v>1832</v>
      </c>
      <c r="AM429" s="271">
        <v>181102</v>
      </c>
      <c r="AT429" s="206"/>
      <c r="AU429" s="251"/>
      <c r="AV429" s="251"/>
      <c r="AW429" s="251"/>
      <c r="AX429" s="251"/>
      <c r="AY429" s="251"/>
      <c r="AZ429" s="251"/>
      <c r="BB429" s="303"/>
      <c r="BC429" s="303"/>
      <c r="BD429" s="303"/>
    </row>
    <row r="430" spans="1:56" s="205" customFormat="1" ht="34.5" hidden="1" customHeight="1">
      <c r="A430" s="251"/>
      <c r="B430" s="251"/>
      <c r="C430" s="251"/>
      <c r="D430" s="303"/>
      <c r="E430" s="304"/>
      <c r="F430" s="303"/>
      <c r="G430" s="303"/>
      <c r="H430" s="303"/>
      <c r="I430" s="303"/>
      <c r="J430" s="505" t="str">
        <f>IFERROR(IF(D430="","",INDEX('[18]EODs 2026'!$H:$H,MATCH(D430,'[18]EODs 2026'!$A:$A,0))),0)</f>
        <v/>
      </c>
      <c r="K430" s="510"/>
      <c r="L430" s="506" t="str">
        <f>IFERROR(IF(D430="","",INDEX('[18]EODs 2026'!$F:$F,MATCH(D430,'[18]EODs 2026'!$A:$A,0))),0)</f>
        <v/>
      </c>
      <c r="M430" s="303"/>
      <c r="N430" s="303"/>
      <c r="O430" s="303"/>
      <c r="P430" s="303"/>
      <c r="Q430" s="303"/>
      <c r="R430" s="303"/>
      <c r="S430" s="303"/>
      <c r="T430" s="303"/>
      <c r="U430" s="303"/>
      <c r="V430" s="303"/>
      <c r="W430" s="303"/>
      <c r="X430" s="251"/>
      <c r="Y430" s="251"/>
      <c r="Z430" s="251"/>
      <c r="AA430" s="251"/>
      <c r="AB430" s="251"/>
      <c r="AC430" s="251"/>
      <c r="AD430" s="251"/>
      <c r="AE430" s="251"/>
      <c r="AF430" s="303"/>
      <c r="AG430" s="303"/>
      <c r="AH430" s="303"/>
      <c r="AI430" s="303"/>
      <c r="AJ430" s="303"/>
      <c r="AK430" s="303"/>
      <c r="AL430" s="270" t="s">
        <v>1833</v>
      </c>
      <c r="AM430" s="271">
        <v>181103</v>
      </c>
      <c r="AT430" s="206"/>
      <c r="AU430" s="251"/>
      <c r="AV430" s="251"/>
      <c r="AW430" s="251"/>
      <c r="AX430" s="251"/>
      <c r="AY430" s="251"/>
      <c r="AZ430" s="251"/>
      <c r="BB430" s="303"/>
      <c r="BC430" s="303"/>
      <c r="BD430" s="303"/>
    </row>
    <row r="431" spans="1:56" s="205" customFormat="1" ht="34.5" hidden="1" customHeight="1">
      <c r="A431" s="251"/>
      <c r="B431" s="251"/>
      <c r="C431" s="251"/>
      <c r="D431" s="303"/>
      <c r="E431" s="304"/>
      <c r="F431" s="303"/>
      <c r="G431" s="303"/>
      <c r="H431" s="303"/>
      <c r="I431" s="303"/>
      <c r="J431" s="505" t="str">
        <f>IFERROR(IF(D431="","",INDEX('[18]EODs 2026'!$H:$H,MATCH(D431,'[18]EODs 2026'!$A:$A,0))),0)</f>
        <v/>
      </c>
      <c r="K431" s="510"/>
      <c r="L431" s="506" t="str">
        <f>IFERROR(IF(D431="","",INDEX('[18]EODs 2026'!$F:$F,MATCH(D431,'[18]EODs 2026'!$A:$A,0))),0)</f>
        <v/>
      </c>
      <c r="M431" s="303"/>
      <c r="N431" s="303"/>
      <c r="O431" s="303"/>
      <c r="P431" s="303"/>
      <c r="Q431" s="303"/>
      <c r="R431" s="303"/>
      <c r="S431" s="303"/>
      <c r="T431" s="303"/>
      <c r="U431" s="303"/>
      <c r="V431" s="303"/>
      <c r="W431" s="303"/>
      <c r="X431" s="251"/>
      <c r="Y431" s="251"/>
      <c r="Z431" s="251"/>
      <c r="AA431" s="251"/>
      <c r="AB431" s="251"/>
      <c r="AC431" s="251"/>
      <c r="AD431" s="251"/>
      <c r="AE431" s="251"/>
      <c r="AF431" s="303"/>
      <c r="AG431" s="303"/>
      <c r="AH431" s="303"/>
      <c r="AI431" s="303"/>
      <c r="AJ431" s="303"/>
      <c r="AK431" s="303"/>
      <c r="AL431" s="270" t="s">
        <v>1834</v>
      </c>
      <c r="AM431" s="271">
        <v>190000</v>
      </c>
      <c r="AT431" s="206"/>
      <c r="AU431" s="251"/>
      <c r="AV431" s="251"/>
      <c r="AW431" s="251"/>
      <c r="AX431" s="251"/>
      <c r="AY431" s="251"/>
      <c r="AZ431" s="251"/>
      <c r="BB431" s="303"/>
      <c r="BC431" s="303"/>
      <c r="BD431" s="303"/>
    </row>
    <row r="432" spans="1:56" s="205" customFormat="1" ht="34.5" hidden="1" customHeight="1">
      <c r="A432" s="251"/>
      <c r="B432" s="251"/>
      <c r="C432" s="251"/>
      <c r="D432" s="303"/>
      <c r="E432" s="304"/>
      <c r="F432" s="303"/>
      <c r="G432" s="303"/>
      <c r="H432" s="303"/>
      <c r="I432" s="303"/>
      <c r="J432" s="505" t="str">
        <f>IFERROR(IF(D432="","",INDEX('[18]EODs 2026'!$H:$H,MATCH(D432,'[18]EODs 2026'!$A:$A,0))),0)</f>
        <v/>
      </c>
      <c r="K432" s="510"/>
      <c r="L432" s="506" t="str">
        <f>IFERROR(IF(D432="","",INDEX('[18]EODs 2026'!$F:$F,MATCH(D432,'[18]EODs 2026'!$A:$A,0))),0)</f>
        <v/>
      </c>
      <c r="M432" s="303"/>
      <c r="N432" s="303"/>
      <c r="O432" s="303"/>
      <c r="P432" s="303"/>
      <c r="Q432" s="303"/>
      <c r="R432" s="303"/>
      <c r="S432" s="303"/>
      <c r="T432" s="303"/>
      <c r="U432" s="303"/>
      <c r="V432" s="303"/>
      <c r="W432" s="303"/>
      <c r="X432" s="251"/>
      <c r="Y432" s="251"/>
      <c r="Z432" s="251"/>
      <c r="AA432" s="251"/>
      <c r="AB432" s="251"/>
      <c r="AC432" s="251"/>
      <c r="AD432" s="251"/>
      <c r="AE432" s="251"/>
      <c r="AF432" s="303"/>
      <c r="AG432" s="303"/>
      <c r="AH432" s="303"/>
      <c r="AI432" s="303"/>
      <c r="AJ432" s="303"/>
      <c r="AK432" s="303"/>
      <c r="AL432" s="270" t="s">
        <v>1835</v>
      </c>
      <c r="AM432" s="271">
        <v>190100</v>
      </c>
      <c r="AT432" s="206"/>
      <c r="AU432" s="251"/>
      <c r="AV432" s="251"/>
      <c r="AW432" s="251"/>
      <c r="AX432" s="251"/>
      <c r="AY432" s="251"/>
      <c r="AZ432" s="251"/>
      <c r="BB432" s="303"/>
      <c r="BC432" s="303"/>
      <c r="BD432" s="303"/>
    </row>
    <row r="433" spans="1:56" s="205" customFormat="1" ht="34.5" hidden="1" customHeight="1">
      <c r="A433" s="251"/>
      <c r="B433" s="251"/>
      <c r="C433" s="251"/>
      <c r="D433" s="303"/>
      <c r="E433" s="304"/>
      <c r="F433" s="303"/>
      <c r="G433" s="303"/>
      <c r="H433" s="303"/>
      <c r="I433" s="303"/>
      <c r="J433" s="505" t="str">
        <f>IFERROR(IF(D433="","",INDEX('[18]EODs 2026'!$H:$H,MATCH(D433,'[18]EODs 2026'!$A:$A,0))),0)</f>
        <v/>
      </c>
      <c r="K433" s="510"/>
      <c r="L433" s="506" t="str">
        <f>IFERROR(IF(D433="","",INDEX('[18]EODs 2026'!$F:$F,MATCH(D433,'[18]EODs 2026'!$A:$A,0))),0)</f>
        <v/>
      </c>
      <c r="M433" s="303"/>
      <c r="N433" s="303"/>
      <c r="O433" s="303"/>
      <c r="P433" s="303"/>
      <c r="Q433" s="303"/>
      <c r="R433" s="303"/>
      <c r="S433" s="303"/>
      <c r="T433" s="303"/>
      <c r="U433" s="303"/>
      <c r="V433" s="303"/>
      <c r="W433" s="303"/>
      <c r="X433" s="251"/>
      <c r="Y433" s="251"/>
      <c r="Z433" s="251"/>
      <c r="AA433" s="251"/>
      <c r="AB433" s="251"/>
      <c r="AC433" s="251"/>
      <c r="AD433" s="251"/>
      <c r="AE433" s="251"/>
      <c r="AF433" s="303"/>
      <c r="AG433" s="303"/>
      <c r="AH433" s="303"/>
      <c r="AI433" s="303"/>
      <c r="AJ433" s="303"/>
      <c r="AK433" s="303"/>
      <c r="AL433" s="270" t="s">
        <v>1836</v>
      </c>
      <c r="AM433" s="271">
        <v>190101</v>
      </c>
      <c r="AT433" s="206"/>
      <c r="AU433" s="251"/>
      <c r="AV433" s="251"/>
      <c r="AW433" s="251"/>
      <c r="AX433" s="251"/>
      <c r="AY433" s="251"/>
      <c r="AZ433" s="251"/>
      <c r="BB433" s="303"/>
      <c r="BC433" s="303"/>
      <c r="BD433" s="303"/>
    </row>
    <row r="434" spans="1:56" s="205" customFormat="1" ht="34.5" hidden="1" customHeight="1">
      <c r="A434" s="251"/>
      <c r="B434" s="251"/>
      <c r="C434" s="251"/>
      <c r="D434" s="303"/>
      <c r="E434" s="304"/>
      <c r="F434" s="303"/>
      <c r="G434" s="303"/>
      <c r="H434" s="303"/>
      <c r="I434" s="303"/>
      <c r="J434" s="505" t="str">
        <f>IFERROR(IF(D434="","",INDEX('[18]EODs 2026'!$H:$H,MATCH(D434,'[18]EODs 2026'!$A:$A,0))),0)</f>
        <v/>
      </c>
      <c r="K434" s="510"/>
      <c r="L434" s="506" t="str">
        <f>IFERROR(IF(D434="","",INDEX('[18]EODs 2026'!$F:$F,MATCH(D434,'[18]EODs 2026'!$A:$A,0))),0)</f>
        <v/>
      </c>
      <c r="M434" s="303"/>
      <c r="N434" s="303"/>
      <c r="O434" s="303"/>
      <c r="P434" s="303"/>
      <c r="Q434" s="303"/>
      <c r="R434" s="303"/>
      <c r="S434" s="303"/>
      <c r="T434" s="303"/>
      <c r="U434" s="303"/>
      <c r="V434" s="303"/>
      <c r="W434" s="303"/>
      <c r="X434" s="251"/>
      <c r="Y434" s="251"/>
      <c r="Z434" s="251"/>
      <c r="AA434" s="251"/>
      <c r="AB434" s="251"/>
      <c r="AC434" s="251"/>
      <c r="AD434" s="251"/>
      <c r="AE434" s="251"/>
      <c r="AF434" s="303"/>
      <c r="AG434" s="303"/>
      <c r="AH434" s="303"/>
      <c r="AI434" s="303"/>
      <c r="AJ434" s="303"/>
      <c r="AK434" s="303"/>
      <c r="AL434" s="270" t="s">
        <v>1837</v>
      </c>
      <c r="AM434" s="271">
        <v>190200</v>
      </c>
      <c r="AT434" s="206"/>
      <c r="AU434" s="251"/>
      <c r="AV434" s="251"/>
      <c r="AW434" s="251"/>
      <c r="AX434" s="251"/>
      <c r="AY434" s="251"/>
      <c r="AZ434" s="251"/>
      <c r="BB434" s="303"/>
      <c r="BC434" s="303"/>
      <c r="BD434" s="303"/>
    </row>
    <row r="435" spans="1:56" s="205" customFormat="1" ht="34.5" hidden="1" customHeight="1">
      <c r="A435" s="251"/>
      <c r="B435" s="251"/>
      <c r="C435" s="251"/>
      <c r="D435" s="303"/>
      <c r="E435" s="304"/>
      <c r="F435" s="303"/>
      <c r="G435" s="303"/>
      <c r="H435" s="303"/>
      <c r="I435" s="303"/>
      <c r="J435" s="505" t="str">
        <f>IFERROR(IF(D435="","",INDEX('[18]EODs 2026'!$H:$H,MATCH(D435,'[18]EODs 2026'!$A:$A,0))),0)</f>
        <v/>
      </c>
      <c r="K435" s="510"/>
      <c r="L435" s="506" t="str">
        <f>IFERROR(IF(D435="","",INDEX('[18]EODs 2026'!$F:$F,MATCH(D435,'[18]EODs 2026'!$A:$A,0))),0)</f>
        <v/>
      </c>
      <c r="M435" s="303"/>
      <c r="N435" s="303"/>
      <c r="O435" s="303"/>
      <c r="P435" s="303"/>
      <c r="Q435" s="303"/>
      <c r="R435" s="303"/>
      <c r="S435" s="303"/>
      <c r="T435" s="303"/>
      <c r="U435" s="303"/>
      <c r="V435" s="303"/>
      <c r="W435" s="303"/>
      <c r="X435" s="251"/>
      <c r="Y435" s="251"/>
      <c r="Z435" s="251"/>
      <c r="AA435" s="251"/>
      <c r="AB435" s="251"/>
      <c r="AC435" s="251"/>
      <c r="AD435" s="251"/>
      <c r="AE435" s="251"/>
      <c r="AF435" s="303"/>
      <c r="AG435" s="303"/>
      <c r="AH435" s="303"/>
      <c r="AI435" s="303"/>
      <c r="AJ435" s="303"/>
      <c r="AK435" s="303"/>
      <c r="AL435" s="270" t="s">
        <v>1838</v>
      </c>
      <c r="AM435" s="271">
        <v>190201</v>
      </c>
      <c r="AT435" s="206"/>
      <c r="AU435" s="251"/>
      <c r="AV435" s="251"/>
      <c r="AW435" s="251"/>
      <c r="AX435" s="251"/>
      <c r="AY435" s="251"/>
      <c r="AZ435" s="251"/>
      <c r="BB435" s="303"/>
      <c r="BC435" s="303"/>
      <c r="BD435" s="303"/>
    </row>
    <row r="436" spans="1:56" s="205" customFormat="1" ht="34.5" hidden="1" customHeight="1">
      <c r="A436" s="251"/>
      <c r="B436" s="251"/>
      <c r="C436" s="251"/>
      <c r="D436" s="303"/>
      <c r="E436" s="304"/>
      <c r="F436" s="303"/>
      <c r="G436" s="303"/>
      <c r="H436" s="303"/>
      <c r="I436" s="303"/>
      <c r="J436" s="505" t="str">
        <f>IFERROR(IF(D436="","",INDEX('[18]EODs 2026'!$H:$H,MATCH(D436,'[18]EODs 2026'!$A:$A,0))),0)</f>
        <v/>
      </c>
      <c r="K436" s="510"/>
      <c r="L436" s="506" t="str">
        <f>IFERROR(IF(D436="","",INDEX('[18]EODs 2026'!$F:$F,MATCH(D436,'[18]EODs 2026'!$A:$A,0))),0)</f>
        <v/>
      </c>
      <c r="M436" s="303"/>
      <c r="N436" s="303"/>
      <c r="O436" s="303"/>
      <c r="P436" s="303"/>
      <c r="Q436" s="303"/>
      <c r="R436" s="303"/>
      <c r="S436" s="303"/>
      <c r="T436" s="303"/>
      <c r="U436" s="303"/>
      <c r="V436" s="303"/>
      <c r="W436" s="303"/>
      <c r="X436" s="251"/>
      <c r="Y436" s="251"/>
      <c r="Z436" s="251"/>
      <c r="AA436" s="251"/>
      <c r="AB436" s="251"/>
      <c r="AC436" s="251"/>
      <c r="AD436" s="251"/>
      <c r="AE436" s="251"/>
      <c r="AF436" s="303"/>
      <c r="AG436" s="303"/>
      <c r="AH436" s="303"/>
      <c r="AI436" s="303"/>
      <c r="AJ436" s="303"/>
      <c r="AK436" s="303"/>
      <c r="AL436" s="270" t="s">
        <v>1839</v>
      </c>
      <c r="AM436" s="271">
        <v>190202</v>
      </c>
      <c r="AT436" s="206"/>
      <c r="AU436" s="251"/>
      <c r="AV436" s="251"/>
      <c r="AW436" s="251"/>
      <c r="AX436" s="251"/>
      <c r="AY436" s="251"/>
      <c r="AZ436" s="251"/>
      <c r="BB436" s="303"/>
      <c r="BC436" s="303"/>
      <c r="BD436" s="303"/>
    </row>
    <row r="437" spans="1:56" s="205" customFormat="1" ht="34.5" hidden="1" customHeight="1">
      <c r="A437" s="251"/>
      <c r="B437" s="251"/>
      <c r="C437" s="251"/>
      <c r="D437" s="303"/>
      <c r="E437" s="304"/>
      <c r="F437" s="303"/>
      <c r="G437" s="303"/>
      <c r="H437" s="303"/>
      <c r="I437" s="303"/>
      <c r="J437" s="505" t="str">
        <f>IFERROR(IF(D437="","",INDEX('[18]EODs 2026'!$H:$H,MATCH(D437,'[18]EODs 2026'!$A:$A,0))),0)</f>
        <v/>
      </c>
      <c r="K437" s="510"/>
      <c r="L437" s="506" t="str">
        <f>IFERROR(IF(D437="","",INDEX('[18]EODs 2026'!$F:$F,MATCH(D437,'[18]EODs 2026'!$A:$A,0))),0)</f>
        <v/>
      </c>
      <c r="M437" s="303"/>
      <c r="N437" s="303"/>
      <c r="O437" s="303"/>
      <c r="P437" s="303"/>
      <c r="Q437" s="303"/>
      <c r="R437" s="303"/>
      <c r="S437" s="303"/>
      <c r="T437" s="303"/>
      <c r="U437" s="303"/>
      <c r="V437" s="303"/>
      <c r="W437" s="303"/>
      <c r="X437" s="251"/>
      <c r="Y437" s="251"/>
      <c r="Z437" s="251"/>
      <c r="AA437" s="251"/>
      <c r="AB437" s="251"/>
      <c r="AC437" s="251"/>
      <c r="AD437" s="251"/>
      <c r="AE437" s="251"/>
      <c r="AH437" s="303"/>
      <c r="AL437" s="270" t="s">
        <v>1840</v>
      </c>
      <c r="AM437" s="271">
        <v>190299</v>
      </c>
      <c r="AT437" s="206"/>
      <c r="AU437" s="251"/>
      <c r="AV437" s="251"/>
      <c r="AW437" s="251"/>
      <c r="AX437" s="251"/>
      <c r="AY437" s="251"/>
      <c r="AZ437" s="251"/>
      <c r="BB437" s="303"/>
      <c r="BC437" s="303"/>
      <c r="BD437" s="303"/>
    </row>
    <row r="438" spans="1:56" s="205" customFormat="1" ht="34.5" hidden="1" customHeight="1">
      <c r="A438" s="251"/>
      <c r="B438" s="251"/>
      <c r="C438" s="251"/>
      <c r="D438" s="303"/>
      <c r="E438" s="304"/>
      <c r="F438" s="303"/>
      <c r="G438" s="303"/>
      <c r="H438" s="303"/>
      <c r="I438" s="303"/>
      <c r="J438" s="505" t="str">
        <f>IFERROR(IF(D438="","",INDEX('[18]EODs 2026'!$H:$H,MATCH(D438,'[18]EODs 2026'!$A:$A,0))),0)</f>
        <v/>
      </c>
      <c r="K438" s="510"/>
      <c r="L438" s="506" t="str">
        <f>IFERROR(IF(D438="","",INDEX('[18]EODs 2026'!$F:$F,MATCH(D438,'[18]EODs 2026'!$A:$A,0))),0)</f>
        <v/>
      </c>
      <c r="M438" s="303"/>
      <c r="N438" s="303"/>
      <c r="O438" s="303"/>
      <c r="P438" s="303"/>
      <c r="Q438" s="303"/>
      <c r="R438" s="303"/>
      <c r="S438" s="303"/>
      <c r="T438" s="303"/>
      <c r="U438" s="303"/>
      <c r="V438" s="303"/>
      <c r="W438" s="303"/>
      <c r="X438" s="251"/>
      <c r="Y438" s="251"/>
      <c r="Z438" s="251"/>
      <c r="AA438" s="251"/>
      <c r="AB438" s="251"/>
      <c r="AC438" s="251"/>
      <c r="AD438" s="251"/>
      <c r="AE438" s="251"/>
      <c r="AH438" s="303"/>
      <c r="AL438" s="270" t="s">
        <v>1841</v>
      </c>
      <c r="AM438" s="271">
        <v>190300</v>
      </c>
      <c r="AT438" s="206"/>
      <c r="AU438" s="251"/>
      <c r="AV438" s="251"/>
      <c r="AW438" s="251"/>
      <c r="AX438" s="251"/>
      <c r="AY438" s="251"/>
      <c r="AZ438" s="251"/>
      <c r="BB438" s="303"/>
      <c r="BC438" s="303"/>
      <c r="BD438" s="303"/>
    </row>
    <row r="439" spans="1:56" s="205" customFormat="1" ht="34.5" hidden="1" customHeight="1">
      <c r="A439" s="251"/>
      <c r="B439" s="251"/>
      <c r="C439" s="251"/>
      <c r="D439" s="303"/>
      <c r="E439" s="304"/>
      <c r="F439" s="303"/>
      <c r="G439" s="303"/>
      <c r="H439" s="303"/>
      <c r="I439" s="303"/>
      <c r="J439" s="505" t="str">
        <f>IFERROR(IF(D439="","",INDEX('[18]EODs 2026'!$H:$H,MATCH(D439,'[18]EODs 2026'!$A:$A,0))),0)</f>
        <v/>
      </c>
      <c r="K439" s="510"/>
      <c r="L439" s="506" t="str">
        <f>IFERROR(IF(D439="","",INDEX('[18]EODs 2026'!$F:$F,MATCH(D439,'[18]EODs 2026'!$A:$A,0))),0)</f>
        <v/>
      </c>
      <c r="M439" s="303"/>
      <c r="N439" s="303"/>
      <c r="O439" s="303"/>
      <c r="P439" s="303"/>
      <c r="Q439" s="303"/>
      <c r="R439" s="303"/>
      <c r="S439" s="303"/>
      <c r="T439" s="303"/>
      <c r="U439" s="303"/>
      <c r="V439" s="303"/>
      <c r="W439" s="303"/>
      <c r="X439" s="251"/>
      <c r="Y439" s="251"/>
      <c r="Z439" s="251"/>
      <c r="AA439" s="251"/>
      <c r="AB439" s="251"/>
      <c r="AC439" s="251"/>
      <c r="AD439" s="251"/>
      <c r="AE439" s="251"/>
      <c r="AH439" s="303"/>
      <c r="AL439" s="270" t="s">
        <v>1842</v>
      </c>
      <c r="AM439" s="271">
        <v>190301</v>
      </c>
      <c r="AT439" s="206"/>
      <c r="AU439" s="251"/>
      <c r="AV439" s="251"/>
      <c r="AW439" s="251"/>
      <c r="AX439" s="251"/>
      <c r="AY439" s="251"/>
      <c r="AZ439" s="251"/>
      <c r="BB439" s="303"/>
      <c r="BC439" s="303"/>
      <c r="BD439" s="303"/>
    </row>
    <row r="440" spans="1:56" s="205" customFormat="1" ht="34.5" hidden="1" customHeight="1">
      <c r="A440" s="251"/>
      <c r="B440" s="251"/>
      <c r="C440" s="251"/>
      <c r="D440" s="303"/>
      <c r="E440" s="304"/>
      <c r="F440" s="303"/>
      <c r="G440" s="303"/>
      <c r="H440" s="303"/>
      <c r="I440" s="303"/>
      <c r="J440" s="505" t="str">
        <f>IFERROR(IF(D440="","",INDEX('[18]EODs 2026'!$H:$H,MATCH(D440,'[18]EODs 2026'!$A:$A,0))),0)</f>
        <v/>
      </c>
      <c r="K440" s="510"/>
      <c r="L440" s="506" t="str">
        <f>IFERROR(IF(D440="","",INDEX('[18]EODs 2026'!$F:$F,MATCH(D440,'[18]EODs 2026'!$A:$A,0))),0)</f>
        <v/>
      </c>
      <c r="M440" s="303"/>
      <c r="N440" s="303"/>
      <c r="O440" s="303"/>
      <c r="P440" s="303"/>
      <c r="Q440" s="303"/>
      <c r="R440" s="303"/>
      <c r="S440" s="303"/>
      <c r="T440" s="303"/>
      <c r="U440" s="303"/>
      <c r="V440" s="303"/>
      <c r="W440" s="303"/>
      <c r="X440" s="251"/>
      <c r="Y440" s="251"/>
      <c r="Z440" s="251"/>
      <c r="AA440" s="251"/>
      <c r="AB440" s="251"/>
      <c r="AC440" s="251"/>
      <c r="AD440" s="251"/>
      <c r="AE440" s="251"/>
      <c r="AH440" s="303"/>
      <c r="AL440" s="270" t="s">
        <v>1843</v>
      </c>
      <c r="AM440" s="271">
        <v>190400</v>
      </c>
      <c r="AT440" s="206"/>
      <c r="AU440" s="251"/>
      <c r="AV440" s="251"/>
      <c r="AW440" s="251"/>
      <c r="AX440" s="251"/>
      <c r="AY440" s="251"/>
      <c r="AZ440" s="251"/>
      <c r="BB440" s="303"/>
      <c r="BC440" s="303"/>
      <c r="BD440" s="303"/>
    </row>
    <row r="441" spans="1:56" s="205" customFormat="1" ht="34.5" hidden="1" customHeight="1">
      <c r="A441" s="251"/>
      <c r="B441" s="251"/>
      <c r="C441" s="251"/>
      <c r="D441" s="303"/>
      <c r="E441" s="304"/>
      <c r="F441" s="303"/>
      <c r="G441" s="303"/>
      <c r="H441" s="303"/>
      <c r="I441" s="303"/>
      <c r="J441" s="505" t="str">
        <f>IFERROR(IF(D441="","",INDEX('[18]EODs 2026'!$H:$H,MATCH(D441,'[18]EODs 2026'!$A:$A,0))),0)</f>
        <v/>
      </c>
      <c r="K441" s="510"/>
      <c r="L441" s="506" t="str">
        <f>IFERROR(IF(D441="","",INDEX('[18]EODs 2026'!$F:$F,MATCH(D441,'[18]EODs 2026'!$A:$A,0))),0)</f>
        <v/>
      </c>
      <c r="M441" s="303"/>
      <c r="N441" s="303"/>
      <c r="O441" s="303"/>
      <c r="P441" s="303"/>
      <c r="Q441" s="303"/>
      <c r="R441" s="303"/>
      <c r="S441" s="303"/>
      <c r="T441" s="303"/>
      <c r="U441" s="303"/>
      <c r="V441" s="303"/>
      <c r="W441" s="303"/>
      <c r="X441" s="251"/>
      <c r="Y441" s="251"/>
      <c r="Z441" s="251"/>
      <c r="AA441" s="251"/>
      <c r="AB441" s="251"/>
      <c r="AC441" s="251"/>
      <c r="AD441" s="251"/>
      <c r="AE441" s="251"/>
      <c r="AH441" s="303"/>
      <c r="AL441" s="270" t="s">
        <v>1844</v>
      </c>
      <c r="AM441" s="271">
        <v>190401</v>
      </c>
      <c r="AT441" s="206"/>
      <c r="AU441" s="251"/>
      <c r="AV441" s="251"/>
      <c r="AW441" s="251"/>
      <c r="AX441" s="251"/>
      <c r="AY441" s="251"/>
      <c r="AZ441" s="251"/>
      <c r="BB441" s="303"/>
      <c r="BC441" s="303"/>
      <c r="BD441" s="303"/>
    </row>
    <row r="442" spans="1:56" s="205" customFormat="1" ht="34.5" hidden="1" customHeight="1">
      <c r="A442" s="251"/>
      <c r="B442" s="251"/>
      <c r="C442" s="251"/>
      <c r="D442" s="303"/>
      <c r="E442" s="304"/>
      <c r="F442" s="303"/>
      <c r="G442" s="303"/>
      <c r="H442" s="303"/>
      <c r="I442" s="303"/>
      <c r="J442" s="505" t="str">
        <f>IFERROR(IF(D442="","",INDEX('[18]EODs 2026'!$H:$H,MATCH(D442,'[18]EODs 2026'!$A:$A,0))),0)</f>
        <v/>
      </c>
      <c r="K442" s="510"/>
      <c r="L442" s="506" t="str">
        <f>IFERROR(IF(D442="","",INDEX('[18]EODs 2026'!$F:$F,MATCH(D442,'[18]EODs 2026'!$A:$A,0))),0)</f>
        <v/>
      </c>
      <c r="M442" s="303"/>
      <c r="N442" s="303"/>
      <c r="O442" s="303"/>
      <c r="P442" s="303"/>
      <c r="Q442" s="303"/>
      <c r="R442" s="303"/>
      <c r="S442" s="303"/>
      <c r="T442" s="303"/>
      <c r="U442" s="303"/>
      <c r="V442" s="303"/>
      <c r="W442" s="303"/>
      <c r="X442" s="251"/>
      <c r="Y442" s="251"/>
      <c r="Z442" s="251"/>
      <c r="AA442" s="251"/>
      <c r="AB442" s="251"/>
      <c r="AC442" s="251"/>
      <c r="AD442" s="251"/>
      <c r="AE442" s="251"/>
      <c r="AH442" s="303"/>
      <c r="AL442" s="270" t="s">
        <v>1845</v>
      </c>
      <c r="AM442" s="271">
        <v>190403</v>
      </c>
      <c r="AT442" s="206"/>
      <c r="AU442" s="251"/>
      <c r="AV442" s="251"/>
      <c r="AW442" s="251"/>
      <c r="AX442" s="251"/>
      <c r="AY442" s="251"/>
      <c r="AZ442" s="251"/>
      <c r="BB442" s="303"/>
      <c r="BC442" s="303"/>
      <c r="BD442" s="303"/>
    </row>
    <row r="443" spans="1:56" s="205" customFormat="1" ht="34.5" hidden="1" customHeight="1">
      <c r="A443" s="251"/>
      <c r="B443" s="251"/>
      <c r="C443" s="251"/>
      <c r="D443" s="303"/>
      <c r="E443" s="304"/>
      <c r="F443" s="303"/>
      <c r="G443" s="303"/>
      <c r="H443" s="303"/>
      <c r="I443" s="303"/>
      <c r="J443" s="505" t="str">
        <f>IFERROR(IF(D443="","",INDEX('[18]EODs 2026'!$H:$H,MATCH(D443,'[18]EODs 2026'!$A:$A,0))),0)</f>
        <v/>
      </c>
      <c r="K443" s="510"/>
      <c r="L443" s="506" t="str">
        <f>IFERROR(IF(D443="","",INDEX('[18]EODs 2026'!$F:$F,MATCH(D443,'[18]EODs 2026'!$A:$A,0))),0)</f>
        <v/>
      </c>
      <c r="M443" s="303"/>
      <c r="N443" s="303"/>
      <c r="O443" s="303"/>
      <c r="P443" s="303"/>
      <c r="Q443" s="303"/>
      <c r="R443" s="303"/>
      <c r="S443" s="303"/>
      <c r="T443" s="303"/>
      <c r="U443" s="303"/>
      <c r="V443" s="303"/>
      <c r="W443" s="303"/>
      <c r="X443" s="251"/>
      <c r="Y443" s="251"/>
      <c r="Z443" s="251"/>
      <c r="AA443" s="251"/>
      <c r="AB443" s="251"/>
      <c r="AC443" s="251"/>
      <c r="AD443" s="251"/>
      <c r="AE443" s="251"/>
      <c r="AH443" s="303"/>
      <c r="AL443" s="270" t="s">
        <v>1846</v>
      </c>
      <c r="AM443" s="271">
        <v>190404</v>
      </c>
      <c r="AT443" s="206"/>
      <c r="AU443" s="251"/>
      <c r="AV443" s="251"/>
      <c r="AW443" s="251"/>
      <c r="AX443" s="251"/>
      <c r="AY443" s="251"/>
      <c r="AZ443" s="251"/>
      <c r="BB443" s="303"/>
      <c r="BC443" s="303"/>
      <c r="BD443" s="303"/>
    </row>
    <row r="444" spans="1:56" s="205" customFormat="1" ht="34.5" hidden="1" customHeight="1">
      <c r="A444" s="251"/>
      <c r="B444" s="251"/>
      <c r="C444" s="251"/>
      <c r="D444" s="303"/>
      <c r="E444" s="304"/>
      <c r="F444" s="303"/>
      <c r="G444" s="303"/>
      <c r="H444" s="303"/>
      <c r="I444" s="303"/>
      <c r="J444" s="505" t="str">
        <f>IFERROR(IF(D444="","",INDEX('[18]EODs 2026'!$H:$H,MATCH(D444,'[18]EODs 2026'!$A:$A,0))),0)</f>
        <v/>
      </c>
      <c r="K444" s="510"/>
      <c r="L444" s="506" t="str">
        <f>IFERROR(IF(D444="","",INDEX('[18]EODs 2026'!$F:$F,MATCH(D444,'[18]EODs 2026'!$A:$A,0))),0)</f>
        <v/>
      </c>
      <c r="M444" s="303"/>
      <c r="N444" s="303"/>
      <c r="O444" s="303"/>
      <c r="P444" s="303"/>
      <c r="Q444" s="303"/>
      <c r="R444" s="303"/>
      <c r="S444" s="303"/>
      <c r="T444" s="303"/>
      <c r="U444" s="303"/>
      <c r="V444" s="303"/>
      <c r="W444" s="303"/>
      <c r="X444" s="251"/>
      <c r="Y444" s="251"/>
      <c r="Z444" s="251"/>
      <c r="AA444" s="251"/>
      <c r="AB444" s="251"/>
      <c r="AC444" s="251"/>
      <c r="AD444" s="251"/>
      <c r="AE444" s="251"/>
      <c r="AH444" s="303"/>
      <c r="AL444" s="270" t="s">
        <v>1847</v>
      </c>
      <c r="AM444" s="271">
        <v>190405</v>
      </c>
      <c r="AT444" s="206"/>
      <c r="AU444" s="251"/>
      <c r="AV444" s="251"/>
      <c r="AW444" s="251"/>
      <c r="AX444" s="251"/>
      <c r="AY444" s="251"/>
      <c r="AZ444" s="251"/>
      <c r="BB444" s="303"/>
      <c r="BC444" s="303"/>
      <c r="BD444" s="303"/>
    </row>
    <row r="445" spans="1:56" s="205" customFormat="1" ht="34.5" hidden="1" customHeight="1">
      <c r="A445" s="251"/>
      <c r="B445" s="251"/>
      <c r="C445" s="251"/>
      <c r="D445" s="303"/>
      <c r="E445" s="304"/>
      <c r="F445" s="303"/>
      <c r="G445" s="303"/>
      <c r="H445" s="303"/>
      <c r="I445" s="303"/>
      <c r="J445" s="505" t="str">
        <f>IFERROR(IF(D445="","",INDEX('[18]EODs 2026'!$H:$H,MATCH(D445,'[18]EODs 2026'!$A:$A,0))),0)</f>
        <v/>
      </c>
      <c r="K445" s="510"/>
      <c r="L445" s="506" t="str">
        <f>IFERROR(IF(D445="","",INDEX('[18]EODs 2026'!$F:$F,MATCH(D445,'[18]EODs 2026'!$A:$A,0))),0)</f>
        <v/>
      </c>
      <c r="M445" s="303"/>
      <c r="N445" s="303"/>
      <c r="O445" s="303"/>
      <c r="P445" s="303"/>
      <c r="Q445" s="303"/>
      <c r="R445" s="303"/>
      <c r="S445" s="303"/>
      <c r="T445" s="303"/>
      <c r="U445" s="303"/>
      <c r="V445" s="303"/>
      <c r="W445" s="303"/>
      <c r="X445" s="251"/>
      <c r="Y445" s="251"/>
      <c r="Z445" s="251"/>
      <c r="AA445" s="251"/>
      <c r="AB445" s="251"/>
      <c r="AC445" s="251"/>
      <c r="AD445" s="251"/>
      <c r="AE445" s="251"/>
      <c r="AH445" s="303"/>
      <c r="AL445" s="270" t="s">
        <v>1848</v>
      </c>
      <c r="AM445" s="271">
        <v>190406</v>
      </c>
      <c r="AT445" s="206"/>
      <c r="AU445" s="251"/>
      <c r="AV445" s="251"/>
      <c r="AW445" s="251"/>
      <c r="AX445" s="251"/>
      <c r="AY445" s="251"/>
      <c r="AZ445" s="251"/>
      <c r="BB445" s="303"/>
      <c r="BC445" s="303"/>
      <c r="BD445" s="303"/>
    </row>
    <row r="446" spans="1:56" s="205" customFormat="1" ht="34.5" hidden="1" customHeight="1">
      <c r="A446" s="251"/>
      <c r="B446" s="251"/>
      <c r="C446" s="251"/>
      <c r="D446" s="303"/>
      <c r="E446" s="304"/>
      <c r="F446" s="303"/>
      <c r="G446" s="303"/>
      <c r="H446" s="303"/>
      <c r="I446" s="303"/>
      <c r="J446" s="505" t="str">
        <f>IFERROR(IF(D446="","",INDEX('[18]EODs 2026'!$H:$H,MATCH(D446,'[18]EODs 2026'!$A:$A,0))),0)</f>
        <v/>
      </c>
      <c r="K446" s="510"/>
      <c r="L446" s="506" t="str">
        <f>IFERROR(IF(D446="","",INDEX('[18]EODs 2026'!$F:$F,MATCH(D446,'[18]EODs 2026'!$A:$A,0))),0)</f>
        <v/>
      </c>
      <c r="M446" s="303"/>
      <c r="N446" s="303"/>
      <c r="O446" s="303"/>
      <c r="P446" s="303"/>
      <c r="Q446" s="303"/>
      <c r="R446" s="303"/>
      <c r="S446" s="303"/>
      <c r="T446" s="303"/>
      <c r="U446" s="303"/>
      <c r="V446" s="303"/>
      <c r="W446" s="303"/>
      <c r="X446" s="251"/>
      <c r="Y446" s="251"/>
      <c r="Z446" s="251"/>
      <c r="AA446" s="251"/>
      <c r="AB446" s="251"/>
      <c r="AC446" s="251"/>
      <c r="AD446" s="251"/>
      <c r="AE446" s="251"/>
      <c r="AH446" s="303"/>
      <c r="AL446" s="270" t="s">
        <v>1849</v>
      </c>
      <c r="AM446" s="271">
        <v>190407</v>
      </c>
      <c r="AT446" s="206"/>
      <c r="AU446" s="251"/>
      <c r="AV446" s="251"/>
      <c r="AW446" s="251"/>
      <c r="AX446" s="251"/>
      <c r="AY446" s="251"/>
      <c r="AZ446" s="251"/>
      <c r="BB446" s="303"/>
      <c r="BC446" s="303"/>
      <c r="BD446" s="303"/>
    </row>
    <row r="447" spans="1:56" s="205" customFormat="1" ht="34.5" hidden="1" customHeight="1">
      <c r="A447" s="251"/>
      <c r="B447" s="251"/>
      <c r="C447" s="251"/>
      <c r="D447" s="303"/>
      <c r="E447" s="304"/>
      <c r="F447" s="303"/>
      <c r="G447" s="303"/>
      <c r="H447" s="303"/>
      <c r="I447" s="303"/>
      <c r="J447" s="505" t="str">
        <f>IFERROR(IF(D447="","",INDEX('[18]EODs 2026'!$H:$H,MATCH(D447,'[18]EODs 2026'!$A:$A,0))),0)</f>
        <v/>
      </c>
      <c r="K447" s="510"/>
      <c r="L447" s="506" t="str">
        <f>IFERROR(IF(D447="","",INDEX('[18]EODs 2026'!$F:$F,MATCH(D447,'[18]EODs 2026'!$A:$A,0))),0)</f>
        <v/>
      </c>
      <c r="M447" s="303"/>
      <c r="N447" s="303"/>
      <c r="O447" s="303"/>
      <c r="P447" s="303"/>
      <c r="Q447" s="303"/>
      <c r="R447" s="303"/>
      <c r="S447" s="303"/>
      <c r="T447" s="303"/>
      <c r="U447" s="303"/>
      <c r="V447" s="303"/>
      <c r="W447" s="303"/>
      <c r="X447" s="251"/>
      <c r="Y447" s="251"/>
      <c r="Z447" s="251"/>
      <c r="AA447" s="251"/>
      <c r="AB447" s="251"/>
      <c r="AC447" s="251"/>
      <c r="AD447" s="251"/>
      <c r="AE447" s="251"/>
      <c r="AH447" s="303"/>
      <c r="AL447" s="270" t="s">
        <v>1655</v>
      </c>
      <c r="AM447" s="271">
        <v>190499</v>
      </c>
      <c r="AT447" s="206"/>
      <c r="AU447" s="251"/>
      <c r="AV447" s="251"/>
      <c r="AW447" s="251"/>
      <c r="AX447" s="251"/>
      <c r="AY447" s="251"/>
      <c r="AZ447" s="251"/>
      <c r="BB447" s="303"/>
      <c r="BC447" s="303"/>
      <c r="BD447" s="303"/>
    </row>
    <row r="448" spans="1:56" s="205" customFormat="1" ht="34.5" hidden="1" customHeight="1">
      <c r="A448" s="251"/>
      <c r="B448" s="251"/>
      <c r="C448" s="251"/>
      <c r="D448" s="303"/>
      <c r="E448" s="304"/>
      <c r="F448" s="303"/>
      <c r="G448" s="303"/>
      <c r="H448" s="303"/>
      <c r="I448" s="303"/>
      <c r="J448" s="505" t="str">
        <f>IFERROR(IF(D448="","",INDEX('[18]EODs 2026'!$H:$H,MATCH(D448,'[18]EODs 2026'!$A:$A,0))),0)</f>
        <v/>
      </c>
      <c r="K448" s="510"/>
      <c r="L448" s="506" t="str">
        <f>IFERROR(IF(D448="","",INDEX('[18]EODs 2026'!$F:$F,MATCH(D448,'[18]EODs 2026'!$A:$A,0))),0)</f>
        <v/>
      </c>
      <c r="M448" s="303"/>
      <c r="N448" s="303"/>
      <c r="O448" s="303"/>
      <c r="P448" s="303"/>
      <c r="Q448" s="303"/>
      <c r="R448" s="303"/>
      <c r="S448" s="303"/>
      <c r="T448" s="303"/>
      <c r="U448" s="303"/>
      <c r="V448" s="303"/>
      <c r="W448" s="303"/>
      <c r="X448" s="251"/>
      <c r="Y448" s="251"/>
      <c r="Z448" s="251"/>
      <c r="AA448" s="251"/>
      <c r="AB448" s="251"/>
      <c r="AC448" s="251"/>
      <c r="AD448" s="251"/>
      <c r="AE448" s="251"/>
      <c r="AH448" s="303"/>
      <c r="AL448" s="270" t="s">
        <v>1850</v>
      </c>
      <c r="AM448" s="271">
        <v>200000</v>
      </c>
      <c r="AT448" s="206"/>
      <c r="AU448" s="251"/>
      <c r="AV448" s="251"/>
      <c r="AW448" s="251"/>
      <c r="AX448" s="251"/>
      <c r="AY448" s="251"/>
      <c r="AZ448" s="251"/>
      <c r="BB448" s="303"/>
      <c r="BC448" s="303"/>
      <c r="BD448" s="303"/>
    </row>
    <row r="449" spans="1:56" s="205" customFormat="1" ht="34.5" hidden="1" customHeight="1">
      <c r="A449" s="251"/>
      <c r="B449" s="251"/>
      <c r="C449" s="251"/>
      <c r="D449" s="303"/>
      <c r="E449" s="304"/>
      <c r="F449" s="303"/>
      <c r="G449" s="303"/>
      <c r="H449" s="303"/>
      <c r="I449" s="303"/>
      <c r="J449" s="505" t="str">
        <f>IFERROR(IF(D449="","",INDEX('[18]EODs 2026'!$H:$H,MATCH(D449,'[18]EODs 2026'!$A:$A,0))),0)</f>
        <v/>
      </c>
      <c r="K449" s="510"/>
      <c r="L449" s="506" t="str">
        <f>IFERROR(IF(D449="","",INDEX('[18]EODs 2026'!$F:$F,MATCH(D449,'[18]EODs 2026'!$A:$A,0))),0)</f>
        <v/>
      </c>
      <c r="M449" s="303"/>
      <c r="N449" s="303"/>
      <c r="O449" s="303"/>
      <c r="P449" s="303"/>
      <c r="Q449" s="303"/>
      <c r="R449" s="303"/>
      <c r="S449" s="303"/>
      <c r="T449" s="303"/>
      <c r="U449" s="303"/>
      <c r="V449" s="303"/>
      <c r="W449" s="303"/>
      <c r="X449" s="251"/>
      <c r="Y449" s="251"/>
      <c r="Z449" s="251"/>
      <c r="AA449" s="251"/>
      <c r="AB449" s="251"/>
      <c r="AC449" s="251"/>
      <c r="AD449" s="251"/>
      <c r="AE449" s="251"/>
      <c r="AH449" s="303"/>
      <c r="AL449" s="270" t="s">
        <v>1851</v>
      </c>
      <c r="AM449" s="271">
        <v>240000</v>
      </c>
      <c r="AT449" s="206"/>
      <c r="AU449" s="251"/>
      <c r="AV449" s="251"/>
      <c r="AW449" s="251"/>
      <c r="AX449" s="251"/>
      <c r="AY449" s="251"/>
      <c r="AZ449" s="251"/>
      <c r="BB449" s="303"/>
      <c r="BC449" s="303"/>
      <c r="BD449" s="303"/>
    </row>
    <row r="450" spans="1:56" s="205" customFormat="1" ht="34.5" hidden="1" customHeight="1">
      <c r="A450" s="251"/>
      <c r="B450" s="251"/>
      <c r="C450" s="251"/>
      <c r="D450" s="303"/>
      <c r="E450" s="304"/>
      <c r="F450" s="303"/>
      <c r="G450" s="303"/>
      <c r="H450" s="303"/>
      <c r="I450" s="303"/>
      <c r="J450" s="505" t="str">
        <f>IFERROR(IF(D450="","",INDEX('[18]EODs 2026'!$H:$H,MATCH(D450,'[18]EODs 2026'!$A:$A,0))),0)</f>
        <v/>
      </c>
      <c r="K450" s="510"/>
      <c r="L450" s="506" t="str">
        <f>IFERROR(IF(D450="","",INDEX('[18]EODs 2026'!$F:$F,MATCH(D450,'[18]EODs 2026'!$A:$A,0))),0)</f>
        <v/>
      </c>
      <c r="M450" s="303"/>
      <c r="N450" s="303"/>
      <c r="O450" s="303"/>
      <c r="P450" s="303"/>
      <c r="Q450" s="303"/>
      <c r="R450" s="303"/>
      <c r="S450" s="303"/>
      <c r="T450" s="303"/>
      <c r="U450" s="303"/>
      <c r="V450" s="303"/>
      <c r="W450" s="303"/>
      <c r="X450" s="251"/>
      <c r="Y450" s="251"/>
      <c r="Z450" s="251"/>
      <c r="AA450" s="251"/>
      <c r="AB450" s="251"/>
      <c r="AC450" s="251"/>
      <c r="AD450" s="251"/>
      <c r="AE450" s="251"/>
      <c r="AH450" s="303"/>
      <c r="AL450" s="270" t="s">
        <v>1852</v>
      </c>
      <c r="AM450" s="271">
        <v>240100</v>
      </c>
      <c r="AT450" s="206"/>
      <c r="AU450" s="251"/>
      <c r="AV450" s="251"/>
      <c r="AW450" s="251"/>
      <c r="AX450" s="251"/>
      <c r="AY450" s="251"/>
      <c r="AZ450" s="251"/>
      <c r="BB450" s="303"/>
      <c r="BC450" s="303"/>
      <c r="BD450" s="303"/>
    </row>
    <row r="451" spans="1:56" s="205" customFormat="1" ht="34.5" hidden="1" customHeight="1">
      <c r="A451" s="251"/>
      <c r="B451" s="251"/>
      <c r="C451" s="251"/>
      <c r="D451" s="303"/>
      <c r="E451" s="304"/>
      <c r="F451" s="303"/>
      <c r="G451" s="303"/>
      <c r="H451" s="303"/>
      <c r="I451" s="303"/>
      <c r="J451" s="505" t="str">
        <f>IFERROR(IF(D451="","",INDEX('[18]EODs 2026'!$H:$H,MATCH(D451,'[18]EODs 2026'!$A:$A,0))),0)</f>
        <v/>
      </c>
      <c r="K451" s="510"/>
      <c r="L451" s="506" t="str">
        <f>IFERROR(IF(D451="","",INDEX('[18]EODs 2026'!$F:$F,MATCH(D451,'[18]EODs 2026'!$A:$A,0))),0)</f>
        <v/>
      </c>
      <c r="M451" s="303"/>
      <c r="N451" s="303"/>
      <c r="O451" s="303"/>
      <c r="P451" s="303"/>
      <c r="Q451" s="303"/>
      <c r="R451" s="303"/>
      <c r="S451" s="303"/>
      <c r="T451" s="303"/>
      <c r="U451" s="303"/>
      <c r="V451" s="303"/>
      <c r="W451" s="303"/>
      <c r="X451" s="251"/>
      <c r="Y451" s="251"/>
      <c r="Z451" s="251"/>
      <c r="AA451" s="251"/>
      <c r="AB451" s="251"/>
      <c r="AC451" s="251"/>
      <c r="AD451" s="251"/>
      <c r="AE451" s="251"/>
      <c r="AH451" s="303"/>
      <c r="AL451" s="270" t="s">
        <v>269</v>
      </c>
      <c r="AM451" s="271">
        <v>240103</v>
      </c>
      <c r="AT451" s="206"/>
      <c r="AU451" s="251"/>
      <c r="AV451" s="251"/>
      <c r="AW451" s="251"/>
      <c r="AX451" s="251"/>
      <c r="AY451" s="251"/>
      <c r="AZ451" s="251"/>
      <c r="BB451" s="303"/>
      <c r="BC451" s="303"/>
      <c r="BD451" s="303"/>
    </row>
    <row r="452" spans="1:56" s="205" customFormat="1" ht="34.5" hidden="1" customHeight="1">
      <c r="A452" s="251"/>
      <c r="B452" s="251"/>
      <c r="C452" s="251"/>
      <c r="D452" s="303"/>
      <c r="E452" s="304"/>
      <c r="F452" s="303"/>
      <c r="G452" s="303"/>
      <c r="H452" s="303"/>
      <c r="I452" s="303"/>
      <c r="J452" s="505" t="str">
        <f>IFERROR(IF(D452="","",INDEX('[18]EODs 2026'!$H:$H,MATCH(D452,'[18]EODs 2026'!$A:$A,0))),0)</f>
        <v/>
      </c>
      <c r="K452" s="510"/>
      <c r="L452" s="506" t="str">
        <f>IFERROR(IF(D452="","",INDEX('[18]EODs 2026'!$F:$F,MATCH(D452,'[18]EODs 2026'!$A:$A,0))),0)</f>
        <v/>
      </c>
      <c r="M452" s="303"/>
      <c r="N452" s="303"/>
      <c r="O452" s="303"/>
      <c r="P452" s="303"/>
      <c r="Q452" s="303"/>
      <c r="R452" s="303"/>
      <c r="S452" s="303"/>
      <c r="T452" s="303"/>
      <c r="U452" s="303"/>
      <c r="V452" s="303"/>
      <c r="W452" s="303"/>
      <c r="X452" s="251"/>
      <c r="Y452" s="251"/>
      <c r="Z452" s="251"/>
      <c r="AA452" s="251"/>
      <c r="AB452" s="251"/>
      <c r="AC452" s="251"/>
      <c r="AD452" s="251"/>
      <c r="AE452" s="251"/>
      <c r="AH452" s="303"/>
      <c r="AL452" s="270" t="s">
        <v>1717</v>
      </c>
      <c r="AM452" s="271">
        <v>240104</v>
      </c>
      <c r="AT452" s="206"/>
      <c r="AU452" s="251"/>
      <c r="AV452" s="251"/>
      <c r="AW452" s="251"/>
      <c r="AX452" s="251"/>
      <c r="AY452" s="251"/>
      <c r="AZ452" s="251"/>
      <c r="BB452" s="303"/>
      <c r="BC452" s="303"/>
      <c r="BD452" s="303"/>
    </row>
    <row r="453" spans="1:56" s="205" customFormat="1" ht="34.5" hidden="1" customHeight="1">
      <c r="A453" s="251"/>
      <c r="B453" s="251"/>
      <c r="C453" s="251"/>
      <c r="D453" s="303"/>
      <c r="E453" s="304"/>
      <c r="F453" s="303"/>
      <c r="G453" s="303"/>
      <c r="H453" s="303"/>
      <c r="I453" s="303"/>
      <c r="J453" s="505" t="str">
        <f>IFERROR(IF(D453="","",INDEX('[18]EODs 2026'!$H:$H,MATCH(D453,'[18]EODs 2026'!$A:$A,0))),0)</f>
        <v/>
      </c>
      <c r="K453" s="510"/>
      <c r="L453" s="506" t="str">
        <f>IFERROR(IF(D453="","",INDEX('[18]EODs 2026'!$F:$F,MATCH(D453,'[18]EODs 2026'!$A:$A,0))),0)</f>
        <v/>
      </c>
      <c r="M453" s="303"/>
      <c r="N453" s="303"/>
      <c r="O453" s="303"/>
      <c r="P453" s="303"/>
      <c r="Q453" s="303"/>
      <c r="R453" s="303"/>
      <c r="S453" s="303"/>
      <c r="T453" s="303"/>
      <c r="U453" s="303"/>
      <c r="V453" s="303"/>
      <c r="W453" s="303"/>
      <c r="X453" s="251"/>
      <c r="Y453" s="251"/>
      <c r="Z453" s="251"/>
      <c r="AA453" s="251"/>
      <c r="AB453" s="251"/>
      <c r="AC453" s="251"/>
      <c r="AD453" s="251"/>
      <c r="AE453" s="251"/>
      <c r="AH453" s="303"/>
      <c r="AL453" s="270" t="s">
        <v>1610</v>
      </c>
      <c r="AM453" s="271">
        <v>240105</v>
      </c>
      <c r="AT453" s="206"/>
      <c r="AU453" s="251"/>
      <c r="AV453" s="251"/>
      <c r="AW453" s="251"/>
      <c r="AX453" s="251"/>
      <c r="AY453" s="251"/>
      <c r="AZ453" s="251"/>
      <c r="BB453" s="303"/>
      <c r="BC453" s="303"/>
      <c r="BD453" s="303"/>
    </row>
    <row r="454" spans="1:56" s="205" customFormat="1" ht="34.5" hidden="1" customHeight="1">
      <c r="A454" s="251"/>
      <c r="B454" s="251"/>
      <c r="C454" s="251"/>
      <c r="D454" s="303"/>
      <c r="E454" s="304"/>
      <c r="F454" s="303"/>
      <c r="G454" s="303"/>
      <c r="H454" s="303"/>
      <c r="I454" s="303"/>
      <c r="J454" s="505" t="str">
        <f>IFERROR(IF(D454="","",INDEX('[18]EODs 2026'!$H:$H,MATCH(D454,'[18]EODs 2026'!$A:$A,0))),0)</f>
        <v/>
      </c>
      <c r="K454" s="510"/>
      <c r="L454" s="506" t="str">
        <f>IFERROR(IF(D454="","",INDEX('[18]EODs 2026'!$F:$F,MATCH(D454,'[18]EODs 2026'!$A:$A,0))),0)</f>
        <v/>
      </c>
      <c r="M454" s="303"/>
      <c r="N454" s="303"/>
      <c r="O454" s="303"/>
      <c r="P454" s="303"/>
      <c r="Q454" s="303"/>
      <c r="R454" s="303"/>
      <c r="S454" s="303"/>
      <c r="T454" s="303"/>
      <c r="U454" s="303"/>
      <c r="V454" s="303"/>
      <c r="W454" s="303"/>
      <c r="X454" s="251"/>
      <c r="Y454" s="251"/>
      <c r="Z454" s="251"/>
      <c r="AA454" s="251"/>
      <c r="AB454" s="251"/>
      <c r="AC454" s="251"/>
      <c r="AD454" s="251"/>
      <c r="AE454" s="251"/>
      <c r="AH454" s="303"/>
      <c r="AL454" s="270" t="s">
        <v>1612</v>
      </c>
      <c r="AM454" s="271">
        <v>240106</v>
      </c>
      <c r="AT454" s="206"/>
      <c r="AU454" s="251"/>
      <c r="AV454" s="251"/>
      <c r="AW454" s="251"/>
      <c r="AX454" s="251"/>
      <c r="AY454" s="251"/>
      <c r="AZ454" s="251"/>
      <c r="BB454" s="303"/>
      <c r="BC454" s="303"/>
      <c r="BD454" s="303"/>
    </row>
    <row r="455" spans="1:56" s="205" customFormat="1" ht="34.5" hidden="1" customHeight="1">
      <c r="A455" s="251"/>
      <c r="B455" s="251"/>
      <c r="C455" s="251"/>
      <c r="D455" s="303"/>
      <c r="E455" s="304"/>
      <c r="F455" s="303"/>
      <c r="G455" s="303"/>
      <c r="H455" s="303"/>
      <c r="I455" s="303"/>
      <c r="J455" s="505" t="str">
        <f>IFERROR(IF(D455="","",INDEX('[18]EODs 2026'!$H:$H,MATCH(D455,'[18]EODs 2026'!$A:$A,0))),0)</f>
        <v/>
      </c>
      <c r="K455" s="510"/>
      <c r="L455" s="506" t="str">
        <f>IFERROR(IF(D455="","",INDEX('[18]EODs 2026'!$F:$F,MATCH(D455,'[18]EODs 2026'!$A:$A,0))),0)</f>
        <v/>
      </c>
      <c r="M455" s="303"/>
      <c r="N455" s="303"/>
      <c r="O455" s="303"/>
      <c r="P455" s="303"/>
      <c r="Q455" s="303"/>
      <c r="R455" s="303"/>
      <c r="S455" s="303"/>
      <c r="T455" s="303"/>
      <c r="U455" s="303"/>
      <c r="V455" s="303"/>
      <c r="W455" s="303"/>
      <c r="X455" s="251"/>
      <c r="Y455" s="251"/>
      <c r="Z455" s="251"/>
      <c r="AA455" s="251"/>
      <c r="AB455" s="251"/>
      <c r="AC455" s="251"/>
      <c r="AD455" s="251"/>
      <c r="AE455" s="251"/>
      <c r="AH455" s="303"/>
      <c r="AL455" s="270" t="s">
        <v>1718</v>
      </c>
      <c r="AM455" s="271">
        <v>240107</v>
      </c>
      <c r="AT455" s="206"/>
      <c r="AU455" s="251"/>
      <c r="AV455" s="251"/>
      <c r="AW455" s="251"/>
      <c r="AX455" s="251"/>
      <c r="AY455" s="251"/>
      <c r="AZ455" s="251"/>
      <c r="BB455" s="303"/>
      <c r="BC455" s="303"/>
      <c r="BD455" s="303"/>
    </row>
    <row r="456" spans="1:56" s="205" customFormat="1" ht="34.5" hidden="1" customHeight="1">
      <c r="A456" s="251"/>
      <c r="B456" s="251"/>
      <c r="C456" s="251"/>
      <c r="D456" s="303"/>
      <c r="E456" s="304"/>
      <c r="F456" s="303"/>
      <c r="G456" s="303"/>
      <c r="H456" s="303"/>
      <c r="I456" s="303"/>
      <c r="J456" s="505" t="str">
        <f>IFERROR(IF(D456="","",INDEX('[18]EODs 2026'!$H:$H,MATCH(D456,'[18]EODs 2026'!$A:$A,0))),0)</f>
        <v/>
      </c>
      <c r="K456" s="510"/>
      <c r="L456" s="506" t="str">
        <f>IFERROR(IF(D456="","",INDEX('[18]EODs 2026'!$F:$F,MATCH(D456,'[18]EODs 2026'!$A:$A,0))),0)</f>
        <v/>
      </c>
      <c r="M456" s="303"/>
      <c r="N456" s="303"/>
      <c r="O456" s="303"/>
      <c r="P456" s="303"/>
      <c r="Q456" s="303"/>
      <c r="R456" s="303"/>
      <c r="S456" s="303"/>
      <c r="T456" s="303"/>
      <c r="U456" s="303"/>
      <c r="V456" s="303"/>
      <c r="W456" s="303"/>
      <c r="X456" s="251"/>
      <c r="Y456" s="251"/>
      <c r="Z456" s="251"/>
      <c r="AA456" s="251"/>
      <c r="AB456" s="251"/>
      <c r="AC456" s="251"/>
      <c r="AD456" s="251"/>
      <c r="AE456" s="251"/>
      <c r="AH456" s="303"/>
      <c r="AL456" s="270" t="s">
        <v>1853</v>
      </c>
      <c r="AM456" s="271">
        <v>240108</v>
      </c>
      <c r="AT456" s="206"/>
      <c r="AU456" s="251"/>
      <c r="AV456" s="251"/>
      <c r="AW456" s="251"/>
      <c r="AX456" s="251"/>
      <c r="AY456" s="251"/>
      <c r="AZ456" s="251"/>
      <c r="BB456" s="303"/>
      <c r="BC456" s="303"/>
      <c r="BD456" s="303"/>
    </row>
    <row r="457" spans="1:56" s="205" customFormat="1" ht="34.5" hidden="1" customHeight="1">
      <c r="A457" s="251"/>
      <c r="B457" s="251"/>
      <c r="C457" s="251"/>
      <c r="D457" s="303"/>
      <c r="E457" s="304"/>
      <c r="F457" s="303"/>
      <c r="G457" s="303"/>
      <c r="H457" s="303"/>
      <c r="I457" s="303"/>
      <c r="J457" s="505" t="str">
        <f>IFERROR(IF(D457="","",INDEX('[18]EODs 2026'!$H:$H,MATCH(D457,'[18]EODs 2026'!$A:$A,0))),0)</f>
        <v/>
      </c>
      <c r="K457" s="510"/>
      <c r="L457" s="506" t="str">
        <f>IFERROR(IF(D457="","",INDEX('[18]EODs 2026'!$F:$F,MATCH(D457,'[18]EODs 2026'!$A:$A,0))),0)</f>
        <v/>
      </c>
      <c r="M457" s="303"/>
      <c r="N457" s="303"/>
      <c r="O457" s="303"/>
      <c r="P457" s="303"/>
      <c r="Q457" s="303"/>
      <c r="R457" s="303"/>
      <c r="S457" s="303"/>
      <c r="T457" s="303"/>
      <c r="U457" s="303"/>
      <c r="V457" s="303"/>
      <c r="W457" s="303"/>
      <c r="X457" s="251"/>
      <c r="Y457" s="251"/>
      <c r="Z457" s="251"/>
      <c r="AA457" s="251"/>
      <c r="AB457" s="251"/>
      <c r="AC457" s="251"/>
      <c r="AD457" s="251"/>
      <c r="AE457" s="251"/>
      <c r="AH457" s="303"/>
      <c r="AL457" s="270" t="s">
        <v>1854</v>
      </c>
      <c r="AM457" s="271">
        <v>240109</v>
      </c>
      <c r="AT457" s="206"/>
      <c r="AU457" s="251"/>
      <c r="AV457" s="251"/>
      <c r="AW457" s="251"/>
      <c r="AX457" s="251"/>
      <c r="AY457" s="251"/>
      <c r="AZ457" s="251"/>
      <c r="BB457" s="303"/>
      <c r="BC457" s="303"/>
      <c r="BD457" s="303"/>
    </row>
    <row r="458" spans="1:56" s="205" customFormat="1" ht="34.5" hidden="1" customHeight="1">
      <c r="A458" s="251"/>
      <c r="B458" s="251"/>
      <c r="C458" s="251"/>
      <c r="D458" s="303"/>
      <c r="E458" s="304"/>
      <c r="F458" s="303"/>
      <c r="G458" s="303"/>
      <c r="H458" s="303"/>
      <c r="I458" s="303"/>
      <c r="J458" s="505" t="str">
        <f>IFERROR(IF(D458="","",INDEX('[18]EODs 2026'!$H:$H,MATCH(D458,'[18]EODs 2026'!$A:$A,0))),0)</f>
        <v/>
      </c>
      <c r="K458" s="510"/>
      <c r="L458" s="506" t="str">
        <f>IFERROR(IF(D458="","",INDEX('[18]EODs 2026'!$F:$F,MATCH(D458,'[18]EODs 2026'!$A:$A,0))),0)</f>
        <v/>
      </c>
      <c r="M458" s="303"/>
      <c r="N458" s="303"/>
      <c r="O458" s="303"/>
      <c r="P458" s="303"/>
      <c r="Q458" s="303"/>
      <c r="R458" s="303"/>
      <c r="S458" s="303"/>
      <c r="T458" s="303"/>
      <c r="U458" s="303"/>
      <c r="V458" s="303"/>
      <c r="W458" s="303"/>
      <c r="X458" s="251"/>
      <c r="Y458" s="251"/>
      <c r="Z458" s="251"/>
      <c r="AA458" s="251"/>
      <c r="AB458" s="251"/>
      <c r="AC458" s="251"/>
      <c r="AD458" s="251"/>
      <c r="AE458" s="251"/>
      <c r="AH458" s="303"/>
      <c r="AL458" s="270" t="s">
        <v>1855</v>
      </c>
      <c r="AM458" s="271">
        <v>240110</v>
      </c>
      <c r="AT458" s="206"/>
      <c r="AU458" s="251"/>
      <c r="AV458" s="251"/>
      <c r="AW458" s="251"/>
      <c r="AX458" s="251"/>
      <c r="AY458" s="251"/>
      <c r="AZ458" s="251"/>
      <c r="BB458" s="303"/>
      <c r="BC458" s="303"/>
      <c r="BD458" s="303"/>
    </row>
    <row r="459" spans="1:56" s="205" customFormat="1" ht="34.5" hidden="1" customHeight="1">
      <c r="A459" s="251"/>
      <c r="B459" s="251"/>
      <c r="C459" s="251"/>
      <c r="D459" s="303"/>
      <c r="E459" s="304"/>
      <c r="F459" s="303"/>
      <c r="G459" s="303"/>
      <c r="H459" s="303"/>
      <c r="I459" s="303"/>
      <c r="J459" s="505" t="str">
        <f>IFERROR(IF(D459="","",INDEX('[18]EODs 2026'!$H:$H,MATCH(D459,'[18]EODs 2026'!$A:$A,0))),0)</f>
        <v/>
      </c>
      <c r="K459" s="510"/>
      <c r="L459" s="506" t="str">
        <f>IFERROR(IF(D459="","",INDEX('[18]EODs 2026'!$F:$F,MATCH(D459,'[18]EODs 2026'!$A:$A,0))),0)</f>
        <v/>
      </c>
      <c r="M459" s="303"/>
      <c r="N459" s="303"/>
      <c r="O459" s="303"/>
      <c r="P459" s="303"/>
      <c r="Q459" s="303"/>
      <c r="R459" s="303"/>
      <c r="S459" s="303"/>
      <c r="T459" s="303"/>
      <c r="U459" s="303"/>
      <c r="V459" s="303"/>
      <c r="W459" s="303"/>
      <c r="X459" s="251"/>
      <c r="Y459" s="251"/>
      <c r="Z459" s="251"/>
      <c r="AA459" s="251"/>
      <c r="AB459" s="251"/>
      <c r="AC459" s="251"/>
      <c r="AD459" s="251"/>
      <c r="AE459" s="251"/>
      <c r="AH459" s="303"/>
      <c r="AL459" s="270" t="s">
        <v>1856</v>
      </c>
      <c r="AM459" s="271">
        <v>240200</v>
      </c>
      <c r="AT459" s="206"/>
      <c r="AU459" s="251"/>
      <c r="AV459" s="251"/>
      <c r="AW459" s="251"/>
      <c r="AX459" s="251"/>
      <c r="AY459" s="251"/>
      <c r="AZ459" s="251"/>
      <c r="BB459" s="303"/>
      <c r="BC459" s="303"/>
      <c r="BD459" s="303"/>
    </row>
    <row r="460" spans="1:56" s="205" customFormat="1" ht="34.5" hidden="1" customHeight="1">
      <c r="A460" s="251"/>
      <c r="B460" s="251"/>
      <c r="C460" s="251"/>
      <c r="D460" s="303"/>
      <c r="E460" s="304"/>
      <c r="F460" s="303"/>
      <c r="G460" s="303"/>
      <c r="H460" s="303"/>
      <c r="I460" s="303"/>
      <c r="J460" s="505" t="str">
        <f>IFERROR(IF(D460="","",INDEX('[18]EODs 2026'!$H:$H,MATCH(D460,'[18]EODs 2026'!$A:$A,0))),0)</f>
        <v/>
      </c>
      <c r="K460" s="510"/>
      <c r="L460" s="506" t="str">
        <f>IFERROR(IF(D460="","",INDEX('[18]EODs 2026'!$F:$F,MATCH(D460,'[18]EODs 2026'!$A:$A,0))),0)</f>
        <v/>
      </c>
      <c r="M460" s="303"/>
      <c r="N460" s="303"/>
      <c r="O460" s="303"/>
      <c r="P460" s="303"/>
      <c r="Q460" s="303"/>
      <c r="R460" s="303"/>
      <c r="S460" s="303"/>
      <c r="T460" s="303"/>
      <c r="U460" s="303"/>
      <c r="V460" s="303"/>
      <c r="W460" s="303"/>
      <c r="X460" s="251"/>
      <c r="Y460" s="251"/>
      <c r="Z460" s="251"/>
      <c r="AA460" s="251"/>
      <c r="AB460" s="251"/>
      <c r="AC460" s="251"/>
      <c r="AD460" s="251"/>
      <c r="AE460" s="251"/>
      <c r="AH460" s="303"/>
      <c r="AL460" s="270" t="s">
        <v>1715</v>
      </c>
      <c r="AM460" s="271">
        <v>240201</v>
      </c>
      <c r="AT460" s="206"/>
      <c r="AU460" s="251"/>
      <c r="AV460" s="251"/>
      <c r="AW460" s="251"/>
      <c r="AX460" s="251"/>
      <c r="AY460" s="251"/>
      <c r="AZ460" s="251"/>
      <c r="BB460" s="303"/>
      <c r="BC460" s="303"/>
      <c r="BD460" s="303"/>
    </row>
    <row r="461" spans="1:56" s="205" customFormat="1" ht="34.5" hidden="1" customHeight="1">
      <c r="A461" s="251"/>
      <c r="B461" s="251"/>
      <c r="C461" s="251"/>
      <c r="D461" s="303"/>
      <c r="E461" s="304"/>
      <c r="F461" s="303"/>
      <c r="G461" s="303"/>
      <c r="H461" s="303"/>
      <c r="I461" s="303"/>
      <c r="J461" s="505" t="str">
        <f>IFERROR(IF(D461="","",INDEX('[18]EODs 2026'!$H:$H,MATCH(D461,'[18]EODs 2026'!$A:$A,0))),0)</f>
        <v/>
      </c>
      <c r="K461" s="510"/>
      <c r="L461" s="506" t="str">
        <f>IFERROR(IF(D461="","",INDEX('[18]EODs 2026'!$F:$F,MATCH(D461,'[18]EODs 2026'!$A:$A,0))),0)</f>
        <v/>
      </c>
      <c r="M461" s="303"/>
      <c r="N461" s="303"/>
      <c r="O461" s="303"/>
      <c r="P461" s="303"/>
      <c r="Q461" s="303"/>
      <c r="R461" s="303"/>
      <c r="S461" s="303"/>
      <c r="T461" s="303"/>
      <c r="U461" s="303"/>
      <c r="V461" s="303"/>
      <c r="W461" s="303"/>
      <c r="X461" s="251"/>
      <c r="Y461" s="251"/>
      <c r="Z461" s="251"/>
      <c r="AA461" s="251"/>
      <c r="AB461" s="251"/>
      <c r="AC461" s="251"/>
      <c r="AD461" s="251"/>
      <c r="AE461" s="251"/>
      <c r="AH461" s="303"/>
      <c r="AL461" s="270" t="s">
        <v>1716</v>
      </c>
      <c r="AM461" s="271">
        <v>240202</v>
      </c>
      <c r="AT461" s="206"/>
      <c r="AU461" s="251"/>
      <c r="AV461" s="251"/>
      <c r="AW461" s="251"/>
      <c r="AX461" s="251"/>
      <c r="AY461" s="251"/>
      <c r="AZ461" s="251"/>
      <c r="BB461" s="303"/>
      <c r="BC461" s="303"/>
      <c r="BD461" s="303"/>
    </row>
    <row r="462" spans="1:56" s="205" customFormat="1" ht="34.5" hidden="1" customHeight="1">
      <c r="A462" s="251"/>
      <c r="B462" s="251"/>
      <c r="C462" s="251"/>
      <c r="D462" s="303"/>
      <c r="E462" s="304"/>
      <c r="F462" s="303"/>
      <c r="G462" s="303"/>
      <c r="H462" s="303"/>
      <c r="I462" s="303"/>
      <c r="J462" s="505" t="str">
        <f>IFERROR(IF(D462="","",INDEX('[18]EODs 2026'!$H:$H,MATCH(D462,'[18]EODs 2026'!$A:$A,0))),0)</f>
        <v/>
      </c>
      <c r="K462" s="510"/>
      <c r="L462" s="506" t="str">
        <f>IFERROR(IF(D462="","",INDEX('[18]EODs 2026'!$F:$F,MATCH(D462,'[18]EODs 2026'!$A:$A,0))),0)</f>
        <v/>
      </c>
      <c r="M462" s="303"/>
      <c r="N462" s="303"/>
      <c r="O462" s="303"/>
      <c r="P462" s="303"/>
      <c r="Q462" s="303"/>
      <c r="R462" s="303"/>
      <c r="S462" s="303"/>
      <c r="T462" s="303"/>
      <c r="U462" s="303"/>
      <c r="V462" s="303"/>
      <c r="W462" s="303"/>
      <c r="X462" s="251"/>
      <c r="Y462" s="251"/>
      <c r="Z462" s="251"/>
      <c r="AA462" s="251"/>
      <c r="AB462" s="251"/>
      <c r="AC462" s="251"/>
      <c r="AD462" s="251"/>
      <c r="AE462" s="251"/>
      <c r="AH462" s="303"/>
      <c r="AL462" s="270" t="s">
        <v>1857</v>
      </c>
      <c r="AM462" s="271">
        <v>240203</v>
      </c>
      <c r="AT462" s="206"/>
      <c r="AU462" s="251"/>
      <c r="AV462" s="251"/>
      <c r="AW462" s="251"/>
      <c r="AX462" s="251"/>
      <c r="AY462" s="251"/>
      <c r="AZ462" s="251"/>
      <c r="BB462" s="303"/>
      <c r="BC462" s="303"/>
      <c r="BD462" s="303"/>
    </row>
    <row r="463" spans="1:56" s="205" customFormat="1" ht="34.5" hidden="1" customHeight="1">
      <c r="A463" s="251"/>
      <c r="B463" s="251"/>
      <c r="C463" s="251"/>
      <c r="D463" s="303"/>
      <c r="E463" s="304"/>
      <c r="F463" s="303"/>
      <c r="G463" s="303"/>
      <c r="H463" s="303"/>
      <c r="I463" s="303"/>
      <c r="J463" s="505" t="str">
        <f>IFERROR(IF(D463="","",INDEX('[18]EODs 2026'!$H:$H,MATCH(D463,'[18]EODs 2026'!$A:$A,0))),0)</f>
        <v/>
      </c>
      <c r="K463" s="510"/>
      <c r="L463" s="506" t="str">
        <f>IFERROR(IF(D463="","",INDEX('[18]EODs 2026'!$F:$F,MATCH(D463,'[18]EODs 2026'!$A:$A,0))),0)</f>
        <v/>
      </c>
      <c r="M463" s="303"/>
      <c r="N463" s="303"/>
      <c r="O463" s="303"/>
      <c r="P463" s="303"/>
      <c r="Q463" s="303"/>
      <c r="R463" s="303"/>
      <c r="S463" s="303"/>
      <c r="T463" s="303"/>
      <c r="U463" s="303"/>
      <c r="V463" s="303"/>
      <c r="W463" s="303"/>
      <c r="X463" s="251"/>
      <c r="Y463" s="251"/>
      <c r="Z463" s="251"/>
      <c r="AA463" s="251"/>
      <c r="AB463" s="251"/>
      <c r="AC463" s="251"/>
      <c r="AD463" s="251"/>
      <c r="AE463" s="251"/>
      <c r="AH463" s="303"/>
      <c r="AL463" s="270" t="s">
        <v>1858</v>
      </c>
      <c r="AM463" s="271">
        <v>240299</v>
      </c>
      <c r="AT463" s="206"/>
      <c r="AU463" s="251"/>
      <c r="AV463" s="251"/>
      <c r="AW463" s="251"/>
      <c r="AX463" s="251"/>
      <c r="AY463" s="251"/>
      <c r="AZ463" s="251"/>
      <c r="BB463" s="303"/>
      <c r="BC463" s="303"/>
      <c r="BD463" s="303"/>
    </row>
    <row r="464" spans="1:56" s="205" customFormat="1" ht="34.5" hidden="1" customHeight="1">
      <c r="A464" s="251"/>
      <c r="B464" s="251"/>
      <c r="C464" s="251"/>
      <c r="D464" s="303"/>
      <c r="E464" s="304"/>
      <c r="F464" s="303"/>
      <c r="G464" s="303"/>
      <c r="H464" s="303"/>
      <c r="I464" s="303"/>
      <c r="J464" s="505" t="str">
        <f>IFERROR(IF(D464="","",INDEX('[18]EODs 2026'!$H:$H,MATCH(D464,'[18]EODs 2026'!$A:$A,0))),0)</f>
        <v/>
      </c>
      <c r="K464" s="510"/>
      <c r="L464" s="506" t="str">
        <f>IFERROR(IF(D464="","",INDEX('[18]EODs 2026'!$F:$F,MATCH(D464,'[18]EODs 2026'!$A:$A,0))),0)</f>
        <v/>
      </c>
      <c r="M464" s="303"/>
      <c r="N464" s="303"/>
      <c r="O464" s="303"/>
      <c r="P464" s="303"/>
      <c r="Q464" s="303"/>
      <c r="R464" s="303"/>
      <c r="S464" s="303"/>
      <c r="T464" s="303"/>
      <c r="U464" s="303"/>
      <c r="V464" s="303"/>
      <c r="W464" s="303"/>
      <c r="X464" s="251"/>
      <c r="Y464" s="251"/>
      <c r="Z464" s="251"/>
      <c r="AA464" s="251"/>
      <c r="AB464" s="251"/>
      <c r="AC464" s="251"/>
      <c r="AD464" s="251"/>
      <c r="AE464" s="251"/>
      <c r="AH464" s="303"/>
      <c r="AL464" s="270" t="s">
        <v>1719</v>
      </c>
      <c r="AM464" s="271">
        <v>240300</v>
      </c>
      <c r="AT464" s="206"/>
      <c r="AU464" s="251"/>
      <c r="AV464" s="251"/>
      <c r="AW464" s="251"/>
      <c r="AX464" s="251"/>
      <c r="AY464" s="251"/>
      <c r="AZ464" s="251"/>
      <c r="BB464" s="303"/>
      <c r="BC464" s="303"/>
      <c r="BD464" s="303"/>
    </row>
    <row r="465" spans="1:56" s="205" customFormat="1" ht="34.5" hidden="1" customHeight="1">
      <c r="A465" s="251"/>
      <c r="B465" s="251"/>
      <c r="C465" s="251"/>
      <c r="D465" s="303"/>
      <c r="E465" s="304"/>
      <c r="F465" s="303"/>
      <c r="G465" s="303"/>
      <c r="H465" s="303"/>
      <c r="I465" s="303"/>
      <c r="J465" s="505" t="str">
        <f>IFERROR(IF(D465="","",INDEX('[18]EODs 2026'!$H:$H,MATCH(D465,'[18]EODs 2026'!$A:$A,0))),0)</f>
        <v/>
      </c>
      <c r="K465" s="510"/>
      <c r="L465" s="506" t="str">
        <f>IFERROR(IF(D465="","",INDEX('[18]EODs 2026'!$F:$F,MATCH(D465,'[18]EODs 2026'!$A:$A,0))),0)</f>
        <v/>
      </c>
      <c r="M465" s="303"/>
      <c r="N465" s="303"/>
      <c r="O465" s="303"/>
      <c r="P465" s="303"/>
      <c r="Q465" s="303"/>
      <c r="R465" s="303"/>
      <c r="S465" s="303"/>
      <c r="T465" s="303"/>
      <c r="U465" s="303"/>
      <c r="V465" s="303"/>
      <c r="W465" s="303"/>
      <c r="X465" s="251"/>
      <c r="Y465" s="251"/>
      <c r="Z465" s="251"/>
      <c r="AA465" s="251"/>
      <c r="AB465" s="251"/>
      <c r="AC465" s="251"/>
      <c r="AD465" s="251"/>
      <c r="AE465" s="251"/>
      <c r="AH465" s="303"/>
      <c r="AL465" s="270" t="s">
        <v>1514</v>
      </c>
      <c r="AM465" s="271">
        <v>240312</v>
      </c>
      <c r="AT465" s="206"/>
      <c r="AU465" s="251"/>
      <c r="AV465" s="251"/>
      <c r="AW465" s="251"/>
      <c r="AX465" s="251"/>
      <c r="AY465" s="251"/>
      <c r="AZ465" s="251"/>
      <c r="BB465" s="303"/>
      <c r="BC465" s="303"/>
      <c r="BD465" s="303"/>
    </row>
    <row r="466" spans="1:56" s="205" customFormat="1" ht="34.5" hidden="1" customHeight="1">
      <c r="A466" s="251"/>
      <c r="B466" s="251"/>
      <c r="C466" s="251"/>
      <c r="D466" s="303"/>
      <c r="E466" s="304"/>
      <c r="F466" s="303"/>
      <c r="G466" s="303"/>
      <c r="H466" s="303"/>
      <c r="I466" s="303"/>
      <c r="J466" s="505" t="str">
        <f>IFERROR(IF(D466="","",INDEX('[18]EODs 2026'!$H:$H,MATCH(D466,'[18]EODs 2026'!$A:$A,0))),0)</f>
        <v/>
      </c>
      <c r="K466" s="510"/>
      <c r="L466" s="506" t="str">
        <f>IFERROR(IF(D466="","",INDEX('[18]EODs 2026'!$F:$F,MATCH(D466,'[18]EODs 2026'!$A:$A,0))),0)</f>
        <v/>
      </c>
      <c r="M466" s="303"/>
      <c r="N466" s="303"/>
      <c r="O466" s="303"/>
      <c r="P466" s="303"/>
      <c r="Q466" s="303"/>
      <c r="R466" s="303"/>
      <c r="S466" s="303"/>
      <c r="T466" s="303"/>
      <c r="U466" s="303"/>
      <c r="V466" s="303"/>
      <c r="W466" s="303"/>
      <c r="X466" s="251"/>
      <c r="Y466" s="251"/>
      <c r="Z466" s="251"/>
      <c r="AA466" s="251"/>
      <c r="AB466" s="251"/>
      <c r="AC466" s="251"/>
      <c r="AD466" s="251"/>
      <c r="AE466" s="251"/>
      <c r="AH466" s="303"/>
      <c r="AL466" s="270" t="s">
        <v>1641</v>
      </c>
      <c r="AM466" s="271">
        <v>240313</v>
      </c>
      <c r="AT466" s="206"/>
      <c r="AU466" s="251"/>
      <c r="AV466" s="251"/>
      <c r="AW466" s="251"/>
      <c r="AX466" s="251"/>
      <c r="AY466" s="251"/>
      <c r="AZ466" s="251"/>
      <c r="BB466" s="303"/>
      <c r="BC466" s="303"/>
      <c r="BD466" s="303"/>
    </row>
    <row r="467" spans="1:56" s="205" customFormat="1" ht="34.5" hidden="1" customHeight="1">
      <c r="A467" s="251"/>
      <c r="B467" s="251"/>
      <c r="C467" s="251"/>
      <c r="D467" s="303"/>
      <c r="E467" s="304"/>
      <c r="F467" s="303"/>
      <c r="G467" s="303"/>
      <c r="H467" s="303"/>
      <c r="I467" s="303"/>
      <c r="J467" s="505" t="str">
        <f>IFERROR(IF(D467="","",INDEX('[18]EODs 2026'!$H:$H,MATCH(D467,'[18]EODs 2026'!$A:$A,0))),0)</f>
        <v/>
      </c>
      <c r="K467" s="510"/>
      <c r="L467" s="506" t="str">
        <f>IFERROR(IF(D467="","",INDEX('[18]EODs 2026'!$F:$F,MATCH(D467,'[18]EODs 2026'!$A:$A,0))),0)</f>
        <v/>
      </c>
      <c r="M467" s="303"/>
      <c r="N467" s="303"/>
      <c r="O467" s="303"/>
      <c r="P467" s="303"/>
      <c r="Q467" s="303"/>
      <c r="R467" s="303"/>
      <c r="S467" s="303"/>
      <c r="T467" s="303"/>
      <c r="U467" s="303"/>
      <c r="V467" s="303"/>
      <c r="W467" s="303"/>
      <c r="X467" s="251"/>
      <c r="Y467" s="251"/>
      <c r="Z467" s="251"/>
      <c r="AA467" s="251"/>
      <c r="AB467" s="251"/>
      <c r="AC467" s="251"/>
      <c r="AD467" s="251"/>
      <c r="AE467" s="251"/>
      <c r="AH467" s="303"/>
      <c r="AL467" s="270" t="s">
        <v>1643</v>
      </c>
      <c r="AM467" s="271">
        <v>240314</v>
      </c>
      <c r="AT467" s="206"/>
      <c r="AU467" s="251"/>
      <c r="AV467" s="251"/>
      <c r="AW467" s="251"/>
      <c r="AX467" s="251"/>
      <c r="AY467" s="251"/>
      <c r="AZ467" s="251"/>
      <c r="BB467" s="303"/>
      <c r="BC467" s="303"/>
      <c r="BD467" s="303"/>
    </row>
    <row r="468" spans="1:56" s="205" customFormat="1" ht="34.5" hidden="1" customHeight="1">
      <c r="A468" s="251"/>
      <c r="B468" s="251"/>
      <c r="C468" s="251"/>
      <c r="D468" s="303"/>
      <c r="E468" s="304"/>
      <c r="F468" s="303"/>
      <c r="G468" s="303"/>
      <c r="H468" s="303"/>
      <c r="I468" s="303"/>
      <c r="J468" s="505" t="str">
        <f>IFERROR(IF(D468="","",INDEX('[18]EODs 2026'!$H:$H,MATCH(D468,'[18]EODs 2026'!$A:$A,0))),0)</f>
        <v/>
      </c>
      <c r="K468" s="510"/>
      <c r="L468" s="506" t="str">
        <f>IFERROR(IF(D468="","",INDEX('[18]EODs 2026'!$F:$F,MATCH(D468,'[18]EODs 2026'!$A:$A,0))),0)</f>
        <v/>
      </c>
      <c r="M468" s="303"/>
      <c r="N468" s="303"/>
      <c r="O468" s="303"/>
      <c r="P468" s="303"/>
      <c r="Q468" s="303"/>
      <c r="R468" s="303"/>
      <c r="S468" s="303"/>
      <c r="T468" s="303"/>
      <c r="U468" s="303"/>
      <c r="V468" s="303"/>
      <c r="W468" s="303"/>
      <c r="X468" s="251"/>
      <c r="Y468" s="251"/>
      <c r="Z468" s="251"/>
      <c r="AA468" s="251"/>
      <c r="AB468" s="251"/>
      <c r="AC468" s="251"/>
      <c r="AD468" s="251"/>
      <c r="AE468" s="251"/>
      <c r="AH468" s="303"/>
      <c r="AL468" s="270" t="s">
        <v>1518</v>
      </c>
      <c r="AM468" s="271">
        <v>240315</v>
      </c>
      <c r="AT468" s="206"/>
      <c r="AU468" s="251"/>
      <c r="AV468" s="251"/>
      <c r="AW468" s="251"/>
      <c r="AX468" s="251"/>
      <c r="AY468" s="251"/>
      <c r="AZ468" s="251"/>
      <c r="BB468" s="303"/>
      <c r="BC468" s="303"/>
      <c r="BD468" s="303"/>
    </row>
    <row r="469" spans="1:56" s="205" customFormat="1" ht="34.5" hidden="1" customHeight="1">
      <c r="A469" s="251"/>
      <c r="B469" s="251"/>
      <c r="C469" s="251"/>
      <c r="D469" s="303"/>
      <c r="E469" s="304"/>
      <c r="F469" s="303"/>
      <c r="G469" s="303"/>
      <c r="H469" s="303"/>
      <c r="I469" s="303"/>
      <c r="J469" s="505" t="str">
        <f>IFERROR(IF(D469="","",INDEX('[18]EODs 2026'!$H:$H,MATCH(D469,'[18]EODs 2026'!$A:$A,0))),0)</f>
        <v/>
      </c>
      <c r="K469" s="510"/>
      <c r="L469" s="506" t="str">
        <f>IFERROR(IF(D469="","",INDEX('[18]EODs 2026'!$F:$F,MATCH(D469,'[18]EODs 2026'!$A:$A,0))),0)</f>
        <v/>
      </c>
      <c r="M469" s="303"/>
      <c r="N469" s="303"/>
      <c r="O469" s="303"/>
      <c r="P469" s="303"/>
      <c r="Q469" s="303"/>
      <c r="R469" s="303"/>
      <c r="S469" s="303"/>
      <c r="T469" s="303"/>
      <c r="U469" s="303"/>
      <c r="V469" s="303"/>
      <c r="W469" s="303"/>
      <c r="X469" s="251"/>
      <c r="Y469" s="251"/>
      <c r="Z469" s="251"/>
      <c r="AA469" s="251"/>
      <c r="AB469" s="251"/>
      <c r="AC469" s="251"/>
      <c r="AD469" s="251"/>
      <c r="AE469" s="251"/>
      <c r="AH469" s="303"/>
      <c r="AL469" s="270" t="s">
        <v>1859</v>
      </c>
      <c r="AM469" s="271">
        <v>240316</v>
      </c>
      <c r="AT469" s="206"/>
      <c r="AU469" s="251"/>
      <c r="AV469" s="251"/>
      <c r="AW469" s="251"/>
      <c r="AX469" s="251"/>
      <c r="AY469" s="251"/>
      <c r="AZ469" s="251"/>
      <c r="BB469" s="303"/>
      <c r="BC469" s="303"/>
      <c r="BD469" s="303"/>
    </row>
    <row r="470" spans="1:56" s="205" customFormat="1" ht="34.5" hidden="1" customHeight="1">
      <c r="A470" s="251"/>
      <c r="B470" s="251"/>
      <c r="C470" s="251"/>
      <c r="D470" s="303"/>
      <c r="E470" s="304"/>
      <c r="F470" s="303"/>
      <c r="G470" s="303"/>
      <c r="H470" s="303"/>
      <c r="I470" s="303"/>
      <c r="J470" s="505" t="str">
        <f>IFERROR(IF(D470="","",INDEX('[18]EODs 2026'!$H:$H,MATCH(D470,'[18]EODs 2026'!$A:$A,0))),0)</f>
        <v/>
      </c>
      <c r="K470" s="510"/>
      <c r="L470" s="506" t="str">
        <f>IFERROR(IF(D470="","",INDEX('[18]EODs 2026'!$F:$F,MATCH(D470,'[18]EODs 2026'!$A:$A,0))),0)</f>
        <v/>
      </c>
      <c r="M470" s="303"/>
      <c r="N470" s="303"/>
      <c r="O470" s="303"/>
      <c r="P470" s="303"/>
      <c r="Q470" s="303"/>
      <c r="R470" s="303"/>
      <c r="S470" s="303"/>
      <c r="T470" s="303"/>
      <c r="U470" s="303"/>
      <c r="V470" s="303"/>
      <c r="W470" s="303"/>
      <c r="X470" s="251"/>
      <c r="Y470" s="251"/>
      <c r="Z470" s="251"/>
      <c r="AA470" s="251"/>
      <c r="AB470" s="251"/>
      <c r="AC470" s="251"/>
      <c r="AD470" s="251"/>
      <c r="AE470" s="251"/>
      <c r="AH470" s="303"/>
      <c r="AL470" s="270" t="s">
        <v>1860</v>
      </c>
      <c r="AM470" s="271">
        <v>240399</v>
      </c>
      <c r="AT470" s="206"/>
      <c r="AU470" s="251"/>
      <c r="AV470" s="251"/>
      <c r="AW470" s="251"/>
      <c r="AX470" s="251"/>
      <c r="AY470" s="251"/>
      <c r="AZ470" s="251"/>
      <c r="BB470" s="303"/>
      <c r="BC470" s="303"/>
      <c r="BD470" s="303"/>
    </row>
    <row r="471" spans="1:56" s="205" customFormat="1" ht="34.5" hidden="1" customHeight="1">
      <c r="A471" s="251"/>
      <c r="B471" s="251"/>
      <c r="C471" s="251"/>
      <c r="D471" s="303"/>
      <c r="E471" s="304"/>
      <c r="F471" s="303"/>
      <c r="G471" s="303"/>
      <c r="H471" s="303"/>
      <c r="I471" s="303"/>
      <c r="J471" s="505" t="str">
        <f>IFERROR(IF(D471="","",INDEX('[18]EODs 2026'!$H:$H,MATCH(D471,'[18]EODs 2026'!$A:$A,0))),0)</f>
        <v/>
      </c>
      <c r="K471" s="510"/>
      <c r="L471" s="506" t="str">
        <f>IFERROR(IF(D471="","",INDEX('[18]EODs 2026'!$F:$F,MATCH(D471,'[18]EODs 2026'!$A:$A,0))),0)</f>
        <v/>
      </c>
      <c r="M471" s="303"/>
      <c r="N471" s="303"/>
      <c r="O471" s="303"/>
      <c r="P471" s="303"/>
      <c r="Q471" s="303"/>
      <c r="R471" s="303"/>
      <c r="S471" s="303"/>
      <c r="T471" s="303"/>
      <c r="U471" s="303"/>
      <c r="V471" s="303"/>
      <c r="W471" s="303"/>
      <c r="X471" s="251"/>
      <c r="Y471" s="251"/>
      <c r="Z471" s="251"/>
      <c r="AA471" s="251"/>
      <c r="AB471" s="251"/>
      <c r="AC471" s="251"/>
      <c r="AD471" s="251"/>
      <c r="AE471" s="251"/>
      <c r="AH471" s="303"/>
      <c r="AL471" s="270" t="s">
        <v>1861</v>
      </c>
      <c r="AM471" s="271">
        <v>240400</v>
      </c>
      <c r="AT471" s="206"/>
      <c r="AU471" s="251"/>
      <c r="AV471" s="251"/>
      <c r="AW471" s="251"/>
      <c r="AX471" s="251"/>
      <c r="AY471" s="251"/>
      <c r="AZ471" s="251"/>
      <c r="BB471" s="303"/>
      <c r="BC471" s="303"/>
      <c r="BD471" s="303"/>
    </row>
    <row r="472" spans="1:56" s="205" customFormat="1" ht="34.5" hidden="1" customHeight="1">
      <c r="A472" s="251"/>
      <c r="B472" s="251"/>
      <c r="C472" s="251"/>
      <c r="D472" s="303"/>
      <c r="E472" s="304"/>
      <c r="F472" s="303"/>
      <c r="G472" s="303"/>
      <c r="H472" s="303"/>
      <c r="I472" s="303"/>
      <c r="J472" s="505" t="str">
        <f>IFERROR(IF(D472="","",INDEX('[18]EODs 2026'!$H:$H,MATCH(D472,'[18]EODs 2026'!$A:$A,0))),0)</f>
        <v/>
      </c>
      <c r="K472" s="510"/>
      <c r="L472" s="506" t="str">
        <f>IFERROR(IF(D472="","",INDEX('[18]EODs 2026'!$F:$F,MATCH(D472,'[18]EODs 2026'!$A:$A,0))),0)</f>
        <v/>
      </c>
      <c r="M472" s="303"/>
      <c r="N472" s="303"/>
      <c r="O472" s="303"/>
      <c r="P472" s="303"/>
      <c r="Q472" s="303"/>
      <c r="R472" s="303"/>
      <c r="S472" s="303"/>
      <c r="T472" s="303"/>
      <c r="U472" s="303"/>
      <c r="V472" s="303"/>
      <c r="W472" s="303"/>
      <c r="X472" s="251"/>
      <c r="Y472" s="251"/>
      <c r="Z472" s="251"/>
      <c r="AA472" s="251"/>
      <c r="AB472" s="251"/>
      <c r="AC472" s="251"/>
      <c r="AD472" s="251"/>
      <c r="AE472" s="251"/>
      <c r="AH472" s="303"/>
      <c r="AL472" s="270" t="s">
        <v>1861</v>
      </c>
      <c r="AM472" s="271">
        <v>240401</v>
      </c>
      <c r="AT472" s="206"/>
      <c r="AU472" s="251"/>
      <c r="AV472" s="251"/>
      <c r="AW472" s="251"/>
      <c r="AX472" s="251"/>
      <c r="AY472" s="251"/>
      <c r="AZ472" s="251"/>
      <c r="BB472" s="303"/>
      <c r="BC472" s="303"/>
      <c r="BD472" s="303"/>
    </row>
    <row r="473" spans="1:56" s="205" customFormat="1" ht="34.5" hidden="1" customHeight="1">
      <c r="A473" s="251"/>
      <c r="B473" s="251"/>
      <c r="C473" s="251"/>
      <c r="D473" s="303"/>
      <c r="E473" s="304"/>
      <c r="F473" s="303"/>
      <c r="G473" s="303"/>
      <c r="H473" s="303"/>
      <c r="I473" s="303"/>
      <c r="J473" s="505" t="str">
        <f>IFERROR(IF(D473="","",INDEX('[18]EODs 2026'!$H:$H,MATCH(D473,'[18]EODs 2026'!$A:$A,0))),0)</f>
        <v/>
      </c>
      <c r="K473" s="510"/>
      <c r="L473" s="506" t="str">
        <f>IFERROR(IF(D473="","",INDEX('[18]EODs 2026'!$F:$F,MATCH(D473,'[18]EODs 2026'!$A:$A,0))),0)</f>
        <v/>
      </c>
      <c r="M473" s="303"/>
      <c r="N473" s="303"/>
      <c r="O473" s="303"/>
      <c r="P473" s="303"/>
      <c r="Q473" s="303"/>
      <c r="R473" s="303"/>
      <c r="S473" s="303"/>
      <c r="T473" s="303"/>
      <c r="U473" s="303"/>
      <c r="V473" s="303"/>
      <c r="W473" s="303"/>
      <c r="X473" s="251"/>
      <c r="Y473" s="251"/>
      <c r="Z473" s="251"/>
      <c r="AA473" s="251"/>
      <c r="AB473" s="251"/>
      <c r="AC473" s="251"/>
      <c r="AD473" s="251"/>
      <c r="AE473" s="251"/>
      <c r="AH473" s="303"/>
      <c r="AL473" s="270" t="s">
        <v>1862</v>
      </c>
      <c r="AM473" s="271">
        <v>240402</v>
      </c>
      <c r="AT473" s="206"/>
      <c r="AU473" s="251"/>
      <c r="AV473" s="251"/>
      <c r="AW473" s="251"/>
      <c r="AX473" s="251"/>
      <c r="AY473" s="251"/>
      <c r="AZ473" s="251"/>
      <c r="BB473" s="303"/>
      <c r="BC473" s="303"/>
      <c r="BD473" s="303"/>
    </row>
    <row r="474" spans="1:56" s="205" customFormat="1" ht="34.5" hidden="1" customHeight="1">
      <c r="A474" s="251"/>
      <c r="B474" s="251"/>
      <c r="C474" s="251"/>
      <c r="D474" s="303"/>
      <c r="E474" s="304"/>
      <c r="F474" s="303"/>
      <c r="G474" s="303"/>
      <c r="H474" s="303"/>
      <c r="I474" s="303"/>
      <c r="J474" s="505" t="str">
        <f>IFERROR(IF(D474="","",INDEX('[18]EODs 2026'!$H:$H,MATCH(D474,'[18]EODs 2026'!$A:$A,0))),0)</f>
        <v/>
      </c>
      <c r="K474" s="510"/>
      <c r="L474" s="506" t="str">
        <f>IFERROR(IF(D474="","",INDEX('[18]EODs 2026'!$F:$F,MATCH(D474,'[18]EODs 2026'!$A:$A,0))),0)</f>
        <v/>
      </c>
      <c r="M474" s="303"/>
      <c r="N474" s="303"/>
      <c r="O474" s="303"/>
      <c r="P474" s="303"/>
      <c r="Q474" s="303"/>
      <c r="R474" s="303"/>
      <c r="S474" s="303"/>
      <c r="T474" s="303"/>
      <c r="U474" s="303"/>
      <c r="V474" s="303"/>
      <c r="W474" s="303"/>
      <c r="X474" s="251"/>
      <c r="Y474" s="251"/>
      <c r="Z474" s="251"/>
      <c r="AA474" s="251"/>
      <c r="AB474" s="251"/>
      <c r="AC474" s="251"/>
      <c r="AD474" s="251"/>
      <c r="AE474" s="251"/>
      <c r="AH474" s="303"/>
      <c r="AL474" s="270" t="s">
        <v>1863</v>
      </c>
      <c r="AM474" s="271">
        <v>240500</v>
      </c>
      <c r="AT474" s="206"/>
      <c r="AU474" s="251"/>
      <c r="AV474" s="251"/>
      <c r="AW474" s="251"/>
      <c r="AX474" s="251"/>
      <c r="AY474" s="251"/>
      <c r="AZ474" s="251"/>
      <c r="BB474" s="303"/>
      <c r="BC474" s="303"/>
      <c r="BD474" s="303"/>
    </row>
    <row r="475" spans="1:56" s="205" customFormat="1" ht="34.5" hidden="1" customHeight="1">
      <c r="A475" s="251"/>
      <c r="B475" s="251"/>
      <c r="C475" s="251"/>
      <c r="D475" s="303"/>
      <c r="E475" s="304"/>
      <c r="F475" s="303"/>
      <c r="G475" s="303"/>
      <c r="H475" s="303"/>
      <c r="I475" s="303"/>
      <c r="J475" s="505" t="str">
        <f>IFERROR(IF(D475="","",INDEX('[18]EODs 2026'!$H:$H,MATCH(D475,'[18]EODs 2026'!$A:$A,0))),0)</f>
        <v/>
      </c>
      <c r="K475" s="510"/>
      <c r="L475" s="506" t="str">
        <f>IFERROR(IF(D475="","",INDEX('[18]EODs 2026'!$F:$F,MATCH(D475,'[18]EODs 2026'!$A:$A,0))),0)</f>
        <v/>
      </c>
      <c r="M475" s="303"/>
      <c r="N475" s="303"/>
      <c r="O475" s="303"/>
      <c r="P475" s="303"/>
      <c r="Q475" s="303"/>
      <c r="R475" s="303"/>
      <c r="S475" s="303"/>
      <c r="T475" s="303"/>
      <c r="U475" s="303"/>
      <c r="V475" s="303"/>
      <c r="W475" s="303"/>
      <c r="X475" s="251"/>
      <c r="Y475" s="251"/>
      <c r="Z475" s="251"/>
      <c r="AA475" s="251"/>
      <c r="AB475" s="251"/>
      <c r="AC475" s="251"/>
      <c r="AD475" s="251"/>
      <c r="AE475" s="251"/>
      <c r="AH475" s="303"/>
      <c r="AL475" s="270" t="s">
        <v>1864</v>
      </c>
      <c r="AM475" s="271">
        <v>240501</v>
      </c>
      <c r="AT475" s="206"/>
      <c r="AU475" s="251"/>
      <c r="AV475" s="251"/>
      <c r="AW475" s="251"/>
      <c r="AX475" s="251"/>
      <c r="AY475" s="251"/>
      <c r="AZ475" s="251"/>
      <c r="BB475" s="303"/>
      <c r="BC475" s="303"/>
      <c r="BD475" s="303"/>
    </row>
    <row r="476" spans="1:56" s="205" customFormat="1" ht="34.5" hidden="1" customHeight="1">
      <c r="A476" s="251"/>
      <c r="B476" s="251"/>
      <c r="C476" s="251"/>
      <c r="D476" s="303"/>
      <c r="E476" s="304"/>
      <c r="F476" s="303"/>
      <c r="G476" s="303"/>
      <c r="H476" s="303"/>
      <c r="I476" s="303"/>
      <c r="J476" s="505" t="str">
        <f>IFERROR(IF(D476="","",INDEX('[18]EODs 2026'!$H:$H,MATCH(D476,'[18]EODs 2026'!$A:$A,0))),0)</f>
        <v/>
      </c>
      <c r="K476" s="510"/>
      <c r="L476" s="506" t="str">
        <f>IFERROR(IF(D476="","",INDEX('[18]EODs 2026'!$F:$F,MATCH(D476,'[18]EODs 2026'!$A:$A,0))),0)</f>
        <v/>
      </c>
      <c r="M476" s="303"/>
      <c r="N476" s="303"/>
      <c r="O476" s="303"/>
      <c r="P476" s="303"/>
      <c r="Q476" s="303"/>
      <c r="R476" s="303"/>
      <c r="S476" s="303"/>
      <c r="T476" s="303"/>
      <c r="U476" s="303"/>
      <c r="V476" s="303"/>
      <c r="W476" s="303"/>
      <c r="X476" s="251"/>
      <c r="Y476" s="251"/>
      <c r="Z476" s="251"/>
      <c r="AA476" s="251"/>
      <c r="AB476" s="251"/>
      <c r="AC476" s="251"/>
      <c r="AD476" s="251"/>
      <c r="AE476" s="251"/>
      <c r="AH476" s="303"/>
      <c r="AL476" s="270" t="s">
        <v>1865</v>
      </c>
      <c r="AM476" s="271">
        <v>240502</v>
      </c>
      <c r="AT476" s="206"/>
      <c r="AU476" s="251"/>
      <c r="AV476" s="251"/>
      <c r="AW476" s="251"/>
      <c r="AX476" s="251"/>
      <c r="AY476" s="251"/>
      <c r="AZ476" s="251"/>
      <c r="BB476" s="303"/>
      <c r="BC476" s="303"/>
      <c r="BD476" s="303"/>
    </row>
    <row r="477" spans="1:56" s="205" customFormat="1" ht="34.5" hidden="1" customHeight="1">
      <c r="A477" s="251"/>
      <c r="B477" s="251"/>
      <c r="C477" s="251"/>
      <c r="D477" s="303"/>
      <c r="E477" s="304"/>
      <c r="F477" s="303"/>
      <c r="G477" s="303"/>
      <c r="H477" s="303"/>
      <c r="I477" s="303"/>
      <c r="J477" s="505" t="str">
        <f>IFERROR(IF(D477="","",INDEX('[18]EODs 2026'!$H:$H,MATCH(D477,'[18]EODs 2026'!$A:$A,0))),0)</f>
        <v/>
      </c>
      <c r="K477" s="510"/>
      <c r="L477" s="506" t="str">
        <f>IFERROR(IF(D477="","",INDEX('[18]EODs 2026'!$F:$F,MATCH(D477,'[18]EODs 2026'!$A:$A,0))),0)</f>
        <v/>
      </c>
      <c r="M477" s="303"/>
      <c r="N477" s="303"/>
      <c r="O477" s="303"/>
      <c r="P477" s="303"/>
      <c r="Q477" s="303"/>
      <c r="R477" s="303"/>
      <c r="S477" s="303"/>
      <c r="T477" s="303"/>
      <c r="U477" s="303"/>
      <c r="V477" s="303"/>
      <c r="W477" s="303"/>
      <c r="X477" s="251"/>
      <c r="Y477" s="251"/>
      <c r="Z477" s="251"/>
      <c r="AA477" s="251"/>
      <c r="AB477" s="251"/>
      <c r="AC477" s="251"/>
      <c r="AD477" s="251"/>
      <c r="AE477" s="251"/>
      <c r="AH477" s="303"/>
      <c r="AL477" s="270" t="s">
        <v>1866</v>
      </c>
      <c r="AM477" s="271">
        <v>240503</v>
      </c>
      <c r="AT477" s="206"/>
      <c r="AU477" s="251"/>
      <c r="AV477" s="251"/>
      <c r="AW477" s="251"/>
      <c r="AX477" s="251"/>
      <c r="AY477" s="251"/>
      <c r="AZ477" s="251"/>
      <c r="BB477" s="303"/>
      <c r="BC477" s="303"/>
      <c r="BD477" s="303"/>
    </row>
    <row r="478" spans="1:56" s="205" customFormat="1" ht="34.5" hidden="1" customHeight="1">
      <c r="A478" s="251"/>
      <c r="B478" s="251"/>
      <c r="C478" s="251"/>
      <c r="D478" s="303"/>
      <c r="E478" s="304"/>
      <c r="F478" s="303"/>
      <c r="G478" s="303"/>
      <c r="H478" s="303"/>
      <c r="I478" s="303"/>
      <c r="J478" s="505" t="str">
        <f>IFERROR(IF(D478="","",INDEX('[18]EODs 2026'!$H:$H,MATCH(D478,'[18]EODs 2026'!$A:$A,0))),0)</f>
        <v/>
      </c>
      <c r="K478" s="510"/>
      <c r="L478" s="506" t="str">
        <f>IFERROR(IF(D478="","",INDEX('[18]EODs 2026'!$F:$F,MATCH(D478,'[18]EODs 2026'!$A:$A,0))),0)</f>
        <v/>
      </c>
      <c r="M478" s="303"/>
      <c r="N478" s="303"/>
      <c r="O478" s="303"/>
      <c r="P478" s="303"/>
      <c r="Q478" s="303"/>
      <c r="R478" s="303"/>
      <c r="S478" s="303"/>
      <c r="T478" s="303"/>
      <c r="U478" s="303"/>
      <c r="V478" s="303"/>
      <c r="W478" s="303"/>
      <c r="X478" s="251"/>
      <c r="Y478" s="251"/>
      <c r="Z478" s="251"/>
      <c r="AA478" s="251"/>
      <c r="AB478" s="251"/>
      <c r="AC478" s="251"/>
      <c r="AD478" s="251"/>
      <c r="AE478" s="251"/>
      <c r="AH478" s="303"/>
      <c r="AL478" s="270" t="s">
        <v>1867</v>
      </c>
      <c r="AM478" s="271">
        <v>240504</v>
      </c>
      <c r="AT478" s="206"/>
      <c r="AU478" s="251"/>
      <c r="AV478" s="251"/>
      <c r="AW478" s="251"/>
      <c r="AX478" s="251"/>
      <c r="AY478" s="251"/>
      <c r="AZ478" s="251"/>
      <c r="BB478" s="303"/>
      <c r="BC478" s="303"/>
      <c r="BD478" s="303"/>
    </row>
    <row r="479" spans="1:56" s="205" customFormat="1" ht="34.5" hidden="1" customHeight="1">
      <c r="A479" s="251"/>
      <c r="B479" s="251"/>
      <c r="C479" s="251"/>
      <c r="D479" s="303"/>
      <c r="E479" s="304"/>
      <c r="F479" s="303"/>
      <c r="G479" s="303"/>
      <c r="H479" s="303"/>
      <c r="I479" s="303"/>
      <c r="J479" s="505" t="str">
        <f>IFERROR(IF(D479="","",INDEX('[18]EODs 2026'!$H:$H,MATCH(D479,'[18]EODs 2026'!$A:$A,0))),0)</f>
        <v/>
      </c>
      <c r="K479" s="510"/>
      <c r="L479" s="506" t="str">
        <f>IFERROR(IF(D479="","",INDEX('[18]EODs 2026'!$F:$F,MATCH(D479,'[18]EODs 2026'!$A:$A,0))),0)</f>
        <v/>
      </c>
      <c r="M479" s="303"/>
      <c r="N479" s="303"/>
      <c r="O479" s="303"/>
      <c r="P479" s="303"/>
      <c r="Q479" s="303"/>
      <c r="R479" s="303"/>
      <c r="S479" s="303"/>
      <c r="T479" s="303"/>
      <c r="U479" s="303"/>
      <c r="V479" s="303"/>
      <c r="W479" s="303"/>
      <c r="X479" s="251"/>
      <c r="Y479" s="251"/>
      <c r="Z479" s="251"/>
      <c r="AA479" s="251"/>
      <c r="AB479" s="251"/>
      <c r="AC479" s="251"/>
      <c r="AD479" s="251"/>
      <c r="AE479" s="251"/>
      <c r="AH479" s="303"/>
      <c r="AL479" s="270" t="s">
        <v>1868</v>
      </c>
      <c r="AM479" s="271">
        <v>240506</v>
      </c>
      <c r="AT479" s="206"/>
      <c r="AU479" s="251"/>
      <c r="AV479" s="251"/>
      <c r="AW479" s="251"/>
      <c r="AX479" s="251"/>
      <c r="AY479" s="251"/>
      <c r="AZ479" s="251"/>
      <c r="BB479" s="303"/>
      <c r="BC479" s="303"/>
      <c r="BD479" s="303"/>
    </row>
    <row r="480" spans="1:56" s="205" customFormat="1" ht="34.5" hidden="1" customHeight="1">
      <c r="A480" s="251"/>
      <c r="B480" s="251"/>
      <c r="C480" s="251"/>
      <c r="D480" s="303"/>
      <c r="E480" s="304"/>
      <c r="F480" s="303"/>
      <c r="G480" s="303"/>
      <c r="H480" s="303"/>
      <c r="I480" s="303"/>
      <c r="J480" s="505" t="str">
        <f>IFERROR(IF(D480="","",INDEX('[18]EODs 2026'!$H:$H,MATCH(D480,'[18]EODs 2026'!$A:$A,0))),0)</f>
        <v/>
      </c>
      <c r="K480" s="510"/>
      <c r="L480" s="506" t="str">
        <f>IFERROR(IF(D480="","",INDEX('[18]EODs 2026'!$F:$F,MATCH(D480,'[18]EODs 2026'!$A:$A,0))),0)</f>
        <v/>
      </c>
      <c r="M480" s="303"/>
      <c r="N480" s="303"/>
      <c r="O480" s="303"/>
      <c r="P480" s="303"/>
      <c r="Q480" s="303"/>
      <c r="R480" s="303"/>
      <c r="S480" s="303"/>
      <c r="T480" s="303"/>
      <c r="U480" s="303"/>
      <c r="V480" s="303"/>
      <c r="W480" s="303"/>
      <c r="X480" s="251"/>
      <c r="Y480" s="251"/>
      <c r="Z480" s="251"/>
      <c r="AA480" s="251"/>
      <c r="AB480" s="251"/>
      <c r="AC480" s="251"/>
      <c r="AD480" s="251"/>
      <c r="AE480" s="251"/>
      <c r="AH480" s="303"/>
      <c r="AL480" s="270" t="s">
        <v>1869</v>
      </c>
      <c r="AM480" s="271">
        <v>240507</v>
      </c>
      <c r="AT480" s="206"/>
      <c r="AU480" s="251"/>
      <c r="AV480" s="251"/>
      <c r="AW480" s="251"/>
      <c r="AX480" s="251"/>
      <c r="AY480" s="251"/>
      <c r="AZ480" s="251"/>
      <c r="BB480" s="303"/>
      <c r="BC480" s="303"/>
      <c r="BD480" s="303"/>
    </row>
    <row r="481" spans="1:56" s="205" customFormat="1" ht="34.5" hidden="1" customHeight="1">
      <c r="A481" s="251"/>
      <c r="B481" s="251"/>
      <c r="C481" s="251"/>
      <c r="D481" s="303"/>
      <c r="E481" s="304"/>
      <c r="F481" s="303"/>
      <c r="G481" s="303"/>
      <c r="H481" s="303"/>
      <c r="I481" s="303"/>
      <c r="J481" s="505" t="str">
        <f>IFERROR(IF(D481="","",INDEX('[18]EODs 2026'!$H:$H,MATCH(D481,'[18]EODs 2026'!$A:$A,0))),0)</f>
        <v/>
      </c>
      <c r="K481" s="510"/>
      <c r="L481" s="506" t="str">
        <f>IFERROR(IF(D481="","",INDEX('[18]EODs 2026'!$F:$F,MATCH(D481,'[18]EODs 2026'!$A:$A,0))),0)</f>
        <v/>
      </c>
      <c r="M481" s="303"/>
      <c r="N481" s="303"/>
      <c r="O481" s="303"/>
      <c r="P481" s="303"/>
      <c r="Q481" s="303"/>
      <c r="R481" s="303"/>
      <c r="S481" s="303"/>
      <c r="T481" s="303"/>
      <c r="U481" s="303"/>
      <c r="V481" s="303"/>
      <c r="W481" s="303"/>
      <c r="X481" s="251"/>
      <c r="Y481" s="251"/>
      <c r="Z481" s="251"/>
      <c r="AA481" s="251"/>
      <c r="AB481" s="251"/>
      <c r="AC481" s="251"/>
      <c r="AD481" s="251"/>
      <c r="AE481" s="251"/>
      <c r="AH481" s="303"/>
      <c r="AL481" s="270" t="s">
        <v>1870</v>
      </c>
      <c r="AM481" s="271">
        <v>240508</v>
      </c>
      <c r="AT481" s="206"/>
      <c r="AU481" s="251"/>
      <c r="AV481" s="251"/>
      <c r="AW481" s="251"/>
      <c r="AX481" s="251"/>
      <c r="AY481" s="251"/>
      <c r="AZ481" s="251"/>
      <c r="BB481" s="303"/>
      <c r="BC481" s="303"/>
      <c r="BD481" s="303"/>
    </row>
    <row r="482" spans="1:56" s="205" customFormat="1" ht="34.5" hidden="1" customHeight="1">
      <c r="A482" s="251"/>
      <c r="B482" s="251"/>
      <c r="C482" s="251"/>
      <c r="D482" s="303"/>
      <c r="E482" s="304"/>
      <c r="F482" s="303"/>
      <c r="G482" s="303"/>
      <c r="H482" s="303"/>
      <c r="I482" s="303"/>
      <c r="J482" s="505" t="str">
        <f>IFERROR(IF(D482="","",INDEX('[18]EODs 2026'!$H:$H,MATCH(D482,'[18]EODs 2026'!$A:$A,0))),0)</f>
        <v/>
      </c>
      <c r="K482" s="510"/>
      <c r="L482" s="506" t="str">
        <f>IFERROR(IF(D482="","",INDEX('[18]EODs 2026'!$F:$F,MATCH(D482,'[18]EODs 2026'!$A:$A,0))),0)</f>
        <v/>
      </c>
      <c r="M482" s="303"/>
      <c r="N482" s="303"/>
      <c r="O482" s="303"/>
      <c r="P482" s="303"/>
      <c r="Q482" s="303"/>
      <c r="R482" s="303"/>
      <c r="S482" s="303"/>
      <c r="T482" s="303"/>
      <c r="U482" s="303"/>
      <c r="V482" s="303"/>
      <c r="W482" s="303"/>
      <c r="X482" s="251"/>
      <c r="Y482" s="251"/>
      <c r="Z482" s="251"/>
      <c r="AA482" s="251"/>
      <c r="AB482" s="251"/>
      <c r="AC482" s="251"/>
      <c r="AD482" s="251"/>
      <c r="AE482" s="251"/>
      <c r="AH482" s="303"/>
      <c r="AL482" s="270" t="s">
        <v>1871</v>
      </c>
      <c r="AM482" s="271">
        <v>240509</v>
      </c>
      <c r="AT482" s="206"/>
      <c r="AU482" s="251"/>
      <c r="AV482" s="251"/>
      <c r="AW482" s="251"/>
      <c r="AX482" s="251"/>
      <c r="AY482" s="251"/>
      <c r="AZ482" s="251"/>
      <c r="BB482" s="303"/>
      <c r="BC482" s="303"/>
      <c r="BD482" s="303"/>
    </row>
    <row r="483" spans="1:56" s="205" customFormat="1" ht="34.5" hidden="1" customHeight="1">
      <c r="A483" s="251"/>
      <c r="B483" s="251"/>
      <c r="C483" s="251"/>
      <c r="D483" s="303"/>
      <c r="E483" s="304"/>
      <c r="F483" s="303"/>
      <c r="G483" s="303"/>
      <c r="H483" s="303"/>
      <c r="I483" s="303"/>
      <c r="J483" s="505" t="str">
        <f>IFERROR(IF(D483="","",INDEX('[18]EODs 2026'!$H:$H,MATCH(D483,'[18]EODs 2026'!$A:$A,0))),0)</f>
        <v/>
      </c>
      <c r="K483" s="510"/>
      <c r="L483" s="506" t="str">
        <f>IFERROR(IF(D483="","",INDEX('[18]EODs 2026'!$F:$F,MATCH(D483,'[18]EODs 2026'!$A:$A,0))),0)</f>
        <v/>
      </c>
      <c r="M483" s="303"/>
      <c r="N483" s="303"/>
      <c r="O483" s="303"/>
      <c r="P483" s="303"/>
      <c r="Q483" s="303"/>
      <c r="R483" s="303"/>
      <c r="S483" s="303"/>
      <c r="T483" s="303"/>
      <c r="U483" s="303"/>
      <c r="V483" s="303"/>
      <c r="W483" s="303"/>
      <c r="X483" s="251"/>
      <c r="Y483" s="251"/>
      <c r="Z483" s="251"/>
      <c r="AA483" s="251"/>
      <c r="AB483" s="251"/>
      <c r="AC483" s="251"/>
      <c r="AD483" s="251"/>
      <c r="AE483" s="251"/>
      <c r="AH483" s="303"/>
      <c r="AL483" s="270" t="s">
        <v>1872</v>
      </c>
      <c r="AM483" s="271">
        <v>240511</v>
      </c>
      <c r="AT483" s="206"/>
      <c r="AU483" s="251"/>
      <c r="AV483" s="251"/>
      <c r="AW483" s="251"/>
      <c r="AX483" s="251"/>
      <c r="AY483" s="251"/>
      <c r="AZ483" s="251"/>
      <c r="BB483" s="303"/>
      <c r="BC483" s="303"/>
      <c r="BD483" s="303"/>
    </row>
    <row r="484" spans="1:56" s="205" customFormat="1" ht="34.5" hidden="1" customHeight="1">
      <c r="A484" s="251"/>
      <c r="B484" s="251"/>
      <c r="C484" s="251"/>
      <c r="D484" s="303"/>
      <c r="E484" s="304"/>
      <c r="F484" s="303"/>
      <c r="G484" s="303"/>
      <c r="H484" s="303"/>
      <c r="I484" s="303"/>
      <c r="J484" s="505" t="str">
        <f>IFERROR(IF(D484="","",INDEX('[18]EODs 2026'!$H:$H,MATCH(D484,'[18]EODs 2026'!$A:$A,0))),0)</f>
        <v/>
      </c>
      <c r="K484" s="510"/>
      <c r="L484" s="506" t="str">
        <f>IFERROR(IF(D484="","",INDEX('[18]EODs 2026'!$F:$F,MATCH(D484,'[18]EODs 2026'!$A:$A,0))),0)</f>
        <v/>
      </c>
      <c r="M484" s="303"/>
      <c r="N484" s="303"/>
      <c r="O484" s="303"/>
      <c r="P484" s="303"/>
      <c r="Q484" s="303"/>
      <c r="R484" s="303"/>
      <c r="S484" s="303"/>
      <c r="T484" s="303"/>
      <c r="U484" s="303"/>
      <c r="V484" s="303"/>
      <c r="W484" s="303"/>
      <c r="X484" s="251"/>
      <c r="Y484" s="251"/>
      <c r="Z484" s="251"/>
      <c r="AA484" s="251"/>
      <c r="AB484" s="251"/>
      <c r="AC484" s="251"/>
      <c r="AD484" s="251"/>
      <c r="AE484" s="251"/>
      <c r="AH484" s="303"/>
      <c r="AL484" s="270" t="s">
        <v>1873</v>
      </c>
      <c r="AM484" s="271">
        <v>240512</v>
      </c>
      <c r="AT484" s="206"/>
      <c r="AU484" s="251"/>
      <c r="AV484" s="251"/>
      <c r="AW484" s="251"/>
      <c r="AX484" s="251"/>
      <c r="AY484" s="251"/>
      <c r="AZ484" s="251"/>
      <c r="BB484" s="303"/>
      <c r="BC484" s="303"/>
      <c r="BD484" s="303"/>
    </row>
    <row r="485" spans="1:56" s="205" customFormat="1" ht="34.5" hidden="1" customHeight="1">
      <c r="A485" s="251"/>
      <c r="B485" s="251"/>
      <c r="C485" s="251"/>
      <c r="D485" s="303"/>
      <c r="E485" s="304"/>
      <c r="F485" s="303"/>
      <c r="G485" s="303"/>
      <c r="H485" s="303"/>
      <c r="I485" s="303"/>
      <c r="J485" s="505" t="str">
        <f>IFERROR(IF(D485="","",INDEX('[18]EODs 2026'!$H:$H,MATCH(D485,'[18]EODs 2026'!$A:$A,0))),0)</f>
        <v/>
      </c>
      <c r="K485" s="510"/>
      <c r="L485" s="506" t="str">
        <f>IFERROR(IF(D485="","",INDEX('[18]EODs 2026'!$F:$F,MATCH(D485,'[18]EODs 2026'!$A:$A,0))),0)</f>
        <v/>
      </c>
      <c r="M485" s="303"/>
      <c r="N485" s="303"/>
      <c r="O485" s="303"/>
      <c r="P485" s="303"/>
      <c r="Q485" s="303"/>
      <c r="R485" s="303"/>
      <c r="S485" s="303"/>
      <c r="T485" s="303"/>
      <c r="U485" s="303"/>
      <c r="V485" s="303"/>
      <c r="W485" s="303"/>
      <c r="X485" s="251"/>
      <c r="Y485" s="251"/>
      <c r="Z485" s="251"/>
      <c r="AA485" s="251"/>
      <c r="AB485" s="251"/>
      <c r="AC485" s="251"/>
      <c r="AD485" s="251"/>
      <c r="AE485" s="251"/>
      <c r="AH485" s="303"/>
      <c r="AL485" s="270" t="s">
        <v>1874</v>
      </c>
      <c r="AM485" s="271">
        <v>240513</v>
      </c>
      <c r="AT485" s="206"/>
      <c r="AU485" s="251"/>
      <c r="AV485" s="251"/>
      <c r="AW485" s="251"/>
      <c r="AX485" s="251"/>
      <c r="AY485" s="251"/>
      <c r="AZ485" s="251"/>
      <c r="BB485" s="303"/>
      <c r="BC485" s="303"/>
      <c r="BD485" s="303"/>
    </row>
    <row r="486" spans="1:56" s="205" customFormat="1" ht="34.5" hidden="1" customHeight="1">
      <c r="A486" s="251"/>
      <c r="B486" s="251"/>
      <c r="C486" s="251"/>
      <c r="D486" s="303"/>
      <c r="E486" s="304"/>
      <c r="F486" s="303"/>
      <c r="G486" s="303"/>
      <c r="H486" s="303"/>
      <c r="I486" s="303"/>
      <c r="J486" s="505" t="str">
        <f>IFERROR(IF(D486="","",INDEX('[18]EODs 2026'!$H:$H,MATCH(D486,'[18]EODs 2026'!$A:$A,0))),0)</f>
        <v/>
      </c>
      <c r="K486" s="510"/>
      <c r="L486" s="506" t="str">
        <f>IFERROR(IF(D486="","",INDEX('[18]EODs 2026'!$F:$F,MATCH(D486,'[18]EODs 2026'!$A:$A,0))),0)</f>
        <v/>
      </c>
      <c r="M486" s="303"/>
      <c r="N486" s="303"/>
      <c r="O486" s="303"/>
      <c r="P486" s="303"/>
      <c r="Q486" s="303"/>
      <c r="R486" s="303"/>
      <c r="S486" s="303"/>
      <c r="T486" s="303"/>
      <c r="U486" s="303"/>
      <c r="V486" s="303"/>
      <c r="W486" s="303"/>
      <c r="X486" s="251"/>
      <c r="Y486" s="251"/>
      <c r="Z486" s="251"/>
      <c r="AA486" s="251"/>
      <c r="AB486" s="251"/>
      <c r="AC486" s="251"/>
      <c r="AD486" s="251"/>
      <c r="AE486" s="251"/>
      <c r="AH486" s="303"/>
      <c r="AL486" s="270" t="s">
        <v>1655</v>
      </c>
      <c r="AM486" s="271">
        <v>240599</v>
      </c>
      <c r="AT486" s="206"/>
      <c r="AU486" s="251"/>
      <c r="AV486" s="251"/>
      <c r="AW486" s="251"/>
      <c r="AX486" s="251"/>
      <c r="AY486" s="251"/>
      <c r="AZ486" s="251"/>
      <c r="BB486" s="303"/>
      <c r="BC486" s="303"/>
      <c r="BD486" s="303"/>
    </row>
    <row r="487" spans="1:56" s="205" customFormat="1" ht="34.5" hidden="1" customHeight="1">
      <c r="A487" s="251"/>
      <c r="B487" s="251"/>
      <c r="C487" s="251"/>
      <c r="D487" s="303"/>
      <c r="E487" s="304"/>
      <c r="F487" s="303"/>
      <c r="G487" s="303"/>
      <c r="H487" s="303"/>
      <c r="I487" s="303"/>
      <c r="J487" s="505" t="str">
        <f>IFERROR(IF(D487="","",INDEX('[18]EODs 2026'!$H:$H,MATCH(D487,'[18]EODs 2026'!$A:$A,0))),0)</f>
        <v/>
      </c>
      <c r="K487" s="510"/>
      <c r="L487" s="506" t="str">
        <f>IFERROR(IF(D487="","",INDEX('[18]EODs 2026'!$F:$F,MATCH(D487,'[18]EODs 2026'!$A:$A,0))),0)</f>
        <v/>
      </c>
      <c r="M487" s="303"/>
      <c r="N487" s="303"/>
      <c r="O487" s="303"/>
      <c r="P487" s="303"/>
      <c r="Q487" s="303"/>
      <c r="R487" s="303"/>
      <c r="S487" s="303"/>
      <c r="T487" s="303"/>
      <c r="U487" s="303"/>
      <c r="V487" s="303"/>
      <c r="W487" s="303"/>
      <c r="X487" s="251"/>
      <c r="Y487" s="251"/>
      <c r="Z487" s="251"/>
      <c r="AA487" s="251"/>
      <c r="AB487" s="251"/>
      <c r="AC487" s="251"/>
      <c r="AD487" s="251"/>
      <c r="AE487" s="251"/>
      <c r="AH487" s="303"/>
      <c r="AL487" s="270" t="s">
        <v>1875</v>
      </c>
      <c r="AM487" s="271">
        <v>240600</v>
      </c>
      <c r="AT487" s="206"/>
      <c r="AU487" s="251"/>
      <c r="AV487" s="251"/>
      <c r="AW487" s="251"/>
      <c r="AX487" s="251"/>
      <c r="AY487" s="251"/>
      <c r="AZ487" s="251"/>
      <c r="BB487" s="303"/>
      <c r="BC487" s="303"/>
      <c r="BD487" s="303"/>
    </row>
    <row r="488" spans="1:56" s="205" customFormat="1" ht="34.5" hidden="1" customHeight="1">
      <c r="A488" s="251"/>
      <c r="B488" s="251"/>
      <c r="C488" s="251"/>
      <c r="D488" s="303"/>
      <c r="E488" s="304"/>
      <c r="F488" s="303"/>
      <c r="G488" s="303"/>
      <c r="H488" s="303"/>
      <c r="I488" s="303"/>
      <c r="J488" s="505" t="str">
        <f>IFERROR(IF(D488="","",INDEX('[18]EODs 2026'!$H:$H,MATCH(D488,'[18]EODs 2026'!$A:$A,0))),0)</f>
        <v/>
      </c>
      <c r="K488" s="510"/>
      <c r="L488" s="506" t="str">
        <f>IFERROR(IF(D488="","",INDEX('[18]EODs 2026'!$F:$F,MATCH(D488,'[18]EODs 2026'!$A:$A,0))),0)</f>
        <v/>
      </c>
      <c r="M488" s="303"/>
      <c r="N488" s="303"/>
      <c r="O488" s="303"/>
      <c r="P488" s="303"/>
      <c r="Q488" s="303"/>
      <c r="R488" s="303"/>
      <c r="S488" s="303"/>
      <c r="T488" s="303"/>
      <c r="U488" s="303"/>
      <c r="V488" s="303"/>
      <c r="W488" s="303"/>
      <c r="X488" s="251"/>
      <c r="Y488" s="251"/>
      <c r="Z488" s="251"/>
      <c r="AA488" s="251"/>
      <c r="AB488" s="251"/>
      <c r="AC488" s="251"/>
      <c r="AD488" s="251"/>
      <c r="AE488" s="251"/>
      <c r="AH488" s="303"/>
      <c r="AL488" s="270" t="s">
        <v>1876</v>
      </c>
      <c r="AM488" s="271">
        <v>240601</v>
      </c>
      <c r="AT488" s="206"/>
      <c r="AU488" s="251"/>
      <c r="AV488" s="251"/>
      <c r="AW488" s="251"/>
      <c r="AX488" s="251"/>
      <c r="AY488" s="251"/>
      <c r="AZ488" s="251"/>
      <c r="BB488" s="303"/>
      <c r="BC488" s="303"/>
      <c r="BD488" s="303"/>
    </row>
    <row r="489" spans="1:56" s="205" customFormat="1" ht="34.5" hidden="1" customHeight="1">
      <c r="A489" s="251"/>
      <c r="B489" s="251"/>
      <c r="C489" s="251"/>
      <c r="D489" s="303"/>
      <c r="E489" s="304"/>
      <c r="F489" s="303"/>
      <c r="G489" s="303"/>
      <c r="H489" s="303"/>
      <c r="I489" s="303"/>
      <c r="J489" s="505" t="str">
        <f>IFERROR(IF(D489="","",INDEX('[18]EODs 2026'!$H:$H,MATCH(D489,'[18]EODs 2026'!$A:$A,0))),0)</f>
        <v/>
      </c>
      <c r="K489" s="510"/>
      <c r="L489" s="506" t="str">
        <f>IFERROR(IF(D489="","",INDEX('[18]EODs 2026'!$F:$F,MATCH(D489,'[18]EODs 2026'!$A:$A,0))),0)</f>
        <v/>
      </c>
      <c r="M489" s="303"/>
      <c r="N489" s="303"/>
      <c r="O489" s="303"/>
      <c r="P489" s="303"/>
      <c r="Q489" s="303"/>
      <c r="R489" s="303"/>
      <c r="S489" s="303"/>
      <c r="T489" s="303"/>
      <c r="U489" s="303"/>
      <c r="V489" s="303"/>
      <c r="W489" s="303"/>
      <c r="X489" s="251"/>
      <c r="Y489" s="251"/>
      <c r="Z489" s="251"/>
      <c r="AA489" s="251"/>
      <c r="AB489" s="251"/>
      <c r="AC489" s="251"/>
      <c r="AD489" s="251"/>
      <c r="AE489" s="251"/>
      <c r="AH489" s="303"/>
      <c r="AL489" s="270" t="s">
        <v>1877</v>
      </c>
      <c r="AM489" s="271">
        <v>240602</v>
      </c>
      <c r="AT489" s="206"/>
      <c r="AU489" s="251"/>
      <c r="AV489" s="251"/>
      <c r="AW489" s="251"/>
      <c r="AX489" s="251"/>
      <c r="AY489" s="251"/>
      <c r="AZ489" s="251"/>
      <c r="BB489" s="303"/>
      <c r="BC489" s="303"/>
      <c r="BD489" s="303"/>
    </row>
    <row r="490" spans="1:56" s="205" customFormat="1" ht="34.5" hidden="1" customHeight="1">
      <c r="A490" s="251"/>
      <c r="B490" s="251"/>
      <c r="C490" s="251"/>
      <c r="D490" s="303"/>
      <c r="E490" s="304"/>
      <c r="F490" s="303"/>
      <c r="G490" s="303"/>
      <c r="H490" s="303"/>
      <c r="I490" s="303"/>
      <c r="J490" s="505" t="str">
        <f>IFERROR(IF(D490="","",INDEX('[18]EODs 2026'!$H:$H,MATCH(D490,'[18]EODs 2026'!$A:$A,0))),0)</f>
        <v/>
      </c>
      <c r="K490" s="510"/>
      <c r="L490" s="506" t="str">
        <f>IFERROR(IF(D490="","",INDEX('[18]EODs 2026'!$F:$F,MATCH(D490,'[18]EODs 2026'!$A:$A,0))),0)</f>
        <v/>
      </c>
      <c r="M490" s="303"/>
      <c r="N490" s="303"/>
      <c r="O490" s="303"/>
      <c r="P490" s="303"/>
      <c r="Q490" s="303"/>
      <c r="R490" s="303"/>
      <c r="S490" s="303"/>
      <c r="T490" s="303"/>
      <c r="U490" s="303"/>
      <c r="V490" s="303"/>
      <c r="W490" s="303"/>
      <c r="X490" s="251"/>
      <c r="Y490" s="251"/>
      <c r="Z490" s="251"/>
      <c r="AA490" s="251"/>
      <c r="AB490" s="251"/>
      <c r="AC490" s="251"/>
      <c r="AD490" s="251"/>
      <c r="AE490" s="251"/>
      <c r="AH490" s="303"/>
      <c r="AL490" s="270" t="s">
        <v>1878</v>
      </c>
      <c r="AM490" s="271">
        <v>240603</v>
      </c>
      <c r="AT490" s="206"/>
      <c r="AU490" s="251"/>
      <c r="AV490" s="251"/>
      <c r="AW490" s="251"/>
      <c r="AX490" s="251"/>
      <c r="AY490" s="251"/>
      <c r="AZ490" s="251"/>
      <c r="BB490" s="303"/>
      <c r="BC490" s="303"/>
      <c r="BD490" s="303"/>
    </row>
    <row r="491" spans="1:56" s="205" customFormat="1" ht="34.5" hidden="1" customHeight="1">
      <c r="A491" s="251"/>
      <c r="B491" s="251"/>
      <c r="C491" s="251"/>
      <c r="D491" s="303"/>
      <c r="E491" s="304"/>
      <c r="F491" s="303"/>
      <c r="G491" s="303"/>
      <c r="H491" s="303"/>
      <c r="I491" s="303"/>
      <c r="J491" s="505" t="str">
        <f>IFERROR(IF(D491="","",INDEX('[18]EODs 2026'!$H:$H,MATCH(D491,'[18]EODs 2026'!$A:$A,0))),0)</f>
        <v/>
      </c>
      <c r="K491" s="510"/>
      <c r="L491" s="506" t="str">
        <f>IFERROR(IF(D491="","",INDEX('[18]EODs 2026'!$F:$F,MATCH(D491,'[18]EODs 2026'!$A:$A,0))),0)</f>
        <v/>
      </c>
      <c r="M491" s="303"/>
      <c r="N491" s="303"/>
      <c r="O491" s="303"/>
      <c r="P491" s="303"/>
      <c r="Q491" s="303"/>
      <c r="R491" s="303"/>
      <c r="S491" s="303"/>
      <c r="T491" s="303"/>
      <c r="U491" s="303"/>
      <c r="V491" s="303"/>
      <c r="W491" s="303"/>
      <c r="X491" s="251"/>
      <c r="Y491" s="251"/>
      <c r="Z491" s="251"/>
      <c r="AA491" s="251"/>
      <c r="AB491" s="251"/>
      <c r="AC491" s="251"/>
      <c r="AD491" s="251"/>
      <c r="AE491" s="251"/>
      <c r="AH491" s="303"/>
      <c r="AL491" s="270" t="s">
        <v>1879</v>
      </c>
      <c r="AM491" s="271">
        <v>250000</v>
      </c>
      <c r="AT491" s="206"/>
      <c r="AU491" s="251"/>
      <c r="AV491" s="251"/>
      <c r="AW491" s="251"/>
      <c r="AX491" s="251"/>
      <c r="AY491" s="251"/>
      <c r="AZ491" s="251"/>
      <c r="BB491" s="303"/>
      <c r="BC491" s="303"/>
      <c r="BD491" s="303"/>
    </row>
    <row r="492" spans="1:56" s="205" customFormat="1" ht="34.5" hidden="1" customHeight="1">
      <c r="A492" s="251"/>
      <c r="B492" s="251"/>
      <c r="C492" s="251"/>
      <c r="D492" s="303"/>
      <c r="E492" s="304"/>
      <c r="F492" s="303"/>
      <c r="G492" s="303"/>
      <c r="H492" s="303"/>
      <c r="I492" s="303"/>
      <c r="J492" s="505" t="str">
        <f>IFERROR(IF(D492="","",INDEX('[18]EODs 2026'!$H:$H,MATCH(D492,'[18]EODs 2026'!$A:$A,0))),0)</f>
        <v/>
      </c>
      <c r="K492" s="510"/>
      <c r="L492" s="506" t="str">
        <f>IFERROR(IF(D492="","",INDEX('[18]EODs 2026'!$F:$F,MATCH(D492,'[18]EODs 2026'!$A:$A,0))),0)</f>
        <v/>
      </c>
      <c r="M492" s="303"/>
      <c r="N492" s="303"/>
      <c r="O492" s="303"/>
      <c r="P492" s="303"/>
      <c r="Q492" s="303"/>
      <c r="R492" s="303"/>
      <c r="S492" s="303"/>
      <c r="T492" s="303"/>
      <c r="U492" s="303"/>
      <c r="V492" s="303"/>
      <c r="W492" s="303"/>
      <c r="X492" s="251"/>
      <c r="Y492" s="251"/>
      <c r="Z492" s="251"/>
      <c r="AA492" s="251"/>
      <c r="AB492" s="251"/>
      <c r="AC492" s="251"/>
      <c r="AD492" s="251"/>
      <c r="AE492" s="251"/>
      <c r="AH492" s="303"/>
      <c r="AL492" s="270" t="s">
        <v>1879</v>
      </c>
      <c r="AM492" s="271">
        <v>250100</v>
      </c>
      <c r="AT492" s="206"/>
      <c r="AU492" s="251"/>
      <c r="AV492" s="251"/>
      <c r="AW492" s="251"/>
      <c r="AX492" s="251"/>
      <c r="AY492" s="251"/>
      <c r="AZ492" s="251"/>
      <c r="BB492" s="303"/>
      <c r="BC492" s="303"/>
      <c r="BD492" s="303"/>
    </row>
    <row r="493" spans="1:56" s="205" customFormat="1" ht="34.5" hidden="1" customHeight="1">
      <c r="A493" s="251"/>
      <c r="B493" s="251"/>
      <c r="C493" s="251"/>
      <c r="D493" s="303"/>
      <c r="E493" s="304"/>
      <c r="F493" s="303"/>
      <c r="G493" s="303"/>
      <c r="H493" s="303"/>
      <c r="I493" s="303"/>
      <c r="J493" s="505" t="str">
        <f>IFERROR(IF(D493="","",INDEX('[18]EODs 2026'!$H:$H,MATCH(D493,'[18]EODs 2026'!$A:$A,0))),0)</f>
        <v/>
      </c>
      <c r="K493" s="510"/>
      <c r="L493" s="506" t="str">
        <f>IFERROR(IF(D493="","",INDEX('[18]EODs 2026'!$F:$F,MATCH(D493,'[18]EODs 2026'!$A:$A,0))),0)</f>
        <v/>
      </c>
      <c r="M493" s="303"/>
      <c r="N493" s="303"/>
      <c r="O493" s="303"/>
      <c r="P493" s="303"/>
      <c r="Q493" s="303"/>
      <c r="R493" s="303"/>
      <c r="S493" s="303"/>
      <c r="T493" s="303"/>
      <c r="U493" s="303"/>
      <c r="V493" s="303"/>
      <c r="W493" s="303"/>
      <c r="X493" s="251"/>
      <c r="Y493" s="251"/>
      <c r="Z493" s="251"/>
      <c r="AA493" s="251"/>
      <c r="AB493" s="251"/>
      <c r="AC493" s="251"/>
      <c r="AD493" s="251"/>
      <c r="AE493" s="251"/>
      <c r="AH493" s="303"/>
      <c r="AL493" s="270" t="s">
        <v>1695</v>
      </c>
      <c r="AM493" s="271">
        <v>250101</v>
      </c>
      <c r="AT493" s="206"/>
      <c r="AU493" s="251"/>
      <c r="AV493" s="251"/>
      <c r="AW493" s="251"/>
      <c r="AX493" s="251"/>
      <c r="AY493" s="251"/>
      <c r="AZ493" s="251"/>
      <c r="BB493" s="303"/>
      <c r="BC493" s="303"/>
      <c r="BD493" s="303"/>
    </row>
    <row r="494" spans="1:56" s="205" customFormat="1" ht="34.5" hidden="1" customHeight="1">
      <c r="A494" s="251"/>
      <c r="B494" s="251"/>
      <c r="C494" s="251"/>
      <c r="D494" s="303"/>
      <c r="E494" s="304"/>
      <c r="F494" s="303"/>
      <c r="G494" s="303"/>
      <c r="H494" s="303"/>
      <c r="I494" s="303"/>
      <c r="J494" s="505" t="str">
        <f>IFERROR(IF(D494="","",INDEX('[18]EODs 2026'!$H:$H,MATCH(D494,'[18]EODs 2026'!$A:$A,0))),0)</f>
        <v/>
      </c>
      <c r="K494" s="510"/>
      <c r="L494" s="506" t="str">
        <f>IFERROR(IF(D494="","",INDEX('[18]EODs 2026'!$F:$F,MATCH(D494,'[18]EODs 2026'!$A:$A,0))),0)</f>
        <v/>
      </c>
      <c r="M494" s="303"/>
      <c r="N494" s="303"/>
      <c r="O494" s="303"/>
      <c r="P494" s="303"/>
      <c r="Q494" s="303"/>
      <c r="R494" s="303"/>
      <c r="S494" s="303"/>
      <c r="T494" s="303"/>
      <c r="U494" s="303"/>
      <c r="V494" s="303"/>
      <c r="W494" s="303"/>
      <c r="X494" s="251"/>
      <c r="Y494" s="251"/>
      <c r="Z494" s="251"/>
      <c r="AA494" s="251"/>
      <c r="AB494" s="251"/>
      <c r="AC494" s="251"/>
      <c r="AD494" s="251"/>
      <c r="AE494" s="251"/>
      <c r="AH494" s="303"/>
      <c r="AL494" s="270" t="s">
        <v>1880</v>
      </c>
      <c r="AM494" s="271">
        <v>270000</v>
      </c>
      <c r="AT494" s="206"/>
      <c r="AU494" s="251"/>
      <c r="AV494" s="251"/>
      <c r="AW494" s="251"/>
      <c r="AX494" s="251"/>
      <c r="AY494" s="251"/>
      <c r="AZ494" s="251"/>
      <c r="BB494" s="303"/>
      <c r="BC494" s="303"/>
      <c r="BD494" s="303"/>
    </row>
    <row r="495" spans="1:56" s="205" customFormat="1" ht="34.5" hidden="1" customHeight="1">
      <c r="A495" s="251"/>
      <c r="B495" s="251"/>
      <c r="C495" s="251"/>
      <c r="D495" s="303"/>
      <c r="E495" s="304"/>
      <c r="F495" s="303"/>
      <c r="G495" s="303"/>
      <c r="H495" s="303"/>
      <c r="I495" s="303"/>
      <c r="J495" s="505" t="str">
        <f>IFERROR(IF(D495="","",INDEX('[18]EODs 2026'!$H:$H,MATCH(D495,'[18]EODs 2026'!$A:$A,0))),0)</f>
        <v/>
      </c>
      <c r="K495" s="510"/>
      <c r="L495" s="506" t="str">
        <f>IFERROR(IF(D495="","",INDEX('[18]EODs 2026'!$F:$F,MATCH(D495,'[18]EODs 2026'!$A:$A,0))),0)</f>
        <v/>
      </c>
      <c r="M495" s="303"/>
      <c r="N495" s="303"/>
      <c r="O495" s="303"/>
      <c r="P495" s="303"/>
      <c r="Q495" s="303"/>
      <c r="R495" s="303"/>
      <c r="S495" s="303"/>
      <c r="T495" s="303"/>
      <c r="U495" s="303"/>
      <c r="V495" s="303"/>
      <c r="W495" s="303"/>
      <c r="X495" s="251"/>
      <c r="Y495" s="251"/>
      <c r="Z495" s="251"/>
      <c r="AA495" s="251"/>
      <c r="AB495" s="251"/>
      <c r="AC495" s="251"/>
      <c r="AD495" s="251"/>
      <c r="AE495" s="251"/>
      <c r="AH495" s="303"/>
      <c r="AL495" s="270" t="s">
        <v>1881</v>
      </c>
      <c r="AM495" s="271">
        <v>270100</v>
      </c>
      <c r="AT495" s="206"/>
      <c r="AU495" s="251"/>
      <c r="AV495" s="251"/>
      <c r="AW495" s="251"/>
      <c r="AX495" s="251"/>
      <c r="AY495" s="251"/>
      <c r="AZ495" s="251"/>
      <c r="BB495" s="303"/>
      <c r="BC495" s="303"/>
      <c r="BD495" s="303"/>
    </row>
    <row r="496" spans="1:56" s="205" customFormat="1" ht="34.5" hidden="1" customHeight="1">
      <c r="A496" s="251"/>
      <c r="B496" s="251"/>
      <c r="C496" s="251"/>
      <c r="D496" s="303"/>
      <c r="E496" s="304"/>
      <c r="F496" s="303"/>
      <c r="G496" s="303"/>
      <c r="H496" s="303"/>
      <c r="I496" s="303"/>
      <c r="J496" s="505" t="str">
        <f>IFERROR(IF(D496="","",INDEX('[18]EODs 2026'!$H:$H,MATCH(D496,'[18]EODs 2026'!$A:$A,0))),0)</f>
        <v/>
      </c>
      <c r="K496" s="510"/>
      <c r="L496" s="506" t="str">
        <f>IFERROR(IF(D496="","",INDEX('[18]EODs 2026'!$F:$F,MATCH(D496,'[18]EODs 2026'!$A:$A,0))),0)</f>
        <v/>
      </c>
      <c r="M496" s="303"/>
      <c r="N496" s="303"/>
      <c r="O496" s="303"/>
      <c r="P496" s="303"/>
      <c r="Q496" s="303"/>
      <c r="R496" s="303"/>
      <c r="S496" s="303"/>
      <c r="T496" s="303"/>
      <c r="U496" s="303"/>
      <c r="V496" s="303"/>
      <c r="W496" s="303"/>
      <c r="X496" s="251"/>
      <c r="Y496" s="251"/>
      <c r="Z496" s="251"/>
      <c r="AA496" s="251"/>
      <c r="AB496" s="251"/>
      <c r="AC496" s="251"/>
      <c r="AD496" s="251"/>
      <c r="AE496" s="251"/>
      <c r="AH496" s="303"/>
      <c r="AL496" s="270" t="s">
        <v>1882</v>
      </c>
      <c r="AM496" s="271">
        <v>270101</v>
      </c>
      <c r="AT496" s="206"/>
      <c r="AU496" s="251"/>
      <c r="AV496" s="251"/>
      <c r="AW496" s="251"/>
      <c r="AX496" s="251"/>
      <c r="AY496" s="251"/>
      <c r="AZ496" s="251"/>
      <c r="BB496" s="303"/>
      <c r="BC496" s="303"/>
      <c r="BD496" s="303"/>
    </row>
    <row r="497" spans="1:56" s="205" customFormat="1" ht="34.5" hidden="1" customHeight="1">
      <c r="A497" s="251"/>
      <c r="B497" s="251"/>
      <c r="C497" s="251"/>
      <c r="D497" s="303"/>
      <c r="E497" s="304"/>
      <c r="F497" s="303"/>
      <c r="G497" s="303"/>
      <c r="H497" s="303"/>
      <c r="I497" s="303"/>
      <c r="J497" s="505" t="str">
        <f>IFERROR(IF(D497="","",INDEX('[18]EODs 2026'!$H:$H,MATCH(D497,'[18]EODs 2026'!$A:$A,0))),0)</f>
        <v/>
      </c>
      <c r="K497" s="510"/>
      <c r="L497" s="506" t="str">
        <f>IFERROR(IF(D497="","",INDEX('[18]EODs 2026'!$F:$F,MATCH(D497,'[18]EODs 2026'!$A:$A,0))),0)</f>
        <v/>
      </c>
      <c r="M497" s="303"/>
      <c r="N497" s="303"/>
      <c r="O497" s="303"/>
      <c r="P497" s="303"/>
      <c r="Q497" s="303"/>
      <c r="R497" s="303"/>
      <c r="S497" s="303"/>
      <c r="T497" s="303"/>
      <c r="U497" s="303"/>
      <c r="V497" s="303"/>
      <c r="W497" s="303"/>
      <c r="X497" s="251"/>
      <c r="Y497" s="251"/>
      <c r="Z497" s="251"/>
      <c r="AA497" s="251"/>
      <c r="AB497" s="251"/>
      <c r="AC497" s="251"/>
      <c r="AD497" s="251"/>
      <c r="AE497" s="251"/>
      <c r="AH497" s="303"/>
      <c r="AL497" s="270" t="s">
        <v>1883</v>
      </c>
      <c r="AM497" s="271">
        <v>270102</v>
      </c>
      <c r="AT497" s="206"/>
      <c r="AU497" s="251"/>
      <c r="AV497" s="251"/>
      <c r="AW497" s="251"/>
      <c r="AX497" s="251"/>
      <c r="AY497" s="251"/>
      <c r="AZ497" s="251"/>
      <c r="BB497" s="303"/>
      <c r="BC497" s="303"/>
      <c r="BD497" s="303"/>
    </row>
    <row r="498" spans="1:56" s="205" customFormat="1" ht="34.5" hidden="1" customHeight="1">
      <c r="A498" s="251"/>
      <c r="B498" s="251"/>
      <c r="C498" s="251"/>
      <c r="D498" s="303"/>
      <c r="E498" s="304"/>
      <c r="F498" s="303"/>
      <c r="G498" s="303"/>
      <c r="H498" s="303"/>
      <c r="I498" s="303"/>
      <c r="J498" s="505" t="str">
        <f>IFERROR(IF(D498="","",INDEX('[18]EODs 2026'!$H:$H,MATCH(D498,'[18]EODs 2026'!$A:$A,0))),0)</f>
        <v/>
      </c>
      <c r="K498" s="510"/>
      <c r="L498" s="506" t="str">
        <f>IFERROR(IF(D498="","",INDEX('[18]EODs 2026'!$F:$F,MATCH(D498,'[18]EODs 2026'!$A:$A,0))),0)</f>
        <v/>
      </c>
      <c r="M498" s="303"/>
      <c r="N498" s="303"/>
      <c r="O498" s="303"/>
      <c r="P498" s="303"/>
      <c r="Q498" s="303"/>
      <c r="R498" s="303"/>
      <c r="S498" s="303"/>
      <c r="T498" s="303"/>
      <c r="U498" s="303"/>
      <c r="V498" s="303"/>
      <c r="W498" s="303"/>
      <c r="X498" s="251"/>
      <c r="Y498" s="251"/>
      <c r="Z498" s="251"/>
      <c r="AA498" s="251"/>
      <c r="AB498" s="251"/>
      <c r="AC498" s="251"/>
      <c r="AD498" s="251"/>
      <c r="AE498" s="251"/>
      <c r="AH498" s="303"/>
      <c r="AL498" s="270" t="s">
        <v>1884</v>
      </c>
      <c r="AM498" s="271">
        <v>270103</v>
      </c>
      <c r="AT498" s="206"/>
      <c r="AU498" s="251"/>
      <c r="AV498" s="251"/>
      <c r="AW498" s="251"/>
      <c r="AX498" s="251"/>
      <c r="AY498" s="251"/>
      <c r="AZ498" s="251"/>
      <c r="BB498" s="303"/>
      <c r="BC498" s="303"/>
      <c r="BD498" s="303"/>
    </row>
    <row r="499" spans="1:56" s="205" customFormat="1" ht="34.5" hidden="1" customHeight="1">
      <c r="A499" s="251"/>
      <c r="B499" s="251"/>
      <c r="C499" s="251"/>
      <c r="D499" s="303"/>
      <c r="E499" s="304"/>
      <c r="F499" s="303"/>
      <c r="G499" s="303"/>
      <c r="H499" s="303"/>
      <c r="I499" s="303"/>
      <c r="J499" s="505" t="str">
        <f>IFERROR(IF(D499="","",INDEX('[18]EODs 2026'!$H:$H,MATCH(D499,'[18]EODs 2026'!$A:$A,0))),0)</f>
        <v/>
      </c>
      <c r="K499" s="510"/>
      <c r="L499" s="506" t="str">
        <f>IFERROR(IF(D499="","",INDEX('[18]EODs 2026'!$F:$F,MATCH(D499,'[18]EODs 2026'!$A:$A,0))),0)</f>
        <v/>
      </c>
      <c r="M499" s="303"/>
      <c r="N499" s="303"/>
      <c r="O499" s="303"/>
      <c r="P499" s="303"/>
      <c r="Q499" s="303"/>
      <c r="R499" s="303"/>
      <c r="S499" s="303"/>
      <c r="T499" s="303"/>
      <c r="U499" s="303"/>
      <c r="V499" s="303"/>
      <c r="W499" s="303"/>
      <c r="X499" s="251"/>
      <c r="Y499" s="251"/>
      <c r="Z499" s="251"/>
      <c r="AA499" s="251"/>
      <c r="AB499" s="251"/>
      <c r="AC499" s="251"/>
      <c r="AD499" s="251"/>
      <c r="AE499" s="251"/>
      <c r="AH499" s="303"/>
      <c r="AL499" s="270" t="s">
        <v>1885</v>
      </c>
      <c r="AM499" s="271">
        <v>270104</v>
      </c>
      <c r="AT499" s="206"/>
      <c r="AU499" s="251"/>
      <c r="AV499" s="251"/>
      <c r="AW499" s="251"/>
      <c r="AX499" s="251"/>
      <c r="AY499" s="251"/>
      <c r="AZ499" s="251"/>
      <c r="BB499" s="303"/>
      <c r="BC499" s="303"/>
      <c r="BD499" s="303"/>
    </row>
    <row r="500" spans="1:56" s="205" customFormat="1" ht="34.5" hidden="1" customHeight="1">
      <c r="A500" s="251"/>
      <c r="B500" s="251"/>
      <c r="C500" s="251"/>
      <c r="D500" s="303"/>
      <c r="E500" s="304"/>
      <c r="F500" s="303"/>
      <c r="G500" s="303"/>
      <c r="H500" s="303"/>
      <c r="I500" s="303"/>
      <c r="J500" s="505" t="str">
        <f>IFERROR(IF(D500="","",INDEX('[18]EODs 2026'!$H:$H,MATCH(D500,'[18]EODs 2026'!$A:$A,0))),0)</f>
        <v/>
      </c>
      <c r="K500" s="510"/>
      <c r="L500" s="506" t="str">
        <f>IFERROR(IF(D500="","",INDEX('[18]EODs 2026'!$F:$F,MATCH(D500,'[18]EODs 2026'!$A:$A,0))),0)</f>
        <v/>
      </c>
      <c r="M500" s="303"/>
      <c r="N500" s="303"/>
      <c r="O500" s="303"/>
      <c r="P500" s="303"/>
      <c r="Q500" s="303"/>
      <c r="R500" s="303"/>
      <c r="S500" s="303"/>
      <c r="T500" s="303"/>
      <c r="U500" s="303"/>
      <c r="V500" s="303"/>
      <c r="W500" s="303"/>
      <c r="X500" s="251"/>
      <c r="Y500" s="251"/>
      <c r="Z500" s="251"/>
      <c r="AA500" s="251"/>
      <c r="AB500" s="251"/>
      <c r="AC500" s="251"/>
      <c r="AD500" s="251"/>
      <c r="AE500" s="251"/>
      <c r="AH500" s="303"/>
      <c r="AL500" s="270" t="s">
        <v>1886</v>
      </c>
      <c r="AM500" s="271">
        <v>270105</v>
      </c>
      <c r="AT500" s="206"/>
      <c r="AU500" s="251"/>
      <c r="AV500" s="251"/>
      <c r="AW500" s="251"/>
      <c r="AX500" s="251"/>
      <c r="AY500" s="251"/>
      <c r="AZ500" s="251"/>
      <c r="BB500" s="303"/>
      <c r="BC500" s="303"/>
      <c r="BD500" s="303"/>
    </row>
    <row r="501" spans="1:56" s="205" customFormat="1" ht="34.5" hidden="1" customHeight="1">
      <c r="A501" s="251"/>
      <c r="B501" s="251"/>
      <c r="C501" s="251"/>
      <c r="D501" s="303"/>
      <c r="E501" s="304"/>
      <c r="F501" s="303"/>
      <c r="G501" s="303"/>
      <c r="H501" s="303"/>
      <c r="I501" s="303"/>
      <c r="J501" s="505" t="str">
        <f>IFERROR(IF(D501="","",INDEX('[18]EODs 2026'!$H:$H,MATCH(D501,'[18]EODs 2026'!$A:$A,0))),0)</f>
        <v/>
      </c>
      <c r="K501" s="510"/>
      <c r="L501" s="506" t="str">
        <f>IFERROR(IF(D501="","",INDEX('[18]EODs 2026'!$F:$F,MATCH(D501,'[18]EODs 2026'!$A:$A,0))),0)</f>
        <v/>
      </c>
      <c r="M501" s="303"/>
      <c r="N501" s="303"/>
      <c r="O501" s="303"/>
      <c r="P501" s="303"/>
      <c r="Q501" s="303"/>
      <c r="R501" s="303"/>
      <c r="S501" s="303"/>
      <c r="T501" s="303"/>
      <c r="U501" s="303"/>
      <c r="V501" s="303"/>
      <c r="W501" s="303"/>
      <c r="X501" s="251"/>
      <c r="Y501" s="251"/>
      <c r="Z501" s="251"/>
      <c r="AA501" s="251"/>
      <c r="AB501" s="251"/>
      <c r="AC501" s="251"/>
      <c r="AD501" s="251"/>
      <c r="AE501" s="251"/>
      <c r="AH501" s="303"/>
      <c r="AL501" s="270" t="s">
        <v>1887</v>
      </c>
      <c r="AM501" s="271">
        <v>270106</v>
      </c>
      <c r="AT501" s="206"/>
      <c r="AU501" s="251"/>
      <c r="AV501" s="251"/>
      <c r="AW501" s="251"/>
      <c r="AX501" s="251"/>
      <c r="AY501" s="251"/>
      <c r="AZ501" s="251"/>
      <c r="BB501" s="303"/>
      <c r="BC501" s="303"/>
      <c r="BD501" s="303"/>
    </row>
    <row r="502" spans="1:56" s="205" customFormat="1" ht="34.5" hidden="1" customHeight="1">
      <c r="A502" s="251"/>
      <c r="B502" s="251"/>
      <c r="C502" s="251"/>
      <c r="D502" s="303"/>
      <c r="E502" s="304"/>
      <c r="F502" s="303"/>
      <c r="G502" s="303"/>
      <c r="H502" s="303"/>
      <c r="I502" s="303"/>
      <c r="J502" s="505" t="str">
        <f>IFERROR(IF(D502="","",INDEX('[18]EODs 2026'!$H:$H,MATCH(D502,'[18]EODs 2026'!$A:$A,0))),0)</f>
        <v/>
      </c>
      <c r="K502" s="510"/>
      <c r="L502" s="506" t="str">
        <f>IFERROR(IF(D502="","",INDEX('[18]EODs 2026'!$F:$F,MATCH(D502,'[18]EODs 2026'!$A:$A,0))),0)</f>
        <v/>
      </c>
      <c r="M502" s="303"/>
      <c r="N502" s="303"/>
      <c r="O502" s="303"/>
      <c r="P502" s="303"/>
      <c r="Q502" s="303"/>
      <c r="R502" s="303"/>
      <c r="S502" s="303"/>
      <c r="T502" s="303"/>
      <c r="U502" s="303"/>
      <c r="V502" s="303"/>
      <c r="W502" s="303"/>
      <c r="X502" s="251"/>
      <c r="Y502" s="251"/>
      <c r="Z502" s="251"/>
      <c r="AA502" s="251"/>
      <c r="AB502" s="251"/>
      <c r="AC502" s="251"/>
      <c r="AD502" s="251"/>
      <c r="AE502" s="251"/>
      <c r="AH502" s="303"/>
      <c r="AL502" s="270" t="s">
        <v>1888</v>
      </c>
      <c r="AM502" s="271">
        <v>270107</v>
      </c>
      <c r="AT502" s="206"/>
      <c r="AU502" s="251"/>
      <c r="AV502" s="251"/>
      <c r="AW502" s="251"/>
      <c r="AX502" s="251"/>
      <c r="AY502" s="251"/>
      <c r="AZ502" s="251"/>
      <c r="BB502" s="303"/>
      <c r="BC502" s="303"/>
      <c r="BD502" s="303"/>
    </row>
    <row r="503" spans="1:56" s="205" customFormat="1" ht="34.5" hidden="1" customHeight="1">
      <c r="A503" s="251"/>
      <c r="B503" s="251"/>
      <c r="C503" s="251"/>
      <c r="D503" s="303"/>
      <c r="E503" s="304"/>
      <c r="F503" s="303"/>
      <c r="G503" s="303"/>
      <c r="H503" s="303"/>
      <c r="I503" s="303"/>
      <c r="J503" s="505" t="str">
        <f>IFERROR(IF(D503="","",INDEX('[18]EODs 2026'!$H:$H,MATCH(D503,'[18]EODs 2026'!$A:$A,0))),0)</f>
        <v/>
      </c>
      <c r="K503" s="510"/>
      <c r="L503" s="506" t="str">
        <f>IFERROR(IF(D503="","",INDEX('[18]EODs 2026'!$F:$F,MATCH(D503,'[18]EODs 2026'!$A:$A,0))),0)</f>
        <v/>
      </c>
      <c r="M503" s="303"/>
      <c r="N503" s="303"/>
      <c r="O503" s="303"/>
      <c r="P503" s="303"/>
      <c r="Q503" s="303"/>
      <c r="R503" s="303"/>
      <c r="S503" s="303"/>
      <c r="T503" s="303"/>
      <c r="U503" s="303"/>
      <c r="V503" s="303"/>
      <c r="W503" s="303"/>
      <c r="X503" s="251"/>
      <c r="Y503" s="251"/>
      <c r="Z503" s="251"/>
      <c r="AA503" s="251"/>
      <c r="AB503" s="251"/>
      <c r="AC503" s="251"/>
      <c r="AD503" s="251"/>
      <c r="AE503" s="251"/>
      <c r="AH503" s="303"/>
      <c r="AL503" s="270" t="s">
        <v>1889</v>
      </c>
      <c r="AM503" s="271">
        <v>270108</v>
      </c>
      <c r="AT503" s="206"/>
      <c r="AU503" s="251"/>
      <c r="AV503" s="251"/>
      <c r="AW503" s="251"/>
      <c r="AX503" s="251"/>
      <c r="AY503" s="251"/>
      <c r="AZ503" s="251"/>
      <c r="BB503" s="303"/>
      <c r="BC503" s="303"/>
      <c r="BD503" s="303"/>
    </row>
    <row r="504" spans="1:56" s="205" customFormat="1" ht="34.5" hidden="1" customHeight="1">
      <c r="A504" s="251"/>
      <c r="B504" s="251"/>
      <c r="C504" s="251"/>
      <c r="D504" s="303"/>
      <c r="E504" s="304"/>
      <c r="F504" s="303"/>
      <c r="G504" s="303"/>
      <c r="H504" s="303"/>
      <c r="I504" s="303"/>
      <c r="J504" s="505" t="str">
        <f>IFERROR(IF(D504="","",INDEX('[18]EODs 2026'!$H:$H,MATCH(D504,'[18]EODs 2026'!$A:$A,0))),0)</f>
        <v/>
      </c>
      <c r="K504" s="510"/>
      <c r="L504" s="506" t="str">
        <f>IFERROR(IF(D504="","",INDEX('[18]EODs 2026'!$F:$F,MATCH(D504,'[18]EODs 2026'!$A:$A,0))),0)</f>
        <v/>
      </c>
      <c r="M504" s="303"/>
      <c r="N504" s="303"/>
      <c r="O504" s="303"/>
      <c r="P504" s="303"/>
      <c r="Q504" s="303"/>
      <c r="R504" s="303"/>
      <c r="S504" s="303"/>
      <c r="T504" s="303"/>
      <c r="U504" s="303"/>
      <c r="V504" s="303"/>
      <c r="W504" s="303"/>
      <c r="X504" s="251"/>
      <c r="Y504" s="251"/>
      <c r="Z504" s="251"/>
      <c r="AA504" s="251"/>
      <c r="AB504" s="251"/>
      <c r="AC504" s="251"/>
      <c r="AD504" s="251"/>
      <c r="AE504" s="251"/>
      <c r="AH504" s="303"/>
      <c r="AL504" s="270" t="s">
        <v>1890</v>
      </c>
      <c r="AM504" s="271">
        <v>270198</v>
      </c>
      <c r="AT504" s="206"/>
      <c r="AU504" s="251"/>
      <c r="AV504" s="251"/>
      <c r="AW504" s="251"/>
      <c r="AX504" s="251"/>
      <c r="AY504" s="251"/>
      <c r="AZ504" s="251"/>
      <c r="BB504" s="303"/>
      <c r="BC504" s="303"/>
      <c r="BD504" s="303"/>
    </row>
    <row r="505" spans="1:56" s="205" customFormat="1" ht="34.5" hidden="1" customHeight="1">
      <c r="A505" s="251"/>
      <c r="B505" s="251"/>
      <c r="C505" s="251"/>
      <c r="D505" s="303"/>
      <c r="E505" s="304"/>
      <c r="F505" s="303"/>
      <c r="G505" s="303"/>
      <c r="H505" s="303"/>
      <c r="I505" s="303"/>
      <c r="J505" s="505" t="str">
        <f>IFERROR(IF(D505="","",INDEX('[18]EODs 2026'!$H:$H,MATCH(D505,'[18]EODs 2026'!$A:$A,0))),0)</f>
        <v/>
      </c>
      <c r="K505" s="510"/>
      <c r="L505" s="506" t="str">
        <f>IFERROR(IF(D505="","",INDEX('[18]EODs 2026'!$F:$F,MATCH(D505,'[18]EODs 2026'!$A:$A,0))),0)</f>
        <v/>
      </c>
      <c r="M505" s="303"/>
      <c r="N505" s="303"/>
      <c r="O505" s="303"/>
      <c r="P505" s="303"/>
      <c r="Q505" s="303"/>
      <c r="R505" s="303"/>
      <c r="S505" s="303"/>
      <c r="T505" s="303"/>
      <c r="U505" s="303"/>
      <c r="V505" s="303"/>
      <c r="W505" s="303"/>
      <c r="X505" s="251"/>
      <c r="Y505" s="251"/>
      <c r="Z505" s="251"/>
      <c r="AA505" s="251"/>
      <c r="AB505" s="251"/>
      <c r="AC505" s="251"/>
      <c r="AD505" s="251"/>
      <c r="AE505" s="251"/>
      <c r="AH505" s="303"/>
      <c r="AL505" s="270" t="s">
        <v>1891</v>
      </c>
      <c r="AM505" s="271">
        <v>270199</v>
      </c>
      <c r="AT505" s="206"/>
      <c r="AU505" s="251"/>
      <c r="AV505" s="251"/>
      <c r="AW505" s="251"/>
      <c r="AX505" s="251"/>
      <c r="AY505" s="251"/>
      <c r="AZ505" s="251"/>
      <c r="BB505" s="303"/>
      <c r="BC505" s="303"/>
      <c r="BD505" s="303"/>
    </row>
    <row r="506" spans="1:56" s="205" customFormat="1" ht="34.5" hidden="1" customHeight="1">
      <c r="A506" s="251"/>
      <c r="B506" s="251"/>
      <c r="C506" s="251"/>
      <c r="D506" s="303"/>
      <c r="E506" s="304"/>
      <c r="F506" s="303"/>
      <c r="G506" s="303"/>
      <c r="H506" s="303"/>
      <c r="I506" s="303"/>
      <c r="J506" s="505" t="str">
        <f>IFERROR(IF(D506="","",INDEX('[18]EODs 2026'!$H:$H,MATCH(D506,'[18]EODs 2026'!$A:$A,0))),0)</f>
        <v/>
      </c>
      <c r="K506" s="510"/>
      <c r="L506" s="506" t="str">
        <f>IFERROR(IF(D506="","",INDEX('[18]EODs 2026'!$F:$F,MATCH(D506,'[18]EODs 2026'!$A:$A,0))),0)</f>
        <v/>
      </c>
      <c r="M506" s="303"/>
      <c r="N506" s="303"/>
      <c r="O506" s="303"/>
      <c r="P506" s="303"/>
      <c r="Q506" s="303"/>
      <c r="R506" s="303"/>
      <c r="S506" s="303"/>
      <c r="T506" s="303"/>
      <c r="U506" s="303"/>
      <c r="V506" s="303"/>
      <c r="W506" s="303"/>
      <c r="X506" s="251"/>
      <c r="Y506" s="251"/>
      <c r="Z506" s="251"/>
      <c r="AA506" s="251"/>
      <c r="AB506" s="251"/>
      <c r="AC506" s="251"/>
      <c r="AD506" s="251"/>
      <c r="AE506" s="251"/>
      <c r="AH506" s="303"/>
      <c r="AL506" s="270" t="s">
        <v>1892</v>
      </c>
      <c r="AM506" s="271">
        <v>270200</v>
      </c>
      <c r="AT506" s="206"/>
      <c r="AU506" s="251"/>
      <c r="AV506" s="251"/>
      <c r="AW506" s="251"/>
      <c r="AX506" s="251"/>
      <c r="AY506" s="251"/>
      <c r="AZ506" s="251"/>
      <c r="BB506" s="303"/>
      <c r="BC506" s="303"/>
      <c r="BD506" s="303"/>
    </row>
    <row r="507" spans="1:56" s="205" customFormat="1" ht="34.5" hidden="1" customHeight="1">
      <c r="A507" s="251"/>
      <c r="B507" s="251"/>
      <c r="C507" s="251"/>
      <c r="D507" s="303"/>
      <c r="E507" s="304"/>
      <c r="F507" s="303"/>
      <c r="G507" s="303"/>
      <c r="H507" s="303"/>
      <c r="I507" s="303"/>
      <c r="J507" s="505" t="str">
        <f>IFERROR(IF(D507="","",INDEX('[18]EODs 2026'!$H:$H,MATCH(D507,'[18]EODs 2026'!$A:$A,0))),0)</f>
        <v/>
      </c>
      <c r="K507" s="510"/>
      <c r="L507" s="506" t="str">
        <f>IFERROR(IF(D507="","",INDEX('[18]EODs 2026'!$F:$F,MATCH(D507,'[18]EODs 2026'!$A:$A,0))),0)</f>
        <v/>
      </c>
      <c r="M507" s="303"/>
      <c r="N507" s="303"/>
      <c r="O507" s="303"/>
      <c r="P507" s="303"/>
      <c r="Q507" s="303"/>
      <c r="R507" s="303"/>
      <c r="S507" s="303"/>
      <c r="T507" s="303"/>
      <c r="U507" s="303"/>
      <c r="V507" s="303"/>
      <c r="W507" s="303"/>
      <c r="X507" s="251"/>
      <c r="Y507" s="251"/>
      <c r="Z507" s="251"/>
      <c r="AA507" s="251"/>
      <c r="AB507" s="251"/>
      <c r="AC507" s="251"/>
      <c r="AD507" s="251"/>
      <c r="AE507" s="251"/>
      <c r="AH507" s="303"/>
      <c r="AL507" s="270" t="s">
        <v>1893</v>
      </c>
      <c r="AM507" s="271">
        <v>270201</v>
      </c>
      <c r="AT507" s="206"/>
      <c r="AU507" s="251"/>
      <c r="AV507" s="251"/>
      <c r="AW507" s="251"/>
      <c r="AX507" s="251"/>
      <c r="AY507" s="251"/>
      <c r="AZ507" s="251"/>
      <c r="BB507" s="303"/>
      <c r="BC507" s="303"/>
      <c r="BD507" s="303"/>
    </row>
    <row r="508" spans="1:56" s="205" customFormat="1" ht="34.5" hidden="1" customHeight="1">
      <c r="A508" s="251"/>
      <c r="B508" s="251"/>
      <c r="C508" s="251"/>
      <c r="D508" s="303"/>
      <c r="E508" s="304"/>
      <c r="F508" s="303"/>
      <c r="G508" s="303"/>
      <c r="H508" s="303"/>
      <c r="I508" s="303"/>
      <c r="J508" s="505" t="str">
        <f>IFERROR(IF(D508="","",INDEX('[18]EODs 2026'!$H:$H,MATCH(D508,'[18]EODs 2026'!$A:$A,0))),0)</f>
        <v/>
      </c>
      <c r="K508" s="510"/>
      <c r="L508" s="506" t="str">
        <f>IFERROR(IF(D508="","",INDEX('[18]EODs 2026'!$F:$F,MATCH(D508,'[18]EODs 2026'!$A:$A,0))),0)</f>
        <v/>
      </c>
      <c r="M508" s="303"/>
      <c r="N508" s="303"/>
      <c r="O508" s="303"/>
      <c r="P508" s="303"/>
      <c r="Q508" s="303"/>
      <c r="R508" s="303"/>
      <c r="S508" s="303"/>
      <c r="T508" s="303"/>
      <c r="U508" s="303"/>
      <c r="V508" s="303"/>
      <c r="W508" s="303"/>
      <c r="X508" s="251"/>
      <c r="Y508" s="251"/>
      <c r="Z508" s="251"/>
      <c r="AA508" s="251"/>
      <c r="AB508" s="251"/>
      <c r="AC508" s="251"/>
      <c r="AD508" s="251"/>
      <c r="AE508" s="251"/>
      <c r="AH508" s="303"/>
      <c r="AL508" s="270" t="s">
        <v>1758</v>
      </c>
      <c r="AM508" s="271">
        <v>270202</v>
      </c>
      <c r="AT508" s="206"/>
      <c r="AU508" s="251"/>
      <c r="AV508" s="251"/>
      <c r="AW508" s="251"/>
      <c r="AX508" s="251"/>
      <c r="AY508" s="251"/>
      <c r="AZ508" s="251"/>
      <c r="BB508" s="303"/>
      <c r="BC508" s="303"/>
      <c r="BD508" s="303"/>
    </row>
    <row r="509" spans="1:56" s="205" customFormat="1" ht="34.5" hidden="1" customHeight="1">
      <c r="A509" s="251"/>
      <c r="B509" s="251"/>
      <c r="C509" s="251"/>
      <c r="D509" s="303"/>
      <c r="E509" s="304"/>
      <c r="F509" s="303"/>
      <c r="G509" s="303"/>
      <c r="H509" s="303"/>
      <c r="I509" s="303"/>
      <c r="J509" s="505" t="str">
        <f>IFERROR(IF(D509="","",INDEX('[18]EODs 2026'!$H:$H,MATCH(D509,'[18]EODs 2026'!$A:$A,0))),0)</f>
        <v/>
      </c>
      <c r="K509" s="510"/>
      <c r="L509" s="506" t="str">
        <f>IFERROR(IF(D509="","",INDEX('[18]EODs 2026'!$F:$F,MATCH(D509,'[18]EODs 2026'!$A:$A,0))),0)</f>
        <v/>
      </c>
      <c r="M509" s="303"/>
      <c r="N509" s="303"/>
      <c r="O509" s="303"/>
      <c r="P509" s="303"/>
      <c r="Q509" s="303"/>
      <c r="R509" s="303"/>
      <c r="S509" s="303"/>
      <c r="T509" s="303"/>
      <c r="U509" s="303"/>
      <c r="V509" s="303"/>
      <c r="W509" s="303"/>
      <c r="X509" s="251"/>
      <c r="Y509" s="251"/>
      <c r="Z509" s="251"/>
      <c r="AA509" s="251"/>
      <c r="AB509" s="251"/>
      <c r="AC509" s="251"/>
      <c r="AD509" s="251"/>
      <c r="AE509" s="251"/>
      <c r="AH509" s="303"/>
      <c r="AL509" s="270" t="s">
        <v>1759</v>
      </c>
      <c r="AM509" s="271">
        <v>270203</v>
      </c>
      <c r="AT509" s="206"/>
      <c r="AU509" s="251"/>
      <c r="AV509" s="251"/>
      <c r="AW509" s="251"/>
      <c r="AX509" s="251"/>
      <c r="AY509" s="251"/>
      <c r="AZ509" s="251"/>
      <c r="BB509" s="303"/>
      <c r="BC509" s="303"/>
      <c r="BD509" s="303"/>
    </row>
    <row r="510" spans="1:56" s="205" customFormat="1" ht="34.5" hidden="1" customHeight="1">
      <c r="A510" s="251"/>
      <c r="B510" s="251"/>
      <c r="C510" s="251"/>
      <c r="D510" s="303"/>
      <c r="E510" s="304"/>
      <c r="F510" s="303"/>
      <c r="G510" s="303"/>
      <c r="H510" s="303"/>
      <c r="I510" s="303"/>
      <c r="J510" s="505" t="str">
        <f>IFERROR(IF(D510="","",INDEX('[18]EODs 2026'!$H:$H,MATCH(D510,'[18]EODs 2026'!$A:$A,0))),0)</f>
        <v/>
      </c>
      <c r="K510" s="510"/>
      <c r="L510" s="506" t="str">
        <f>IFERROR(IF(D510="","",INDEX('[18]EODs 2026'!$F:$F,MATCH(D510,'[18]EODs 2026'!$A:$A,0))),0)</f>
        <v/>
      </c>
      <c r="M510" s="303"/>
      <c r="N510" s="303"/>
      <c r="O510" s="303"/>
      <c r="P510" s="303"/>
      <c r="Q510" s="303"/>
      <c r="R510" s="303"/>
      <c r="S510" s="303"/>
      <c r="T510" s="303"/>
      <c r="U510" s="303"/>
      <c r="V510" s="303"/>
      <c r="W510" s="303"/>
      <c r="X510" s="251"/>
      <c r="Y510" s="251"/>
      <c r="Z510" s="251"/>
      <c r="AA510" s="251"/>
      <c r="AB510" s="251"/>
      <c r="AC510" s="251"/>
      <c r="AD510" s="251"/>
      <c r="AE510" s="251"/>
      <c r="AH510" s="303"/>
      <c r="AL510" s="270" t="s">
        <v>1894</v>
      </c>
      <c r="AM510" s="271">
        <v>270204</v>
      </c>
      <c r="AT510" s="206"/>
      <c r="AU510" s="251"/>
      <c r="AV510" s="251"/>
      <c r="AW510" s="251"/>
      <c r="AX510" s="251"/>
      <c r="AY510" s="251"/>
      <c r="AZ510" s="251"/>
      <c r="BB510" s="303"/>
      <c r="BC510" s="303"/>
      <c r="BD510" s="303"/>
    </row>
    <row r="511" spans="1:56" s="205" customFormat="1" ht="34.5" hidden="1" customHeight="1">
      <c r="A511" s="251"/>
      <c r="B511" s="251"/>
      <c r="C511" s="251"/>
      <c r="D511" s="303"/>
      <c r="E511" s="304"/>
      <c r="F511" s="303"/>
      <c r="G511" s="303"/>
      <c r="H511" s="303"/>
      <c r="I511" s="303"/>
      <c r="J511" s="505" t="str">
        <f>IFERROR(IF(D511="","",INDEX('[18]EODs 2026'!$H:$H,MATCH(D511,'[18]EODs 2026'!$A:$A,0))),0)</f>
        <v/>
      </c>
      <c r="K511" s="510"/>
      <c r="L511" s="506" t="str">
        <f>IFERROR(IF(D511="","",INDEX('[18]EODs 2026'!$F:$F,MATCH(D511,'[18]EODs 2026'!$A:$A,0))),0)</f>
        <v/>
      </c>
      <c r="M511" s="303"/>
      <c r="N511" s="303"/>
      <c r="O511" s="303"/>
      <c r="P511" s="303"/>
      <c r="Q511" s="303"/>
      <c r="R511" s="303"/>
      <c r="S511" s="303"/>
      <c r="T511" s="303"/>
      <c r="U511" s="303"/>
      <c r="V511" s="303"/>
      <c r="W511" s="303"/>
      <c r="X511" s="251"/>
      <c r="Y511" s="251"/>
      <c r="Z511" s="251"/>
      <c r="AA511" s="251"/>
      <c r="AB511" s="251"/>
      <c r="AC511" s="251"/>
      <c r="AD511" s="251"/>
      <c r="AE511" s="251"/>
      <c r="AH511" s="303"/>
      <c r="AL511" s="270" t="s">
        <v>1761</v>
      </c>
      <c r="AM511" s="271">
        <v>270205</v>
      </c>
      <c r="AT511" s="206"/>
      <c r="AU511" s="251"/>
      <c r="AV511" s="251"/>
      <c r="AW511" s="251"/>
      <c r="AX511" s="251"/>
      <c r="AY511" s="251"/>
      <c r="AZ511" s="251"/>
      <c r="BB511" s="303"/>
      <c r="BC511" s="303"/>
      <c r="BD511" s="303"/>
    </row>
    <row r="512" spans="1:56" s="205" customFormat="1" ht="34.5" hidden="1" customHeight="1">
      <c r="A512" s="251"/>
      <c r="B512" s="251"/>
      <c r="C512" s="251"/>
      <c r="D512" s="303"/>
      <c r="E512" s="304"/>
      <c r="F512" s="303"/>
      <c r="G512" s="303"/>
      <c r="H512" s="303"/>
      <c r="I512" s="303"/>
      <c r="J512" s="505" t="str">
        <f>IFERROR(IF(D512="","",INDEX('[18]EODs 2026'!$H:$H,MATCH(D512,'[18]EODs 2026'!$A:$A,0))),0)</f>
        <v/>
      </c>
      <c r="K512" s="510"/>
      <c r="L512" s="506" t="str">
        <f>IFERROR(IF(D512="","",INDEX('[18]EODs 2026'!$F:$F,MATCH(D512,'[18]EODs 2026'!$A:$A,0))),0)</f>
        <v/>
      </c>
      <c r="M512" s="303"/>
      <c r="N512" s="303"/>
      <c r="O512" s="303"/>
      <c r="P512" s="303"/>
      <c r="Q512" s="303"/>
      <c r="R512" s="303"/>
      <c r="S512" s="303"/>
      <c r="T512" s="303"/>
      <c r="U512" s="303"/>
      <c r="V512" s="303"/>
      <c r="W512" s="303"/>
      <c r="X512" s="251"/>
      <c r="Y512" s="251"/>
      <c r="Z512" s="251"/>
      <c r="AA512" s="251"/>
      <c r="AB512" s="251"/>
      <c r="AC512" s="251"/>
      <c r="AD512" s="251"/>
      <c r="AE512" s="251"/>
      <c r="AH512" s="303"/>
      <c r="AL512" s="270" t="s">
        <v>1762</v>
      </c>
      <c r="AM512" s="271">
        <v>270206</v>
      </c>
      <c r="AT512" s="206"/>
      <c r="AU512" s="251"/>
      <c r="AV512" s="251"/>
      <c r="AW512" s="251"/>
      <c r="AX512" s="251"/>
      <c r="AY512" s="251"/>
      <c r="AZ512" s="251"/>
      <c r="BB512" s="303"/>
      <c r="BC512" s="303"/>
      <c r="BD512" s="303"/>
    </row>
    <row r="513" spans="1:56" s="205" customFormat="1" ht="34.5" hidden="1" customHeight="1">
      <c r="A513" s="251"/>
      <c r="B513" s="251"/>
      <c r="C513" s="251"/>
      <c r="D513" s="303"/>
      <c r="E513" s="304"/>
      <c r="F513" s="303"/>
      <c r="G513" s="303"/>
      <c r="H513" s="303"/>
      <c r="I513" s="303"/>
      <c r="J513" s="505" t="str">
        <f>IFERROR(IF(D513="","",INDEX('[18]EODs 2026'!$H:$H,MATCH(D513,'[18]EODs 2026'!$A:$A,0))),0)</f>
        <v/>
      </c>
      <c r="K513" s="510"/>
      <c r="L513" s="506" t="str">
        <f>IFERROR(IF(D513="","",INDEX('[18]EODs 2026'!$F:$F,MATCH(D513,'[18]EODs 2026'!$A:$A,0))),0)</f>
        <v/>
      </c>
      <c r="M513" s="303"/>
      <c r="N513" s="303"/>
      <c r="O513" s="303"/>
      <c r="P513" s="303"/>
      <c r="Q513" s="303"/>
      <c r="R513" s="303"/>
      <c r="S513" s="303"/>
      <c r="T513" s="303"/>
      <c r="U513" s="303"/>
      <c r="V513" s="303"/>
      <c r="W513" s="303"/>
      <c r="X513" s="251"/>
      <c r="Y513" s="251"/>
      <c r="Z513" s="251"/>
      <c r="AA513" s="251"/>
      <c r="AB513" s="251"/>
      <c r="AC513" s="251"/>
      <c r="AD513" s="251"/>
      <c r="AE513" s="251"/>
      <c r="AH513" s="303"/>
      <c r="AL513" s="270" t="s">
        <v>1895</v>
      </c>
      <c r="AM513" s="271">
        <v>270207</v>
      </c>
      <c r="AT513" s="206"/>
      <c r="AU513" s="251"/>
      <c r="AV513" s="251"/>
      <c r="AW513" s="251"/>
      <c r="AX513" s="251"/>
      <c r="AY513" s="251"/>
      <c r="AZ513" s="251"/>
      <c r="BB513" s="303"/>
      <c r="BC513" s="303"/>
      <c r="BD513" s="303"/>
    </row>
    <row r="514" spans="1:56" s="205" customFormat="1" ht="34.5" hidden="1" customHeight="1">
      <c r="A514" s="251"/>
      <c r="B514" s="251"/>
      <c r="C514" s="251"/>
      <c r="D514" s="303"/>
      <c r="E514" s="304"/>
      <c r="F514" s="303"/>
      <c r="G514" s="303"/>
      <c r="H514" s="303"/>
      <c r="I514" s="303"/>
      <c r="J514" s="505" t="str">
        <f>IFERROR(IF(D514="","",INDEX('[18]EODs 2026'!$H:$H,MATCH(D514,'[18]EODs 2026'!$A:$A,0))),0)</f>
        <v/>
      </c>
      <c r="K514" s="510"/>
      <c r="L514" s="506" t="str">
        <f>IFERROR(IF(D514="","",INDEX('[18]EODs 2026'!$F:$F,MATCH(D514,'[18]EODs 2026'!$A:$A,0))),0)</f>
        <v/>
      </c>
      <c r="M514" s="303"/>
      <c r="N514" s="303"/>
      <c r="O514" s="303"/>
      <c r="P514" s="303"/>
      <c r="Q514" s="303"/>
      <c r="R514" s="303"/>
      <c r="S514" s="303"/>
      <c r="T514" s="303"/>
      <c r="U514" s="303"/>
      <c r="V514" s="303"/>
      <c r="W514" s="303"/>
      <c r="X514" s="251"/>
      <c r="Y514" s="251"/>
      <c r="Z514" s="251"/>
      <c r="AA514" s="251"/>
      <c r="AB514" s="251"/>
      <c r="AC514" s="251"/>
      <c r="AD514" s="251"/>
      <c r="AE514" s="251"/>
      <c r="AH514" s="303"/>
      <c r="AL514" s="270" t="s">
        <v>1896</v>
      </c>
      <c r="AM514" s="271">
        <v>270211</v>
      </c>
      <c r="AT514" s="206"/>
      <c r="AU514" s="251"/>
      <c r="AV514" s="251"/>
      <c r="AW514" s="251"/>
      <c r="AX514" s="251"/>
      <c r="AY514" s="251"/>
      <c r="AZ514" s="251"/>
      <c r="BB514" s="303"/>
      <c r="BC514" s="303"/>
      <c r="BD514" s="303"/>
    </row>
    <row r="515" spans="1:56" s="205" customFormat="1" ht="34.5" hidden="1" customHeight="1">
      <c r="A515" s="251"/>
      <c r="B515" s="251"/>
      <c r="C515" s="251"/>
      <c r="D515" s="303"/>
      <c r="E515" s="304"/>
      <c r="F515" s="303"/>
      <c r="G515" s="303"/>
      <c r="H515" s="303"/>
      <c r="I515" s="303"/>
      <c r="J515" s="505" t="str">
        <f>IFERROR(IF(D515="","",INDEX('[18]EODs 2026'!$H:$H,MATCH(D515,'[18]EODs 2026'!$A:$A,0))),0)</f>
        <v/>
      </c>
      <c r="K515" s="510"/>
      <c r="L515" s="506" t="str">
        <f>IFERROR(IF(D515="","",INDEX('[18]EODs 2026'!$F:$F,MATCH(D515,'[18]EODs 2026'!$A:$A,0))),0)</f>
        <v/>
      </c>
      <c r="M515" s="303"/>
      <c r="N515" s="303"/>
      <c r="O515" s="303"/>
      <c r="P515" s="303"/>
      <c r="Q515" s="303"/>
      <c r="R515" s="303"/>
      <c r="S515" s="303"/>
      <c r="T515" s="303"/>
      <c r="U515" s="303"/>
      <c r="V515" s="303"/>
      <c r="W515" s="303"/>
      <c r="X515" s="251"/>
      <c r="Y515" s="251"/>
      <c r="Z515" s="251"/>
      <c r="AA515" s="251"/>
      <c r="AB515" s="251"/>
      <c r="AC515" s="251"/>
      <c r="AD515" s="251"/>
      <c r="AE515" s="251"/>
      <c r="AH515" s="303"/>
      <c r="AL515" s="270" t="s">
        <v>1897</v>
      </c>
      <c r="AM515" s="271">
        <v>270213</v>
      </c>
      <c r="AT515" s="206"/>
      <c r="AU515" s="251"/>
      <c r="AV515" s="251"/>
      <c r="AW515" s="251"/>
      <c r="AX515" s="251"/>
      <c r="AY515" s="251"/>
      <c r="AZ515" s="251"/>
      <c r="BB515" s="303"/>
      <c r="BC515" s="303"/>
      <c r="BD515" s="303"/>
    </row>
    <row r="516" spans="1:56" s="205" customFormat="1" ht="34.5" hidden="1" customHeight="1">
      <c r="A516" s="251"/>
      <c r="B516" s="251"/>
      <c r="C516" s="251"/>
      <c r="D516" s="303"/>
      <c r="E516" s="304"/>
      <c r="F516" s="303"/>
      <c r="G516" s="303"/>
      <c r="H516" s="303"/>
      <c r="I516" s="303"/>
      <c r="J516" s="505" t="str">
        <f>IFERROR(IF(D516="","",INDEX('[18]EODs 2026'!$H:$H,MATCH(D516,'[18]EODs 2026'!$A:$A,0))),0)</f>
        <v/>
      </c>
      <c r="K516" s="510"/>
      <c r="L516" s="506" t="str">
        <f>IFERROR(IF(D516="","",INDEX('[18]EODs 2026'!$F:$F,MATCH(D516,'[18]EODs 2026'!$A:$A,0))),0)</f>
        <v/>
      </c>
      <c r="M516" s="303"/>
      <c r="N516" s="303"/>
      <c r="O516" s="303"/>
      <c r="P516" s="303"/>
      <c r="Q516" s="303"/>
      <c r="R516" s="303"/>
      <c r="S516" s="303"/>
      <c r="T516" s="303"/>
      <c r="U516" s="303"/>
      <c r="V516" s="303"/>
      <c r="W516" s="303"/>
      <c r="X516" s="251"/>
      <c r="Y516" s="251"/>
      <c r="Z516" s="251"/>
      <c r="AA516" s="251"/>
      <c r="AB516" s="251"/>
      <c r="AC516" s="251"/>
      <c r="AD516" s="251"/>
      <c r="AE516" s="251"/>
      <c r="AH516" s="303"/>
      <c r="AL516" s="270" t="s">
        <v>1898</v>
      </c>
      <c r="AM516" s="271">
        <v>270215</v>
      </c>
      <c r="AT516" s="206"/>
      <c r="AU516" s="251"/>
      <c r="AV516" s="251"/>
      <c r="AW516" s="251"/>
      <c r="AX516" s="251"/>
      <c r="AY516" s="251"/>
      <c r="AZ516" s="251"/>
      <c r="BB516" s="303"/>
      <c r="BC516" s="303"/>
      <c r="BD516" s="303"/>
    </row>
    <row r="517" spans="1:56" s="205" customFormat="1" ht="34.5" hidden="1" customHeight="1">
      <c r="A517" s="251"/>
      <c r="B517" s="251"/>
      <c r="C517" s="251"/>
      <c r="D517" s="303"/>
      <c r="E517" s="304"/>
      <c r="F517" s="303"/>
      <c r="G517" s="303"/>
      <c r="H517" s="303"/>
      <c r="I517" s="303"/>
      <c r="J517" s="505" t="str">
        <f>IFERROR(IF(D517="","",INDEX('[18]EODs 2026'!$H:$H,MATCH(D517,'[18]EODs 2026'!$A:$A,0))),0)</f>
        <v/>
      </c>
      <c r="K517" s="510"/>
      <c r="L517" s="506" t="str">
        <f>IFERROR(IF(D517="","",INDEX('[18]EODs 2026'!$F:$F,MATCH(D517,'[18]EODs 2026'!$A:$A,0))),0)</f>
        <v/>
      </c>
      <c r="M517" s="303"/>
      <c r="N517" s="303"/>
      <c r="O517" s="303"/>
      <c r="P517" s="303"/>
      <c r="Q517" s="303"/>
      <c r="R517" s="303"/>
      <c r="S517" s="303"/>
      <c r="T517" s="303"/>
      <c r="U517" s="303"/>
      <c r="V517" s="303"/>
      <c r="W517" s="303"/>
      <c r="X517" s="251"/>
      <c r="Y517" s="251"/>
      <c r="Z517" s="251"/>
      <c r="AA517" s="251"/>
      <c r="AB517" s="251"/>
      <c r="AC517" s="251"/>
      <c r="AD517" s="251"/>
      <c r="AE517" s="251"/>
      <c r="AH517" s="303"/>
      <c r="AL517" s="270" t="s">
        <v>1899</v>
      </c>
      <c r="AM517" s="271">
        <v>270216</v>
      </c>
      <c r="AT517" s="206"/>
      <c r="AU517" s="251"/>
      <c r="AV517" s="251"/>
      <c r="AW517" s="251"/>
      <c r="AX517" s="251"/>
      <c r="AY517" s="251"/>
      <c r="AZ517" s="251"/>
      <c r="BB517" s="303"/>
      <c r="BC517" s="303"/>
      <c r="BD517" s="303"/>
    </row>
    <row r="518" spans="1:56" s="205" customFormat="1" ht="34.5" hidden="1" customHeight="1">
      <c r="A518" s="251"/>
      <c r="B518" s="251"/>
      <c r="C518" s="251"/>
      <c r="D518" s="303"/>
      <c r="E518" s="304"/>
      <c r="F518" s="303"/>
      <c r="G518" s="303"/>
      <c r="H518" s="303"/>
      <c r="I518" s="303"/>
      <c r="J518" s="505" t="str">
        <f>IFERROR(IF(D518="","",INDEX('[18]EODs 2026'!$H:$H,MATCH(D518,'[18]EODs 2026'!$A:$A,0))),0)</f>
        <v/>
      </c>
      <c r="K518" s="510"/>
      <c r="L518" s="506" t="str">
        <f>IFERROR(IF(D518="","",INDEX('[18]EODs 2026'!$F:$F,MATCH(D518,'[18]EODs 2026'!$A:$A,0))),0)</f>
        <v/>
      </c>
      <c r="M518" s="303"/>
      <c r="N518" s="303"/>
      <c r="O518" s="303"/>
      <c r="P518" s="303"/>
      <c r="Q518" s="303"/>
      <c r="R518" s="303"/>
      <c r="S518" s="303"/>
      <c r="T518" s="303"/>
      <c r="U518" s="303"/>
      <c r="V518" s="303"/>
      <c r="W518" s="303"/>
      <c r="X518" s="251"/>
      <c r="Y518" s="251"/>
      <c r="Z518" s="251"/>
      <c r="AA518" s="251"/>
      <c r="AB518" s="251"/>
      <c r="AC518" s="251"/>
      <c r="AD518" s="251"/>
      <c r="AE518" s="251"/>
      <c r="AH518" s="303"/>
      <c r="AL518" s="270" t="s">
        <v>1900</v>
      </c>
      <c r="AM518" s="271">
        <v>270217</v>
      </c>
      <c r="AT518" s="206"/>
      <c r="AU518" s="251"/>
      <c r="AV518" s="251"/>
      <c r="AW518" s="251"/>
      <c r="AX518" s="251"/>
      <c r="AY518" s="251"/>
      <c r="AZ518" s="251"/>
      <c r="BB518" s="303"/>
      <c r="BC518" s="303"/>
      <c r="BD518" s="303"/>
    </row>
    <row r="519" spans="1:56" s="205" customFormat="1" ht="34.5" hidden="1" customHeight="1">
      <c r="A519" s="251"/>
      <c r="B519" s="251"/>
      <c r="C519" s="251"/>
      <c r="D519" s="303"/>
      <c r="E519" s="304"/>
      <c r="F519" s="303"/>
      <c r="G519" s="303"/>
      <c r="H519" s="303"/>
      <c r="I519" s="303"/>
      <c r="J519" s="505" t="str">
        <f>IFERROR(IF(D519="","",INDEX('[18]EODs 2026'!$H:$H,MATCH(D519,'[18]EODs 2026'!$A:$A,0))),0)</f>
        <v/>
      </c>
      <c r="K519" s="510"/>
      <c r="L519" s="506" t="str">
        <f>IFERROR(IF(D519="","",INDEX('[18]EODs 2026'!$F:$F,MATCH(D519,'[18]EODs 2026'!$A:$A,0))),0)</f>
        <v/>
      </c>
      <c r="M519" s="303"/>
      <c r="N519" s="303"/>
      <c r="O519" s="303"/>
      <c r="P519" s="303"/>
      <c r="Q519" s="303"/>
      <c r="R519" s="303"/>
      <c r="S519" s="303"/>
      <c r="T519" s="303"/>
      <c r="U519" s="303"/>
      <c r="V519" s="303"/>
      <c r="W519" s="303"/>
      <c r="X519" s="251"/>
      <c r="Y519" s="251"/>
      <c r="Z519" s="251"/>
      <c r="AA519" s="251"/>
      <c r="AB519" s="251"/>
      <c r="AC519" s="251"/>
      <c r="AD519" s="251"/>
      <c r="AE519" s="251"/>
      <c r="AH519" s="303"/>
      <c r="AL519" s="270" t="s">
        <v>1901</v>
      </c>
      <c r="AM519" s="271">
        <v>270300</v>
      </c>
      <c r="AT519" s="206"/>
      <c r="AU519" s="251"/>
      <c r="AV519" s="251"/>
      <c r="AW519" s="251"/>
      <c r="AX519" s="251"/>
      <c r="AY519" s="251"/>
      <c r="AZ519" s="251"/>
      <c r="BB519" s="303"/>
      <c r="BC519" s="303"/>
      <c r="BD519" s="303"/>
    </row>
    <row r="520" spans="1:56" s="205" customFormat="1" ht="34.5" hidden="1" customHeight="1">
      <c r="A520" s="251"/>
      <c r="B520" s="251"/>
      <c r="C520" s="251"/>
      <c r="D520" s="303"/>
      <c r="E520" s="304"/>
      <c r="F520" s="303"/>
      <c r="G520" s="303"/>
      <c r="H520" s="303"/>
      <c r="I520" s="303"/>
      <c r="J520" s="505" t="str">
        <f>IFERROR(IF(D520="","",INDEX('[18]EODs 2026'!$H:$H,MATCH(D520,'[18]EODs 2026'!$A:$A,0))),0)</f>
        <v/>
      </c>
      <c r="K520" s="510"/>
      <c r="L520" s="506" t="str">
        <f>IFERROR(IF(D520="","",INDEX('[18]EODs 2026'!$F:$F,MATCH(D520,'[18]EODs 2026'!$A:$A,0))),0)</f>
        <v/>
      </c>
      <c r="M520" s="303"/>
      <c r="N520" s="303"/>
      <c r="O520" s="303"/>
      <c r="P520" s="303"/>
      <c r="Q520" s="303"/>
      <c r="R520" s="303"/>
      <c r="S520" s="303"/>
      <c r="T520" s="303"/>
      <c r="U520" s="303"/>
      <c r="V520" s="303"/>
      <c r="W520" s="303"/>
      <c r="X520" s="251"/>
      <c r="Y520" s="251"/>
      <c r="Z520" s="251"/>
      <c r="AA520" s="251"/>
      <c r="AB520" s="251"/>
      <c r="AC520" s="251"/>
      <c r="AD520" s="251"/>
      <c r="AE520" s="251"/>
      <c r="AH520" s="303"/>
      <c r="AL520" s="270" t="s">
        <v>1882</v>
      </c>
      <c r="AM520" s="271">
        <v>270301</v>
      </c>
      <c r="AT520" s="206"/>
      <c r="AU520" s="251"/>
      <c r="AV520" s="251"/>
      <c r="AW520" s="251"/>
      <c r="AX520" s="251"/>
      <c r="AY520" s="251"/>
      <c r="AZ520" s="251"/>
      <c r="BB520" s="303"/>
      <c r="BC520" s="303"/>
      <c r="BD520" s="303"/>
    </row>
    <row r="521" spans="1:56" s="205" customFormat="1" ht="34.5" hidden="1" customHeight="1">
      <c r="A521" s="251"/>
      <c r="B521" s="251"/>
      <c r="C521" s="251"/>
      <c r="D521" s="303"/>
      <c r="E521" s="304"/>
      <c r="F521" s="303"/>
      <c r="G521" s="303"/>
      <c r="H521" s="303"/>
      <c r="I521" s="303"/>
      <c r="J521" s="505" t="str">
        <f>IFERROR(IF(D521="","",INDEX('[18]EODs 2026'!$H:$H,MATCH(D521,'[18]EODs 2026'!$A:$A,0))),0)</f>
        <v/>
      </c>
      <c r="K521" s="510"/>
      <c r="L521" s="506" t="str">
        <f>IFERROR(IF(D521="","",INDEX('[18]EODs 2026'!$F:$F,MATCH(D521,'[18]EODs 2026'!$A:$A,0))),0)</f>
        <v/>
      </c>
      <c r="M521" s="303"/>
      <c r="N521" s="303"/>
      <c r="O521" s="303"/>
      <c r="P521" s="303"/>
      <c r="Q521" s="303"/>
      <c r="R521" s="303"/>
      <c r="S521" s="303"/>
      <c r="T521" s="303"/>
      <c r="U521" s="303"/>
      <c r="V521" s="303"/>
      <c r="W521" s="303"/>
      <c r="X521" s="251"/>
      <c r="Y521" s="251"/>
      <c r="Z521" s="251"/>
      <c r="AA521" s="251"/>
      <c r="AB521" s="251"/>
      <c r="AC521" s="251"/>
      <c r="AD521" s="251"/>
      <c r="AE521" s="251"/>
      <c r="AH521" s="303"/>
      <c r="AL521" s="270" t="s">
        <v>1883</v>
      </c>
      <c r="AM521" s="271">
        <v>270302</v>
      </c>
      <c r="AT521" s="206"/>
      <c r="AU521" s="251"/>
      <c r="AV521" s="251"/>
      <c r="AW521" s="251"/>
      <c r="AX521" s="251"/>
      <c r="AY521" s="251"/>
      <c r="AZ521" s="251"/>
      <c r="BB521" s="303"/>
      <c r="BC521" s="303"/>
      <c r="BD521" s="303"/>
    </row>
    <row r="522" spans="1:56" s="205" customFormat="1" ht="34.5" hidden="1" customHeight="1">
      <c r="A522" s="251"/>
      <c r="B522" s="251"/>
      <c r="C522" s="251"/>
      <c r="D522" s="303"/>
      <c r="E522" s="304"/>
      <c r="F522" s="303"/>
      <c r="G522" s="303"/>
      <c r="H522" s="303"/>
      <c r="I522" s="303"/>
      <c r="J522" s="505" t="str">
        <f>IFERROR(IF(D522="","",INDEX('[18]EODs 2026'!$H:$H,MATCH(D522,'[18]EODs 2026'!$A:$A,0))),0)</f>
        <v/>
      </c>
      <c r="K522" s="510"/>
      <c r="L522" s="506" t="str">
        <f>IFERROR(IF(D522="","",INDEX('[18]EODs 2026'!$F:$F,MATCH(D522,'[18]EODs 2026'!$A:$A,0))),0)</f>
        <v/>
      </c>
      <c r="M522" s="303"/>
      <c r="N522" s="303"/>
      <c r="O522" s="303"/>
      <c r="P522" s="303"/>
      <c r="Q522" s="303"/>
      <c r="R522" s="303"/>
      <c r="S522" s="303"/>
      <c r="T522" s="303"/>
      <c r="U522" s="303"/>
      <c r="V522" s="303"/>
      <c r="W522" s="303"/>
      <c r="X522" s="251"/>
      <c r="Y522" s="251"/>
      <c r="Z522" s="251"/>
      <c r="AA522" s="251"/>
      <c r="AB522" s="251"/>
      <c r="AC522" s="251"/>
      <c r="AD522" s="251"/>
      <c r="AE522" s="251"/>
      <c r="AH522" s="303"/>
      <c r="AL522" s="270" t="s">
        <v>1885</v>
      </c>
      <c r="AM522" s="271">
        <v>270304</v>
      </c>
      <c r="AT522" s="206"/>
      <c r="AU522" s="251"/>
      <c r="AV522" s="251"/>
      <c r="AW522" s="251"/>
      <c r="AX522" s="251"/>
      <c r="AY522" s="251"/>
      <c r="AZ522" s="251"/>
      <c r="BB522" s="303"/>
      <c r="BC522" s="303"/>
      <c r="BD522" s="303"/>
    </row>
    <row r="523" spans="1:56" s="205" customFormat="1" ht="34.5" hidden="1" customHeight="1">
      <c r="A523" s="251"/>
      <c r="B523" s="251"/>
      <c r="C523" s="251"/>
      <c r="D523" s="303"/>
      <c r="E523" s="304"/>
      <c r="F523" s="303"/>
      <c r="G523" s="303"/>
      <c r="H523" s="303"/>
      <c r="I523" s="303"/>
      <c r="J523" s="505" t="str">
        <f>IFERROR(IF(D523="","",INDEX('[18]EODs 2026'!$H:$H,MATCH(D523,'[18]EODs 2026'!$A:$A,0))),0)</f>
        <v/>
      </c>
      <c r="K523" s="510"/>
      <c r="L523" s="506" t="str">
        <f>IFERROR(IF(D523="","",INDEX('[18]EODs 2026'!$F:$F,MATCH(D523,'[18]EODs 2026'!$A:$A,0))),0)</f>
        <v/>
      </c>
      <c r="M523" s="303"/>
      <c r="N523" s="303"/>
      <c r="O523" s="303"/>
      <c r="P523" s="303"/>
      <c r="Q523" s="303"/>
      <c r="R523" s="303"/>
      <c r="S523" s="303"/>
      <c r="T523" s="303"/>
      <c r="U523" s="303"/>
      <c r="V523" s="303"/>
      <c r="W523" s="303"/>
      <c r="X523" s="251"/>
      <c r="Y523" s="251"/>
      <c r="Z523" s="251"/>
      <c r="AA523" s="251"/>
      <c r="AB523" s="251"/>
      <c r="AC523" s="251"/>
      <c r="AD523" s="251"/>
      <c r="AE523" s="251"/>
      <c r="AH523" s="303"/>
      <c r="AL523" s="270" t="s">
        <v>1887</v>
      </c>
      <c r="AM523" s="271">
        <v>270306</v>
      </c>
      <c r="AT523" s="206"/>
      <c r="AU523" s="251"/>
      <c r="AV523" s="251"/>
      <c r="AW523" s="251"/>
      <c r="AX523" s="251"/>
      <c r="AY523" s="251"/>
      <c r="AZ523" s="251"/>
      <c r="BB523" s="303"/>
      <c r="BC523" s="303"/>
      <c r="BD523" s="303"/>
    </row>
    <row r="524" spans="1:56" s="205" customFormat="1" ht="34.5" hidden="1" customHeight="1">
      <c r="A524" s="251"/>
      <c r="B524" s="251"/>
      <c r="C524" s="251"/>
      <c r="D524" s="303"/>
      <c r="E524" s="304"/>
      <c r="F524" s="303"/>
      <c r="G524" s="303"/>
      <c r="H524" s="303"/>
      <c r="I524" s="303"/>
      <c r="J524" s="505" t="str">
        <f>IFERROR(IF(D524="","",INDEX('[18]EODs 2026'!$H:$H,MATCH(D524,'[18]EODs 2026'!$A:$A,0))),0)</f>
        <v/>
      </c>
      <c r="K524" s="510"/>
      <c r="L524" s="506" t="str">
        <f>IFERROR(IF(D524="","",INDEX('[18]EODs 2026'!$F:$F,MATCH(D524,'[18]EODs 2026'!$A:$A,0))),0)</f>
        <v/>
      </c>
      <c r="M524" s="303"/>
      <c r="N524" s="303"/>
      <c r="O524" s="303"/>
      <c r="P524" s="303"/>
      <c r="Q524" s="303"/>
      <c r="R524" s="303"/>
      <c r="S524" s="303"/>
      <c r="T524" s="303"/>
      <c r="U524" s="303"/>
      <c r="V524" s="303"/>
      <c r="W524" s="303"/>
      <c r="X524" s="251"/>
      <c r="Y524" s="251"/>
      <c r="Z524" s="251"/>
      <c r="AA524" s="251"/>
      <c r="AB524" s="251"/>
      <c r="AC524" s="251"/>
      <c r="AD524" s="251"/>
      <c r="AE524" s="251"/>
      <c r="AH524" s="303"/>
      <c r="AL524" s="270" t="s">
        <v>1902</v>
      </c>
      <c r="AM524" s="271">
        <v>270307</v>
      </c>
      <c r="AT524" s="206"/>
      <c r="AU524" s="251"/>
      <c r="AV524" s="251"/>
      <c r="AW524" s="251"/>
      <c r="AX524" s="251"/>
      <c r="AY524" s="251"/>
      <c r="AZ524" s="251"/>
      <c r="BB524" s="303"/>
      <c r="BC524" s="303"/>
      <c r="BD524" s="303"/>
    </row>
    <row r="525" spans="1:56" s="205" customFormat="1" ht="34.5" hidden="1" customHeight="1">
      <c r="A525" s="251"/>
      <c r="B525" s="251"/>
      <c r="C525" s="251"/>
      <c r="D525" s="303"/>
      <c r="E525" s="304"/>
      <c r="F525" s="303"/>
      <c r="G525" s="303"/>
      <c r="H525" s="303"/>
      <c r="I525" s="303"/>
      <c r="J525" s="505" t="str">
        <f>IFERROR(IF(D525="","",INDEX('[18]EODs 2026'!$H:$H,MATCH(D525,'[18]EODs 2026'!$A:$A,0))),0)</f>
        <v/>
      </c>
      <c r="K525" s="510"/>
      <c r="L525" s="506" t="str">
        <f>IFERROR(IF(D525="","",INDEX('[18]EODs 2026'!$F:$F,MATCH(D525,'[18]EODs 2026'!$A:$A,0))),0)</f>
        <v/>
      </c>
      <c r="M525" s="303"/>
      <c r="N525" s="303"/>
      <c r="O525" s="303"/>
      <c r="P525" s="303"/>
      <c r="Q525" s="303"/>
      <c r="R525" s="303"/>
      <c r="S525" s="303"/>
      <c r="T525" s="303"/>
      <c r="U525" s="303"/>
      <c r="V525" s="303"/>
      <c r="W525" s="303"/>
      <c r="X525" s="251"/>
      <c r="Y525" s="251"/>
      <c r="Z525" s="251"/>
      <c r="AA525" s="251"/>
      <c r="AB525" s="251"/>
      <c r="AC525" s="251"/>
      <c r="AD525" s="251"/>
      <c r="AE525" s="251"/>
      <c r="AH525" s="303"/>
      <c r="AL525" s="270" t="s">
        <v>1890</v>
      </c>
      <c r="AM525" s="271">
        <v>270398</v>
      </c>
      <c r="AT525" s="206"/>
      <c r="AU525" s="251"/>
      <c r="AV525" s="251"/>
      <c r="AW525" s="251"/>
      <c r="AX525" s="251"/>
      <c r="AY525" s="251"/>
      <c r="AZ525" s="251"/>
      <c r="BB525" s="303"/>
      <c r="BC525" s="303"/>
      <c r="BD525" s="303"/>
    </row>
    <row r="526" spans="1:56" s="205" customFormat="1" ht="34.5" hidden="1" customHeight="1">
      <c r="A526" s="251"/>
      <c r="B526" s="251"/>
      <c r="C526" s="251"/>
      <c r="D526" s="303"/>
      <c r="E526" s="304"/>
      <c r="F526" s="303"/>
      <c r="G526" s="303"/>
      <c r="H526" s="303"/>
      <c r="I526" s="303"/>
      <c r="J526" s="505" t="str">
        <f>IFERROR(IF(D526="","",INDEX('[18]EODs 2026'!$H:$H,MATCH(D526,'[18]EODs 2026'!$A:$A,0))),0)</f>
        <v/>
      </c>
      <c r="K526" s="510"/>
      <c r="L526" s="506" t="str">
        <f>IFERROR(IF(D526="","",INDEX('[18]EODs 2026'!$F:$F,MATCH(D526,'[18]EODs 2026'!$A:$A,0))),0)</f>
        <v/>
      </c>
      <c r="M526" s="303"/>
      <c r="N526" s="303"/>
      <c r="O526" s="303"/>
      <c r="P526" s="303"/>
      <c r="Q526" s="303"/>
      <c r="R526" s="303"/>
      <c r="S526" s="303"/>
      <c r="T526" s="303"/>
      <c r="U526" s="303"/>
      <c r="V526" s="303"/>
      <c r="W526" s="303"/>
      <c r="X526" s="251"/>
      <c r="Y526" s="251"/>
      <c r="Z526" s="251"/>
      <c r="AA526" s="251"/>
      <c r="AB526" s="251"/>
      <c r="AC526" s="251"/>
      <c r="AD526" s="251"/>
      <c r="AE526" s="251"/>
      <c r="AH526" s="303"/>
      <c r="AL526" s="270" t="s">
        <v>1891</v>
      </c>
      <c r="AM526" s="271">
        <v>270399</v>
      </c>
      <c r="AT526" s="206"/>
      <c r="AU526" s="251"/>
      <c r="AV526" s="251"/>
      <c r="AW526" s="251"/>
      <c r="AX526" s="251"/>
      <c r="AY526" s="251"/>
      <c r="AZ526" s="251"/>
      <c r="BB526" s="303"/>
      <c r="BC526" s="303"/>
      <c r="BD526" s="303"/>
    </row>
    <row r="527" spans="1:56" s="205" customFormat="1" ht="34.5" hidden="1" customHeight="1">
      <c r="A527" s="251"/>
      <c r="B527" s="251"/>
      <c r="C527" s="251"/>
      <c r="D527" s="303"/>
      <c r="E527" s="304"/>
      <c r="F527" s="303"/>
      <c r="G527" s="303"/>
      <c r="H527" s="303"/>
      <c r="I527" s="303"/>
      <c r="J527" s="505" t="str">
        <f>IFERROR(IF(D527="","",INDEX('[18]EODs 2026'!$H:$H,MATCH(D527,'[18]EODs 2026'!$A:$A,0))),0)</f>
        <v/>
      </c>
      <c r="K527" s="510"/>
      <c r="L527" s="506" t="str">
        <f>IFERROR(IF(D527="","",INDEX('[18]EODs 2026'!$F:$F,MATCH(D527,'[18]EODs 2026'!$A:$A,0))),0)</f>
        <v/>
      </c>
      <c r="M527" s="303"/>
      <c r="N527" s="303"/>
      <c r="O527" s="303"/>
      <c r="P527" s="303"/>
      <c r="Q527" s="303"/>
      <c r="R527" s="303"/>
      <c r="S527" s="303"/>
      <c r="T527" s="303"/>
      <c r="U527" s="303"/>
      <c r="V527" s="303"/>
      <c r="W527" s="303"/>
      <c r="X527" s="251"/>
      <c r="Y527" s="251"/>
      <c r="Z527" s="251"/>
      <c r="AA527" s="251"/>
      <c r="AB527" s="251"/>
      <c r="AC527" s="251"/>
      <c r="AD527" s="251"/>
      <c r="AE527" s="251"/>
      <c r="AH527" s="303"/>
      <c r="AL527" s="270" t="s">
        <v>1880</v>
      </c>
      <c r="AM527" s="271">
        <v>270400</v>
      </c>
      <c r="AT527" s="206"/>
      <c r="AU527" s="251"/>
      <c r="AV527" s="251"/>
      <c r="AW527" s="251"/>
      <c r="AX527" s="251"/>
      <c r="AY527" s="251"/>
      <c r="AZ527" s="251"/>
      <c r="BB527" s="303"/>
      <c r="BC527" s="303"/>
      <c r="BD527" s="303"/>
    </row>
    <row r="528" spans="1:56" s="205" customFormat="1" ht="34.5" hidden="1" customHeight="1">
      <c r="A528" s="251"/>
      <c r="B528" s="251"/>
      <c r="C528" s="251"/>
      <c r="D528" s="303"/>
      <c r="E528" s="304"/>
      <c r="F528" s="303"/>
      <c r="G528" s="303"/>
      <c r="H528" s="303"/>
      <c r="I528" s="303"/>
      <c r="J528" s="505" t="str">
        <f>IFERROR(IF(D528="","",INDEX('[18]EODs 2026'!$H:$H,MATCH(D528,'[18]EODs 2026'!$A:$A,0))),0)</f>
        <v/>
      </c>
      <c r="K528" s="510"/>
      <c r="L528" s="506" t="str">
        <f>IFERROR(IF(D528="","",INDEX('[18]EODs 2026'!$F:$F,MATCH(D528,'[18]EODs 2026'!$A:$A,0))),0)</f>
        <v/>
      </c>
      <c r="M528" s="303"/>
      <c r="N528" s="303"/>
      <c r="O528" s="303"/>
      <c r="P528" s="303"/>
      <c r="Q528" s="303"/>
      <c r="R528" s="303"/>
      <c r="S528" s="303"/>
      <c r="T528" s="303"/>
      <c r="U528" s="303"/>
      <c r="V528" s="303"/>
      <c r="W528" s="303"/>
      <c r="X528" s="251"/>
      <c r="Y528" s="251"/>
      <c r="Z528" s="251"/>
      <c r="AA528" s="251"/>
      <c r="AB528" s="251"/>
      <c r="AC528" s="251"/>
      <c r="AD528" s="251"/>
      <c r="AE528" s="251"/>
      <c r="AH528" s="303"/>
      <c r="AL528" s="270" t="s">
        <v>1903</v>
      </c>
      <c r="AM528" s="271">
        <v>270401</v>
      </c>
      <c r="AT528" s="206"/>
      <c r="AU528" s="251"/>
      <c r="AV528" s="251"/>
      <c r="AW528" s="251"/>
      <c r="AX528" s="251"/>
      <c r="AY528" s="251"/>
      <c r="AZ528" s="251"/>
      <c r="BB528" s="303"/>
      <c r="BC528" s="303"/>
      <c r="BD528" s="303"/>
    </row>
    <row r="529" spans="1:56" s="205" customFormat="1" ht="34.5" hidden="1" customHeight="1">
      <c r="A529" s="251"/>
      <c r="B529" s="251"/>
      <c r="C529" s="251"/>
      <c r="D529" s="303"/>
      <c r="E529" s="304"/>
      <c r="F529" s="303"/>
      <c r="G529" s="303"/>
      <c r="H529" s="303"/>
      <c r="I529" s="303"/>
      <c r="J529" s="505" t="str">
        <f>IFERROR(IF(D529="","",INDEX('[18]EODs 2026'!$H:$H,MATCH(D529,'[18]EODs 2026'!$A:$A,0))),0)</f>
        <v/>
      </c>
      <c r="K529" s="510"/>
      <c r="L529" s="506" t="str">
        <f>IFERROR(IF(D529="","",INDEX('[18]EODs 2026'!$F:$F,MATCH(D529,'[18]EODs 2026'!$A:$A,0))),0)</f>
        <v/>
      </c>
      <c r="M529" s="303"/>
      <c r="N529" s="303"/>
      <c r="O529" s="303"/>
      <c r="P529" s="303"/>
      <c r="Q529" s="303"/>
      <c r="R529" s="303"/>
      <c r="S529" s="303"/>
      <c r="T529" s="303"/>
      <c r="U529" s="303"/>
      <c r="V529" s="303"/>
      <c r="W529" s="303"/>
      <c r="X529" s="251"/>
      <c r="Y529" s="251"/>
      <c r="Z529" s="251"/>
      <c r="AA529" s="251"/>
      <c r="AB529" s="251"/>
      <c r="AC529" s="251"/>
      <c r="AD529" s="251"/>
      <c r="AE529" s="251"/>
      <c r="AH529" s="303"/>
      <c r="AL529" s="270" t="s">
        <v>1904</v>
      </c>
      <c r="AM529" s="271">
        <v>270402</v>
      </c>
      <c r="AT529" s="206"/>
      <c r="AU529" s="251"/>
      <c r="AV529" s="251"/>
      <c r="AW529" s="251"/>
      <c r="AX529" s="251"/>
      <c r="AY529" s="251"/>
      <c r="AZ529" s="251"/>
      <c r="BB529" s="303"/>
      <c r="BC529" s="303"/>
      <c r="BD529" s="303"/>
    </row>
    <row r="530" spans="1:56" s="205" customFormat="1" ht="34.5" hidden="1" customHeight="1">
      <c r="A530" s="251"/>
      <c r="B530" s="251"/>
      <c r="C530" s="251"/>
      <c r="D530" s="303"/>
      <c r="E530" s="304"/>
      <c r="F530" s="303"/>
      <c r="G530" s="303"/>
      <c r="H530" s="303"/>
      <c r="I530" s="303"/>
      <c r="J530" s="505" t="str">
        <f>IFERROR(IF(D530="","",INDEX('[18]EODs 2026'!$H:$H,MATCH(D530,'[18]EODs 2026'!$A:$A,0))),0)</f>
        <v/>
      </c>
      <c r="K530" s="510"/>
      <c r="L530" s="506" t="str">
        <f>IFERROR(IF(D530="","",INDEX('[18]EODs 2026'!$F:$F,MATCH(D530,'[18]EODs 2026'!$A:$A,0))),0)</f>
        <v/>
      </c>
      <c r="M530" s="303"/>
      <c r="N530" s="303"/>
      <c r="O530" s="303"/>
      <c r="P530" s="303"/>
      <c r="Q530" s="303"/>
      <c r="R530" s="303"/>
      <c r="S530" s="303"/>
      <c r="T530" s="303"/>
      <c r="U530" s="303"/>
      <c r="V530" s="303"/>
      <c r="W530" s="303"/>
      <c r="X530" s="251"/>
      <c r="Y530" s="251"/>
      <c r="Z530" s="251"/>
      <c r="AA530" s="251"/>
      <c r="AB530" s="251"/>
      <c r="AC530" s="251"/>
      <c r="AD530" s="251"/>
      <c r="AE530" s="251"/>
      <c r="AH530" s="303"/>
      <c r="AL530" s="270" t="s">
        <v>1905</v>
      </c>
      <c r="AM530" s="271">
        <v>280000</v>
      </c>
      <c r="AT530" s="206"/>
      <c r="AU530" s="251"/>
      <c r="AV530" s="251"/>
      <c r="AW530" s="251"/>
      <c r="AX530" s="251"/>
      <c r="AY530" s="251"/>
      <c r="AZ530" s="251"/>
      <c r="BB530" s="303"/>
      <c r="BC530" s="303"/>
      <c r="BD530" s="303"/>
    </row>
    <row r="531" spans="1:56" s="205" customFormat="1" ht="34.5" hidden="1" customHeight="1">
      <c r="A531" s="251"/>
      <c r="B531" s="251"/>
      <c r="C531" s="251"/>
      <c r="D531" s="303"/>
      <c r="E531" s="304"/>
      <c r="F531" s="303"/>
      <c r="G531" s="303"/>
      <c r="H531" s="303"/>
      <c r="I531" s="303"/>
      <c r="J531" s="505" t="str">
        <f>IFERROR(IF(D531="","",INDEX('[18]EODs 2026'!$H:$H,MATCH(D531,'[18]EODs 2026'!$A:$A,0))),0)</f>
        <v/>
      </c>
      <c r="K531" s="510"/>
      <c r="L531" s="506" t="str">
        <f>IFERROR(IF(D531="","",INDEX('[18]EODs 2026'!$F:$F,MATCH(D531,'[18]EODs 2026'!$A:$A,0))),0)</f>
        <v/>
      </c>
      <c r="M531" s="303"/>
      <c r="N531" s="303"/>
      <c r="O531" s="303"/>
      <c r="P531" s="303"/>
      <c r="Q531" s="303"/>
      <c r="R531" s="303"/>
      <c r="S531" s="303"/>
      <c r="T531" s="303"/>
      <c r="U531" s="303"/>
      <c r="V531" s="303"/>
      <c r="W531" s="303"/>
      <c r="X531" s="251"/>
      <c r="Y531" s="251"/>
      <c r="Z531" s="251"/>
      <c r="AA531" s="251"/>
      <c r="AB531" s="251"/>
      <c r="AC531" s="251"/>
      <c r="AD531" s="251"/>
      <c r="AE531" s="251"/>
      <c r="AH531" s="303"/>
      <c r="AL531" s="270" t="s">
        <v>1906</v>
      </c>
      <c r="AM531" s="271">
        <v>280100</v>
      </c>
      <c r="AT531" s="206"/>
      <c r="AU531" s="251"/>
      <c r="AV531" s="251"/>
      <c r="AW531" s="251"/>
      <c r="AX531" s="251"/>
      <c r="AY531" s="251"/>
      <c r="AZ531" s="251"/>
      <c r="BB531" s="303"/>
      <c r="BC531" s="303"/>
      <c r="BD531" s="303"/>
    </row>
    <row r="532" spans="1:56" s="205" customFormat="1" ht="34.5" hidden="1" customHeight="1">
      <c r="A532" s="251"/>
      <c r="B532" s="251"/>
      <c r="C532" s="251"/>
      <c r="D532" s="303"/>
      <c r="E532" s="304"/>
      <c r="F532" s="303"/>
      <c r="G532" s="303"/>
      <c r="H532" s="303"/>
      <c r="I532" s="303"/>
      <c r="J532" s="505" t="str">
        <f>IFERROR(IF(D532="","",INDEX('[18]EODs 2026'!$H:$H,MATCH(D532,'[18]EODs 2026'!$A:$A,0))),0)</f>
        <v/>
      </c>
      <c r="K532" s="510"/>
      <c r="L532" s="506" t="str">
        <f>IFERROR(IF(D532="","",INDEX('[18]EODs 2026'!$F:$F,MATCH(D532,'[18]EODs 2026'!$A:$A,0))),0)</f>
        <v/>
      </c>
      <c r="M532" s="303"/>
      <c r="N532" s="303"/>
      <c r="O532" s="303"/>
      <c r="P532" s="303"/>
      <c r="Q532" s="303"/>
      <c r="R532" s="303"/>
      <c r="S532" s="303"/>
      <c r="T532" s="303"/>
      <c r="U532" s="303"/>
      <c r="V532" s="303"/>
      <c r="W532" s="303"/>
      <c r="X532" s="251"/>
      <c r="Y532" s="251"/>
      <c r="Z532" s="251"/>
      <c r="AA532" s="251"/>
      <c r="AB532" s="251"/>
      <c r="AC532" s="251"/>
      <c r="AD532" s="251"/>
      <c r="AE532" s="251"/>
      <c r="AH532" s="303"/>
      <c r="AL532" s="270" t="s">
        <v>1695</v>
      </c>
      <c r="AM532" s="271">
        <v>280101</v>
      </c>
      <c r="AT532" s="206"/>
      <c r="AU532" s="251"/>
      <c r="AV532" s="251"/>
      <c r="AW532" s="251"/>
      <c r="AX532" s="251"/>
      <c r="AY532" s="251"/>
      <c r="AZ532" s="251"/>
      <c r="BB532" s="303"/>
      <c r="BC532" s="303"/>
      <c r="BD532" s="303"/>
    </row>
    <row r="533" spans="1:56" s="205" customFormat="1" ht="34.5" hidden="1" customHeight="1">
      <c r="A533" s="251"/>
      <c r="B533" s="251"/>
      <c r="C533" s="251"/>
      <c r="D533" s="303"/>
      <c r="E533" s="304"/>
      <c r="F533" s="303"/>
      <c r="G533" s="303"/>
      <c r="H533" s="303"/>
      <c r="I533" s="303"/>
      <c r="J533" s="505" t="str">
        <f>IFERROR(IF(D533="","",INDEX('[18]EODs 2026'!$H:$H,MATCH(D533,'[18]EODs 2026'!$A:$A,0))),0)</f>
        <v/>
      </c>
      <c r="K533" s="510"/>
      <c r="L533" s="506" t="str">
        <f>IFERROR(IF(D533="","",INDEX('[18]EODs 2026'!$F:$F,MATCH(D533,'[18]EODs 2026'!$A:$A,0))),0)</f>
        <v/>
      </c>
      <c r="M533" s="303"/>
      <c r="N533" s="303"/>
      <c r="O533" s="303"/>
      <c r="P533" s="303"/>
      <c r="Q533" s="303"/>
      <c r="R533" s="303"/>
      <c r="S533" s="303"/>
      <c r="T533" s="303"/>
      <c r="U533" s="303"/>
      <c r="V533" s="303"/>
      <c r="W533" s="303"/>
      <c r="X533" s="251"/>
      <c r="Y533" s="251"/>
      <c r="Z533" s="251"/>
      <c r="AA533" s="251"/>
      <c r="AB533" s="251"/>
      <c r="AC533" s="251"/>
      <c r="AD533" s="251"/>
      <c r="AE533" s="251"/>
      <c r="AH533" s="303"/>
      <c r="AL533" s="270" t="s">
        <v>1758</v>
      </c>
      <c r="AM533" s="271">
        <v>280102</v>
      </c>
      <c r="AT533" s="206"/>
      <c r="AU533" s="251"/>
      <c r="AV533" s="251"/>
      <c r="AW533" s="251"/>
      <c r="AX533" s="251"/>
      <c r="AY533" s="251"/>
      <c r="AZ533" s="251"/>
      <c r="BB533" s="303"/>
      <c r="BC533" s="303"/>
      <c r="BD533" s="303"/>
    </row>
    <row r="534" spans="1:56" s="205" customFormat="1" ht="34.5" hidden="1" customHeight="1">
      <c r="A534" s="251"/>
      <c r="B534" s="251"/>
      <c r="C534" s="251"/>
      <c r="D534" s="303"/>
      <c r="E534" s="304"/>
      <c r="F534" s="303"/>
      <c r="G534" s="303"/>
      <c r="H534" s="303"/>
      <c r="I534" s="303"/>
      <c r="J534" s="505" t="str">
        <f>IFERROR(IF(D534="","",INDEX('[18]EODs 2026'!$H:$H,MATCH(D534,'[18]EODs 2026'!$A:$A,0))),0)</f>
        <v/>
      </c>
      <c r="K534" s="510"/>
      <c r="L534" s="506" t="str">
        <f>IFERROR(IF(D534="","",INDEX('[18]EODs 2026'!$F:$F,MATCH(D534,'[18]EODs 2026'!$A:$A,0))),0)</f>
        <v/>
      </c>
      <c r="M534" s="303"/>
      <c r="N534" s="303"/>
      <c r="O534" s="303"/>
      <c r="P534" s="303"/>
      <c r="Q534" s="303"/>
      <c r="R534" s="303"/>
      <c r="S534" s="303"/>
      <c r="T534" s="303"/>
      <c r="U534" s="303"/>
      <c r="V534" s="303"/>
      <c r="W534" s="303"/>
      <c r="X534" s="251"/>
      <c r="Y534" s="251"/>
      <c r="Z534" s="251"/>
      <c r="AA534" s="251"/>
      <c r="AB534" s="251"/>
      <c r="AC534" s="251"/>
      <c r="AD534" s="251"/>
      <c r="AE534" s="251"/>
      <c r="AH534" s="303"/>
      <c r="AL534" s="270" t="s">
        <v>1759</v>
      </c>
      <c r="AM534" s="271">
        <v>280103</v>
      </c>
      <c r="AT534" s="206"/>
      <c r="AU534" s="251"/>
      <c r="AV534" s="251"/>
      <c r="AW534" s="251"/>
      <c r="AX534" s="251"/>
      <c r="AY534" s="251"/>
      <c r="AZ534" s="251"/>
      <c r="BB534" s="303"/>
      <c r="BC534" s="303"/>
      <c r="BD534" s="303"/>
    </row>
    <row r="535" spans="1:56" s="205" customFormat="1" ht="34.5" hidden="1" customHeight="1">
      <c r="A535" s="251"/>
      <c r="B535" s="251"/>
      <c r="C535" s="251"/>
      <c r="D535" s="303"/>
      <c r="E535" s="304"/>
      <c r="F535" s="303"/>
      <c r="G535" s="303"/>
      <c r="H535" s="303"/>
      <c r="I535" s="303"/>
      <c r="J535" s="505" t="str">
        <f>IFERROR(IF(D535="","",INDEX('[18]EODs 2026'!$H:$H,MATCH(D535,'[18]EODs 2026'!$A:$A,0))),0)</f>
        <v/>
      </c>
      <c r="K535" s="510"/>
      <c r="L535" s="506" t="str">
        <f>IFERROR(IF(D535="","",INDEX('[18]EODs 2026'!$F:$F,MATCH(D535,'[18]EODs 2026'!$A:$A,0))),0)</f>
        <v/>
      </c>
      <c r="M535" s="303"/>
      <c r="N535" s="303"/>
      <c r="O535" s="303"/>
      <c r="P535" s="303"/>
      <c r="Q535" s="303"/>
      <c r="R535" s="303"/>
      <c r="S535" s="303"/>
      <c r="T535" s="303"/>
      <c r="U535" s="303"/>
      <c r="V535" s="303"/>
      <c r="W535" s="303"/>
      <c r="X535" s="251"/>
      <c r="Y535" s="251"/>
      <c r="Z535" s="251"/>
      <c r="AA535" s="251"/>
      <c r="AB535" s="251"/>
      <c r="AC535" s="251"/>
      <c r="AD535" s="251"/>
      <c r="AE535" s="251"/>
      <c r="AH535" s="303"/>
      <c r="AL535" s="270" t="s">
        <v>1894</v>
      </c>
      <c r="AM535" s="271">
        <v>280104</v>
      </c>
      <c r="AT535" s="206"/>
      <c r="AU535" s="251"/>
      <c r="AV535" s="251"/>
      <c r="AW535" s="251"/>
      <c r="AX535" s="251"/>
      <c r="AY535" s="251"/>
      <c r="AZ535" s="251"/>
      <c r="BB535" s="303"/>
      <c r="BC535" s="303"/>
      <c r="BD535" s="303"/>
    </row>
    <row r="536" spans="1:56" s="205" customFormat="1" ht="34.5" hidden="1" customHeight="1">
      <c r="A536" s="251"/>
      <c r="B536" s="251"/>
      <c r="C536" s="251"/>
      <c r="D536" s="303"/>
      <c r="E536" s="304"/>
      <c r="F536" s="303"/>
      <c r="G536" s="303"/>
      <c r="H536" s="303"/>
      <c r="I536" s="303"/>
      <c r="J536" s="505" t="str">
        <f>IFERROR(IF(D536="","",INDEX('[18]EODs 2026'!$H:$H,MATCH(D536,'[18]EODs 2026'!$A:$A,0))),0)</f>
        <v/>
      </c>
      <c r="K536" s="510"/>
      <c r="L536" s="506" t="str">
        <f>IFERROR(IF(D536="","",INDEX('[18]EODs 2026'!$F:$F,MATCH(D536,'[18]EODs 2026'!$A:$A,0))),0)</f>
        <v/>
      </c>
      <c r="M536" s="303"/>
      <c r="N536" s="303"/>
      <c r="O536" s="303"/>
      <c r="P536" s="303"/>
      <c r="Q536" s="303"/>
      <c r="R536" s="303"/>
      <c r="S536" s="303"/>
      <c r="T536" s="303"/>
      <c r="U536" s="303"/>
      <c r="V536" s="303"/>
      <c r="W536" s="303"/>
      <c r="X536" s="251"/>
      <c r="Y536" s="251"/>
      <c r="Z536" s="251"/>
      <c r="AA536" s="251"/>
      <c r="AB536" s="251"/>
      <c r="AC536" s="251"/>
      <c r="AD536" s="251"/>
      <c r="AE536" s="251"/>
      <c r="AH536" s="303"/>
      <c r="AL536" s="270" t="s">
        <v>1761</v>
      </c>
      <c r="AM536" s="271">
        <v>280105</v>
      </c>
      <c r="AT536" s="206"/>
      <c r="AU536" s="251"/>
      <c r="AV536" s="251"/>
      <c r="AW536" s="251"/>
      <c r="AX536" s="251"/>
      <c r="AY536" s="251"/>
      <c r="AZ536" s="251"/>
      <c r="BB536" s="303"/>
      <c r="BC536" s="303"/>
      <c r="BD536" s="303"/>
    </row>
    <row r="537" spans="1:56" s="205" customFormat="1" ht="34.5" hidden="1" customHeight="1">
      <c r="A537" s="251"/>
      <c r="B537" s="251"/>
      <c r="C537" s="251"/>
      <c r="D537" s="303"/>
      <c r="E537" s="304"/>
      <c r="F537" s="303"/>
      <c r="G537" s="303"/>
      <c r="H537" s="303"/>
      <c r="I537" s="303"/>
      <c r="J537" s="505" t="str">
        <f>IFERROR(IF(D537="","",INDEX('[18]EODs 2026'!$H:$H,MATCH(D537,'[18]EODs 2026'!$A:$A,0))),0)</f>
        <v/>
      </c>
      <c r="K537" s="510"/>
      <c r="L537" s="506" t="str">
        <f>IFERROR(IF(D537="","",INDEX('[18]EODs 2026'!$F:$F,MATCH(D537,'[18]EODs 2026'!$A:$A,0))),0)</f>
        <v/>
      </c>
      <c r="M537" s="303"/>
      <c r="N537" s="303"/>
      <c r="O537" s="303"/>
      <c r="P537" s="303"/>
      <c r="Q537" s="303"/>
      <c r="R537" s="303"/>
      <c r="S537" s="303"/>
      <c r="T537" s="303"/>
      <c r="U537" s="303"/>
      <c r="V537" s="303"/>
      <c r="W537" s="303"/>
      <c r="X537" s="251"/>
      <c r="Y537" s="251"/>
      <c r="Z537" s="251"/>
      <c r="AA537" s="251"/>
      <c r="AB537" s="251"/>
      <c r="AC537" s="251"/>
      <c r="AD537" s="251"/>
      <c r="AE537" s="251"/>
      <c r="AH537" s="303"/>
      <c r="AL537" s="270" t="s">
        <v>1762</v>
      </c>
      <c r="AM537" s="271">
        <v>280106</v>
      </c>
      <c r="AT537" s="206"/>
      <c r="AU537" s="251"/>
      <c r="AV537" s="251"/>
      <c r="AW537" s="251"/>
      <c r="AX537" s="251"/>
      <c r="AY537" s="251"/>
      <c r="AZ537" s="251"/>
      <c r="BB537" s="303"/>
      <c r="BC537" s="303"/>
      <c r="BD537" s="303"/>
    </row>
    <row r="538" spans="1:56" s="205" customFormat="1" ht="34.5" hidden="1" customHeight="1">
      <c r="A538" s="251"/>
      <c r="B538" s="251"/>
      <c r="C538" s="251"/>
      <c r="D538" s="303"/>
      <c r="E538" s="304"/>
      <c r="F538" s="303"/>
      <c r="G538" s="303"/>
      <c r="H538" s="303"/>
      <c r="I538" s="303"/>
      <c r="J538" s="505" t="str">
        <f>IFERROR(IF(D538="","",INDEX('[18]EODs 2026'!$H:$H,MATCH(D538,'[18]EODs 2026'!$A:$A,0))),0)</f>
        <v/>
      </c>
      <c r="K538" s="510"/>
      <c r="L538" s="506" t="str">
        <f>IFERROR(IF(D538="","",INDEX('[18]EODs 2026'!$F:$F,MATCH(D538,'[18]EODs 2026'!$A:$A,0))),0)</f>
        <v/>
      </c>
      <c r="M538" s="303"/>
      <c r="N538" s="303"/>
      <c r="O538" s="303"/>
      <c r="P538" s="303"/>
      <c r="Q538" s="303"/>
      <c r="R538" s="303"/>
      <c r="S538" s="303"/>
      <c r="T538" s="303"/>
      <c r="U538" s="303"/>
      <c r="V538" s="303"/>
      <c r="W538" s="303"/>
      <c r="X538" s="251"/>
      <c r="Y538" s="251"/>
      <c r="Z538" s="251"/>
      <c r="AA538" s="251"/>
      <c r="AB538" s="251"/>
      <c r="AC538" s="251"/>
      <c r="AD538" s="251"/>
      <c r="AE538" s="251"/>
      <c r="AH538" s="303"/>
      <c r="AL538" s="270" t="s">
        <v>1763</v>
      </c>
      <c r="AM538" s="271">
        <v>280108</v>
      </c>
      <c r="AT538" s="206"/>
      <c r="AU538" s="251"/>
      <c r="AV538" s="251"/>
      <c r="AW538" s="251"/>
      <c r="AX538" s="251"/>
      <c r="AY538" s="251"/>
      <c r="AZ538" s="251"/>
      <c r="BB538" s="303"/>
      <c r="BC538" s="303"/>
      <c r="BD538" s="303"/>
    </row>
    <row r="539" spans="1:56" s="205" customFormat="1" ht="34.5" hidden="1" customHeight="1">
      <c r="A539" s="251"/>
      <c r="B539" s="251"/>
      <c r="C539" s="251"/>
      <c r="D539" s="303"/>
      <c r="E539" s="304"/>
      <c r="F539" s="303"/>
      <c r="G539" s="303"/>
      <c r="H539" s="303"/>
      <c r="I539" s="303"/>
      <c r="J539" s="505" t="str">
        <f>IFERROR(IF(D539="","",INDEX('[18]EODs 2026'!$H:$H,MATCH(D539,'[18]EODs 2026'!$A:$A,0))),0)</f>
        <v/>
      </c>
      <c r="K539" s="510"/>
      <c r="L539" s="506" t="str">
        <f>IFERROR(IF(D539="","",INDEX('[18]EODs 2026'!$F:$F,MATCH(D539,'[18]EODs 2026'!$A:$A,0))),0)</f>
        <v/>
      </c>
      <c r="M539" s="303"/>
      <c r="N539" s="303"/>
      <c r="O539" s="303"/>
      <c r="P539" s="303"/>
      <c r="Q539" s="303"/>
      <c r="R539" s="303"/>
      <c r="S539" s="303"/>
      <c r="T539" s="303"/>
      <c r="U539" s="303"/>
      <c r="V539" s="303"/>
      <c r="W539" s="303"/>
      <c r="X539" s="251"/>
      <c r="Y539" s="251"/>
      <c r="Z539" s="251"/>
      <c r="AA539" s="251"/>
      <c r="AB539" s="251"/>
      <c r="AC539" s="251"/>
      <c r="AD539" s="251"/>
      <c r="AE539" s="251"/>
      <c r="AH539" s="303"/>
      <c r="AL539" s="270" t="s">
        <v>1907</v>
      </c>
      <c r="AM539" s="271">
        <v>280110</v>
      </c>
      <c r="AT539" s="206"/>
      <c r="AU539" s="251"/>
      <c r="AV539" s="251"/>
      <c r="AW539" s="251"/>
      <c r="AX539" s="251"/>
      <c r="AY539" s="251"/>
      <c r="AZ539" s="251"/>
      <c r="BB539" s="303"/>
      <c r="BC539" s="303"/>
      <c r="BD539" s="303"/>
    </row>
    <row r="540" spans="1:56" s="205" customFormat="1" ht="34.5" hidden="1" customHeight="1">
      <c r="A540" s="251"/>
      <c r="B540" s="251"/>
      <c r="C540" s="251"/>
      <c r="D540" s="303"/>
      <c r="E540" s="304"/>
      <c r="F540" s="303"/>
      <c r="G540" s="303"/>
      <c r="H540" s="303"/>
      <c r="I540" s="303"/>
      <c r="J540" s="505" t="str">
        <f>IFERROR(IF(D540="","",INDEX('[18]EODs 2026'!$H:$H,MATCH(D540,'[18]EODs 2026'!$A:$A,0))),0)</f>
        <v/>
      </c>
      <c r="K540" s="510"/>
      <c r="L540" s="506" t="str">
        <f>IFERROR(IF(D540="","",INDEX('[18]EODs 2026'!$F:$F,MATCH(D540,'[18]EODs 2026'!$A:$A,0))),0)</f>
        <v/>
      </c>
      <c r="M540" s="303"/>
      <c r="N540" s="303"/>
      <c r="O540" s="303"/>
      <c r="P540" s="303"/>
      <c r="Q540" s="303"/>
      <c r="R540" s="303"/>
      <c r="S540" s="303"/>
      <c r="T540" s="303"/>
      <c r="U540" s="303"/>
      <c r="V540" s="303"/>
      <c r="W540" s="303"/>
      <c r="X540" s="251"/>
      <c r="Y540" s="251"/>
      <c r="Z540" s="251"/>
      <c r="AA540" s="251"/>
      <c r="AB540" s="251"/>
      <c r="AC540" s="251"/>
      <c r="AD540" s="251"/>
      <c r="AE540" s="251"/>
      <c r="AH540" s="303"/>
      <c r="AL540" s="270" t="s">
        <v>1908</v>
      </c>
      <c r="AM540" s="271">
        <v>280111</v>
      </c>
      <c r="AT540" s="206"/>
      <c r="AU540" s="251"/>
      <c r="AV540" s="251"/>
      <c r="AW540" s="251"/>
      <c r="AX540" s="251"/>
      <c r="AY540" s="251"/>
      <c r="AZ540" s="251"/>
      <c r="BB540" s="303"/>
      <c r="BC540" s="303"/>
      <c r="BD540" s="303"/>
    </row>
    <row r="541" spans="1:56" s="205" customFormat="1" ht="34.5" hidden="1" customHeight="1">
      <c r="A541" s="251"/>
      <c r="B541" s="251"/>
      <c r="C541" s="251"/>
      <c r="D541" s="303"/>
      <c r="E541" s="304"/>
      <c r="F541" s="303"/>
      <c r="G541" s="303"/>
      <c r="H541" s="303"/>
      <c r="I541" s="303"/>
      <c r="J541" s="505" t="str">
        <f>IFERROR(IF(D541="","",INDEX('[18]EODs 2026'!$H:$H,MATCH(D541,'[18]EODs 2026'!$A:$A,0))),0)</f>
        <v/>
      </c>
      <c r="K541" s="510"/>
      <c r="L541" s="506" t="str">
        <f>IFERROR(IF(D541="","",INDEX('[18]EODs 2026'!$F:$F,MATCH(D541,'[18]EODs 2026'!$A:$A,0))),0)</f>
        <v/>
      </c>
      <c r="M541" s="303"/>
      <c r="N541" s="303"/>
      <c r="O541" s="303"/>
      <c r="P541" s="303"/>
      <c r="Q541" s="303"/>
      <c r="R541" s="303"/>
      <c r="S541" s="303"/>
      <c r="T541" s="303"/>
      <c r="U541" s="303"/>
      <c r="V541" s="303"/>
      <c r="W541" s="303"/>
      <c r="X541" s="251"/>
      <c r="Y541" s="251"/>
      <c r="Z541" s="251"/>
      <c r="AA541" s="251"/>
      <c r="AB541" s="251"/>
      <c r="AC541" s="251"/>
      <c r="AD541" s="251"/>
      <c r="AE541" s="251"/>
      <c r="AH541" s="303"/>
      <c r="AL541" s="270" t="s">
        <v>1909</v>
      </c>
      <c r="AM541" s="271">
        <v>280200</v>
      </c>
      <c r="AT541" s="206"/>
      <c r="AU541" s="251"/>
      <c r="AV541" s="251"/>
      <c r="AW541" s="251"/>
      <c r="AX541" s="251"/>
      <c r="AY541" s="251"/>
      <c r="AZ541" s="251"/>
      <c r="BB541" s="303"/>
      <c r="BC541" s="303"/>
      <c r="BD541" s="303"/>
    </row>
    <row r="542" spans="1:56" s="205" customFormat="1" ht="34.5" hidden="1" customHeight="1">
      <c r="A542" s="251"/>
      <c r="B542" s="251"/>
      <c r="C542" s="251"/>
      <c r="D542" s="303"/>
      <c r="E542" s="304"/>
      <c r="F542" s="303"/>
      <c r="G542" s="303"/>
      <c r="H542" s="303"/>
      <c r="I542" s="303"/>
      <c r="J542" s="505" t="str">
        <f>IFERROR(IF(D542="","",INDEX('[18]EODs 2026'!$H:$H,MATCH(D542,'[18]EODs 2026'!$A:$A,0))),0)</f>
        <v/>
      </c>
      <c r="K542" s="510"/>
      <c r="L542" s="506" t="str">
        <f>IFERROR(IF(D542="","",INDEX('[18]EODs 2026'!$F:$F,MATCH(D542,'[18]EODs 2026'!$A:$A,0))),0)</f>
        <v/>
      </c>
      <c r="M542" s="303"/>
      <c r="N542" s="303"/>
      <c r="O542" s="303"/>
      <c r="P542" s="303"/>
      <c r="Q542" s="303"/>
      <c r="R542" s="303"/>
      <c r="S542" s="303"/>
      <c r="T542" s="303"/>
      <c r="U542" s="303"/>
      <c r="V542" s="303"/>
      <c r="W542" s="303"/>
      <c r="X542" s="251"/>
      <c r="Y542" s="251"/>
      <c r="Z542" s="251"/>
      <c r="AA542" s="251"/>
      <c r="AB542" s="251"/>
      <c r="AC542" s="251"/>
      <c r="AD542" s="251"/>
      <c r="AE542" s="251"/>
      <c r="AH542" s="303"/>
      <c r="AL542" s="270" t="s">
        <v>1910</v>
      </c>
      <c r="AM542" s="271">
        <v>280203</v>
      </c>
      <c r="AT542" s="206"/>
      <c r="AU542" s="251"/>
      <c r="AV542" s="251"/>
      <c r="AW542" s="251"/>
      <c r="AX542" s="251"/>
      <c r="AY542" s="251"/>
      <c r="AZ542" s="251"/>
      <c r="BB542" s="303"/>
      <c r="BC542" s="303"/>
      <c r="BD542" s="303"/>
    </row>
    <row r="543" spans="1:56" s="205" customFormat="1" ht="34.5" hidden="1" customHeight="1">
      <c r="A543" s="251"/>
      <c r="B543" s="251"/>
      <c r="C543" s="251"/>
      <c r="D543" s="303"/>
      <c r="E543" s="304"/>
      <c r="F543" s="303"/>
      <c r="G543" s="303"/>
      <c r="H543" s="303"/>
      <c r="I543" s="303"/>
      <c r="J543" s="505" t="str">
        <f>IFERROR(IF(D543="","",INDEX('[18]EODs 2026'!$H:$H,MATCH(D543,'[18]EODs 2026'!$A:$A,0))),0)</f>
        <v/>
      </c>
      <c r="K543" s="510"/>
      <c r="L543" s="506" t="str">
        <f>IFERROR(IF(D543="","",INDEX('[18]EODs 2026'!$F:$F,MATCH(D543,'[18]EODs 2026'!$A:$A,0))),0)</f>
        <v/>
      </c>
      <c r="M543" s="303"/>
      <c r="N543" s="303"/>
      <c r="O543" s="303"/>
      <c r="P543" s="303"/>
      <c r="Q543" s="303"/>
      <c r="R543" s="303"/>
      <c r="S543" s="303"/>
      <c r="T543" s="303"/>
      <c r="U543" s="303"/>
      <c r="V543" s="303"/>
      <c r="W543" s="303"/>
      <c r="X543" s="251"/>
      <c r="Y543" s="251"/>
      <c r="Z543" s="251"/>
      <c r="AA543" s="251"/>
      <c r="AB543" s="251"/>
      <c r="AC543" s="251"/>
      <c r="AD543" s="251"/>
      <c r="AE543" s="251"/>
      <c r="AH543" s="303"/>
      <c r="AL543" s="270" t="s">
        <v>1911</v>
      </c>
      <c r="AM543" s="271">
        <v>280204</v>
      </c>
      <c r="AT543" s="206"/>
      <c r="AU543" s="251"/>
      <c r="AV543" s="251"/>
      <c r="AW543" s="251"/>
      <c r="AX543" s="251"/>
      <c r="AY543" s="251"/>
      <c r="AZ543" s="251"/>
      <c r="BB543" s="303"/>
      <c r="BC543" s="303"/>
      <c r="BD543" s="303"/>
    </row>
    <row r="544" spans="1:56" s="205" customFormat="1" ht="34.5" hidden="1" customHeight="1">
      <c r="A544" s="251"/>
      <c r="B544" s="251"/>
      <c r="C544" s="251"/>
      <c r="D544" s="303"/>
      <c r="E544" s="304"/>
      <c r="F544" s="303"/>
      <c r="G544" s="303"/>
      <c r="H544" s="303"/>
      <c r="I544" s="303"/>
      <c r="J544" s="505" t="str">
        <f>IFERROR(IF(D544="","",INDEX('[18]EODs 2026'!$H:$H,MATCH(D544,'[18]EODs 2026'!$A:$A,0))),0)</f>
        <v/>
      </c>
      <c r="K544" s="510"/>
      <c r="L544" s="506" t="str">
        <f>IFERROR(IF(D544="","",INDEX('[18]EODs 2026'!$F:$F,MATCH(D544,'[18]EODs 2026'!$A:$A,0))),0)</f>
        <v/>
      </c>
      <c r="M544" s="303"/>
      <c r="N544" s="303"/>
      <c r="O544" s="303"/>
      <c r="P544" s="303"/>
      <c r="Q544" s="303"/>
      <c r="R544" s="303"/>
      <c r="S544" s="303"/>
      <c r="T544" s="303"/>
      <c r="U544" s="303"/>
      <c r="V544" s="303"/>
      <c r="W544" s="303"/>
      <c r="X544" s="251"/>
      <c r="Y544" s="251"/>
      <c r="Z544" s="251"/>
      <c r="AA544" s="251"/>
      <c r="AB544" s="251"/>
      <c r="AC544" s="251"/>
      <c r="AD544" s="251"/>
      <c r="AE544" s="251"/>
      <c r="AH544" s="303"/>
      <c r="AL544" s="270" t="s">
        <v>1912</v>
      </c>
      <c r="AM544" s="271">
        <v>280205</v>
      </c>
      <c r="AT544" s="206"/>
      <c r="AU544" s="251"/>
      <c r="AV544" s="251"/>
      <c r="AW544" s="251"/>
      <c r="AX544" s="251"/>
      <c r="AY544" s="251"/>
      <c r="AZ544" s="251"/>
      <c r="BB544" s="303"/>
      <c r="BC544" s="303"/>
      <c r="BD544" s="303"/>
    </row>
    <row r="545" spans="1:56" s="205" customFormat="1" ht="34.5" hidden="1" customHeight="1">
      <c r="A545" s="251"/>
      <c r="B545" s="251"/>
      <c r="C545" s="251"/>
      <c r="D545" s="303"/>
      <c r="E545" s="304"/>
      <c r="F545" s="303"/>
      <c r="G545" s="303"/>
      <c r="H545" s="303"/>
      <c r="I545" s="303"/>
      <c r="J545" s="505" t="str">
        <f>IFERROR(IF(D545="","",INDEX('[18]EODs 2026'!$H:$H,MATCH(D545,'[18]EODs 2026'!$A:$A,0))),0)</f>
        <v/>
      </c>
      <c r="K545" s="510"/>
      <c r="L545" s="506" t="str">
        <f>IFERROR(IF(D545="","",INDEX('[18]EODs 2026'!$F:$F,MATCH(D545,'[18]EODs 2026'!$A:$A,0))),0)</f>
        <v/>
      </c>
      <c r="M545" s="303"/>
      <c r="N545" s="303"/>
      <c r="O545" s="303"/>
      <c r="P545" s="303"/>
      <c r="Q545" s="303"/>
      <c r="R545" s="303"/>
      <c r="S545" s="303"/>
      <c r="T545" s="303"/>
      <c r="U545" s="303"/>
      <c r="V545" s="303"/>
      <c r="W545" s="303"/>
      <c r="X545" s="251"/>
      <c r="Y545" s="251"/>
      <c r="Z545" s="251"/>
      <c r="AA545" s="251"/>
      <c r="AB545" s="251"/>
      <c r="AC545" s="251"/>
      <c r="AD545" s="251"/>
      <c r="AE545" s="251"/>
      <c r="AH545" s="303"/>
      <c r="AL545" s="270" t="s">
        <v>1913</v>
      </c>
      <c r="AM545" s="271">
        <v>280211</v>
      </c>
      <c r="AT545" s="206"/>
      <c r="AU545" s="251"/>
      <c r="AV545" s="251"/>
      <c r="AW545" s="251"/>
      <c r="AX545" s="251"/>
      <c r="AY545" s="251"/>
      <c r="AZ545" s="251"/>
      <c r="BB545" s="303"/>
      <c r="BC545" s="303"/>
      <c r="BD545" s="303"/>
    </row>
    <row r="546" spans="1:56" s="205" customFormat="1" ht="34.5" hidden="1" customHeight="1">
      <c r="A546" s="251"/>
      <c r="B546" s="251"/>
      <c r="C546" s="251"/>
      <c r="D546" s="303"/>
      <c r="E546" s="304"/>
      <c r="F546" s="303"/>
      <c r="G546" s="303"/>
      <c r="H546" s="303"/>
      <c r="I546" s="303"/>
      <c r="J546" s="505" t="str">
        <f>IFERROR(IF(D546="","",INDEX('[18]EODs 2026'!$H:$H,MATCH(D546,'[18]EODs 2026'!$A:$A,0))),0)</f>
        <v/>
      </c>
      <c r="K546" s="510"/>
      <c r="L546" s="506" t="str">
        <f>IFERROR(IF(D546="","",INDEX('[18]EODs 2026'!$F:$F,MATCH(D546,'[18]EODs 2026'!$A:$A,0))),0)</f>
        <v/>
      </c>
      <c r="M546" s="303"/>
      <c r="N546" s="303"/>
      <c r="O546" s="303"/>
      <c r="P546" s="303"/>
      <c r="Q546" s="303"/>
      <c r="R546" s="303"/>
      <c r="S546" s="303"/>
      <c r="T546" s="303"/>
      <c r="U546" s="303"/>
      <c r="V546" s="303"/>
      <c r="W546" s="303"/>
      <c r="X546" s="251"/>
      <c r="Y546" s="251"/>
      <c r="Z546" s="251"/>
      <c r="AA546" s="251"/>
      <c r="AB546" s="251"/>
      <c r="AC546" s="251"/>
      <c r="AD546" s="251"/>
      <c r="AE546" s="251"/>
      <c r="AH546" s="303"/>
      <c r="AL546" s="270" t="s">
        <v>1914</v>
      </c>
      <c r="AM546" s="271">
        <v>280300</v>
      </c>
      <c r="AT546" s="206"/>
      <c r="AU546" s="251"/>
      <c r="AV546" s="251"/>
      <c r="AW546" s="251"/>
      <c r="AX546" s="251"/>
      <c r="AY546" s="251"/>
      <c r="AZ546" s="251"/>
      <c r="BB546" s="303"/>
      <c r="BC546" s="303"/>
      <c r="BD546" s="303"/>
    </row>
    <row r="547" spans="1:56" s="205" customFormat="1" ht="34.5" hidden="1" customHeight="1">
      <c r="A547" s="251"/>
      <c r="B547" s="251"/>
      <c r="C547" s="251"/>
      <c r="D547" s="303"/>
      <c r="E547" s="304"/>
      <c r="F547" s="303"/>
      <c r="G547" s="303"/>
      <c r="H547" s="303"/>
      <c r="I547" s="303"/>
      <c r="J547" s="505" t="str">
        <f>IFERROR(IF(D547="","",INDEX('[18]EODs 2026'!$H:$H,MATCH(D547,'[18]EODs 2026'!$A:$A,0))),0)</f>
        <v/>
      </c>
      <c r="K547" s="510"/>
      <c r="L547" s="506" t="str">
        <f>IFERROR(IF(D547="","",INDEX('[18]EODs 2026'!$F:$F,MATCH(D547,'[18]EODs 2026'!$A:$A,0))),0)</f>
        <v/>
      </c>
      <c r="M547" s="303"/>
      <c r="N547" s="303"/>
      <c r="O547" s="303"/>
      <c r="P547" s="303"/>
      <c r="Q547" s="303"/>
      <c r="R547" s="303"/>
      <c r="S547" s="303"/>
      <c r="T547" s="303"/>
      <c r="U547" s="303"/>
      <c r="V547" s="303"/>
      <c r="W547" s="303"/>
      <c r="X547" s="251"/>
      <c r="Y547" s="251"/>
      <c r="Z547" s="251"/>
      <c r="AA547" s="251"/>
      <c r="AB547" s="251"/>
      <c r="AC547" s="251"/>
      <c r="AD547" s="251"/>
      <c r="AE547" s="251"/>
      <c r="AH547" s="303"/>
      <c r="AL547" s="270" t="s">
        <v>1770</v>
      </c>
      <c r="AM547" s="271">
        <v>280301</v>
      </c>
      <c r="AT547" s="206"/>
      <c r="AU547" s="251"/>
      <c r="AV547" s="251"/>
      <c r="AW547" s="251"/>
      <c r="AX547" s="251"/>
      <c r="AY547" s="251"/>
      <c r="AZ547" s="251"/>
      <c r="BB547" s="303"/>
      <c r="BC547" s="303"/>
      <c r="BD547" s="303"/>
    </row>
    <row r="548" spans="1:56" s="205" customFormat="1" ht="34.5" hidden="1" customHeight="1">
      <c r="A548" s="251"/>
      <c r="B548" s="251"/>
      <c r="C548" s="251"/>
      <c r="D548" s="303"/>
      <c r="E548" s="304"/>
      <c r="F548" s="303"/>
      <c r="G548" s="303"/>
      <c r="H548" s="303"/>
      <c r="I548" s="303"/>
      <c r="J548" s="505" t="str">
        <f>IFERROR(IF(D548="","",INDEX('[18]EODs 2026'!$H:$H,MATCH(D548,'[18]EODs 2026'!$A:$A,0))),0)</f>
        <v/>
      </c>
      <c r="K548" s="510"/>
      <c r="L548" s="506" t="str">
        <f>IFERROR(IF(D548="","",INDEX('[18]EODs 2026'!$F:$F,MATCH(D548,'[18]EODs 2026'!$A:$A,0))),0)</f>
        <v/>
      </c>
      <c r="M548" s="303"/>
      <c r="N548" s="303"/>
      <c r="O548" s="303"/>
      <c r="P548" s="303"/>
      <c r="Q548" s="303"/>
      <c r="R548" s="303"/>
      <c r="S548" s="303"/>
      <c r="T548" s="303"/>
      <c r="U548" s="303"/>
      <c r="V548" s="303"/>
      <c r="W548" s="303"/>
      <c r="X548" s="251"/>
      <c r="Y548" s="251"/>
      <c r="Z548" s="251"/>
      <c r="AA548" s="251"/>
      <c r="AB548" s="251"/>
      <c r="AC548" s="251"/>
      <c r="AD548" s="251"/>
      <c r="AE548" s="251"/>
      <c r="AH548" s="303"/>
      <c r="AL548" s="270" t="s">
        <v>1771</v>
      </c>
      <c r="AM548" s="271">
        <v>280302</v>
      </c>
      <c r="AT548" s="206"/>
      <c r="AU548" s="251"/>
      <c r="AV548" s="251"/>
      <c r="AW548" s="251"/>
      <c r="AX548" s="251"/>
      <c r="AY548" s="251"/>
      <c r="AZ548" s="251"/>
      <c r="BB548" s="303"/>
      <c r="BC548" s="303"/>
      <c r="BD548" s="303"/>
    </row>
    <row r="549" spans="1:56" s="205" customFormat="1" ht="34.5" hidden="1" customHeight="1">
      <c r="A549" s="251"/>
      <c r="B549" s="251"/>
      <c r="C549" s="251"/>
      <c r="D549" s="303"/>
      <c r="E549" s="304"/>
      <c r="F549" s="303"/>
      <c r="G549" s="303"/>
      <c r="H549" s="303"/>
      <c r="I549" s="303"/>
      <c r="J549" s="505" t="str">
        <f>IFERROR(IF(D549="","",INDEX('[18]EODs 2026'!$H:$H,MATCH(D549,'[18]EODs 2026'!$A:$A,0))),0)</f>
        <v/>
      </c>
      <c r="K549" s="510"/>
      <c r="L549" s="506" t="str">
        <f>IFERROR(IF(D549="","",INDEX('[18]EODs 2026'!$F:$F,MATCH(D549,'[18]EODs 2026'!$A:$A,0))),0)</f>
        <v/>
      </c>
      <c r="M549" s="303"/>
      <c r="N549" s="303"/>
      <c r="O549" s="303"/>
      <c r="P549" s="303"/>
      <c r="Q549" s="303"/>
      <c r="R549" s="303"/>
      <c r="S549" s="303"/>
      <c r="T549" s="303"/>
      <c r="U549" s="303"/>
      <c r="V549" s="303"/>
      <c r="W549" s="303"/>
      <c r="X549" s="251"/>
      <c r="Y549" s="251"/>
      <c r="Z549" s="251"/>
      <c r="AA549" s="251"/>
      <c r="AB549" s="251"/>
      <c r="AC549" s="251"/>
      <c r="AD549" s="251"/>
      <c r="AE549" s="251"/>
      <c r="AH549" s="303"/>
      <c r="AL549" s="270" t="s">
        <v>1767</v>
      </c>
      <c r="AM549" s="271">
        <v>280303</v>
      </c>
      <c r="AT549" s="206"/>
      <c r="AU549" s="251"/>
      <c r="AV549" s="251"/>
      <c r="AW549" s="251"/>
      <c r="AX549" s="251"/>
      <c r="AY549" s="251"/>
      <c r="AZ549" s="251"/>
      <c r="BB549" s="303"/>
      <c r="BC549" s="303"/>
      <c r="BD549" s="303"/>
    </row>
    <row r="550" spans="1:56" s="205" customFormat="1" ht="34.5" hidden="1" customHeight="1">
      <c r="A550" s="251"/>
      <c r="B550" s="251"/>
      <c r="C550" s="251"/>
      <c r="D550" s="303"/>
      <c r="E550" s="304"/>
      <c r="F550" s="303"/>
      <c r="G550" s="303"/>
      <c r="H550" s="303"/>
      <c r="I550" s="303"/>
      <c r="J550" s="505" t="str">
        <f>IFERROR(IF(D550="","",INDEX('[18]EODs 2026'!$H:$H,MATCH(D550,'[18]EODs 2026'!$A:$A,0))),0)</f>
        <v/>
      </c>
      <c r="K550" s="510"/>
      <c r="L550" s="506" t="str">
        <f>IFERROR(IF(D550="","",INDEX('[18]EODs 2026'!$F:$F,MATCH(D550,'[18]EODs 2026'!$A:$A,0))),0)</f>
        <v/>
      </c>
      <c r="M550" s="303"/>
      <c r="N550" s="303"/>
      <c r="O550" s="303"/>
      <c r="P550" s="303"/>
      <c r="Q550" s="303"/>
      <c r="R550" s="303"/>
      <c r="S550" s="303"/>
      <c r="T550" s="303"/>
      <c r="U550" s="303"/>
      <c r="V550" s="303"/>
      <c r="W550" s="303"/>
      <c r="X550" s="251"/>
      <c r="Y550" s="251"/>
      <c r="Z550" s="251"/>
      <c r="AA550" s="251"/>
      <c r="AB550" s="251"/>
      <c r="AC550" s="251"/>
      <c r="AD550" s="251"/>
      <c r="AE550" s="251"/>
      <c r="AH550" s="303"/>
      <c r="AL550" s="270" t="s">
        <v>1768</v>
      </c>
      <c r="AM550" s="271">
        <v>280304</v>
      </c>
      <c r="AT550" s="206"/>
      <c r="AU550" s="251"/>
      <c r="AV550" s="251"/>
      <c r="AW550" s="251"/>
      <c r="AX550" s="251"/>
      <c r="AY550" s="251"/>
      <c r="AZ550" s="251"/>
      <c r="BB550" s="303"/>
      <c r="BC550" s="303"/>
      <c r="BD550" s="303"/>
    </row>
    <row r="551" spans="1:56" s="205" customFormat="1" ht="34.5" hidden="1" customHeight="1">
      <c r="A551" s="251"/>
      <c r="B551" s="251"/>
      <c r="C551" s="251"/>
      <c r="D551" s="303"/>
      <c r="E551" s="304"/>
      <c r="F551" s="303"/>
      <c r="G551" s="303"/>
      <c r="H551" s="303"/>
      <c r="I551" s="303"/>
      <c r="J551" s="505" t="str">
        <f>IFERROR(IF(D551="","",INDEX('[18]EODs 2026'!$H:$H,MATCH(D551,'[18]EODs 2026'!$A:$A,0))),0)</f>
        <v/>
      </c>
      <c r="K551" s="510"/>
      <c r="L551" s="506" t="str">
        <f>IFERROR(IF(D551="","",INDEX('[18]EODs 2026'!$F:$F,MATCH(D551,'[18]EODs 2026'!$A:$A,0))),0)</f>
        <v/>
      </c>
      <c r="M551" s="303"/>
      <c r="N551" s="303"/>
      <c r="O551" s="303"/>
      <c r="P551" s="303"/>
      <c r="Q551" s="303"/>
      <c r="R551" s="303"/>
      <c r="S551" s="303"/>
      <c r="T551" s="303"/>
      <c r="U551" s="303"/>
      <c r="V551" s="303"/>
      <c r="W551" s="303"/>
      <c r="X551" s="251"/>
      <c r="Y551" s="251"/>
      <c r="Z551" s="251"/>
      <c r="AA551" s="251"/>
      <c r="AB551" s="251"/>
      <c r="AC551" s="251"/>
      <c r="AD551" s="251"/>
      <c r="AE551" s="251"/>
      <c r="AH551" s="303"/>
      <c r="AL551" s="270" t="s">
        <v>1915</v>
      </c>
      <c r="AM551" s="271">
        <v>280400</v>
      </c>
      <c r="AT551" s="206"/>
      <c r="AU551" s="251"/>
      <c r="AV551" s="251"/>
      <c r="AW551" s="251"/>
      <c r="AX551" s="251"/>
      <c r="AY551" s="251"/>
      <c r="AZ551" s="251"/>
      <c r="BB551" s="303"/>
      <c r="BC551" s="303"/>
      <c r="BD551" s="303"/>
    </row>
    <row r="552" spans="1:56" s="205" customFormat="1" ht="34.5" hidden="1" customHeight="1">
      <c r="A552" s="251"/>
      <c r="B552" s="251"/>
      <c r="C552" s="251"/>
      <c r="D552" s="303"/>
      <c r="E552" s="304"/>
      <c r="F552" s="303"/>
      <c r="G552" s="303"/>
      <c r="H552" s="303"/>
      <c r="I552" s="303"/>
      <c r="J552" s="505" t="str">
        <f>IFERROR(IF(D552="","",INDEX('[18]EODs 2026'!$H:$H,MATCH(D552,'[18]EODs 2026'!$A:$A,0))),0)</f>
        <v/>
      </c>
      <c r="K552" s="510"/>
      <c r="L552" s="506" t="str">
        <f>IFERROR(IF(D552="","",INDEX('[18]EODs 2026'!$F:$F,MATCH(D552,'[18]EODs 2026'!$A:$A,0))),0)</f>
        <v/>
      </c>
      <c r="M552" s="303"/>
      <c r="N552" s="303"/>
      <c r="O552" s="303"/>
      <c r="P552" s="303"/>
      <c r="Q552" s="303"/>
      <c r="R552" s="303"/>
      <c r="S552" s="303"/>
      <c r="T552" s="303"/>
      <c r="U552" s="303"/>
      <c r="V552" s="303"/>
      <c r="W552" s="303"/>
      <c r="X552" s="251"/>
      <c r="Y552" s="251"/>
      <c r="Z552" s="251"/>
      <c r="AA552" s="251"/>
      <c r="AB552" s="251"/>
      <c r="AC552" s="251"/>
      <c r="AD552" s="251"/>
      <c r="AE552" s="251"/>
      <c r="AH552" s="303"/>
      <c r="AL552" s="270" t="s">
        <v>1916</v>
      </c>
      <c r="AM552" s="271">
        <v>280401</v>
      </c>
      <c r="AT552" s="206"/>
      <c r="AU552" s="251"/>
      <c r="AV552" s="251"/>
      <c r="AW552" s="251"/>
      <c r="AX552" s="251"/>
      <c r="AY552" s="251"/>
      <c r="AZ552" s="251"/>
      <c r="BB552" s="303"/>
      <c r="BC552" s="303"/>
      <c r="BD552" s="303"/>
    </row>
    <row r="553" spans="1:56" s="205" customFormat="1" ht="34.5" hidden="1" customHeight="1">
      <c r="A553" s="251"/>
      <c r="B553" s="251"/>
      <c r="C553" s="251"/>
      <c r="D553" s="303"/>
      <c r="E553" s="304"/>
      <c r="F553" s="303"/>
      <c r="G553" s="303"/>
      <c r="H553" s="303"/>
      <c r="I553" s="303"/>
      <c r="J553" s="505" t="str">
        <f>IFERROR(IF(D553="","",INDEX('[18]EODs 2026'!$H:$H,MATCH(D553,'[18]EODs 2026'!$A:$A,0))),0)</f>
        <v/>
      </c>
      <c r="K553" s="510"/>
      <c r="L553" s="506" t="str">
        <f>IFERROR(IF(D553="","",INDEX('[18]EODs 2026'!$F:$F,MATCH(D553,'[18]EODs 2026'!$A:$A,0))),0)</f>
        <v/>
      </c>
      <c r="M553" s="303"/>
      <c r="N553" s="303"/>
      <c r="O553" s="303"/>
      <c r="P553" s="303"/>
      <c r="Q553" s="303"/>
      <c r="R553" s="303"/>
      <c r="S553" s="303"/>
      <c r="T553" s="303"/>
      <c r="U553" s="303"/>
      <c r="V553" s="303"/>
      <c r="W553" s="303"/>
      <c r="X553" s="251"/>
      <c r="Y553" s="251"/>
      <c r="Z553" s="251"/>
      <c r="AA553" s="251"/>
      <c r="AB553" s="251"/>
      <c r="AC553" s="251"/>
      <c r="AD553" s="251"/>
      <c r="AE553" s="251"/>
      <c r="AH553" s="303"/>
      <c r="AL553" s="270" t="s">
        <v>1917</v>
      </c>
      <c r="AM553" s="271">
        <v>280402</v>
      </c>
      <c r="AT553" s="206"/>
      <c r="AU553" s="251"/>
      <c r="AV553" s="251"/>
      <c r="AW553" s="251"/>
      <c r="AX553" s="251"/>
      <c r="AY553" s="251"/>
      <c r="AZ553" s="251"/>
      <c r="BB553" s="303"/>
      <c r="BC553" s="303"/>
      <c r="BD553" s="303"/>
    </row>
    <row r="554" spans="1:56" s="205" customFormat="1" ht="34.5" hidden="1" customHeight="1">
      <c r="A554" s="251"/>
      <c r="B554" s="251"/>
      <c r="C554" s="251"/>
      <c r="D554" s="303"/>
      <c r="E554" s="304"/>
      <c r="F554" s="303"/>
      <c r="G554" s="303"/>
      <c r="H554" s="303"/>
      <c r="I554" s="303"/>
      <c r="J554" s="505" t="str">
        <f>IFERROR(IF(D554="","",INDEX('[18]EODs 2026'!$H:$H,MATCH(D554,'[18]EODs 2026'!$A:$A,0))),0)</f>
        <v/>
      </c>
      <c r="K554" s="510"/>
      <c r="L554" s="506" t="str">
        <f>IFERROR(IF(D554="","",INDEX('[18]EODs 2026'!$F:$F,MATCH(D554,'[18]EODs 2026'!$A:$A,0))),0)</f>
        <v/>
      </c>
      <c r="M554" s="303"/>
      <c r="N554" s="303"/>
      <c r="O554" s="303"/>
      <c r="P554" s="303"/>
      <c r="Q554" s="303"/>
      <c r="R554" s="303"/>
      <c r="S554" s="303"/>
      <c r="T554" s="303"/>
      <c r="U554" s="303"/>
      <c r="V554" s="303"/>
      <c r="W554" s="303"/>
      <c r="X554" s="251"/>
      <c r="Y554" s="251"/>
      <c r="Z554" s="251"/>
      <c r="AA554" s="251"/>
      <c r="AB554" s="251"/>
      <c r="AC554" s="251"/>
      <c r="AD554" s="251"/>
      <c r="AE554" s="251"/>
      <c r="AH554" s="303"/>
      <c r="AL554" s="270" t="s">
        <v>1778</v>
      </c>
      <c r="AM554" s="271">
        <v>280408</v>
      </c>
      <c r="AT554" s="206"/>
      <c r="AU554" s="251"/>
      <c r="AV554" s="251"/>
      <c r="AW554" s="251"/>
      <c r="AX554" s="251"/>
      <c r="AY554" s="251"/>
      <c r="AZ554" s="251"/>
      <c r="BB554" s="303"/>
      <c r="BC554" s="303"/>
      <c r="BD554" s="303"/>
    </row>
    <row r="555" spans="1:56" s="205" customFormat="1" ht="34.5" hidden="1" customHeight="1">
      <c r="A555" s="251"/>
      <c r="B555" s="251"/>
      <c r="C555" s="251"/>
      <c r="D555" s="303"/>
      <c r="E555" s="304"/>
      <c r="F555" s="303"/>
      <c r="G555" s="303"/>
      <c r="H555" s="303"/>
      <c r="I555" s="303"/>
      <c r="J555" s="505" t="str">
        <f>IFERROR(IF(D555="","",INDEX('[18]EODs 2026'!$H:$H,MATCH(D555,'[18]EODs 2026'!$A:$A,0))),0)</f>
        <v/>
      </c>
      <c r="K555" s="510"/>
      <c r="L555" s="506" t="str">
        <f>IFERROR(IF(D555="","",INDEX('[18]EODs 2026'!$F:$F,MATCH(D555,'[18]EODs 2026'!$A:$A,0))),0)</f>
        <v/>
      </c>
      <c r="M555" s="303"/>
      <c r="N555" s="303"/>
      <c r="O555" s="303"/>
      <c r="P555" s="303"/>
      <c r="Q555" s="303"/>
      <c r="R555" s="303"/>
      <c r="S555" s="303"/>
      <c r="T555" s="303"/>
      <c r="U555" s="303"/>
      <c r="V555" s="303"/>
      <c r="W555" s="303"/>
      <c r="X555" s="251"/>
      <c r="Y555" s="251"/>
      <c r="Z555" s="251"/>
      <c r="AA555" s="251"/>
      <c r="AB555" s="251"/>
      <c r="AC555" s="251"/>
      <c r="AD555" s="251"/>
      <c r="AE555" s="251"/>
      <c r="AH555" s="303"/>
      <c r="AL555" s="270" t="s">
        <v>1783</v>
      </c>
      <c r="AM555" s="271">
        <v>280499</v>
      </c>
      <c r="AT555" s="206"/>
      <c r="AU555" s="251"/>
      <c r="AV555" s="251"/>
      <c r="AW555" s="251"/>
      <c r="AX555" s="251"/>
      <c r="AY555" s="251"/>
      <c r="AZ555" s="251"/>
      <c r="BB555" s="303"/>
      <c r="BC555" s="303"/>
      <c r="BD555" s="303"/>
    </row>
    <row r="556" spans="1:56" s="205" customFormat="1" ht="34.5" hidden="1" customHeight="1">
      <c r="A556" s="251"/>
      <c r="B556" s="251"/>
      <c r="C556" s="251"/>
      <c r="D556" s="303"/>
      <c r="E556" s="304"/>
      <c r="F556" s="303"/>
      <c r="G556" s="303"/>
      <c r="H556" s="303"/>
      <c r="I556" s="303"/>
      <c r="J556" s="505" t="str">
        <f>IFERROR(IF(D556="","",INDEX('[18]EODs 2026'!$H:$H,MATCH(D556,'[18]EODs 2026'!$A:$A,0))),0)</f>
        <v/>
      </c>
      <c r="K556" s="510"/>
      <c r="L556" s="506" t="str">
        <f>IFERROR(IF(D556="","",INDEX('[18]EODs 2026'!$F:$F,MATCH(D556,'[18]EODs 2026'!$A:$A,0))),0)</f>
        <v/>
      </c>
      <c r="M556" s="303"/>
      <c r="N556" s="303"/>
      <c r="O556" s="303"/>
      <c r="P556" s="303"/>
      <c r="Q556" s="303"/>
      <c r="R556" s="303"/>
      <c r="S556" s="303"/>
      <c r="T556" s="303"/>
      <c r="U556" s="303"/>
      <c r="V556" s="303"/>
      <c r="W556" s="303"/>
      <c r="X556" s="251"/>
      <c r="Y556" s="251"/>
      <c r="Z556" s="251"/>
      <c r="AA556" s="251"/>
      <c r="AB556" s="251"/>
      <c r="AC556" s="251"/>
      <c r="AD556" s="251"/>
      <c r="AE556" s="251"/>
      <c r="AH556" s="303"/>
      <c r="AL556" s="270" t="s">
        <v>1918</v>
      </c>
      <c r="AM556" s="271">
        <v>280600</v>
      </c>
      <c r="AT556" s="206"/>
      <c r="AU556" s="251"/>
      <c r="AV556" s="251"/>
      <c r="AW556" s="251"/>
      <c r="AX556" s="251"/>
      <c r="AY556" s="251"/>
      <c r="AZ556" s="251"/>
      <c r="BB556" s="303"/>
      <c r="BC556" s="303"/>
      <c r="BD556" s="303"/>
    </row>
    <row r="557" spans="1:56" s="205" customFormat="1" ht="34.5" hidden="1" customHeight="1">
      <c r="A557" s="251"/>
      <c r="B557" s="251"/>
      <c r="C557" s="251"/>
      <c r="D557" s="303"/>
      <c r="E557" s="304"/>
      <c r="F557" s="303"/>
      <c r="G557" s="303"/>
      <c r="H557" s="303"/>
      <c r="I557" s="303"/>
      <c r="J557" s="505" t="str">
        <f>IFERROR(IF(D557="","",INDEX('[18]EODs 2026'!$H:$H,MATCH(D557,'[18]EODs 2026'!$A:$A,0))),0)</f>
        <v/>
      </c>
      <c r="K557" s="510"/>
      <c r="L557" s="506" t="str">
        <f>IFERROR(IF(D557="","",INDEX('[18]EODs 2026'!$F:$F,MATCH(D557,'[18]EODs 2026'!$A:$A,0))),0)</f>
        <v/>
      </c>
      <c r="M557" s="303"/>
      <c r="N557" s="303"/>
      <c r="O557" s="303"/>
      <c r="P557" s="303"/>
      <c r="Q557" s="303"/>
      <c r="R557" s="303"/>
      <c r="S557" s="303"/>
      <c r="T557" s="303"/>
      <c r="U557" s="303"/>
      <c r="V557" s="303"/>
      <c r="W557" s="303"/>
      <c r="X557" s="251"/>
      <c r="Y557" s="251"/>
      <c r="Z557" s="251"/>
      <c r="AA557" s="251"/>
      <c r="AB557" s="251"/>
      <c r="AC557" s="251"/>
      <c r="AD557" s="251"/>
      <c r="AE557" s="251"/>
      <c r="AH557" s="303"/>
      <c r="AL557" s="270" t="s">
        <v>1919</v>
      </c>
      <c r="AM557" s="271">
        <v>280603</v>
      </c>
      <c r="AT557" s="206"/>
      <c r="AU557" s="251"/>
      <c r="AV557" s="251"/>
      <c r="AW557" s="251"/>
      <c r="AX557" s="251"/>
      <c r="AY557" s="251"/>
      <c r="AZ557" s="251"/>
      <c r="BB557" s="303"/>
      <c r="BC557" s="303"/>
      <c r="BD557" s="303"/>
    </row>
    <row r="558" spans="1:56" s="205" customFormat="1" ht="34.5" hidden="1" customHeight="1">
      <c r="A558" s="251"/>
      <c r="B558" s="251"/>
      <c r="C558" s="251"/>
      <c r="D558" s="303"/>
      <c r="E558" s="304"/>
      <c r="F558" s="303"/>
      <c r="G558" s="303"/>
      <c r="H558" s="303"/>
      <c r="I558" s="303"/>
      <c r="J558" s="505" t="str">
        <f>IFERROR(IF(D558="","",INDEX('[18]EODs 2026'!$H:$H,MATCH(D558,'[18]EODs 2026'!$A:$A,0))),0)</f>
        <v/>
      </c>
      <c r="K558" s="510"/>
      <c r="L558" s="506" t="str">
        <f>IFERROR(IF(D558="","",INDEX('[18]EODs 2026'!$F:$F,MATCH(D558,'[18]EODs 2026'!$A:$A,0))),0)</f>
        <v/>
      </c>
      <c r="M558" s="303"/>
      <c r="N558" s="303"/>
      <c r="O558" s="303"/>
      <c r="P558" s="303"/>
      <c r="Q558" s="303"/>
      <c r="R558" s="303"/>
      <c r="S558" s="303"/>
      <c r="T558" s="303"/>
      <c r="U558" s="303"/>
      <c r="V558" s="303"/>
      <c r="W558" s="303"/>
      <c r="X558" s="251"/>
      <c r="Y558" s="251"/>
      <c r="Z558" s="251"/>
      <c r="AA558" s="251"/>
      <c r="AB558" s="251"/>
      <c r="AC558" s="251"/>
      <c r="AD558" s="251"/>
      <c r="AE558" s="251"/>
      <c r="AH558" s="303"/>
      <c r="AL558" s="270" t="s">
        <v>1791</v>
      </c>
      <c r="AM558" s="271">
        <v>280604</v>
      </c>
      <c r="AT558" s="206"/>
      <c r="AU558" s="251"/>
      <c r="AV558" s="251"/>
      <c r="AW558" s="251"/>
      <c r="AX558" s="251"/>
      <c r="AY558" s="251"/>
      <c r="AZ558" s="251"/>
      <c r="BB558" s="303"/>
      <c r="BC558" s="303"/>
      <c r="BD558" s="303"/>
    </row>
    <row r="559" spans="1:56" s="205" customFormat="1" ht="34.5" hidden="1" customHeight="1">
      <c r="A559" s="251"/>
      <c r="B559" s="251"/>
      <c r="C559" s="251"/>
      <c r="D559" s="303"/>
      <c r="E559" s="304"/>
      <c r="F559" s="303"/>
      <c r="G559" s="303"/>
      <c r="H559" s="303"/>
      <c r="I559" s="303"/>
      <c r="J559" s="505" t="str">
        <f>IFERROR(IF(D559="","",INDEX('[18]EODs 2026'!$H:$H,MATCH(D559,'[18]EODs 2026'!$A:$A,0))),0)</f>
        <v/>
      </c>
      <c r="K559" s="510"/>
      <c r="L559" s="506" t="str">
        <f>IFERROR(IF(D559="","",INDEX('[18]EODs 2026'!$F:$F,MATCH(D559,'[18]EODs 2026'!$A:$A,0))),0)</f>
        <v/>
      </c>
      <c r="M559" s="303"/>
      <c r="N559" s="303"/>
      <c r="O559" s="303"/>
      <c r="P559" s="303"/>
      <c r="Q559" s="303"/>
      <c r="R559" s="303"/>
      <c r="S559" s="303"/>
      <c r="T559" s="303"/>
      <c r="U559" s="303"/>
      <c r="V559" s="303"/>
      <c r="W559" s="303"/>
      <c r="X559" s="251"/>
      <c r="Y559" s="251"/>
      <c r="Z559" s="251"/>
      <c r="AA559" s="251"/>
      <c r="AB559" s="251"/>
      <c r="AC559" s="251"/>
      <c r="AD559" s="251"/>
      <c r="AE559" s="251"/>
      <c r="AH559" s="303"/>
      <c r="AL559" s="270" t="s">
        <v>1792</v>
      </c>
      <c r="AM559" s="271">
        <v>280605</v>
      </c>
      <c r="AT559" s="206"/>
      <c r="AU559" s="251"/>
      <c r="AV559" s="251"/>
      <c r="AW559" s="251"/>
      <c r="AX559" s="251"/>
      <c r="AY559" s="251"/>
      <c r="AZ559" s="251"/>
      <c r="BB559" s="303"/>
      <c r="BC559" s="303"/>
      <c r="BD559" s="303"/>
    </row>
    <row r="560" spans="1:56" s="205" customFormat="1" ht="34.5" hidden="1" customHeight="1">
      <c r="A560" s="251"/>
      <c r="B560" s="251"/>
      <c r="C560" s="251"/>
      <c r="D560" s="303"/>
      <c r="E560" s="304"/>
      <c r="F560" s="303"/>
      <c r="G560" s="303"/>
      <c r="H560" s="303"/>
      <c r="I560" s="303"/>
      <c r="J560" s="505" t="str">
        <f>IFERROR(IF(D560="","",INDEX('[18]EODs 2026'!$H:$H,MATCH(D560,'[18]EODs 2026'!$A:$A,0))),0)</f>
        <v/>
      </c>
      <c r="K560" s="510"/>
      <c r="L560" s="506" t="str">
        <f>IFERROR(IF(D560="","",INDEX('[18]EODs 2026'!$F:$F,MATCH(D560,'[18]EODs 2026'!$A:$A,0))),0)</f>
        <v/>
      </c>
      <c r="M560" s="303"/>
      <c r="N560" s="303"/>
      <c r="O560" s="303"/>
      <c r="P560" s="303"/>
      <c r="Q560" s="303"/>
      <c r="R560" s="303"/>
      <c r="S560" s="303"/>
      <c r="T560" s="303"/>
      <c r="U560" s="303"/>
      <c r="V560" s="303"/>
      <c r="W560" s="303"/>
      <c r="X560" s="251"/>
      <c r="Y560" s="251"/>
      <c r="Z560" s="251"/>
      <c r="AA560" s="251"/>
      <c r="AB560" s="251"/>
      <c r="AC560" s="251"/>
      <c r="AD560" s="251"/>
      <c r="AE560" s="251"/>
      <c r="AH560" s="303"/>
      <c r="AL560" s="270" t="s">
        <v>1793</v>
      </c>
      <c r="AM560" s="271">
        <v>280606</v>
      </c>
      <c r="AT560" s="206"/>
      <c r="AU560" s="251"/>
      <c r="AV560" s="251"/>
      <c r="AW560" s="251"/>
      <c r="AX560" s="251"/>
      <c r="AY560" s="251"/>
      <c r="AZ560" s="251"/>
      <c r="BB560" s="303"/>
      <c r="BC560" s="303"/>
      <c r="BD560" s="303"/>
    </row>
    <row r="561" spans="1:56" s="205" customFormat="1" ht="34.5" hidden="1" customHeight="1">
      <c r="A561" s="251"/>
      <c r="B561" s="251"/>
      <c r="C561" s="251"/>
      <c r="D561" s="303"/>
      <c r="E561" s="304"/>
      <c r="F561" s="303"/>
      <c r="G561" s="303"/>
      <c r="H561" s="303"/>
      <c r="I561" s="303"/>
      <c r="J561" s="505" t="str">
        <f>IFERROR(IF(D561="","",INDEX('[18]EODs 2026'!$H:$H,MATCH(D561,'[18]EODs 2026'!$A:$A,0))),0)</f>
        <v/>
      </c>
      <c r="K561" s="510"/>
      <c r="L561" s="506" t="str">
        <f>IFERROR(IF(D561="","",INDEX('[18]EODs 2026'!$F:$F,MATCH(D561,'[18]EODs 2026'!$A:$A,0))),0)</f>
        <v/>
      </c>
      <c r="M561" s="303"/>
      <c r="N561" s="303"/>
      <c r="O561" s="303"/>
      <c r="P561" s="303"/>
      <c r="Q561" s="303"/>
      <c r="R561" s="303"/>
      <c r="S561" s="303"/>
      <c r="T561" s="303"/>
      <c r="U561" s="303"/>
      <c r="V561" s="303"/>
      <c r="W561" s="303"/>
      <c r="X561" s="251"/>
      <c r="Y561" s="251"/>
      <c r="Z561" s="251"/>
      <c r="AA561" s="251"/>
      <c r="AB561" s="251"/>
      <c r="AC561" s="251"/>
      <c r="AD561" s="251"/>
      <c r="AE561" s="251"/>
      <c r="AH561" s="303"/>
      <c r="AL561" s="270" t="s">
        <v>1920</v>
      </c>
      <c r="AM561" s="271">
        <v>280608</v>
      </c>
      <c r="AT561" s="206"/>
      <c r="AU561" s="251"/>
      <c r="AV561" s="251"/>
      <c r="AW561" s="251"/>
      <c r="AX561" s="251"/>
      <c r="AY561" s="251"/>
      <c r="AZ561" s="251"/>
      <c r="BB561" s="303"/>
      <c r="BC561" s="303"/>
      <c r="BD561" s="303"/>
    </row>
    <row r="562" spans="1:56" s="205" customFormat="1" ht="34.5" hidden="1" customHeight="1">
      <c r="A562" s="251"/>
      <c r="B562" s="251"/>
      <c r="C562" s="251"/>
      <c r="D562" s="303"/>
      <c r="E562" s="304"/>
      <c r="F562" s="303"/>
      <c r="G562" s="303"/>
      <c r="H562" s="303"/>
      <c r="I562" s="303"/>
      <c r="J562" s="505" t="str">
        <f>IFERROR(IF(D562="","",INDEX('[18]EODs 2026'!$H:$H,MATCH(D562,'[18]EODs 2026'!$A:$A,0))),0)</f>
        <v/>
      </c>
      <c r="K562" s="510"/>
      <c r="L562" s="506" t="str">
        <f>IFERROR(IF(D562="","",INDEX('[18]EODs 2026'!$F:$F,MATCH(D562,'[18]EODs 2026'!$A:$A,0))),0)</f>
        <v/>
      </c>
      <c r="M562" s="303"/>
      <c r="N562" s="303"/>
      <c r="O562" s="303"/>
      <c r="P562" s="303"/>
      <c r="Q562" s="303"/>
      <c r="R562" s="303"/>
      <c r="S562" s="303"/>
      <c r="T562" s="303"/>
      <c r="U562" s="303"/>
      <c r="V562" s="303"/>
      <c r="W562" s="303"/>
      <c r="X562" s="251"/>
      <c r="Y562" s="251"/>
      <c r="Z562" s="251"/>
      <c r="AA562" s="251"/>
      <c r="AB562" s="251"/>
      <c r="AC562" s="251"/>
      <c r="AD562" s="251"/>
      <c r="AE562" s="251"/>
      <c r="AH562" s="303"/>
      <c r="AL562" s="270" t="s">
        <v>1921</v>
      </c>
      <c r="AM562" s="271">
        <v>280609</v>
      </c>
      <c r="AT562" s="206"/>
      <c r="AU562" s="251"/>
      <c r="AV562" s="251"/>
      <c r="AW562" s="251"/>
      <c r="AX562" s="251"/>
      <c r="AY562" s="251"/>
      <c r="AZ562" s="251"/>
      <c r="BB562" s="303"/>
      <c r="BC562" s="303"/>
      <c r="BD562" s="303"/>
    </row>
    <row r="563" spans="1:56" s="205" customFormat="1" ht="34.5" hidden="1" customHeight="1">
      <c r="A563" s="251"/>
      <c r="B563" s="251"/>
      <c r="C563" s="251"/>
      <c r="D563" s="303"/>
      <c r="E563" s="304"/>
      <c r="F563" s="303"/>
      <c r="G563" s="303"/>
      <c r="H563" s="303"/>
      <c r="I563" s="303"/>
      <c r="J563" s="505" t="str">
        <f>IFERROR(IF(D563="","",INDEX('[18]EODs 2026'!$H:$H,MATCH(D563,'[18]EODs 2026'!$A:$A,0))),0)</f>
        <v/>
      </c>
      <c r="K563" s="510"/>
      <c r="L563" s="506" t="str">
        <f>IFERROR(IF(D563="","",INDEX('[18]EODs 2026'!$F:$F,MATCH(D563,'[18]EODs 2026'!$A:$A,0))),0)</f>
        <v/>
      </c>
      <c r="M563" s="303"/>
      <c r="N563" s="303"/>
      <c r="O563" s="303"/>
      <c r="P563" s="303"/>
      <c r="Q563" s="303"/>
      <c r="R563" s="303"/>
      <c r="S563" s="303"/>
      <c r="T563" s="303"/>
      <c r="U563" s="303"/>
      <c r="V563" s="303"/>
      <c r="W563" s="303"/>
      <c r="X563" s="251"/>
      <c r="Y563" s="251"/>
      <c r="Z563" s="251"/>
      <c r="AA563" s="251"/>
      <c r="AB563" s="251"/>
      <c r="AC563" s="251"/>
      <c r="AD563" s="251"/>
      <c r="AE563" s="251"/>
      <c r="AH563" s="303"/>
      <c r="AL563" s="270" t="s">
        <v>1922</v>
      </c>
      <c r="AM563" s="271">
        <v>280611</v>
      </c>
      <c r="AT563" s="206"/>
      <c r="AU563" s="251"/>
      <c r="AV563" s="251"/>
      <c r="AW563" s="251"/>
      <c r="AX563" s="251"/>
      <c r="AY563" s="251"/>
      <c r="AZ563" s="251"/>
      <c r="BB563" s="303"/>
      <c r="BC563" s="303"/>
      <c r="BD563" s="303"/>
    </row>
    <row r="564" spans="1:56" s="205" customFormat="1" ht="34.5" hidden="1" customHeight="1">
      <c r="A564" s="251"/>
      <c r="B564" s="251"/>
      <c r="C564" s="251"/>
      <c r="D564" s="303"/>
      <c r="E564" s="304"/>
      <c r="F564" s="303"/>
      <c r="G564" s="303"/>
      <c r="H564" s="303"/>
      <c r="I564" s="303"/>
      <c r="J564" s="505" t="str">
        <f>IFERROR(IF(D564="","",INDEX('[18]EODs 2026'!$H:$H,MATCH(D564,'[18]EODs 2026'!$A:$A,0))),0)</f>
        <v/>
      </c>
      <c r="K564" s="510"/>
      <c r="L564" s="506" t="str">
        <f>IFERROR(IF(D564="","",INDEX('[18]EODs 2026'!$F:$F,MATCH(D564,'[18]EODs 2026'!$A:$A,0))),0)</f>
        <v/>
      </c>
      <c r="M564" s="303"/>
      <c r="N564" s="303"/>
      <c r="O564" s="303"/>
      <c r="P564" s="303"/>
      <c r="Q564" s="303"/>
      <c r="R564" s="303"/>
      <c r="S564" s="303"/>
      <c r="T564" s="303"/>
      <c r="U564" s="303"/>
      <c r="V564" s="303"/>
      <c r="W564" s="303"/>
      <c r="X564" s="251"/>
      <c r="Y564" s="251"/>
      <c r="Z564" s="251"/>
      <c r="AA564" s="251"/>
      <c r="AB564" s="251"/>
      <c r="AC564" s="251"/>
      <c r="AD564" s="251"/>
      <c r="AE564" s="251"/>
      <c r="AH564" s="303"/>
      <c r="AL564" s="270" t="s">
        <v>1923</v>
      </c>
      <c r="AM564" s="271">
        <v>280612</v>
      </c>
      <c r="AT564" s="206"/>
      <c r="AU564" s="251"/>
      <c r="AV564" s="251"/>
      <c r="AW564" s="251"/>
      <c r="AX564" s="251"/>
      <c r="AY564" s="251"/>
      <c r="AZ564" s="251"/>
      <c r="BB564" s="303"/>
      <c r="BC564" s="303"/>
      <c r="BD564" s="303"/>
    </row>
    <row r="565" spans="1:56" s="205" customFormat="1" ht="34.5" hidden="1" customHeight="1">
      <c r="A565" s="251"/>
      <c r="B565" s="251"/>
      <c r="C565" s="251"/>
      <c r="D565" s="303"/>
      <c r="E565" s="304"/>
      <c r="F565" s="303"/>
      <c r="G565" s="303"/>
      <c r="H565" s="303"/>
      <c r="I565" s="303"/>
      <c r="J565" s="505" t="str">
        <f>IFERROR(IF(D565="","",INDEX('[18]EODs 2026'!$H:$H,MATCH(D565,'[18]EODs 2026'!$A:$A,0))),0)</f>
        <v/>
      </c>
      <c r="K565" s="510"/>
      <c r="L565" s="506" t="str">
        <f>IFERROR(IF(D565="","",INDEX('[18]EODs 2026'!$F:$F,MATCH(D565,'[18]EODs 2026'!$A:$A,0))),0)</f>
        <v/>
      </c>
      <c r="M565" s="303"/>
      <c r="N565" s="303"/>
      <c r="O565" s="303"/>
      <c r="P565" s="303"/>
      <c r="Q565" s="303"/>
      <c r="R565" s="303"/>
      <c r="S565" s="303"/>
      <c r="T565" s="303"/>
      <c r="U565" s="303"/>
      <c r="V565" s="303"/>
      <c r="W565" s="303"/>
      <c r="X565" s="251"/>
      <c r="Y565" s="251"/>
      <c r="Z565" s="251"/>
      <c r="AA565" s="251"/>
      <c r="AB565" s="251"/>
      <c r="AC565" s="251"/>
      <c r="AD565" s="251"/>
      <c r="AE565" s="251"/>
      <c r="AH565" s="303"/>
      <c r="AL565" s="270" t="s">
        <v>1924</v>
      </c>
      <c r="AM565" s="271">
        <v>280613</v>
      </c>
      <c r="AT565" s="206"/>
      <c r="AU565" s="251"/>
      <c r="AV565" s="251"/>
      <c r="AW565" s="251"/>
      <c r="AX565" s="251"/>
      <c r="AY565" s="251"/>
      <c r="AZ565" s="251"/>
      <c r="BB565" s="303"/>
      <c r="BC565" s="303"/>
      <c r="BD565" s="303"/>
    </row>
    <row r="566" spans="1:56" s="205" customFormat="1" ht="34.5" hidden="1" customHeight="1">
      <c r="A566" s="251"/>
      <c r="B566" s="251"/>
      <c r="C566" s="251"/>
      <c r="D566" s="303"/>
      <c r="E566" s="304"/>
      <c r="F566" s="303"/>
      <c r="G566" s="303"/>
      <c r="H566" s="303"/>
      <c r="I566" s="303"/>
      <c r="J566" s="505" t="str">
        <f>IFERROR(IF(D566="","",INDEX('[18]EODs 2026'!$H:$H,MATCH(D566,'[18]EODs 2026'!$A:$A,0))),0)</f>
        <v/>
      </c>
      <c r="K566" s="510"/>
      <c r="L566" s="506" t="str">
        <f>IFERROR(IF(D566="","",INDEX('[18]EODs 2026'!$F:$F,MATCH(D566,'[18]EODs 2026'!$A:$A,0))),0)</f>
        <v/>
      </c>
      <c r="M566" s="303"/>
      <c r="N566" s="303"/>
      <c r="O566" s="303"/>
      <c r="P566" s="303"/>
      <c r="Q566" s="303"/>
      <c r="R566" s="303"/>
      <c r="S566" s="303"/>
      <c r="T566" s="303"/>
      <c r="U566" s="303"/>
      <c r="V566" s="303"/>
      <c r="W566" s="303"/>
      <c r="X566" s="251"/>
      <c r="Y566" s="251"/>
      <c r="Z566" s="251"/>
      <c r="AA566" s="251"/>
      <c r="AB566" s="251"/>
      <c r="AC566" s="251"/>
      <c r="AD566" s="251"/>
      <c r="AE566" s="251"/>
      <c r="AH566" s="303"/>
      <c r="AL566" s="270" t="s">
        <v>1925</v>
      </c>
      <c r="AM566" s="271">
        <v>280614</v>
      </c>
      <c r="AT566" s="206"/>
      <c r="AU566" s="251"/>
      <c r="AV566" s="251"/>
      <c r="AW566" s="251"/>
      <c r="AX566" s="251"/>
      <c r="AY566" s="251"/>
      <c r="AZ566" s="251"/>
      <c r="BB566" s="303"/>
      <c r="BC566" s="303"/>
      <c r="BD566" s="303"/>
    </row>
    <row r="567" spans="1:56" s="205" customFormat="1" ht="34.5" hidden="1" customHeight="1">
      <c r="A567" s="251"/>
      <c r="B567" s="251"/>
      <c r="C567" s="251"/>
      <c r="D567" s="303"/>
      <c r="E567" s="304"/>
      <c r="F567" s="303"/>
      <c r="G567" s="303"/>
      <c r="H567" s="303"/>
      <c r="I567" s="303"/>
      <c r="J567" s="505" t="str">
        <f>IFERROR(IF(D567="","",INDEX('[18]EODs 2026'!$H:$H,MATCH(D567,'[18]EODs 2026'!$A:$A,0))),0)</f>
        <v/>
      </c>
      <c r="K567" s="510"/>
      <c r="L567" s="506" t="str">
        <f>IFERROR(IF(D567="","",INDEX('[18]EODs 2026'!$F:$F,MATCH(D567,'[18]EODs 2026'!$A:$A,0))),0)</f>
        <v/>
      </c>
      <c r="M567" s="303"/>
      <c r="N567" s="303"/>
      <c r="O567" s="303"/>
      <c r="P567" s="303"/>
      <c r="Q567" s="303"/>
      <c r="R567" s="303"/>
      <c r="S567" s="303"/>
      <c r="T567" s="303"/>
      <c r="U567" s="303"/>
      <c r="V567" s="303"/>
      <c r="W567" s="303"/>
      <c r="X567" s="251"/>
      <c r="Y567" s="251"/>
      <c r="Z567" s="251"/>
      <c r="AA567" s="251"/>
      <c r="AB567" s="251"/>
      <c r="AC567" s="251"/>
      <c r="AD567" s="251"/>
      <c r="AE567" s="251"/>
      <c r="AH567" s="303"/>
      <c r="AL567" s="270" t="s">
        <v>1926</v>
      </c>
      <c r="AM567" s="271">
        <v>280616</v>
      </c>
      <c r="AT567" s="206"/>
      <c r="AU567" s="251"/>
      <c r="AV567" s="251"/>
      <c r="AW567" s="251"/>
      <c r="AX567" s="251"/>
      <c r="AY567" s="251"/>
      <c r="AZ567" s="251"/>
      <c r="BB567" s="303"/>
      <c r="BC567" s="303"/>
      <c r="BD567" s="303"/>
    </row>
    <row r="568" spans="1:56" s="205" customFormat="1" ht="34.5" hidden="1" customHeight="1">
      <c r="A568" s="251"/>
      <c r="B568" s="251"/>
      <c r="C568" s="251"/>
      <c r="D568" s="303"/>
      <c r="E568" s="304"/>
      <c r="F568" s="303"/>
      <c r="G568" s="303"/>
      <c r="H568" s="303"/>
      <c r="I568" s="303"/>
      <c r="J568" s="505" t="str">
        <f>IFERROR(IF(D568="","",INDEX('[18]EODs 2026'!$H:$H,MATCH(D568,'[18]EODs 2026'!$A:$A,0))),0)</f>
        <v/>
      </c>
      <c r="K568" s="510"/>
      <c r="L568" s="506" t="str">
        <f>IFERROR(IF(D568="","",INDEX('[18]EODs 2026'!$F:$F,MATCH(D568,'[18]EODs 2026'!$A:$A,0))),0)</f>
        <v/>
      </c>
      <c r="M568" s="303"/>
      <c r="N568" s="303"/>
      <c r="O568" s="303"/>
      <c r="P568" s="303"/>
      <c r="Q568" s="303"/>
      <c r="R568" s="303"/>
      <c r="S568" s="303"/>
      <c r="T568" s="303"/>
      <c r="U568" s="303"/>
      <c r="V568" s="303"/>
      <c r="W568" s="303"/>
      <c r="X568" s="251"/>
      <c r="Y568" s="251"/>
      <c r="Z568" s="251"/>
      <c r="AA568" s="251"/>
      <c r="AB568" s="251"/>
      <c r="AC568" s="251"/>
      <c r="AD568" s="251"/>
      <c r="AE568" s="251"/>
      <c r="AH568" s="303"/>
      <c r="AL568" s="270" t="s">
        <v>1927</v>
      </c>
      <c r="AM568" s="271">
        <v>280617</v>
      </c>
      <c r="AT568" s="206"/>
      <c r="AU568" s="251"/>
      <c r="AV568" s="251"/>
      <c r="AW568" s="251"/>
      <c r="AX568" s="251"/>
      <c r="AY568" s="251"/>
      <c r="AZ568" s="251"/>
      <c r="BB568" s="303"/>
      <c r="BC568" s="303"/>
      <c r="BD568" s="303"/>
    </row>
    <row r="569" spans="1:56" s="205" customFormat="1" ht="34.5" hidden="1" customHeight="1">
      <c r="A569" s="251"/>
      <c r="B569" s="251"/>
      <c r="C569" s="251"/>
      <c r="D569" s="303"/>
      <c r="E569" s="304"/>
      <c r="F569" s="303"/>
      <c r="G569" s="303"/>
      <c r="H569" s="303"/>
      <c r="I569" s="303"/>
      <c r="J569" s="505" t="str">
        <f>IFERROR(IF(D569="","",INDEX('[18]EODs 2026'!$H:$H,MATCH(D569,'[18]EODs 2026'!$A:$A,0))),0)</f>
        <v/>
      </c>
      <c r="K569" s="510"/>
      <c r="L569" s="506" t="str">
        <f>IFERROR(IF(D569="","",INDEX('[18]EODs 2026'!$F:$F,MATCH(D569,'[18]EODs 2026'!$A:$A,0))),0)</f>
        <v/>
      </c>
      <c r="M569" s="303"/>
      <c r="N569" s="303"/>
      <c r="O569" s="303"/>
      <c r="P569" s="303"/>
      <c r="Q569" s="303"/>
      <c r="R569" s="303"/>
      <c r="S569" s="303"/>
      <c r="T569" s="303"/>
      <c r="U569" s="303"/>
      <c r="V569" s="303"/>
      <c r="W569" s="303"/>
      <c r="X569" s="251"/>
      <c r="Y569" s="251"/>
      <c r="Z569" s="251"/>
      <c r="AA569" s="251"/>
      <c r="AB569" s="251"/>
      <c r="AC569" s="251"/>
      <c r="AD569" s="251"/>
      <c r="AE569" s="251"/>
      <c r="AH569" s="303"/>
      <c r="AL569" s="270" t="s">
        <v>1928</v>
      </c>
      <c r="AM569" s="271">
        <v>280642</v>
      </c>
      <c r="AT569" s="206"/>
      <c r="AU569" s="251"/>
      <c r="AV569" s="251"/>
      <c r="AW569" s="251"/>
      <c r="AX569" s="251"/>
      <c r="AY569" s="251"/>
      <c r="AZ569" s="251"/>
      <c r="BB569" s="303"/>
      <c r="BC569" s="303"/>
      <c r="BD569" s="303"/>
    </row>
    <row r="570" spans="1:56" s="205" customFormat="1" ht="34.5" hidden="1" customHeight="1">
      <c r="A570" s="251"/>
      <c r="B570" s="251"/>
      <c r="C570" s="251"/>
      <c r="D570" s="303"/>
      <c r="E570" s="304"/>
      <c r="F570" s="303"/>
      <c r="G570" s="303"/>
      <c r="H570" s="303"/>
      <c r="I570" s="303"/>
      <c r="J570" s="505" t="str">
        <f>IFERROR(IF(D570="","",INDEX('[18]EODs 2026'!$H:$H,MATCH(D570,'[18]EODs 2026'!$A:$A,0))),0)</f>
        <v/>
      </c>
      <c r="K570" s="510"/>
      <c r="L570" s="506" t="str">
        <f>IFERROR(IF(D570="","",INDEX('[18]EODs 2026'!$F:$F,MATCH(D570,'[18]EODs 2026'!$A:$A,0))),0)</f>
        <v/>
      </c>
      <c r="M570" s="303"/>
      <c r="N570" s="303"/>
      <c r="O570" s="303"/>
      <c r="P570" s="303"/>
      <c r="Q570" s="303"/>
      <c r="R570" s="303"/>
      <c r="S570" s="303"/>
      <c r="T570" s="303"/>
      <c r="U570" s="303"/>
      <c r="V570" s="303"/>
      <c r="W570" s="303"/>
      <c r="X570" s="251"/>
      <c r="Y570" s="251"/>
      <c r="Z570" s="251"/>
      <c r="AA570" s="251"/>
      <c r="AB570" s="251"/>
      <c r="AC570" s="251"/>
      <c r="AD570" s="251"/>
      <c r="AE570" s="251"/>
      <c r="AH570" s="303"/>
      <c r="AL570" s="270" t="s">
        <v>1800</v>
      </c>
      <c r="AM570" s="271">
        <v>280654</v>
      </c>
      <c r="AT570" s="206"/>
      <c r="AU570" s="251"/>
      <c r="AV570" s="251"/>
      <c r="AW570" s="251"/>
      <c r="AX570" s="251"/>
      <c r="AY570" s="251"/>
      <c r="AZ570" s="251"/>
      <c r="BB570" s="303"/>
      <c r="BC570" s="303"/>
      <c r="BD570" s="303"/>
    </row>
    <row r="571" spans="1:56" s="205" customFormat="1" ht="34.5" hidden="1" customHeight="1">
      <c r="A571" s="251"/>
      <c r="B571" s="251"/>
      <c r="C571" s="251"/>
      <c r="D571" s="303"/>
      <c r="E571" s="304"/>
      <c r="F571" s="303"/>
      <c r="G571" s="303"/>
      <c r="H571" s="303"/>
      <c r="I571" s="303"/>
      <c r="J571" s="505" t="str">
        <f>IFERROR(IF(D571="","",INDEX('[18]EODs 2026'!$H:$H,MATCH(D571,'[18]EODs 2026'!$A:$A,0))),0)</f>
        <v/>
      </c>
      <c r="K571" s="510"/>
      <c r="L571" s="506" t="str">
        <f>IFERROR(IF(D571="","",INDEX('[18]EODs 2026'!$F:$F,MATCH(D571,'[18]EODs 2026'!$A:$A,0))),0)</f>
        <v/>
      </c>
      <c r="M571" s="303"/>
      <c r="N571" s="303"/>
      <c r="O571" s="303"/>
      <c r="P571" s="303"/>
      <c r="Q571" s="303"/>
      <c r="R571" s="303"/>
      <c r="S571" s="303"/>
      <c r="T571" s="303"/>
      <c r="U571" s="303"/>
      <c r="V571" s="303"/>
      <c r="W571" s="303"/>
      <c r="X571" s="251"/>
      <c r="Y571" s="251"/>
      <c r="Z571" s="251"/>
      <c r="AA571" s="251"/>
      <c r="AB571" s="251"/>
      <c r="AC571" s="251"/>
      <c r="AD571" s="251"/>
      <c r="AE571" s="251"/>
      <c r="AH571" s="303"/>
      <c r="AL571" s="270" t="s">
        <v>1929</v>
      </c>
      <c r="AM571" s="271">
        <v>280700</v>
      </c>
      <c r="AT571" s="206"/>
      <c r="AU571" s="251"/>
      <c r="AV571" s="251"/>
      <c r="AW571" s="251"/>
      <c r="AX571" s="251"/>
      <c r="AY571" s="251"/>
      <c r="AZ571" s="251"/>
      <c r="BB571" s="303"/>
      <c r="BC571" s="303"/>
      <c r="BD571" s="303"/>
    </row>
    <row r="572" spans="1:56" s="205" customFormat="1" ht="34.5" hidden="1" customHeight="1">
      <c r="A572" s="251"/>
      <c r="B572" s="251"/>
      <c r="C572" s="251"/>
      <c r="D572" s="303"/>
      <c r="E572" s="304"/>
      <c r="F572" s="303"/>
      <c r="G572" s="303"/>
      <c r="H572" s="303"/>
      <c r="I572" s="303"/>
      <c r="J572" s="505" t="str">
        <f>IFERROR(IF(D572="","",INDEX('[18]EODs 2026'!$H:$H,MATCH(D572,'[18]EODs 2026'!$A:$A,0))),0)</f>
        <v/>
      </c>
      <c r="K572" s="510"/>
      <c r="L572" s="506" t="str">
        <f>IFERROR(IF(D572="","",INDEX('[18]EODs 2026'!$F:$F,MATCH(D572,'[18]EODs 2026'!$A:$A,0))),0)</f>
        <v/>
      </c>
      <c r="M572" s="303"/>
      <c r="N572" s="303"/>
      <c r="O572" s="303"/>
      <c r="P572" s="303"/>
      <c r="Q572" s="303"/>
      <c r="R572" s="303"/>
      <c r="S572" s="303"/>
      <c r="T572" s="303"/>
      <c r="U572" s="303"/>
      <c r="V572" s="303"/>
      <c r="W572" s="303"/>
      <c r="X572" s="251"/>
      <c r="Y572" s="251"/>
      <c r="Z572" s="251"/>
      <c r="AA572" s="251"/>
      <c r="AB572" s="251"/>
      <c r="AC572" s="251"/>
      <c r="AD572" s="251"/>
      <c r="AE572" s="251"/>
      <c r="AH572" s="303"/>
      <c r="AL572" s="270" t="s">
        <v>1930</v>
      </c>
      <c r="AM572" s="271">
        <v>280701</v>
      </c>
      <c r="AT572" s="206"/>
      <c r="AU572" s="251"/>
      <c r="AV572" s="251"/>
      <c r="AW572" s="251"/>
      <c r="AX572" s="251"/>
      <c r="AY572" s="251"/>
      <c r="AZ572" s="251"/>
      <c r="BB572" s="303"/>
      <c r="BC572" s="303"/>
      <c r="BD572" s="303"/>
    </row>
    <row r="573" spans="1:56" s="205" customFormat="1" ht="34.5" hidden="1" customHeight="1">
      <c r="A573" s="251"/>
      <c r="B573" s="251"/>
      <c r="C573" s="251"/>
      <c r="D573" s="303"/>
      <c r="E573" s="304"/>
      <c r="F573" s="303"/>
      <c r="G573" s="303"/>
      <c r="H573" s="303"/>
      <c r="I573" s="303"/>
      <c r="J573" s="505" t="str">
        <f>IFERROR(IF(D573="","",INDEX('[18]EODs 2026'!$H:$H,MATCH(D573,'[18]EODs 2026'!$A:$A,0))),0)</f>
        <v/>
      </c>
      <c r="K573" s="510"/>
      <c r="L573" s="506" t="str">
        <f>IFERROR(IF(D573="","",INDEX('[18]EODs 2026'!$F:$F,MATCH(D573,'[18]EODs 2026'!$A:$A,0))),0)</f>
        <v/>
      </c>
      <c r="M573" s="303"/>
      <c r="N573" s="303"/>
      <c r="O573" s="303"/>
      <c r="P573" s="303"/>
      <c r="Q573" s="303"/>
      <c r="R573" s="303"/>
      <c r="S573" s="303"/>
      <c r="T573" s="303"/>
      <c r="U573" s="303"/>
      <c r="V573" s="303"/>
      <c r="W573" s="303"/>
      <c r="X573" s="251"/>
      <c r="Y573" s="251"/>
      <c r="Z573" s="251"/>
      <c r="AA573" s="251"/>
      <c r="AB573" s="251"/>
      <c r="AC573" s="251"/>
      <c r="AD573" s="251"/>
      <c r="AE573" s="251"/>
      <c r="AH573" s="303"/>
      <c r="AL573" s="270" t="s">
        <v>1931</v>
      </c>
      <c r="AM573" s="271">
        <v>280702</v>
      </c>
      <c r="AT573" s="206"/>
      <c r="AU573" s="251"/>
      <c r="AV573" s="251"/>
      <c r="AW573" s="251"/>
      <c r="AX573" s="251"/>
      <c r="AY573" s="251"/>
      <c r="AZ573" s="251"/>
      <c r="BB573" s="303"/>
      <c r="BC573" s="303"/>
      <c r="BD573" s="303"/>
    </row>
    <row r="574" spans="1:56" s="205" customFormat="1" ht="34.5" hidden="1" customHeight="1">
      <c r="A574" s="251"/>
      <c r="B574" s="251"/>
      <c r="C574" s="251"/>
      <c r="D574" s="303"/>
      <c r="E574" s="304"/>
      <c r="F574" s="303"/>
      <c r="G574" s="303"/>
      <c r="H574" s="303"/>
      <c r="I574" s="303"/>
      <c r="J574" s="505" t="str">
        <f>IFERROR(IF(D574="","",INDEX('[18]EODs 2026'!$H:$H,MATCH(D574,'[18]EODs 2026'!$A:$A,0))),0)</f>
        <v/>
      </c>
      <c r="K574" s="510"/>
      <c r="L574" s="506" t="str">
        <f>IFERROR(IF(D574="","",INDEX('[18]EODs 2026'!$F:$F,MATCH(D574,'[18]EODs 2026'!$A:$A,0))),0)</f>
        <v/>
      </c>
      <c r="M574" s="303"/>
      <c r="N574" s="303"/>
      <c r="O574" s="303"/>
      <c r="P574" s="303"/>
      <c r="Q574" s="303"/>
      <c r="R574" s="303"/>
      <c r="S574" s="303"/>
      <c r="T574" s="303"/>
      <c r="U574" s="303"/>
      <c r="V574" s="303"/>
      <c r="W574" s="303"/>
      <c r="X574" s="251"/>
      <c r="Y574" s="251"/>
      <c r="Z574" s="251"/>
      <c r="AA574" s="251"/>
      <c r="AB574" s="251"/>
      <c r="AC574" s="251"/>
      <c r="AD574" s="251"/>
      <c r="AE574" s="251"/>
      <c r="AH574" s="303"/>
      <c r="AL574" s="270" t="s">
        <v>1932</v>
      </c>
      <c r="AM574" s="271">
        <v>280703</v>
      </c>
      <c r="AT574" s="206"/>
      <c r="AU574" s="251"/>
      <c r="AV574" s="251"/>
      <c r="AW574" s="251"/>
      <c r="AX574" s="251"/>
      <c r="AY574" s="251"/>
      <c r="AZ574" s="251"/>
      <c r="BB574" s="303"/>
      <c r="BC574" s="303"/>
      <c r="BD574" s="303"/>
    </row>
    <row r="575" spans="1:56" s="205" customFormat="1" ht="34.5" hidden="1" customHeight="1">
      <c r="A575" s="251"/>
      <c r="B575" s="251"/>
      <c r="C575" s="251"/>
      <c r="D575" s="303"/>
      <c r="E575" s="304"/>
      <c r="F575" s="303"/>
      <c r="G575" s="303"/>
      <c r="H575" s="303"/>
      <c r="I575" s="303"/>
      <c r="J575" s="505" t="str">
        <f>IFERROR(IF(D575="","",INDEX('[18]EODs 2026'!$H:$H,MATCH(D575,'[18]EODs 2026'!$A:$A,0))),0)</f>
        <v/>
      </c>
      <c r="K575" s="510"/>
      <c r="L575" s="506" t="str">
        <f>IFERROR(IF(D575="","",INDEX('[18]EODs 2026'!$F:$F,MATCH(D575,'[18]EODs 2026'!$A:$A,0))),0)</f>
        <v/>
      </c>
      <c r="M575" s="303"/>
      <c r="N575" s="303"/>
      <c r="O575" s="303"/>
      <c r="P575" s="303"/>
      <c r="Q575" s="303"/>
      <c r="R575" s="303"/>
      <c r="S575" s="303"/>
      <c r="T575" s="303"/>
      <c r="U575" s="303"/>
      <c r="V575" s="303"/>
      <c r="W575" s="303"/>
      <c r="X575" s="251"/>
      <c r="Y575" s="251"/>
      <c r="Z575" s="251"/>
      <c r="AA575" s="251"/>
      <c r="AB575" s="251"/>
      <c r="AC575" s="251"/>
      <c r="AD575" s="251"/>
      <c r="AE575" s="251"/>
      <c r="AH575" s="303"/>
      <c r="AL575" s="270" t="s">
        <v>1933</v>
      </c>
      <c r="AM575" s="271">
        <v>280704</v>
      </c>
      <c r="AT575" s="206"/>
      <c r="AU575" s="251"/>
      <c r="AV575" s="251"/>
      <c r="AW575" s="251"/>
      <c r="AX575" s="251"/>
      <c r="AY575" s="251"/>
      <c r="AZ575" s="251"/>
      <c r="BB575" s="303"/>
      <c r="BC575" s="303"/>
      <c r="BD575" s="303"/>
    </row>
    <row r="576" spans="1:56" s="205" customFormat="1" ht="34.5" hidden="1" customHeight="1">
      <c r="A576" s="251"/>
      <c r="B576" s="251"/>
      <c r="C576" s="251"/>
      <c r="D576" s="303"/>
      <c r="E576" s="304"/>
      <c r="F576" s="303"/>
      <c r="G576" s="303"/>
      <c r="H576" s="303"/>
      <c r="I576" s="303"/>
      <c r="J576" s="505" t="str">
        <f>IFERROR(IF(D576="","",INDEX('[18]EODs 2026'!$H:$H,MATCH(D576,'[18]EODs 2026'!$A:$A,0))),0)</f>
        <v/>
      </c>
      <c r="K576" s="510"/>
      <c r="L576" s="506" t="str">
        <f>IFERROR(IF(D576="","",INDEX('[18]EODs 2026'!$F:$F,MATCH(D576,'[18]EODs 2026'!$A:$A,0))),0)</f>
        <v/>
      </c>
      <c r="M576" s="303"/>
      <c r="N576" s="303"/>
      <c r="O576" s="303"/>
      <c r="P576" s="303"/>
      <c r="Q576" s="303"/>
      <c r="R576" s="303"/>
      <c r="S576" s="303"/>
      <c r="T576" s="303"/>
      <c r="U576" s="303"/>
      <c r="V576" s="303"/>
      <c r="W576" s="303"/>
      <c r="X576" s="251"/>
      <c r="Y576" s="251"/>
      <c r="Z576" s="251"/>
      <c r="AA576" s="251"/>
      <c r="AB576" s="251"/>
      <c r="AC576" s="251"/>
      <c r="AD576" s="251"/>
      <c r="AE576" s="251"/>
      <c r="AH576" s="303"/>
      <c r="AL576" s="270" t="s">
        <v>1934</v>
      </c>
      <c r="AM576" s="271">
        <v>280705</v>
      </c>
      <c r="AT576" s="206"/>
      <c r="AU576" s="251"/>
      <c r="AV576" s="251"/>
      <c r="AW576" s="251"/>
      <c r="AX576" s="251"/>
      <c r="AY576" s="251"/>
      <c r="AZ576" s="251"/>
      <c r="BB576" s="303"/>
      <c r="BC576" s="303"/>
      <c r="BD576" s="303"/>
    </row>
    <row r="577" spans="1:56" s="205" customFormat="1" ht="34.5" hidden="1" customHeight="1">
      <c r="A577" s="251"/>
      <c r="B577" s="251"/>
      <c r="C577" s="251"/>
      <c r="D577" s="303"/>
      <c r="E577" s="304"/>
      <c r="F577" s="303"/>
      <c r="G577" s="303"/>
      <c r="H577" s="303"/>
      <c r="I577" s="303"/>
      <c r="J577" s="505" t="str">
        <f>IFERROR(IF(D577="","",INDEX('[18]EODs 2026'!$H:$H,MATCH(D577,'[18]EODs 2026'!$A:$A,0))),0)</f>
        <v/>
      </c>
      <c r="K577" s="510"/>
      <c r="L577" s="506" t="str">
        <f>IFERROR(IF(D577="","",INDEX('[18]EODs 2026'!$F:$F,MATCH(D577,'[18]EODs 2026'!$A:$A,0))),0)</f>
        <v/>
      </c>
      <c r="M577" s="303"/>
      <c r="N577" s="303"/>
      <c r="O577" s="303"/>
      <c r="P577" s="303"/>
      <c r="Q577" s="303"/>
      <c r="R577" s="303"/>
      <c r="S577" s="303"/>
      <c r="T577" s="303"/>
      <c r="U577" s="303"/>
      <c r="V577" s="303"/>
      <c r="W577" s="303"/>
      <c r="X577" s="251"/>
      <c r="Y577" s="251"/>
      <c r="Z577" s="251"/>
      <c r="AA577" s="251"/>
      <c r="AB577" s="251"/>
      <c r="AC577" s="251"/>
      <c r="AD577" s="251"/>
      <c r="AE577" s="251"/>
      <c r="AH577" s="303"/>
      <c r="AL577" s="270" t="s">
        <v>1935</v>
      </c>
      <c r="AM577" s="271">
        <v>280706</v>
      </c>
      <c r="AT577" s="206"/>
      <c r="AU577" s="251"/>
      <c r="AV577" s="251"/>
      <c r="AW577" s="251"/>
      <c r="AX577" s="251"/>
      <c r="AY577" s="251"/>
      <c r="AZ577" s="251"/>
      <c r="BB577" s="303"/>
      <c r="BC577" s="303"/>
      <c r="BD577" s="303"/>
    </row>
    <row r="578" spans="1:56" s="205" customFormat="1" ht="34.5" hidden="1" customHeight="1">
      <c r="A578" s="251"/>
      <c r="B578" s="251"/>
      <c r="C578" s="251"/>
      <c r="D578" s="303"/>
      <c r="E578" s="304"/>
      <c r="F578" s="303"/>
      <c r="G578" s="303"/>
      <c r="H578" s="303"/>
      <c r="I578" s="303"/>
      <c r="J578" s="505" t="str">
        <f>IFERROR(IF(D578="","",INDEX('[18]EODs 2026'!$H:$H,MATCH(D578,'[18]EODs 2026'!$A:$A,0))),0)</f>
        <v/>
      </c>
      <c r="K578" s="510"/>
      <c r="L578" s="506" t="str">
        <f>IFERROR(IF(D578="","",INDEX('[18]EODs 2026'!$F:$F,MATCH(D578,'[18]EODs 2026'!$A:$A,0))),0)</f>
        <v/>
      </c>
      <c r="M578" s="303"/>
      <c r="N578" s="303"/>
      <c r="O578" s="303"/>
      <c r="P578" s="303"/>
      <c r="Q578" s="303"/>
      <c r="R578" s="303"/>
      <c r="S578" s="303"/>
      <c r="T578" s="303"/>
      <c r="U578" s="303"/>
      <c r="V578" s="303"/>
      <c r="W578" s="303"/>
      <c r="X578" s="251"/>
      <c r="Y578" s="251"/>
      <c r="Z578" s="251"/>
      <c r="AA578" s="251"/>
      <c r="AB578" s="251"/>
      <c r="AC578" s="251"/>
      <c r="AD578" s="251"/>
      <c r="AE578" s="251"/>
      <c r="AH578" s="303"/>
      <c r="AL578" s="270" t="s">
        <v>1936</v>
      </c>
      <c r="AM578" s="271">
        <v>280707</v>
      </c>
      <c r="AT578" s="206"/>
      <c r="AU578" s="251"/>
      <c r="AV578" s="251"/>
      <c r="AW578" s="251"/>
      <c r="AX578" s="251"/>
      <c r="AY578" s="251"/>
      <c r="AZ578" s="251"/>
      <c r="BB578" s="303"/>
      <c r="BC578" s="303"/>
      <c r="BD578" s="303"/>
    </row>
    <row r="579" spans="1:56" s="205" customFormat="1" ht="34.5" hidden="1" customHeight="1">
      <c r="A579" s="251"/>
      <c r="B579" s="251"/>
      <c r="C579" s="251"/>
      <c r="D579" s="303"/>
      <c r="E579" s="304"/>
      <c r="F579" s="303"/>
      <c r="G579" s="303"/>
      <c r="H579" s="303"/>
      <c r="I579" s="303"/>
      <c r="J579" s="505" t="str">
        <f>IFERROR(IF(D579="","",INDEX('[18]EODs 2026'!$H:$H,MATCH(D579,'[18]EODs 2026'!$A:$A,0))),0)</f>
        <v/>
      </c>
      <c r="K579" s="510"/>
      <c r="L579" s="506" t="str">
        <f>IFERROR(IF(D579="","",INDEX('[18]EODs 2026'!$F:$F,MATCH(D579,'[18]EODs 2026'!$A:$A,0))),0)</f>
        <v/>
      </c>
      <c r="M579" s="303"/>
      <c r="N579" s="303"/>
      <c r="O579" s="303"/>
      <c r="P579" s="303"/>
      <c r="Q579" s="303"/>
      <c r="R579" s="303"/>
      <c r="S579" s="303"/>
      <c r="T579" s="303"/>
      <c r="U579" s="303"/>
      <c r="V579" s="303"/>
      <c r="W579" s="303"/>
      <c r="X579" s="251"/>
      <c r="Y579" s="251"/>
      <c r="Z579" s="251"/>
      <c r="AA579" s="251"/>
      <c r="AB579" s="251"/>
      <c r="AC579" s="251"/>
      <c r="AD579" s="251"/>
      <c r="AE579" s="251"/>
      <c r="AH579" s="303"/>
      <c r="AL579" s="270" t="s">
        <v>1937</v>
      </c>
      <c r="AM579" s="271">
        <v>280708</v>
      </c>
      <c r="AT579" s="206"/>
      <c r="AU579" s="251"/>
      <c r="AV579" s="251"/>
      <c r="AW579" s="251"/>
      <c r="AX579" s="251"/>
      <c r="AY579" s="251"/>
      <c r="AZ579" s="251"/>
      <c r="BB579" s="303"/>
      <c r="BC579" s="303"/>
      <c r="BD579" s="303"/>
    </row>
    <row r="580" spans="1:56" s="205" customFormat="1" ht="34.5" hidden="1" customHeight="1">
      <c r="A580" s="251"/>
      <c r="B580" s="251"/>
      <c r="C580" s="251"/>
      <c r="D580" s="303"/>
      <c r="E580" s="304"/>
      <c r="F580" s="303"/>
      <c r="G580" s="303"/>
      <c r="H580" s="303"/>
      <c r="I580" s="303"/>
      <c r="J580" s="505" t="str">
        <f>IFERROR(IF(D580="","",INDEX('[18]EODs 2026'!$H:$H,MATCH(D580,'[18]EODs 2026'!$A:$A,0))),0)</f>
        <v/>
      </c>
      <c r="K580" s="510"/>
      <c r="L580" s="506" t="str">
        <f>IFERROR(IF(D580="","",INDEX('[18]EODs 2026'!$F:$F,MATCH(D580,'[18]EODs 2026'!$A:$A,0))),0)</f>
        <v/>
      </c>
      <c r="M580" s="303"/>
      <c r="N580" s="303"/>
      <c r="O580" s="303"/>
      <c r="P580" s="303"/>
      <c r="Q580" s="303"/>
      <c r="R580" s="303"/>
      <c r="S580" s="303"/>
      <c r="T580" s="303"/>
      <c r="U580" s="303"/>
      <c r="V580" s="303"/>
      <c r="W580" s="303"/>
      <c r="X580" s="251"/>
      <c r="Y580" s="251"/>
      <c r="Z580" s="251"/>
      <c r="AA580" s="251"/>
      <c r="AB580" s="251"/>
      <c r="AC580" s="251"/>
      <c r="AD580" s="251"/>
      <c r="AE580" s="251"/>
      <c r="AH580" s="303"/>
      <c r="AL580" s="270" t="s">
        <v>1938</v>
      </c>
      <c r="AM580" s="271">
        <v>280709</v>
      </c>
      <c r="AT580" s="206"/>
      <c r="AU580" s="251"/>
      <c r="AV580" s="251"/>
      <c r="AW580" s="251"/>
      <c r="AX580" s="251"/>
      <c r="AY580" s="251"/>
      <c r="AZ580" s="251"/>
      <c r="BB580" s="303"/>
      <c r="BC580" s="303"/>
      <c r="BD580" s="303"/>
    </row>
    <row r="581" spans="1:56" s="205" customFormat="1" ht="34.5" hidden="1" customHeight="1">
      <c r="A581" s="251"/>
      <c r="B581" s="251"/>
      <c r="C581" s="251"/>
      <c r="D581" s="303"/>
      <c r="E581" s="304"/>
      <c r="F581" s="303"/>
      <c r="G581" s="303"/>
      <c r="H581" s="303"/>
      <c r="I581" s="303"/>
      <c r="J581" s="505" t="str">
        <f>IFERROR(IF(D581="","",INDEX('[18]EODs 2026'!$H:$H,MATCH(D581,'[18]EODs 2026'!$A:$A,0))),0)</f>
        <v/>
      </c>
      <c r="K581" s="510"/>
      <c r="L581" s="506" t="str">
        <f>IFERROR(IF(D581="","",INDEX('[18]EODs 2026'!$F:$F,MATCH(D581,'[18]EODs 2026'!$A:$A,0))),0)</f>
        <v/>
      </c>
      <c r="M581" s="303"/>
      <c r="N581" s="303"/>
      <c r="O581" s="303"/>
      <c r="P581" s="303"/>
      <c r="Q581" s="303"/>
      <c r="R581" s="303"/>
      <c r="S581" s="303"/>
      <c r="T581" s="303"/>
      <c r="U581" s="303"/>
      <c r="V581" s="303"/>
      <c r="W581" s="303"/>
      <c r="X581" s="251"/>
      <c r="Y581" s="251"/>
      <c r="Z581" s="251"/>
      <c r="AA581" s="251"/>
      <c r="AB581" s="251"/>
      <c r="AC581" s="251"/>
      <c r="AD581" s="251"/>
      <c r="AE581" s="251"/>
      <c r="AH581" s="303"/>
      <c r="AL581" s="270" t="s">
        <v>1939</v>
      </c>
      <c r="AM581" s="271">
        <v>280710</v>
      </c>
      <c r="AT581" s="206"/>
      <c r="AU581" s="251"/>
      <c r="AV581" s="251"/>
      <c r="AW581" s="251"/>
      <c r="AX581" s="251"/>
      <c r="AY581" s="251"/>
      <c r="AZ581" s="251"/>
      <c r="BB581" s="303"/>
      <c r="BC581" s="303"/>
      <c r="BD581" s="303"/>
    </row>
    <row r="582" spans="1:56" s="205" customFormat="1" ht="34.5" hidden="1" customHeight="1">
      <c r="A582" s="251"/>
      <c r="B582" s="251"/>
      <c r="C582" s="251"/>
      <c r="D582" s="303"/>
      <c r="E582" s="304"/>
      <c r="F582" s="303"/>
      <c r="G582" s="303"/>
      <c r="H582" s="303"/>
      <c r="I582" s="303"/>
      <c r="J582" s="505" t="str">
        <f>IFERROR(IF(D582="","",INDEX('[18]EODs 2026'!$H:$H,MATCH(D582,'[18]EODs 2026'!$A:$A,0))),0)</f>
        <v/>
      </c>
      <c r="K582" s="510"/>
      <c r="L582" s="506" t="str">
        <f>IFERROR(IF(D582="","",INDEX('[18]EODs 2026'!$F:$F,MATCH(D582,'[18]EODs 2026'!$A:$A,0))),0)</f>
        <v/>
      </c>
      <c r="M582" s="303"/>
      <c r="N582" s="303"/>
      <c r="O582" s="303"/>
      <c r="P582" s="303"/>
      <c r="Q582" s="303"/>
      <c r="R582" s="303"/>
      <c r="S582" s="303"/>
      <c r="T582" s="303"/>
      <c r="U582" s="303"/>
      <c r="V582" s="303"/>
      <c r="W582" s="303"/>
      <c r="X582" s="251"/>
      <c r="Y582" s="251"/>
      <c r="Z582" s="251"/>
      <c r="AA582" s="251"/>
      <c r="AB582" s="251"/>
      <c r="AC582" s="251"/>
      <c r="AD582" s="251"/>
      <c r="AE582" s="251"/>
      <c r="AH582" s="303"/>
      <c r="AL582" s="270" t="s">
        <v>1940</v>
      </c>
      <c r="AM582" s="271">
        <v>280711</v>
      </c>
      <c r="AT582" s="206"/>
      <c r="AU582" s="251"/>
      <c r="AV582" s="251"/>
      <c r="AW582" s="251"/>
      <c r="AX582" s="251"/>
      <c r="AY582" s="251"/>
      <c r="AZ582" s="251"/>
      <c r="BB582" s="303"/>
      <c r="BC582" s="303"/>
      <c r="BD582" s="303"/>
    </row>
    <row r="583" spans="1:56" s="205" customFormat="1" ht="34.5" hidden="1" customHeight="1">
      <c r="A583" s="251"/>
      <c r="B583" s="251"/>
      <c r="C583" s="251"/>
      <c r="D583" s="303"/>
      <c r="E583" s="304"/>
      <c r="F583" s="303"/>
      <c r="G583" s="303"/>
      <c r="H583" s="303"/>
      <c r="I583" s="303"/>
      <c r="J583" s="505" t="str">
        <f>IFERROR(IF(D583="","",INDEX('[18]EODs 2026'!$H:$H,MATCH(D583,'[18]EODs 2026'!$A:$A,0))),0)</f>
        <v/>
      </c>
      <c r="K583" s="510"/>
      <c r="L583" s="506" t="str">
        <f>IFERROR(IF(D583="","",INDEX('[18]EODs 2026'!$F:$F,MATCH(D583,'[18]EODs 2026'!$A:$A,0))),0)</f>
        <v/>
      </c>
      <c r="M583" s="303"/>
      <c r="N583" s="303"/>
      <c r="O583" s="303"/>
      <c r="P583" s="303"/>
      <c r="Q583" s="303"/>
      <c r="R583" s="303"/>
      <c r="S583" s="303"/>
      <c r="T583" s="303"/>
      <c r="U583" s="303"/>
      <c r="V583" s="303"/>
      <c r="W583" s="303"/>
      <c r="X583" s="251"/>
      <c r="Y583" s="251"/>
      <c r="Z583" s="251"/>
      <c r="AA583" s="251"/>
      <c r="AB583" s="251"/>
      <c r="AC583" s="251"/>
      <c r="AD583" s="251"/>
      <c r="AE583" s="251"/>
      <c r="AH583" s="303"/>
      <c r="AL583" s="270" t="s">
        <v>1941</v>
      </c>
      <c r="AM583" s="271">
        <v>280712</v>
      </c>
      <c r="AT583" s="206"/>
      <c r="AU583" s="251"/>
      <c r="AV583" s="251"/>
      <c r="AW583" s="251"/>
      <c r="AX583" s="251"/>
      <c r="AY583" s="251"/>
      <c r="AZ583" s="251"/>
      <c r="BB583" s="303"/>
      <c r="BC583" s="303"/>
      <c r="BD583" s="303"/>
    </row>
    <row r="584" spans="1:56" s="205" customFormat="1" ht="34.5" hidden="1" customHeight="1">
      <c r="A584" s="251"/>
      <c r="B584" s="251"/>
      <c r="C584" s="251"/>
      <c r="D584" s="303"/>
      <c r="E584" s="304"/>
      <c r="F584" s="303"/>
      <c r="G584" s="303"/>
      <c r="H584" s="303"/>
      <c r="I584" s="303"/>
      <c r="J584" s="505" t="str">
        <f>IFERROR(IF(D584="","",INDEX('[18]EODs 2026'!$H:$H,MATCH(D584,'[18]EODs 2026'!$A:$A,0))),0)</f>
        <v/>
      </c>
      <c r="K584" s="510"/>
      <c r="L584" s="506" t="str">
        <f>IFERROR(IF(D584="","",INDEX('[18]EODs 2026'!$F:$F,MATCH(D584,'[18]EODs 2026'!$A:$A,0))),0)</f>
        <v/>
      </c>
      <c r="M584" s="303"/>
      <c r="N584" s="303"/>
      <c r="O584" s="303"/>
      <c r="P584" s="303"/>
      <c r="Q584" s="303"/>
      <c r="R584" s="303"/>
      <c r="S584" s="303"/>
      <c r="T584" s="303"/>
      <c r="U584" s="303"/>
      <c r="V584" s="303"/>
      <c r="W584" s="303"/>
      <c r="X584" s="251"/>
      <c r="Y584" s="251"/>
      <c r="Z584" s="251"/>
      <c r="AA584" s="251"/>
      <c r="AB584" s="251"/>
      <c r="AC584" s="251"/>
      <c r="AD584" s="251"/>
      <c r="AE584" s="251"/>
      <c r="AH584" s="303"/>
      <c r="AL584" s="270" t="s">
        <v>1942</v>
      </c>
      <c r="AM584" s="271">
        <v>280713</v>
      </c>
      <c r="AT584" s="206"/>
      <c r="AU584" s="251"/>
      <c r="AV584" s="251"/>
      <c r="AW584" s="251"/>
      <c r="AX584" s="251"/>
      <c r="AY584" s="251"/>
      <c r="AZ584" s="251"/>
      <c r="BB584" s="303"/>
      <c r="BC584" s="303"/>
      <c r="BD584" s="303"/>
    </row>
    <row r="585" spans="1:56" s="205" customFormat="1" ht="34.5" hidden="1" customHeight="1">
      <c r="A585" s="251"/>
      <c r="B585" s="251"/>
      <c r="C585" s="251"/>
      <c r="D585" s="303"/>
      <c r="E585" s="304"/>
      <c r="F585" s="303"/>
      <c r="G585" s="303"/>
      <c r="H585" s="303"/>
      <c r="I585" s="303"/>
      <c r="J585" s="505" t="str">
        <f>IFERROR(IF(D585="","",INDEX('[18]EODs 2026'!$H:$H,MATCH(D585,'[18]EODs 2026'!$A:$A,0))),0)</f>
        <v/>
      </c>
      <c r="K585" s="510"/>
      <c r="L585" s="506" t="str">
        <f>IFERROR(IF(D585="","",INDEX('[18]EODs 2026'!$F:$F,MATCH(D585,'[18]EODs 2026'!$A:$A,0))),0)</f>
        <v/>
      </c>
      <c r="M585" s="303"/>
      <c r="N585" s="303"/>
      <c r="O585" s="303"/>
      <c r="P585" s="303"/>
      <c r="Q585" s="303"/>
      <c r="R585" s="303"/>
      <c r="S585" s="303"/>
      <c r="T585" s="303"/>
      <c r="U585" s="303"/>
      <c r="V585" s="303"/>
      <c r="W585" s="303"/>
      <c r="X585" s="251"/>
      <c r="Y585" s="251"/>
      <c r="Z585" s="251"/>
      <c r="AA585" s="251"/>
      <c r="AB585" s="251"/>
      <c r="AC585" s="251"/>
      <c r="AD585" s="251"/>
      <c r="AE585" s="251"/>
      <c r="AH585" s="303"/>
      <c r="AL585" s="270" t="s">
        <v>1943</v>
      </c>
      <c r="AM585" s="271">
        <v>280714</v>
      </c>
      <c r="AT585" s="206"/>
      <c r="AU585" s="251"/>
      <c r="AV585" s="251"/>
      <c r="AW585" s="251"/>
      <c r="AX585" s="251"/>
      <c r="AY585" s="251"/>
      <c r="AZ585" s="251"/>
      <c r="BB585" s="303"/>
      <c r="BC585" s="303"/>
      <c r="BD585" s="303"/>
    </row>
    <row r="586" spans="1:56" s="205" customFormat="1" ht="34.5" hidden="1" customHeight="1">
      <c r="A586" s="251"/>
      <c r="B586" s="251"/>
      <c r="C586" s="251"/>
      <c r="D586" s="303"/>
      <c r="E586" s="304"/>
      <c r="F586" s="303"/>
      <c r="G586" s="303"/>
      <c r="H586" s="303"/>
      <c r="I586" s="303"/>
      <c r="J586" s="505" t="str">
        <f>IFERROR(IF(D586="","",INDEX('[18]EODs 2026'!$H:$H,MATCH(D586,'[18]EODs 2026'!$A:$A,0))),0)</f>
        <v/>
      </c>
      <c r="K586" s="510"/>
      <c r="L586" s="506" t="str">
        <f>IFERROR(IF(D586="","",INDEX('[18]EODs 2026'!$F:$F,MATCH(D586,'[18]EODs 2026'!$A:$A,0))),0)</f>
        <v/>
      </c>
      <c r="M586" s="303"/>
      <c r="N586" s="303"/>
      <c r="O586" s="303"/>
      <c r="P586" s="303"/>
      <c r="Q586" s="303"/>
      <c r="R586" s="303"/>
      <c r="S586" s="303"/>
      <c r="T586" s="303"/>
      <c r="U586" s="303"/>
      <c r="V586" s="303"/>
      <c r="W586" s="303"/>
      <c r="X586" s="251"/>
      <c r="Y586" s="251"/>
      <c r="Z586" s="251"/>
      <c r="AA586" s="251"/>
      <c r="AB586" s="251"/>
      <c r="AC586" s="251"/>
      <c r="AD586" s="251"/>
      <c r="AE586" s="251"/>
      <c r="AH586" s="303"/>
      <c r="AL586" s="270" t="s">
        <v>1944</v>
      </c>
      <c r="AM586" s="271">
        <v>280715</v>
      </c>
      <c r="AT586" s="206"/>
      <c r="AU586" s="251"/>
      <c r="AV586" s="251"/>
      <c r="AW586" s="251"/>
      <c r="AX586" s="251"/>
      <c r="AY586" s="251"/>
      <c r="AZ586" s="251"/>
      <c r="BB586" s="303"/>
      <c r="BC586" s="303"/>
      <c r="BD586" s="303"/>
    </row>
    <row r="587" spans="1:56" s="205" customFormat="1" ht="34.5" hidden="1" customHeight="1">
      <c r="A587" s="251"/>
      <c r="B587" s="251"/>
      <c r="C587" s="251"/>
      <c r="D587" s="303"/>
      <c r="E587" s="304"/>
      <c r="F587" s="303"/>
      <c r="G587" s="303"/>
      <c r="H587" s="303"/>
      <c r="I587" s="303"/>
      <c r="J587" s="505" t="str">
        <f>IFERROR(IF(D587="","",INDEX('[18]EODs 2026'!$H:$H,MATCH(D587,'[18]EODs 2026'!$A:$A,0))),0)</f>
        <v/>
      </c>
      <c r="K587" s="510"/>
      <c r="L587" s="506" t="str">
        <f>IFERROR(IF(D587="","",INDEX('[18]EODs 2026'!$F:$F,MATCH(D587,'[18]EODs 2026'!$A:$A,0))),0)</f>
        <v/>
      </c>
      <c r="M587" s="303"/>
      <c r="N587" s="303"/>
      <c r="O587" s="303"/>
      <c r="P587" s="303"/>
      <c r="Q587" s="303"/>
      <c r="R587" s="303"/>
      <c r="S587" s="303"/>
      <c r="T587" s="303"/>
      <c r="U587" s="303"/>
      <c r="V587" s="303"/>
      <c r="W587" s="303"/>
      <c r="X587" s="251"/>
      <c r="Y587" s="251"/>
      <c r="Z587" s="251"/>
      <c r="AA587" s="251"/>
      <c r="AB587" s="251"/>
      <c r="AC587" s="251"/>
      <c r="AD587" s="251"/>
      <c r="AE587" s="251"/>
      <c r="AH587" s="303"/>
      <c r="AL587" s="270" t="s">
        <v>1945</v>
      </c>
      <c r="AM587" s="271">
        <v>280716</v>
      </c>
      <c r="AT587" s="206"/>
      <c r="AU587" s="251"/>
      <c r="AV587" s="251"/>
      <c r="AW587" s="251"/>
      <c r="AX587" s="251"/>
      <c r="AY587" s="251"/>
      <c r="AZ587" s="251"/>
      <c r="BB587" s="303"/>
      <c r="BC587" s="303"/>
      <c r="BD587" s="303"/>
    </row>
    <row r="588" spans="1:56" s="205" customFormat="1" ht="34.5" hidden="1" customHeight="1">
      <c r="A588" s="251"/>
      <c r="B588" s="251"/>
      <c r="C588" s="251"/>
      <c r="D588" s="303"/>
      <c r="E588" s="304"/>
      <c r="F588" s="303"/>
      <c r="G588" s="303"/>
      <c r="H588" s="303"/>
      <c r="I588" s="303"/>
      <c r="J588" s="505" t="str">
        <f>IFERROR(IF(D588="","",INDEX('[18]EODs 2026'!$H:$H,MATCH(D588,'[18]EODs 2026'!$A:$A,0))),0)</f>
        <v/>
      </c>
      <c r="K588" s="510"/>
      <c r="L588" s="506" t="str">
        <f>IFERROR(IF(D588="","",INDEX('[18]EODs 2026'!$F:$F,MATCH(D588,'[18]EODs 2026'!$A:$A,0))),0)</f>
        <v/>
      </c>
      <c r="M588" s="303"/>
      <c r="N588" s="303"/>
      <c r="O588" s="303"/>
      <c r="P588" s="303"/>
      <c r="Q588" s="303"/>
      <c r="R588" s="303"/>
      <c r="S588" s="303"/>
      <c r="T588" s="303"/>
      <c r="U588" s="303"/>
      <c r="V588" s="303"/>
      <c r="W588" s="303"/>
      <c r="X588" s="251"/>
      <c r="Y588" s="251"/>
      <c r="Z588" s="251"/>
      <c r="AA588" s="251"/>
      <c r="AB588" s="251"/>
      <c r="AC588" s="251"/>
      <c r="AD588" s="251"/>
      <c r="AE588" s="251"/>
      <c r="AH588" s="303"/>
      <c r="AL588" s="270" t="s">
        <v>1946</v>
      </c>
      <c r="AM588" s="271">
        <v>280717</v>
      </c>
      <c r="AT588" s="206"/>
      <c r="AU588" s="251"/>
      <c r="AV588" s="251"/>
      <c r="AW588" s="251"/>
      <c r="AX588" s="251"/>
      <c r="AY588" s="251"/>
      <c r="AZ588" s="251"/>
      <c r="BB588" s="303"/>
      <c r="BC588" s="303"/>
      <c r="BD588" s="303"/>
    </row>
    <row r="589" spans="1:56" s="205" customFormat="1" ht="34.5" hidden="1" customHeight="1">
      <c r="A589" s="251"/>
      <c r="B589" s="251"/>
      <c r="C589" s="251"/>
      <c r="D589" s="303"/>
      <c r="E589" s="304"/>
      <c r="F589" s="303"/>
      <c r="G589" s="303"/>
      <c r="H589" s="303"/>
      <c r="I589" s="303"/>
      <c r="J589" s="505" t="str">
        <f>IFERROR(IF(D589="","",INDEX('[18]EODs 2026'!$H:$H,MATCH(D589,'[18]EODs 2026'!$A:$A,0))),0)</f>
        <v/>
      </c>
      <c r="K589" s="510"/>
      <c r="L589" s="506" t="str">
        <f>IFERROR(IF(D589="","",INDEX('[18]EODs 2026'!$F:$F,MATCH(D589,'[18]EODs 2026'!$A:$A,0))),0)</f>
        <v/>
      </c>
      <c r="M589" s="303"/>
      <c r="N589" s="303"/>
      <c r="O589" s="303"/>
      <c r="P589" s="303"/>
      <c r="Q589" s="303"/>
      <c r="R589" s="303"/>
      <c r="S589" s="303"/>
      <c r="T589" s="303"/>
      <c r="U589" s="303"/>
      <c r="V589" s="303"/>
      <c r="W589" s="303"/>
      <c r="X589" s="251"/>
      <c r="Y589" s="251"/>
      <c r="Z589" s="251"/>
      <c r="AA589" s="251"/>
      <c r="AB589" s="251"/>
      <c r="AC589" s="251"/>
      <c r="AD589" s="251"/>
      <c r="AE589" s="251"/>
      <c r="AH589" s="303"/>
      <c r="AL589" s="270" t="s">
        <v>1947</v>
      </c>
      <c r="AM589" s="271">
        <v>280718</v>
      </c>
      <c r="AT589" s="206"/>
      <c r="AU589" s="251"/>
      <c r="AV589" s="251"/>
      <c r="AW589" s="251"/>
      <c r="AX589" s="251"/>
      <c r="AY589" s="251"/>
      <c r="AZ589" s="251"/>
      <c r="BB589" s="303"/>
      <c r="BC589" s="303"/>
      <c r="BD589" s="303"/>
    </row>
    <row r="590" spans="1:56" s="205" customFormat="1" ht="34.5" hidden="1" customHeight="1">
      <c r="A590" s="251"/>
      <c r="B590" s="251"/>
      <c r="C590" s="251"/>
      <c r="D590" s="303"/>
      <c r="E590" s="304"/>
      <c r="F590" s="303"/>
      <c r="G590" s="303"/>
      <c r="H590" s="303"/>
      <c r="I590" s="303"/>
      <c r="J590" s="505" t="str">
        <f>IFERROR(IF(D590="","",INDEX('[18]EODs 2026'!$H:$H,MATCH(D590,'[18]EODs 2026'!$A:$A,0))),0)</f>
        <v/>
      </c>
      <c r="K590" s="510"/>
      <c r="L590" s="506" t="str">
        <f>IFERROR(IF(D590="","",INDEX('[18]EODs 2026'!$F:$F,MATCH(D590,'[18]EODs 2026'!$A:$A,0))),0)</f>
        <v/>
      </c>
      <c r="M590" s="303"/>
      <c r="N590" s="303"/>
      <c r="O590" s="303"/>
      <c r="P590" s="303"/>
      <c r="Q590" s="303"/>
      <c r="R590" s="303"/>
      <c r="S590" s="303"/>
      <c r="T590" s="303"/>
      <c r="U590" s="303"/>
      <c r="V590" s="303"/>
      <c r="W590" s="303"/>
      <c r="X590" s="251"/>
      <c r="Y590" s="251"/>
      <c r="Z590" s="251"/>
      <c r="AA590" s="251"/>
      <c r="AB590" s="251"/>
      <c r="AC590" s="251"/>
      <c r="AD590" s="251"/>
      <c r="AE590" s="251"/>
      <c r="AH590" s="303"/>
      <c r="AL590" s="270" t="s">
        <v>1948</v>
      </c>
      <c r="AM590" s="271">
        <v>280719</v>
      </c>
      <c r="AT590" s="206"/>
      <c r="AU590" s="251"/>
      <c r="AV590" s="251"/>
      <c r="AW590" s="251"/>
      <c r="AX590" s="251"/>
      <c r="AY590" s="251"/>
      <c r="AZ590" s="251"/>
      <c r="BB590" s="303"/>
      <c r="BC590" s="303"/>
      <c r="BD590" s="303"/>
    </row>
    <row r="591" spans="1:56" s="205" customFormat="1" ht="34.5" hidden="1" customHeight="1">
      <c r="A591" s="251"/>
      <c r="B591" s="251"/>
      <c r="C591" s="251"/>
      <c r="D591" s="303"/>
      <c r="E591" s="304"/>
      <c r="F591" s="303"/>
      <c r="G591" s="303"/>
      <c r="H591" s="303"/>
      <c r="I591" s="303"/>
      <c r="J591" s="505" t="str">
        <f>IFERROR(IF(D591="","",INDEX('[18]EODs 2026'!$H:$H,MATCH(D591,'[18]EODs 2026'!$A:$A,0))),0)</f>
        <v/>
      </c>
      <c r="K591" s="510"/>
      <c r="L591" s="506" t="str">
        <f>IFERROR(IF(D591="","",INDEX('[18]EODs 2026'!$F:$F,MATCH(D591,'[18]EODs 2026'!$A:$A,0))),0)</f>
        <v/>
      </c>
      <c r="M591" s="303"/>
      <c r="N591" s="303"/>
      <c r="O591" s="303"/>
      <c r="P591" s="303"/>
      <c r="Q591" s="303"/>
      <c r="R591" s="303"/>
      <c r="S591" s="303"/>
      <c r="T591" s="303"/>
      <c r="U591" s="303"/>
      <c r="V591" s="303"/>
      <c r="W591" s="303"/>
      <c r="X591" s="251"/>
      <c r="Y591" s="251"/>
      <c r="Z591" s="251"/>
      <c r="AA591" s="251"/>
      <c r="AB591" s="251"/>
      <c r="AC591" s="251"/>
      <c r="AD591" s="251"/>
      <c r="AE591" s="251"/>
      <c r="AH591" s="303"/>
      <c r="AL591" s="270" t="s">
        <v>1949</v>
      </c>
      <c r="AM591" s="271">
        <v>280720</v>
      </c>
      <c r="AT591" s="206"/>
      <c r="AU591" s="251"/>
      <c r="AV591" s="251"/>
      <c r="AW591" s="251"/>
      <c r="AX591" s="251"/>
      <c r="AY591" s="251"/>
      <c r="AZ591" s="251"/>
      <c r="BB591" s="303"/>
      <c r="BC591" s="303"/>
      <c r="BD591" s="303"/>
    </row>
    <row r="592" spans="1:56" s="205" customFormat="1" ht="34.5" hidden="1" customHeight="1">
      <c r="A592" s="251"/>
      <c r="B592" s="251"/>
      <c r="C592" s="251"/>
      <c r="D592" s="303"/>
      <c r="E592" s="304"/>
      <c r="F592" s="303"/>
      <c r="G592" s="303"/>
      <c r="H592" s="303"/>
      <c r="I592" s="303"/>
      <c r="J592" s="505" t="str">
        <f>IFERROR(IF(D592="","",INDEX('[18]EODs 2026'!$H:$H,MATCH(D592,'[18]EODs 2026'!$A:$A,0))),0)</f>
        <v/>
      </c>
      <c r="K592" s="510"/>
      <c r="L592" s="506" t="str">
        <f>IFERROR(IF(D592="","",INDEX('[18]EODs 2026'!$F:$F,MATCH(D592,'[18]EODs 2026'!$A:$A,0))),0)</f>
        <v/>
      </c>
      <c r="M592" s="303"/>
      <c r="N592" s="303"/>
      <c r="O592" s="303"/>
      <c r="P592" s="303"/>
      <c r="Q592" s="303"/>
      <c r="R592" s="303"/>
      <c r="S592" s="303"/>
      <c r="T592" s="303"/>
      <c r="U592" s="303"/>
      <c r="V592" s="303"/>
      <c r="W592" s="303"/>
      <c r="X592" s="251"/>
      <c r="Y592" s="251"/>
      <c r="Z592" s="251"/>
      <c r="AA592" s="251"/>
      <c r="AB592" s="251"/>
      <c r="AC592" s="251"/>
      <c r="AD592" s="251"/>
      <c r="AE592" s="251"/>
      <c r="AH592" s="303"/>
      <c r="AL592" s="270" t="s">
        <v>1950</v>
      </c>
      <c r="AM592" s="271">
        <v>280721</v>
      </c>
      <c r="AT592" s="206"/>
      <c r="AU592" s="251"/>
      <c r="AV592" s="251"/>
      <c r="AW592" s="251"/>
      <c r="AX592" s="251"/>
      <c r="AY592" s="251"/>
      <c r="AZ592" s="251"/>
      <c r="BB592" s="303"/>
      <c r="BC592" s="303"/>
      <c r="BD592" s="303"/>
    </row>
    <row r="593" spans="1:56" s="205" customFormat="1" ht="34.5" hidden="1" customHeight="1">
      <c r="A593" s="251"/>
      <c r="B593" s="251"/>
      <c r="C593" s="251"/>
      <c r="D593" s="303"/>
      <c r="E593" s="304"/>
      <c r="F593" s="303"/>
      <c r="G593" s="303"/>
      <c r="H593" s="303"/>
      <c r="I593" s="303"/>
      <c r="J593" s="505" t="str">
        <f>IFERROR(IF(D593="","",INDEX('[18]EODs 2026'!$H:$H,MATCH(D593,'[18]EODs 2026'!$A:$A,0))),0)</f>
        <v/>
      </c>
      <c r="K593" s="510"/>
      <c r="L593" s="506" t="str">
        <f>IFERROR(IF(D593="","",INDEX('[18]EODs 2026'!$F:$F,MATCH(D593,'[18]EODs 2026'!$A:$A,0))),0)</f>
        <v/>
      </c>
      <c r="M593" s="303"/>
      <c r="N593" s="303"/>
      <c r="O593" s="303"/>
      <c r="P593" s="303"/>
      <c r="Q593" s="303"/>
      <c r="R593" s="303"/>
      <c r="S593" s="303"/>
      <c r="T593" s="303"/>
      <c r="U593" s="303"/>
      <c r="V593" s="303"/>
      <c r="W593" s="303"/>
      <c r="X593" s="251"/>
      <c r="Y593" s="251"/>
      <c r="Z593" s="251"/>
      <c r="AA593" s="251"/>
      <c r="AB593" s="251"/>
      <c r="AC593" s="251"/>
      <c r="AD593" s="251"/>
      <c r="AE593" s="251"/>
      <c r="AH593" s="303"/>
      <c r="AL593" s="270" t="s">
        <v>1951</v>
      </c>
      <c r="AM593" s="271">
        <v>280722</v>
      </c>
      <c r="AT593" s="206"/>
      <c r="AU593" s="251"/>
      <c r="AV593" s="251"/>
      <c r="AW593" s="251"/>
      <c r="AX593" s="251"/>
      <c r="AY593" s="251"/>
      <c r="AZ593" s="251"/>
      <c r="BB593" s="303"/>
      <c r="BC593" s="303"/>
      <c r="BD593" s="303"/>
    </row>
    <row r="594" spans="1:56" s="205" customFormat="1" ht="34.5" hidden="1" customHeight="1">
      <c r="A594" s="251"/>
      <c r="B594" s="251"/>
      <c r="C594" s="251"/>
      <c r="D594" s="303"/>
      <c r="E594" s="304"/>
      <c r="F594" s="303"/>
      <c r="G594" s="303"/>
      <c r="H594" s="303"/>
      <c r="I594" s="303"/>
      <c r="J594" s="505" t="str">
        <f>IFERROR(IF(D594="","",INDEX('[18]EODs 2026'!$H:$H,MATCH(D594,'[18]EODs 2026'!$A:$A,0))),0)</f>
        <v/>
      </c>
      <c r="K594" s="510"/>
      <c r="L594" s="506" t="str">
        <f>IFERROR(IF(D594="","",INDEX('[18]EODs 2026'!$F:$F,MATCH(D594,'[18]EODs 2026'!$A:$A,0))),0)</f>
        <v/>
      </c>
      <c r="M594" s="303"/>
      <c r="N594" s="303"/>
      <c r="O594" s="303"/>
      <c r="P594" s="303"/>
      <c r="Q594" s="303"/>
      <c r="R594" s="303"/>
      <c r="S594" s="303"/>
      <c r="T594" s="303"/>
      <c r="U594" s="303"/>
      <c r="V594" s="303"/>
      <c r="W594" s="303"/>
      <c r="X594" s="251"/>
      <c r="Y594" s="251"/>
      <c r="Z594" s="251"/>
      <c r="AA594" s="251"/>
      <c r="AB594" s="251"/>
      <c r="AC594" s="251"/>
      <c r="AD594" s="251"/>
      <c r="AE594" s="251"/>
      <c r="AH594" s="303"/>
      <c r="AL594" s="270" t="s">
        <v>1952</v>
      </c>
      <c r="AM594" s="271">
        <v>280723</v>
      </c>
      <c r="AT594" s="206"/>
      <c r="AU594" s="251"/>
      <c r="AV594" s="251"/>
      <c r="AW594" s="251"/>
      <c r="AX594" s="251"/>
      <c r="AY594" s="251"/>
      <c r="AZ594" s="251"/>
      <c r="BB594" s="303"/>
      <c r="BC594" s="303"/>
      <c r="BD594" s="303"/>
    </row>
    <row r="595" spans="1:56" s="205" customFormat="1" ht="34.5" hidden="1" customHeight="1">
      <c r="A595" s="251"/>
      <c r="B595" s="251"/>
      <c r="C595" s="251"/>
      <c r="D595" s="303"/>
      <c r="E595" s="304"/>
      <c r="F595" s="303"/>
      <c r="G595" s="303"/>
      <c r="H595" s="303"/>
      <c r="I595" s="303"/>
      <c r="J595" s="505" t="str">
        <f>IFERROR(IF(D595="","",INDEX('[18]EODs 2026'!$H:$H,MATCH(D595,'[18]EODs 2026'!$A:$A,0))),0)</f>
        <v/>
      </c>
      <c r="K595" s="510"/>
      <c r="L595" s="506" t="str">
        <f>IFERROR(IF(D595="","",INDEX('[18]EODs 2026'!$F:$F,MATCH(D595,'[18]EODs 2026'!$A:$A,0))),0)</f>
        <v/>
      </c>
      <c r="M595" s="303"/>
      <c r="N595" s="303"/>
      <c r="O595" s="303"/>
      <c r="P595" s="303"/>
      <c r="Q595" s="303"/>
      <c r="R595" s="303"/>
      <c r="S595" s="303"/>
      <c r="T595" s="303"/>
      <c r="U595" s="303"/>
      <c r="V595" s="303"/>
      <c r="W595" s="303"/>
      <c r="X595" s="251"/>
      <c r="Y595" s="251"/>
      <c r="Z595" s="251"/>
      <c r="AA595" s="251"/>
      <c r="AB595" s="251"/>
      <c r="AC595" s="251"/>
      <c r="AD595" s="251"/>
      <c r="AE595" s="251"/>
      <c r="AH595" s="303"/>
      <c r="AL595" s="270" t="s">
        <v>1953</v>
      </c>
      <c r="AM595" s="271">
        <v>280724</v>
      </c>
      <c r="AT595" s="206"/>
      <c r="AU595" s="251"/>
      <c r="AV595" s="251"/>
      <c r="AW595" s="251"/>
      <c r="AX595" s="251"/>
      <c r="AY595" s="251"/>
      <c r="AZ595" s="251"/>
      <c r="BB595" s="303"/>
      <c r="BC595" s="303"/>
      <c r="BD595" s="303"/>
    </row>
    <row r="596" spans="1:56" s="205" customFormat="1" ht="34.5" hidden="1" customHeight="1">
      <c r="A596" s="251"/>
      <c r="B596" s="251"/>
      <c r="C596" s="251"/>
      <c r="D596" s="303"/>
      <c r="E596" s="304"/>
      <c r="F596" s="303"/>
      <c r="G596" s="303"/>
      <c r="H596" s="303"/>
      <c r="I596" s="303"/>
      <c r="J596" s="505" t="str">
        <f>IFERROR(IF(D596="","",INDEX('[18]EODs 2026'!$H:$H,MATCH(D596,'[18]EODs 2026'!$A:$A,0))),0)</f>
        <v/>
      </c>
      <c r="K596" s="510"/>
      <c r="L596" s="506" t="str">
        <f>IFERROR(IF(D596="","",INDEX('[18]EODs 2026'!$F:$F,MATCH(D596,'[18]EODs 2026'!$A:$A,0))),0)</f>
        <v/>
      </c>
      <c r="M596" s="303"/>
      <c r="N596" s="303"/>
      <c r="O596" s="303"/>
      <c r="P596" s="303"/>
      <c r="Q596" s="303"/>
      <c r="R596" s="303"/>
      <c r="S596" s="303"/>
      <c r="T596" s="303"/>
      <c r="U596" s="303"/>
      <c r="V596" s="303"/>
      <c r="W596" s="303"/>
      <c r="X596" s="251"/>
      <c r="Y596" s="251"/>
      <c r="Z596" s="251"/>
      <c r="AA596" s="251"/>
      <c r="AB596" s="251"/>
      <c r="AC596" s="251"/>
      <c r="AD596" s="251"/>
      <c r="AE596" s="251"/>
      <c r="AH596" s="303"/>
      <c r="AL596" s="270" t="s">
        <v>1954</v>
      </c>
      <c r="AM596" s="271">
        <v>280725</v>
      </c>
      <c r="AT596" s="206"/>
      <c r="AU596" s="251"/>
      <c r="AV596" s="251"/>
      <c r="AW596" s="251"/>
      <c r="AX596" s="251"/>
      <c r="AY596" s="251"/>
      <c r="AZ596" s="251"/>
      <c r="BB596" s="303"/>
      <c r="BC596" s="303"/>
      <c r="BD596" s="303"/>
    </row>
    <row r="597" spans="1:56" s="205" customFormat="1" ht="34.5" hidden="1" customHeight="1">
      <c r="A597" s="251"/>
      <c r="B597" s="251"/>
      <c r="C597" s="251"/>
      <c r="D597" s="303"/>
      <c r="E597" s="304"/>
      <c r="F597" s="303"/>
      <c r="G597" s="303"/>
      <c r="H597" s="303"/>
      <c r="I597" s="303"/>
      <c r="J597" s="505" t="str">
        <f>IFERROR(IF(D597="","",INDEX('[18]EODs 2026'!$H:$H,MATCH(D597,'[18]EODs 2026'!$A:$A,0))),0)</f>
        <v/>
      </c>
      <c r="K597" s="510"/>
      <c r="L597" s="506" t="str">
        <f>IFERROR(IF(D597="","",INDEX('[18]EODs 2026'!$F:$F,MATCH(D597,'[18]EODs 2026'!$A:$A,0))),0)</f>
        <v/>
      </c>
      <c r="M597" s="303"/>
      <c r="N597" s="303"/>
      <c r="O597" s="303"/>
      <c r="P597" s="303"/>
      <c r="Q597" s="303"/>
      <c r="R597" s="303"/>
      <c r="S597" s="303"/>
      <c r="T597" s="303"/>
      <c r="U597" s="303"/>
      <c r="V597" s="303"/>
      <c r="W597" s="303"/>
      <c r="X597" s="251"/>
      <c r="Y597" s="251"/>
      <c r="Z597" s="251"/>
      <c r="AA597" s="251"/>
      <c r="AB597" s="251"/>
      <c r="AC597" s="251"/>
      <c r="AD597" s="251"/>
      <c r="AE597" s="251"/>
      <c r="AH597" s="303"/>
      <c r="AL597" s="270" t="s">
        <v>1955</v>
      </c>
      <c r="AM597" s="271">
        <v>280726</v>
      </c>
      <c r="AT597" s="206"/>
      <c r="AU597" s="251"/>
      <c r="AV597" s="251"/>
      <c r="AW597" s="251"/>
      <c r="AX597" s="251"/>
      <c r="AY597" s="251"/>
      <c r="AZ597" s="251"/>
      <c r="BB597" s="303"/>
      <c r="BC597" s="303"/>
      <c r="BD597" s="303"/>
    </row>
    <row r="598" spans="1:56" s="205" customFormat="1" ht="34.5" hidden="1" customHeight="1">
      <c r="A598" s="251"/>
      <c r="B598" s="251"/>
      <c r="C598" s="251"/>
      <c r="D598" s="303"/>
      <c r="E598" s="304"/>
      <c r="F598" s="303"/>
      <c r="G598" s="303"/>
      <c r="H598" s="303"/>
      <c r="I598" s="303"/>
      <c r="J598" s="505" t="str">
        <f>IFERROR(IF(D598="","",INDEX('[18]EODs 2026'!$H:$H,MATCH(D598,'[18]EODs 2026'!$A:$A,0))),0)</f>
        <v/>
      </c>
      <c r="K598" s="510"/>
      <c r="L598" s="506" t="str">
        <f>IFERROR(IF(D598="","",INDEX('[18]EODs 2026'!$F:$F,MATCH(D598,'[18]EODs 2026'!$A:$A,0))),0)</f>
        <v/>
      </c>
      <c r="M598" s="303"/>
      <c r="N598" s="303"/>
      <c r="O598" s="303"/>
      <c r="P598" s="303"/>
      <c r="Q598" s="303"/>
      <c r="R598" s="303"/>
      <c r="S598" s="303"/>
      <c r="T598" s="303"/>
      <c r="U598" s="303"/>
      <c r="V598" s="303"/>
      <c r="W598" s="303"/>
      <c r="X598" s="251"/>
      <c r="Y598" s="251"/>
      <c r="Z598" s="251"/>
      <c r="AA598" s="251"/>
      <c r="AB598" s="251"/>
      <c r="AC598" s="251"/>
      <c r="AD598" s="251"/>
      <c r="AE598" s="251"/>
      <c r="AH598" s="303"/>
      <c r="AL598" s="270" t="s">
        <v>1956</v>
      </c>
      <c r="AM598" s="271">
        <v>280727</v>
      </c>
      <c r="AT598" s="206"/>
      <c r="AU598" s="251"/>
      <c r="AV598" s="251"/>
      <c r="AW598" s="251"/>
      <c r="AX598" s="251"/>
      <c r="AY598" s="251"/>
      <c r="AZ598" s="251"/>
      <c r="BB598" s="303"/>
      <c r="BC598" s="303"/>
      <c r="BD598" s="303"/>
    </row>
    <row r="599" spans="1:56" s="205" customFormat="1" ht="34.5" hidden="1" customHeight="1">
      <c r="A599" s="251"/>
      <c r="B599" s="251"/>
      <c r="C599" s="251"/>
      <c r="D599" s="303"/>
      <c r="E599" s="304"/>
      <c r="F599" s="303"/>
      <c r="G599" s="303"/>
      <c r="H599" s="303"/>
      <c r="I599" s="303"/>
      <c r="J599" s="505" t="str">
        <f>IFERROR(IF(D599="","",INDEX('[18]EODs 2026'!$H:$H,MATCH(D599,'[18]EODs 2026'!$A:$A,0))),0)</f>
        <v/>
      </c>
      <c r="K599" s="510"/>
      <c r="L599" s="506" t="str">
        <f>IFERROR(IF(D599="","",INDEX('[18]EODs 2026'!$F:$F,MATCH(D599,'[18]EODs 2026'!$A:$A,0))),0)</f>
        <v/>
      </c>
      <c r="M599" s="303"/>
      <c r="N599" s="303"/>
      <c r="O599" s="303"/>
      <c r="P599" s="303"/>
      <c r="Q599" s="303"/>
      <c r="R599" s="303"/>
      <c r="S599" s="303"/>
      <c r="T599" s="303"/>
      <c r="U599" s="303"/>
      <c r="V599" s="303"/>
      <c r="W599" s="303"/>
      <c r="X599" s="251"/>
      <c r="Y599" s="251"/>
      <c r="Z599" s="251"/>
      <c r="AA599" s="251"/>
      <c r="AB599" s="251"/>
      <c r="AC599" s="251"/>
      <c r="AD599" s="251"/>
      <c r="AE599" s="251"/>
      <c r="AH599" s="303"/>
      <c r="AL599" s="270" t="s">
        <v>1957</v>
      </c>
      <c r="AM599" s="271">
        <v>280728</v>
      </c>
      <c r="AT599" s="206"/>
      <c r="AU599" s="251"/>
      <c r="AV599" s="251"/>
      <c r="AW599" s="251"/>
      <c r="AX599" s="251"/>
      <c r="AY599" s="251"/>
      <c r="AZ599" s="251"/>
      <c r="BB599" s="303"/>
      <c r="BC599" s="303"/>
      <c r="BD599" s="303"/>
    </row>
    <row r="600" spans="1:56" s="205" customFormat="1" ht="34.5" hidden="1" customHeight="1">
      <c r="A600" s="251"/>
      <c r="B600" s="251"/>
      <c r="C600" s="251"/>
      <c r="D600" s="303"/>
      <c r="E600" s="304"/>
      <c r="F600" s="303"/>
      <c r="G600" s="303"/>
      <c r="H600" s="303"/>
      <c r="I600" s="303"/>
      <c r="J600" s="505" t="str">
        <f>IFERROR(IF(D600="","",INDEX('[18]EODs 2026'!$H:$H,MATCH(D600,'[18]EODs 2026'!$A:$A,0))),0)</f>
        <v/>
      </c>
      <c r="K600" s="510"/>
      <c r="L600" s="506" t="str">
        <f>IFERROR(IF(D600="","",INDEX('[18]EODs 2026'!$F:$F,MATCH(D600,'[18]EODs 2026'!$A:$A,0))),0)</f>
        <v/>
      </c>
      <c r="M600" s="303"/>
      <c r="N600" s="303"/>
      <c r="O600" s="303"/>
      <c r="P600" s="303"/>
      <c r="Q600" s="303"/>
      <c r="R600" s="303"/>
      <c r="S600" s="303"/>
      <c r="T600" s="303"/>
      <c r="U600" s="303"/>
      <c r="V600" s="303"/>
      <c r="W600" s="303"/>
      <c r="X600" s="251"/>
      <c r="Y600" s="251"/>
      <c r="Z600" s="251"/>
      <c r="AA600" s="251"/>
      <c r="AB600" s="251"/>
      <c r="AC600" s="251"/>
      <c r="AD600" s="251"/>
      <c r="AE600" s="251"/>
      <c r="AH600" s="303"/>
      <c r="AL600" s="270" t="s">
        <v>1958</v>
      </c>
      <c r="AM600" s="271">
        <v>280729</v>
      </c>
      <c r="AT600" s="206"/>
      <c r="AU600" s="251"/>
      <c r="AV600" s="251"/>
      <c r="AW600" s="251"/>
      <c r="AX600" s="251"/>
      <c r="AY600" s="251"/>
      <c r="AZ600" s="251"/>
      <c r="BB600" s="303"/>
      <c r="BC600" s="303"/>
      <c r="BD600" s="303"/>
    </row>
    <row r="601" spans="1:56" s="205" customFormat="1" ht="34.5" hidden="1" customHeight="1">
      <c r="A601" s="251"/>
      <c r="B601" s="251"/>
      <c r="C601" s="251"/>
      <c r="D601" s="303"/>
      <c r="E601" s="304"/>
      <c r="F601" s="303"/>
      <c r="G601" s="303"/>
      <c r="H601" s="303"/>
      <c r="I601" s="303"/>
      <c r="J601" s="505" t="str">
        <f>IFERROR(IF(D601="","",INDEX('[18]EODs 2026'!$H:$H,MATCH(D601,'[18]EODs 2026'!$A:$A,0))),0)</f>
        <v/>
      </c>
      <c r="K601" s="510"/>
      <c r="L601" s="506" t="str">
        <f>IFERROR(IF(D601="","",INDEX('[18]EODs 2026'!$F:$F,MATCH(D601,'[18]EODs 2026'!$A:$A,0))),0)</f>
        <v/>
      </c>
      <c r="M601" s="303"/>
      <c r="N601" s="303"/>
      <c r="O601" s="303"/>
      <c r="P601" s="303"/>
      <c r="Q601" s="303"/>
      <c r="R601" s="303"/>
      <c r="S601" s="303"/>
      <c r="T601" s="303"/>
      <c r="U601" s="303"/>
      <c r="V601" s="303"/>
      <c r="W601" s="303"/>
      <c r="X601" s="251"/>
      <c r="Y601" s="251"/>
      <c r="Z601" s="251"/>
      <c r="AA601" s="251"/>
      <c r="AB601" s="251"/>
      <c r="AC601" s="251"/>
      <c r="AD601" s="251"/>
      <c r="AE601" s="251"/>
      <c r="AH601" s="303"/>
      <c r="AL601" s="270" t="s">
        <v>1959</v>
      </c>
      <c r="AM601" s="271">
        <v>280730</v>
      </c>
      <c r="AT601" s="206"/>
      <c r="AU601" s="251"/>
      <c r="AV601" s="251"/>
      <c r="AW601" s="251"/>
      <c r="AX601" s="251"/>
      <c r="AY601" s="251"/>
      <c r="AZ601" s="251"/>
      <c r="BB601" s="303"/>
      <c r="BC601" s="303"/>
      <c r="BD601" s="303"/>
    </row>
    <row r="602" spans="1:56" s="205" customFormat="1" ht="34.5" hidden="1" customHeight="1">
      <c r="A602" s="251"/>
      <c r="B602" s="251"/>
      <c r="C602" s="251"/>
      <c r="D602" s="303"/>
      <c r="E602" s="304"/>
      <c r="F602" s="303"/>
      <c r="G602" s="303"/>
      <c r="H602" s="303"/>
      <c r="I602" s="303"/>
      <c r="J602" s="505" t="str">
        <f>IFERROR(IF(D602="","",INDEX('[18]EODs 2026'!$H:$H,MATCH(D602,'[18]EODs 2026'!$A:$A,0))),0)</f>
        <v/>
      </c>
      <c r="K602" s="510"/>
      <c r="L602" s="506" t="str">
        <f>IFERROR(IF(D602="","",INDEX('[18]EODs 2026'!$F:$F,MATCH(D602,'[18]EODs 2026'!$A:$A,0))),0)</f>
        <v/>
      </c>
      <c r="M602" s="303"/>
      <c r="N602" s="303"/>
      <c r="O602" s="303"/>
      <c r="P602" s="303"/>
      <c r="Q602" s="303"/>
      <c r="R602" s="303"/>
      <c r="S602" s="303"/>
      <c r="T602" s="303"/>
      <c r="U602" s="303"/>
      <c r="V602" s="303"/>
      <c r="W602" s="303"/>
      <c r="X602" s="251"/>
      <c r="Y602" s="251"/>
      <c r="Z602" s="251"/>
      <c r="AA602" s="251"/>
      <c r="AB602" s="251"/>
      <c r="AC602" s="251"/>
      <c r="AD602" s="251"/>
      <c r="AE602" s="251"/>
      <c r="AH602" s="303"/>
      <c r="AL602" s="270" t="s">
        <v>1960</v>
      </c>
      <c r="AM602" s="271">
        <v>280731</v>
      </c>
      <c r="AT602" s="206"/>
      <c r="AU602" s="251"/>
      <c r="AV602" s="251"/>
      <c r="AW602" s="251"/>
      <c r="AX602" s="251"/>
      <c r="AY602" s="251"/>
      <c r="AZ602" s="251"/>
      <c r="BB602" s="303"/>
      <c r="BC602" s="303"/>
      <c r="BD602" s="303"/>
    </row>
    <row r="603" spans="1:56" s="205" customFormat="1" ht="34.5" hidden="1" customHeight="1">
      <c r="A603" s="251"/>
      <c r="B603" s="251"/>
      <c r="C603" s="251"/>
      <c r="D603" s="303"/>
      <c r="E603" s="304"/>
      <c r="F603" s="303"/>
      <c r="G603" s="303"/>
      <c r="H603" s="303"/>
      <c r="I603" s="303"/>
      <c r="J603" s="505" t="str">
        <f>IFERROR(IF(D603="","",INDEX('[18]EODs 2026'!$H:$H,MATCH(D603,'[18]EODs 2026'!$A:$A,0))),0)</f>
        <v/>
      </c>
      <c r="K603" s="510"/>
      <c r="L603" s="506" t="str">
        <f>IFERROR(IF(D603="","",INDEX('[18]EODs 2026'!$F:$F,MATCH(D603,'[18]EODs 2026'!$A:$A,0))),0)</f>
        <v/>
      </c>
      <c r="M603" s="303"/>
      <c r="N603" s="303"/>
      <c r="O603" s="303"/>
      <c r="P603" s="303"/>
      <c r="Q603" s="303"/>
      <c r="R603" s="303"/>
      <c r="S603" s="303"/>
      <c r="T603" s="303"/>
      <c r="U603" s="303"/>
      <c r="V603" s="303"/>
      <c r="W603" s="303"/>
      <c r="X603" s="251"/>
      <c r="Y603" s="251"/>
      <c r="Z603" s="251"/>
      <c r="AA603" s="251"/>
      <c r="AB603" s="251"/>
      <c r="AC603" s="251"/>
      <c r="AD603" s="251"/>
      <c r="AE603" s="251"/>
      <c r="AH603" s="303"/>
      <c r="AL603" s="270" t="s">
        <v>1961</v>
      </c>
      <c r="AM603" s="271">
        <v>280732</v>
      </c>
      <c r="AT603" s="206"/>
      <c r="AU603" s="251"/>
      <c r="AV603" s="251"/>
      <c r="AW603" s="251"/>
      <c r="AX603" s="251"/>
      <c r="AY603" s="251"/>
      <c r="AZ603" s="251"/>
      <c r="BB603" s="303"/>
      <c r="BC603" s="303"/>
      <c r="BD603" s="303"/>
    </row>
    <row r="604" spans="1:56" s="205" customFormat="1" ht="34.5" hidden="1" customHeight="1">
      <c r="A604" s="251"/>
      <c r="B604" s="251"/>
      <c r="C604" s="251"/>
      <c r="D604" s="303"/>
      <c r="E604" s="304"/>
      <c r="F604" s="303"/>
      <c r="G604" s="303"/>
      <c r="H604" s="303"/>
      <c r="I604" s="303"/>
      <c r="J604" s="505" t="str">
        <f>IFERROR(IF(D604="","",INDEX('[18]EODs 2026'!$H:$H,MATCH(D604,'[18]EODs 2026'!$A:$A,0))),0)</f>
        <v/>
      </c>
      <c r="K604" s="510"/>
      <c r="L604" s="506" t="str">
        <f>IFERROR(IF(D604="","",INDEX('[18]EODs 2026'!$F:$F,MATCH(D604,'[18]EODs 2026'!$A:$A,0))),0)</f>
        <v/>
      </c>
      <c r="M604" s="303"/>
      <c r="N604" s="303"/>
      <c r="O604" s="303"/>
      <c r="P604" s="303"/>
      <c r="Q604" s="303"/>
      <c r="R604" s="303"/>
      <c r="S604" s="303"/>
      <c r="T604" s="303"/>
      <c r="U604" s="303"/>
      <c r="V604" s="303"/>
      <c r="W604" s="303"/>
      <c r="X604" s="251"/>
      <c r="Y604" s="251"/>
      <c r="Z604" s="251"/>
      <c r="AA604" s="251"/>
      <c r="AB604" s="251"/>
      <c r="AC604" s="251"/>
      <c r="AD604" s="251"/>
      <c r="AE604" s="251"/>
      <c r="AH604" s="303"/>
      <c r="AL604" s="270" t="s">
        <v>1962</v>
      </c>
      <c r="AM604" s="271">
        <v>280733</v>
      </c>
      <c r="AT604" s="206"/>
      <c r="AU604" s="251"/>
      <c r="AV604" s="251"/>
      <c r="AW604" s="251"/>
      <c r="AX604" s="251"/>
      <c r="AY604" s="251"/>
      <c r="AZ604" s="251"/>
      <c r="BB604" s="303"/>
      <c r="BC604" s="303"/>
      <c r="BD604" s="303"/>
    </row>
    <row r="605" spans="1:56" s="205" customFormat="1" ht="34.5" hidden="1" customHeight="1">
      <c r="A605" s="251"/>
      <c r="B605" s="251"/>
      <c r="C605" s="251"/>
      <c r="D605" s="303"/>
      <c r="E605" s="304"/>
      <c r="F605" s="303"/>
      <c r="G605" s="303"/>
      <c r="H605" s="303"/>
      <c r="I605" s="303"/>
      <c r="J605" s="505" t="str">
        <f>IFERROR(IF(D605="","",INDEX('[18]EODs 2026'!$H:$H,MATCH(D605,'[18]EODs 2026'!$A:$A,0))),0)</f>
        <v/>
      </c>
      <c r="K605" s="510"/>
      <c r="L605" s="506" t="str">
        <f>IFERROR(IF(D605="","",INDEX('[18]EODs 2026'!$F:$F,MATCH(D605,'[18]EODs 2026'!$A:$A,0))),0)</f>
        <v/>
      </c>
      <c r="M605" s="303"/>
      <c r="N605" s="303"/>
      <c r="O605" s="303"/>
      <c r="P605" s="303"/>
      <c r="Q605" s="303"/>
      <c r="R605" s="303"/>
      <c r="S605" s="303"/>
      <c r="T605" s="303"/>
      <c r="U605" s="303"/>
      <c r="V605" s="303"/>
      <c r="W605" s="303"/>
      <c r="X605" s="251"/>
      <c r="Y605" s="251"/>
      <c r="Z605" s="251"/>
      <c r="AA605" s="251"/>
      <c r="AB605" s="251"/>
      <c r="AC605" s="251"/>
      <c r="AD605" s="251"/>
      <c r="AE605" s="251"/>
      <c r="AH605" s="303"/>
      <c r="AL605" s="270" t="s">
        <v>1963</v>
      </c>
      <c r="AM605" s="271">
        <v>280735</v>
      </c>
      <c r="AT605" s="206"/>
      <c r="AU605" s="251"/>
      <c r="AV605" s="251"/>
      <c r="AW605" s="251"/>
      <c r="AX605" s="251"/>
      <c r="AY605" s="251"/>
      <c r="AZ605" s="251"/>
      <c r="BB605" s="303"/>
      <c r="BC605" s="303"/>
      <c r="BD605" s="303"/>
    </row>
    <row r="606" spans="1:56" s="205" customFormat="1" ht="34.5" hidden="1" customHeight="1">
      <c r="A606" s="251"/>
      <c r="B606" s="251"/>
      <c r="C606" s="251"/>
      <c r="D606" s="303"/>
      <c r="E606" s="304"/>
      <c r="F606" s="303"/>
      <c r="G606" s="303"/>
      <c r="H606" s="303"/>
      <c r="I606" s="303"/>
      <c r="J606" s="505" t="str">
        <f>IFERROR(IF(D606="","",INDEX('[18]EODs 2026'!$H:$H,MATCH(D606,'[18]EODs 2026'!$A:$A,0))),0)</f>
        <v/>
      </c>
      <c r="K606" s="510"/>
      <c r="L606" s="506" t="str">
        <f>IFERROR(IF(D606="","",INDEX('[18]EODs 2026'!$F:$F,MATCH(D606,'[18]EODs 2026'!$A:$A,0))),0)</f>
        <v/>
      </c>
      <c r="M606" s="303"/>
      <c r="N606" s="303"/>
      <c r="O606" s="303"/>
      <c r="P606" s="303"/>
      <c r="Q606" s="303"/>
      <c r="R606" s="303"/>
      <c r="S606" s="303"/>
      <c r="T606" s="303"/>
      <c r="U606" s="303"/>
      <c r="V606" s="303"/>
      <c r="W606" s="303"/>
      <c r="X606" s="251"/>
      <c r="Y606" s="251"/>
      <c r="Z606" s="251"/>
      <c r="AA606" s="251"/>
      <c r="AB606" s="251"/>
      <c r="AC606" s="251"/>
      <c r="AD606" s="251"/>
      <c r="AE606" s="251"/>
      <c r="AH606" s="303"/>
      <c r="AL606" s="270" t="s">
        <v>1964</v>
      </c>
      <c r="AM606" s="271">
        <v>280736</v>
      </c>
      <c r="AT606" s="206"/>
      <c r="AU606" s="251"/>
      <c r="AV606" s="251"/>
      <c r="AW606" s="251"/>
      <c r="AX606" s="251"/>
      <c r="AY606" s="251"/>
      <c r="AZ606" s="251"/>
      <c r="BB606" s="303"/>
      <c r="BC606" s="303"/>
      <c r="BD606" s="303"/>
    </row>
    <row r="607" spans="1:56" s="205" customFormat="1" ht="34.5" hidden="1" customHeight="1">
      <c r="A607" s="251"/>
      <c r="B607" s="251"/>
      <c r="C607" s="251"/>
      <c r="D607" s="303"/>
      <c r="E607" s="304"/>
      <c r="F607" s="303"/>
      <c r="G607" s="303"/>
      <c r="H607" s="303"/>
      <c r="I607" s="303"/>
      <c r="J607" s="505" t="str">
        <f>IFERROR(IF(D607="","",INDEX('[18]EODs 2026'!$H:$H,MATCH(D607,'[18]EODs 2026'!$A:$A,0))),0)</f>
        <v/>
      </c>
      <c r="K607" s="510"/>
      <c r="L607" s="506" t="str">
        <f>IFERROR(IF(D607="","",INDEX('[18]EODs 2026'!$F:$F,MATCH(D607,'[18]EODs 2026'!$A:$A,0))),0)</f>
        <v/>
      </c>
      <c r="M607" s="303"/>
      <c r="N607" s="303"/>
      <c r="O607" s="303"/>
      <c r="P607" s="303"/>
      <c r="Q607" s="303"/>
      <c r="R607" s="303"/>
      <c r="S607" s="303"/>
      <c r="T607" s="303"/>
      <c r="U607" s="303"/>
      <c r="V607" s="303"/>
      <c r="W607" s="303"/>
      <c r="X607" s="251"/>
      <c r="Y607" s="251"/>
      <c r="Z607" s="251"/>
      <c r="AA607" s="251"/>
      <c r="AB607" s="251"/>
      <c r="AC607" s="251"/>
      <c r="AD607" s="251"/>
      <c r="AE607" s="251"/>
      <c r="AH607" s="303"/>
      <c r="AL607" s="270" t="s">
        <v>1965</v>
      </c>
      <c r="AM607" s="271">
        <v>280737</v>
      </c>
      <c r="AT607" s="206"/>
      <c r="AU607" s="251"/>
      <c r="AV607" s="251"/>
      <c r="AW607" s="251"/>
      <c r="AX607" s="251"/>
      <c r="AY607" s="251"/>
      <c r="AZ607" s="251"/>
      <c r="BB607" s="303"/>
      <c r="BC607" s="303"/>
      <c r="BD607" s="303"/>
    </row>
    <row r="608" spans="1:56" s="205" customFormat="1" ht="34.5" hidden="1" customHeight="1">
      <c r="A608" s="251"/>
      <c r="B608" s="251"/>
      <c r="C608" s="251"/>
      <c r="D608" s="303"/>
      <c r="E608" s="304"/>
      <c r="F608" s="303"/>
      <c r="G608" s="303"/>
      <c r="H608" s="303"/>
      <c r="I608" s="303"/>
      <c r="J608" s="505" t="str">
        <f>IFERROR(IF(D608="","",INDEX('[18]EODs 2026'!$H:$H,MATCH(D608,'[18]EODs 2026'!$A:$A,0))),0)</f>
        <v/>
      </c>
      <c r="K608" s="510"/>
      <c r="L608" s="506" t="str">
        <f>IFERROR(IF(D608="","",INDEX('[18]EODs 2026'!$F:$F,MATCH(D608,'[18]EODs 2026'!$A:$A,0))),0)</f>
        <v/>
      </c>
      <c r="M608" s="303"/>
      <c r="N608" s="303"/>
      <c r="O608" s="303"/>
      <c r="P608" s="303"/>
      <c r="Q608" s="303"/>
      <c r="R608" s="303"/>
      <c r="S608" s="303"/>
      <c r="T608" s="303"/>
      <c r="U608" s="303"/>
      <c r="V608" s="303"/>
      <c r="W608" s="303"/>
      <c r="X608" s="251"/>
      <c r="Y608" s="251"/>
      <c r="Z608" s="251"/>
      <c r="AA608" s="251"/>
      <c r="AB608" s="251"/>
      <c r="AC608" s="251"/>
      <c r="AD608" s="251"/>
      <c r="AE608" s="251"/>
      <c r="AH608" s="303"/>
      <c r="AL608" s="270" t="s">
        <v>1966</v>
      </c>
      <c r="AM608" s="271">
        <v>280738</v>
      </c>
      <c r="AT608" s="206"/>
      <c r="AU608" s="251"/>
      <c r="AV608" s="251"/>
      <c r="AW608" s="251"/>
      <c r="AX608" s="251"/>
      <c r="AY608" s="251"/>
      <c r="AZ608" s="251"/>
      <c r="BB608" s="303"/>
      <c r="BC608" s="303"/>
      <c r="BD608" s="303"/>
    </row>
    <row r="609" spans="1:56" s="205" customFormat="1" ht="34.5" hidden="1" customHeight="1">
      <c r="A609" s="251"/>
      <c r="B609" s="251"/>
      <c r="C609" s="251"/>
      <c r="D609" s="303"/>
      <c r="E609" s="304"/>
      <c r="F609" s="303"/>
      <c r="G609" s="303"/>
      <c r="H609" s="303"/>
      <c r="I609" s="303"/>
      <c r="J609" s="505" t="str">
        <f>IFERROR(IF(D609="","",INDEX('[18]EODs 2026'!$H:$H,MATCH(D609,'[18]EODs 2026'!$A:$A,0))),0)</f>
        <v/>
      </c>
      <c r="K609" s="510"/>
      <c r="L609" s="506" t="str">
        <f>IFERROR(IF(D609="","",INDEX('[18]EODs 2026'!$F:$F,MATCH(D609,'[18]EODs 2026'!$A:$A,0))),0)</f>
        <v/>
      </c>
      <c r="M609" s="303"/>
      <c r="N609" s="303"/>
      <c r="O609" s="303"/>
      <c r="P609" s="303"/>
      <c r="Q609" s="303"/>
      <c r="R609" s="303"/>
      <c r="S609" s="303"/>
      <c r="T609" s="303"/>
      <c r="U609" s="303"/>
      <c r="V609" s="303"/>
      <c r="W609" s="303"/>
      <c r="X609" s="251"/>
      <c r="Y609" s="251"/>
      <c r="Z609" s="251"/>
      <c r="AA609" s="251"/>
      <c r="AB609" s="251"/>
      <c r="AC609" s="251"/>
      <c r="AD609" s="251"/>
      <c r="AE609" s="251"/>
      <c r="AH609" s="303"/>
      <c r="AL609" s="270" t="s">
        <v>1967</v>
      </c>
      <c r="AM609" s="271">
        <v>280739</v>
      </c>
      <c r="AT609" s="206"/>
      <c r="AU609" s="251"/>
      <c r="AV609" s="251"/>
      <c r="AW609" s="251"/>
      <c r="AX609" s="251"/>
      <c r="AY609" s="251"/>
      <c r="AZ609" s="251"/>
      <c r="BB609" s="303"/>
      <c r="BC609" s="303"/>
      <c r="BD609" s="303"/>
    </row>
    <row r="610" spans="1:56" s="205" customFormat="1" ht="34.5" hidden="1" customHeight="1">
      <c r="A610" s="251"/>
      <c r="B610" s="251"/>
      <c r="C610" s="251"/>
      <c r="D610" s="303"/>
      <c r="E610" s="304"/>
      <c r="F610" s="303"/>
      <c r="G610" s="303"/>
      <c r="H610" s="303"/>
      <c r="I610" s="303"/>
      <c r="J610" s="505" t="str">
        <f>IFERROR(IF(D610="","",INDEX('[18]EODs 2026'!$H:$H,MATCH(D610,'[18]EODs 2026'!$A:$A,0))),0)</f>
        <v/>
      </c>
      <c r="K610" s="510"/>
      <c r="L610" s="506" t="str">
        <f>IFERROR(IF(D610="","",INDEX('[18]EODs 2026'!$F:$F,MATCH(D610,'[18]EODs 2026'!$A:$A,0))),0)</f>
        <v/>
      </c>
      <c r="M610" s="303"/>
      <c r="N610" s="303"/>
      <c r="O610" s="303"/>
      <c r="P610" s="303"/>
      <c r="Q610" s="303"/>
      <c r="R610" s="303"/>
      <c r="S610" s="303"/>
      <c r="T610" s="303"/>
      <c r="U610" s="303"/>
      <c r="V610" s="303"/>
      <c r="W610" s="303"/>
      <c r="X610" s="251"/>
      <c r="Y610" s="251"/>
      <c r="Z610" s="251"/>
      <c r="AA610" s="251"/>
      <c r="AB610" s="251"/>
      <c r="AC610" s="251"/>
      <c r="AD610" s="251"/>
      <c r="AE610" s="251"/>
      <c r="AH610" s="303"/>
      <c r="AL610" s="270" t="s">
        <v>1968</v>
      </c>
      <c r="AM610" s="271">
        <v>280740</v>
      </c>
      <c r="AT610" s="206"/>
      <c r="AU610" s="251"/>
      <c r="AV610" s="251"/>
      <c r="AW610" s="251"/>
      <c r="AX610" s="251"/>
      <c r="AY610" s="251"/>
      <c r="AZ610" s="251"/>
      <c r="BB610" s="303"/>
      <c r="BC610" s="303"/>
      <c r="BD610" s="303"/>
    </row>
    <row r="611" spans="1:56" s="205" customFormat="1" ht="34.5" hidden="1" customHeight="1">
      <c r="A611" s="251"/>
      <c r="B611" s="251"/>
      <c r="C611" s="251"/>
      <c r="D611" s="303"/>
      <c r="E611" s="304"/>
      <c r="F611" s="303"/>
      <c r="G611" s="303"/>
      <c r="H611" s="303"/>
      <c r="I611" s="303"/>
      <c r="J611" s="505" t="str">
        <f>IFERROR(IF(D611="","",INDEX('[18]EODs 2026'!$H:$H,MATCH(D611,'[18]EODs 2026'!$A:$A,0))),0)</f>
        <v/>
      </c>
      <c r="K611" s="510"/>
      <c r="L611" s="506" t="str">
        <f>IFERROR(IF(D611="","",INDEX('[18]EODs 2026'!$F:$F,MATCH(D611,'[18]EODs 2026'!$A:$A,0))),0)</f>
        <v/>
      </c>
      <c r="M611" s="303"/>
      <c r="N611" s="303"/>
      <c r="O611" s="303"/>
      <c r="P611" s="303"/>
      <c r="Q611" s="303"/>
      <c r="R611" s="303"/>
      <c r="S611" s="303"/>
      <c r="T611" s="303"/>
      <c r="U611" s="303"/>
      <c r="V611" s="303"/>
      <c r="W611" s="303"/>
      <c r="X611" s="251"/>
      <c r="Y611" s="251"/>
      <c r="Z611" s="251"/>
      <c r="AA611" s="251"/>
      <c r="AB611" s="251"/>
      <c r="AC611" s="251"/>
      <c r="AD611" s="251"/>
      <c r="AE611" s="251"/>
      <c r="AH611" s="303"/>
      <c r="AL611" s="270" t="s">
        <v>1969</v>
      </c>
      <c r="AM611" s="271">
        <v>280741</v>
      </c>
      <c r="AT611" s="206"/>
      <c r="AU611" s="251"/>
      <c r="AV611" s="251"/>
      <c r="AW611" s="251"/>
      <c r="AX611" s="251"/>
      <c r="AY611" s="251"/>
      <c r="AZ611" s="251"/>
      <c r="BB611" s="303"/>
      <c r="BC611" s="303"/>
      <c r="BD611" s="303"/>
    </row>
    <row r="612" spans="1:56" s="205" customFormat="1" ht="34.5" hidden="1" customHeight="1">
      <c r="A612" s="251"/>
      <c r="B612" s="251"/>
      <c r="C612" s="251"/>
      <c r="D612" s="303"/>
      <c r="E612" s="304"/>
      <c r="F612" s="303"/>
      <c r="G612" s="303"/>
      <c r="H612" s="303"/>
      <c r="I612" s="303"/>
      <c r="J612" s="505" t="str">
        <f>IFERROR(IF(D612="","",INDEX('[18]EODs 2026'!$H:$H,MATCH(D612,'[18]EODs 2026'!$A:$A,0))),0)</f>
        <v/>
      </c>
      <c r="K612" s="510"/>
      <c r="L612" s="506" t="str">
        <f>IFERROR(IF(D612="","",INDEX('[18]EODs 2026'!$F:$F,MATCH(D612,'[18]EODs 2026'!$A:$A,0))),0)</f>
        <v/>
      </c>
      <c r="M612" s="303"/>
      <c r="N612" s="303"/>
      <c r="O612" s="303"/>
      <c r="P612" s="303"/>
      <c r="Q612" s="303"/>
      <c r="R612" s="303"/>
      <c r="S612" s="303"/>
      <c r="T612" s="303"/>
      <c r="U612" s="303"/>
      <c r="V612" s="303"/>
      <c r="W612" s="303"/>
      <c r="X612" s="251"/>
      <c r="Y612" s="251"/>
      <c r="Z612" s="251"/>
      <c r="AA612" s="251"/>
      <c r="AB612" s="251"/>
      <c r="AC612" s="251"/>
      <c r="AD612" s="251"/>
      <c r="AE612" s="251"/>
      <c r="AH612" s="303"/>
      <c r="AL612" s="270" t="s">
        <v>1970</v>
      </c>
      <c r="AM612" s="271">
        <v>280742</v>
      </c>
      <c r="AT612" s="206"/>
      <c r="AU612" s="251"/>
      <c r="AV612" s="251"/>
      <c r="AW612" s="251"/>
      <c r="AX612" s="251"/>
      <c r="AY612" s="251"/>
      <c r="AZ612" s="251"/>
      <c r="BB612" s="303"/>
      <c r="BC612" s="303"/>
      <c r="BD612" s="303"/>
    </row>
    <row r="613" spans="1:56" s="205" customFormat="1" ht="34.5" hidden="1" customHeight="1">
      <c r="A613" s="251"/>
      <c r="B613" s="251"/>
      <c r="C613" s="251"/>
      <c r="D613" s="303"/>
      <c r="E613" s="304"/>
      <c r="F613" s="303"/>
      <c r="G613" s="303"/>
      <c r="H613" s="303"/>
      <c r="I613" s="303"/>
      <c r="J613" s="505" t="str">
        <f>IFERROR(IF(D613="","",INDEX('[18]EODs 2026'!$H:$H,MATCH(D613,'[18]EODs 2026'!$A:$A,0))),0)</f>
        <v/>
      </c>
      <c r="K613" s="510"/>
      <c r="L613" s="506" t="str">
        <f>IFERROR(IF(D613="","",INDEX('[18]EODs 2026'!$F:$F,MATCH(D613,'[18]EODs 2026'!$A:$A,0))),0)</f>
        <v/>
      </c>
      <c r="M613" s="303"/>
      <c r="N613" s="303"/>
      <c r="O613" s="303"/>
      <c r="P613" s="303"/>
      <c r="Q613" s="303"/>
      <c r="R613" s="303"/>
      <c r="S613" s="303"/>
      <c r="T613" s="303"/>
      <c r="U613" s="303"/>
      <c r="V613" s="303"/>
      <c r="W613" s="303"/>
      <c r="X613" s="251"/>
      <c r="Y613" s="251"/>
      <c r="Z613" s="251"/>
      <c r="AA613" s="251"/>
      <c r="AB613" s="251"/>
      <c r="AC613" s="251"/>
      <c r="AD613" s="251"/>
      <c r="AE613" s="251"/>
      <c r="AH613" s="303"/>
      <c r="AL613" s="270" t="s">
        <v>1971</v>
      </c>
      <c r="AM613" s="271">
        <v>280743</v>
      </c>
      <c r="AT613" s="206"/>
      <c r="AU613" s="251"/>
      <c r="AV613" s="251"/>
      <c r="AW613" s="251"/>
      <c r="AX613" s="251"/>
      <c r="AY613" s="251"/>
      <c r="AZ613" s="251"/>
      <c r="BB613" s="303"/>
      <c r="BC613" s="303"/>
      <c r="BD613" s="303"/>
    </row>
    <row r="614" spans="1:56" s="205" customFormat="1" ht="34.5" hidden="1" customHeight="1">
      <c r="A614" s="251"/>
      <c r="B614" s="251"/>
      <c r="C614" s="251"/>
      <c r="D614" s="303"/>
      <c r="E614" s="304"/>
      <c r="F614" s="303"/>
      <c r="G614" s="303"/>
      <c r="H614" s="303"/>
      <c r="I614" s="303"/>
      <c r="J614" s="505" t="str">
        <f>IFERROR(IF(D614="","",INDEX('[18]EODs 2026'!$H:$H,MATCH(D614,'[18]EODs 2026'!$A:$A,0))),0)</f>
        <v/>
      </c>
      <c r="K614" s="510"/>
      <c r="L614" s="506" t="str">
        <f>IFERROR(IF(D614="","",INDEX('[18]EODs 2026'!$F:$F,MATCH(D614,'[18]EODs 2026'!$A:$A,0))),0)</f>
        <v/>
      </c>
      <c r="M614" s="303"/>
      <c r="N614" s="303"/>
      <c r="O614" s="303"/>
      <c r="P614" s="303"/>
      <c r="Q614" s="303"/>
      <c r="R614" s="303"/>
      <c r="S614" s="303"/>
      <c r="T614" s="303"/>
      <c r="U614" s="303"/>
      <c r="V614" s="303"/>
      <c r="W614" s="303"/>
      <c r="X614" s="251"/>
      <c r="Y614" s="251"/>
      <c r="Z614" s="251"/>
      <c r="AA614" s="251"/>
      <c r="AB614" s="251"/>
      <c r="AC614" s="251"/>
      <c r="AD614" s="251"/>
      <c r="AE614" s="251"/>
      <c r="AH614" s="303"/>
      <c r="AL614" s="270" t="s">
        <v>1972</v>
      </c>
      <c r="AM614" s="271">
        <v>280744</v>
      </c>
      <c r="AT614" s="206"/>
      <c r="AU614" s="251"/>
      <c r="AV614" s="251"/>
      <c r="AW614" s="251"/>
      <c r="AX614" s="251"/>
      <c r="AY614" s="251"/>
      <c r="AZ614" s="251"/>
      <c r="BB614" s="303"/>
      <c r="BC614" s="303"/>
      <c r="BD614" s="303"/>
    </row>
    <row r="615" spans="1:56" s="205" customFormat="1" ht="34.5" hidden="1" customHeight="1">
      <c r="A615" s="251"/>
      <c r="B615" s="251"/>
      <c r="C615" s="251"/>
      <c r="D615" s="303"/>
      <c r="E615" s="304"/>
      <c r="F615" s="303"/>
      <c r="G615" s="303"/>
      <c r="H615" s="303"/>
      <c r="I615" s="303"/>
      <c r="J615" s="505" t="str">
        <f>IFERROR(IF(D615="","",INDEX('[18]EODs 2026'!$H:$H,MATCH(D615,'[18]EODs 2026'!$A:$A,0))),0)</f>
        <v/>
      </c>
      <c r="K615" s="510"/>
      <c r="L615" s="506" t="str">
        <f>IFERROR(IF(D615="","",INDEX('[18]EODs 2026'!$F:$F,MATCH(D615,'[18]EODs 2026'!$A:$A,0))),0)</f>
        <v/>
      </c>
      <c r="M615" s="303"/>
      <c r="N615" s="303"/>
      <c r="O615" s="303"/>
      <c r="P615" s="303"/>
      <c r="Q615" s="303"/>
      <c r="R615" s="303"/>
      <c r="S615" s="303"/>
      <c r="T615" s="303"/>
      <c r="U615" s="303"/>
      <c r="V615" s="303"/>
      <c r="W615" s="303"/>
      <c r="X615" s="251"/>
      <c r="Y615" s="251"/>
      <c r="Z615" s="251"/>
      <c r="AA615" s="251"/>
      <c r="AB615" s="251"/>
      <c r="AC615" s="251"/>
      <c r="AD615" s="251"/>
      <c r="AE615" s="251"/>
      <c r="AH615" s="303"/>
      <c r="AL615" s="270" t="s">
        <v>1973</v>
      </c>
      <c r="AM615" s="271">
        <v>280745</v>
      </c>
      <c r="AT615" s="206"/>
      <c r="AU615" s="251"/>
      <c r="AV615" s="251"/>
      <c r="AW615" s="251"/>
      <c r="AX615" s="251"/>
      <c r="AY615" s="251"/>
      <c r="AZ615" s="251"/>
      <c r="BB615" s="303"/>
      <c r="BC615" s="303"/>
      <c r="BD615" s="303"/>
    </row>
    <row r="616" spans="1:56" s="205" customFormat="1" ht="34.5" hidden="1" customHeight="1">
      <c r="A616" s="251"/>
      <c r="B616" s="251"/>
      <c r="C616" s="251"/>
      <c r="D616" s="303"/>
      <c r="E616" s="304"/>
      <c r="F616" s="303"/>
      <c r="G616" s="303"/>
      <c r="H616" s="303"/>
      <c r="I616" s="303"/>
      <c r="J616" s="505" t="str">
        <f>IFERROR(IF(D616="","",INDEX('[18]EODs 2026'!$H:$H,MATCH(D616,'[18]EODs 2026'!$A:$A,0))),0)</f>
        <v/>
      </c>
      <c r="K616" s="510"/>
      <c r="L616" s="506" t="str">
        <f>IFERROR(IF(D616="","",INDEX('[18]EODs 2026'!$F:$F,MATCH(D616,'[18]EODs 2026'!$A:$A,0))),0)</f>
        <v/>
      </c>
      <c r="M616" s="303"/>
      <c r="N616" s="303"/>
      <c r="O616" s="303"/>
      <c r="P616" s="303"/>
      <c r="Q616" s="303"/>
      <c r="R616" s="303"/>
      <c r="S616" s="303"/>
      <c r="T616" s="303"/>
      <c r="U616" s="303"/>
      <c r="V616" s="303"/>
      <c r="W616" s="303"/>
      <c r="X616" s="251"/>
      <c r="Y616" s="251"/>
      <c r="Z616" s="251"/>
      <c r="AA616" s="251"/>
      <c r="AB616" s="251"/>
      <c r="AC616" s="251"/>
      <c r="AD616" s="251"/>
      <c r="AE616" s="251"/>
      <c r="AH616" s="303"/>
      <c r="AL616" s="270" t="s">
        <v>1974</v>
      </c>
      <c r="AM616" s="271">
        <v>280746</v>
      </c>
      <c r="AT616" s="206"/>
      <c r="AU616" s="251"/>
      <c r="AV616" s="251"/>
      <c r="AW616" s="251"/>
      <c r="AX616" s="251"/>
      <c r="AY616" s="251"/>
      <c r="AZ616" s="251"/>
      <c r="BB616" s="303"/>
      <c r="BC616" s="303"/>
      <c r="BD616" s="303"/>
    </row>
    <row r="617" spans="1:56" s="205" customFormat="1" ht="34.5" hidden="1" customHeight="1">
      <c r="A617" s="251"/>
      <c r="B617" s="251"/>
      <c r="C617" s="251"/>
      <c r="D617" s="303"/>
      <c r="E617" s="304"/>
      <c r="F617" s="303"/>
      <c r="G617" s="303"/>
      <c r="H617" s="303"/>
      <c r="I617" s="303"/>
      <c r="J617" s="505" t="str">
        <f>IFERROR(IF(D617="","",INDEX('[18]EODs 2026'!$H:$H,MATCH(D617,'[18]EODs 2026'!$A:$A,0))),0)</f>
        <v/>
      </c>
      <c r="K617" s="510"/>
      <c r="L617" s="506" t="str">
        <f>IFERROR(IF(D617="","",INDEX('[18]EODs 2026'!$F:$F,MATCH(D617,'[18]EODs 2026'!$A:$A,0))),0)</f>
        <v/>
      </c>
      <c r="M617" s="303"/>
      <c r="N617" s="303"/>
      <c r="O617" s="303"/>
      <c r="P617" s="303"/>
      <c r="Q617" s="303"/>
      <c r="R617" s="303"/>
      <c r="S617" s="303"/>
      <c r="T617" s="303"/>
      <c r="U617" s="303"/>
      <c r="V617" s="303"/>
      <c r="W617" s="303"/>
      <c r="X617" s="251"/>
      <c r="Y617" s="251"/>
      <c r="Z617" s="251"/>
      <c r="AA617" s="251"/>
      <c r="AB617" s="251"/>
      <c r="AC617" s="251"/>
      <c r="AD617" s="251"/>
      <c r="AE617" s="251"/>
      <c r="AF617" s="206"/>
      <c r="AG617" s="206"/>
      <c r="AH617" s="303"/>
      <c r="AI617" s="206"/>
      <c r="AJ617" s="206"/>
      <c r="AK617" s="206"/>
      <c r="AL617" s="270" t="s">
        <v>1975</v>
      </c>
      <c r="AM617" s="271">
        <v>280747</v>
      </c>
      <c r="AT617" s="206"/>
      <c r="AU617" s="251"/>
      <c r="AV617" s="251"/>
      <c r="AW617" s="251"/>
      <c r="AX617" s="251"/>
      <c r="AY617" s="251"/>
      <c r="AZ617" s="251"/>
      <c r="BB617" s="303"/>
      <c r="BC617" s="303"/>
      <c r="BD617" s="303"/>
    </row>
    <row r="618" spans="1:56" s="205" customFormat="1" ht="34.5" hidden="1" customHeight="1">
      <c r="A618" s="251"/>
      <c r="B618" s="251"/>
      <c r="C618" s="251"/>
      <c r="D618" s="303"/>
      <c r="E618" s="304"/>
      <c r="F618" s="303"/>
      <c r="G618" s="303"/>
      <c r="H618" s="303"/>
      <c r="I618" s="303"/>
      <c r="J618" s="505" t="str">
        <f>IFERROR(IF(D618="","",INDEX('[18]EODs 2026'!$H:$H,MATCH(D618,'[18]EODs 2026'!$A:$A,0))),0)</f>
        <v/>
      </c>
      <c r="K618" s="510"/>
      <c r="L618" s="506" t="str">
        <f>IFERROR(IF(D618="","",INDEX('[18]EODs 2026'!$F:$F,MATCH(D618,'[18]EODs 2026'!$A:$A,0))),0)</f>
        <v/>
      </c>
      <c r="M618" s="303"/>
      <c r="N618" s="303"/>
      <c r="O618" s="303"/>
      <c r="P618" s="303"/>
      <c r="Q618" s="303"/>
      <c r="R618" s="303"/>
      <c r="S618" s="303"/>
      <c r="T618" s="303"/>
      <c r="U618" s="303"/>
      <c r="V618" s="303"/>
      <c r="W618" s="303"/>
      <c r="X618" s="251"/>
      <c r="Y618" s="251"/>
      <c r="Z618" s="251"/>
      <c r="AA618" s="251"/>
      <c r="AB618" s="251"/>
      <c r="AC618" s="251"/>
      <c r="AD618" s="251"/>
      <c r="AE618" s="251"/>
      <c r="AF618" s="206"/>
      <c r="AG618" s="206"/>
      <c r="AH618" s="303"/>
      <c r="AI618" s="206"/>
      <c r="AJ618" s="206"/>
      <c r="AK618" s="206"/>
      <c r="AL618" s="270" t="s">
        <v>1976</v>
      </c>
      <c r="AM618" s="271">
        <v>280748</v>
      </c>
      <c r="AT618" s="206"/>
      <c r="AU618" s="251"/>
      <c r="AV618" s="251"/>
      <c r="AW618" s="251"/>
      <c r="AX618" s="251"/>
      <c r="AY618" s="251"/>
      <c r="AZ618" s="251"/>
      <c r="BB618" s="303"/>
      <c r="BC618" s="303"/>
      <c r="BD618" s="303"/>
    </row>
    <row r="619" spans="1:56" s="205" customFormat="1" ht="34.5" hidden="1" customHeight="1">
      <c r="A619" s="251"/>
      <c r="B619" s="251"/>
      <c r="C619" s="251"/>
      <c r="D619" s="303"/>
      <c r="E619" s="304"/>
      <c r="F619" s="303"/>
      <c r="G619" s="303"/>
      <c r="H619" s="303"/>
      <c r="I619" s="303"/>
      <c r="J619" s="505" t="str">
        <f>IFERROR(IF(D619="","",INDEX('[18]EODs 2026'!$H:$H,MATCH(D619,'[18]EODs 2026'!$A:$A,0))),0)</f>
        <v/>
      </c>
      <c r="K619" s="510"/>
      <c r="L619" s="506" t="str">
        <f>IFERROR(IF(D619="","",INDEX('[18]EODs 2026'!$F:$F,MATCH(D619,'[18]EODs 2026'!$A:$A,0))),0)</f>
        <v/>
      </c>
      <c r="M619" s="303"/>
      <c r="N619" s="303"/>
      <c r="O619" s="303"/>
      <c r="P619" s="303"/>
      <c r="Q619" s="303"/>
      <c r="R619" s="303"/>
      <c r="S619" s="303"/>
      <c r="T619" s="303"/>
      <c r="U619" s="303"/>
      <c r="V619" s="303"/>
      <c r="W619" s="303"/>
      <c r="X619" s="251"/>
      <c r="Y619" s="251"/>
      <c r="Z619" s="251"/>
      <c r="AA619" s="251"/>
      <c r="AB619" s="251"/>
      <c r="AC619" s="251"/>
      <c r="AD619" s="251"/>
      <c r="AE619" s="251"/>
      <c r="AF619" s="206"/>
      <c r="AG619" s="206"/>
      <c r="AH619" s="303"/>
      <c r="AI619" s="206"/>
      <c r="AJ619" s="206"/>
      <c r="AK619" s="206"/>
      <c r="AL619" s="270" t="s">
        <v>1977</v>
      </c>
      <c r="AM619" s="271">
        <v>280749</v>
      </c>
      <c r="AT619" s="206"/>
      <c r="AU619" s="251"/>
      <c r="AV619" s="251"/>
      <c r="AW619" s="251"/>
      <c r="AX619" s="251"/>
      <c r="AY619" s="251"/>
      <c r="AZ619" s="251"/>
      <c r="BB619" s="303"/>
      <c r="BC619" s="303"/>
      <c r="BD619" s="303"/>
    </row>
    <row r="620" spans="1:56" s="205" customFormat="1" ht="34.5" hidden="1" customHeight="1">
      <c r="A620" s="251"/>
      <c r="B620" s="251"/>
      <c r="C620" s="251"/>
      <c r="D620" s="303"/>
      <c r="E620" s="304"/>
      <c r="F620" s="303"/>
      <c r="G620" s="303"/>
      <c r="H620" s="303"/>
      <c r="I620" s="303"/>
      <c r="J620" s="505" t="str">
        <f>IFERROR(IF(D620="","",INDEX('[18]EODs 2026'!$H:$H,MATCH(D620,'[18]EODs 2026'!$A:$A,0))),0)</f>
        <v/>
      </c>
      <c r="K620" s="510"/>
      <c r="L620" s="506" t="str">
        <f>IFERROR(IF(D620="","",INDEX('[18]EODs 2026'!$F:$F,MATCH(D620,'[18]EODs 2026'!$A:$A,0))),0)</f>
        <v/>
      </c>
      <c r="M620" s="303"/>
      <c r="N620" s="303"/>
      <c r="O620" s="303"/>
      <c r="P620" s="303"/>
      <c r="Q620" s="303"/>
      <c r="R620" s="303"/>
      <c r="S620" s="303"/>
      <c r="T620" s="303"/>
      <c r="U620" s="303"/>
      <c r="V620" s="303"/>
      <c r="W620" s="303"/>
      <c r="X620" s="251"/>
      <c r="Y620" s="251"/>
      <c r="Z620" s="251"/>
      <c r="AA620" s="251"/>
      <c r="AB620" s="251"/>
      <c r="AC620" s="251"/>
      <c r="AD620" s="251"/>
      <c r="AE620" s="251"/>
      <c r="AF620" s="206"/>
      <c r="AG620" s="206"/>
      <c r="AH620" s="303"/>
      <c r="AI620" s="206"/>
      <c r="AJ620" s="206"/>
      <c r="AK620" s="206"/>
      <c r="AL620" s="270" t="s">
        <v>1978</v>
      </c>
      <c r="AM620" s="271">
        <v>280750</v>
      </c>
      <c r="AT620" s="206"/>
      <c r="AU620" s="251"/>
      <c r="AV620" s="251"/>
      <c r="AW620" s="251"/>
      <c r="AX620" s="251"/>
      <c r="AY620" s="251"/>
      <c r="AZ620" s="251"/>
      <c r="BB620" s="303"/>
      <c r="BC620" s="303"/>
      <c r="BD620" s="303"/>
    </row>
    <row r="621" spans="1:56" s="205" customFormat="1" ht="34.5" hidden="1" customHeight="1">
      <c r="A621" s="251"/>
      <c r="B621" s="251"/>
      <c r="C621" s="251"/>
      <c r="D621" s="303"/>
      <c r="E621" s="304"/>
      <c r="F621" s="303"/>
      <c r="G621" s="303"/>
      <c r="H621" s="303"/>
      <c r="I621" s="303"/>
      <c r="J621" s="505" t="str">
        <f>IFERROR(IF(D621="","",INDEX('[18]EODs 2026'!$H:$H,MATCH(D621,'[18]EODs 2026'!$A:$A,0))),0)</f>
        <v/>
      </c>
      <c r="K621" s="510"/>
      <c r="L621" s="506" t="str">
        <f>IFERROR(IF(D621="","",INDEX('[18]EODs 2026'!$F:$F,MATCH(D621,'[18]EODs 2026'!$A:$A,0))),0)</f>
        <v/>
      </c>
      <c r="M621" s="303"/>
      <c r="N621" s="303"/>
      <c r="O621" s="303"/>
      <c r="P621" s="303"/>
      <c r="Q621" s="303"/>
      <c r="R621" s="303"/>
      <c r="S621" s="303"/>
      <c r="T621" s="303"/>
      <c r="U621" s="303"/>
      <c r="V621" s="303"/>
      <c r="W621" s="303"/>
      <c r="X621" s="251"/>
      <c r="Y621" s="251"/>
      <c r="Z621" s="251"/>
      <c r="AA621" s="251"/>
      <c r="AB621" s="251"/>
      <c r="AC621" s="251"/>
      <c r="AD621" s="251"/>
      <c r="AE621" s="251"/>
      <c r="AF621" s="206"/>
      <c r="AG621" s="206"/>
      <c r="AH621" s="303"/>
      <c r="AI621" s="206"/>
      <c r="AJ621" s="206"/>
      <c r="AK621" s="206"/>
      <c r="AL621" s="270" t="s">
        <v>1979</v>
      </c>
      <c r="AM621" s="271">
        <v>280751</v>
      </c>
      <c r="AT621" s="206"/>
      <c r="AU621" s="251"/>
      <c r="AV621" s="251"/>
      <c r="AW621" s="251"/>
      <c r="AX621" s="251"/>
      <c r="AY621" s="251"/>
      <c r="AZ621" s="251"/>
      <c r="BB621" s="303"/>
      <c r="BC621" s="303"/>
      <c r="BD621" s="303"/>
    </row>
    <row r="622" spans="1:56" s="205" customFormat="1" ht="34.5" hidden="1" customHeight="1">
      <c r="A622" s="251"/>
      <c r="B622" s="251"/>
      <c r="C622" s="251"/>
      <c r="D622" s="303"/>
      <c r="E622" s="304"/>
      <c r="F622" s="303"/>
      <c r="G622" s="303"/>
      <c r="H622" s="303"/>
      <c r="I622" s="303"/>
      <c r="J622" s="505" t="str">
        <f>IFERROR(IF(D622="","",INDEX('[18]EODs 2026'!$H:$H,MATCH(D622,'[18]EODs 2026'!$A:$A,0))),0)</f>
        <v/>
      </c>
      <c r="K622" s="510"/>
      <c r="L622" s="506" t="str">
        <f>IFERROR(IF(D622="","",INDEX('[18]EODs 2026'!$F:$F,MATCH(D622,'[18]EODs 2026'!$A:$A,0))),0)</f>
        <v/>
      </c>
      <c r="M622" s="303"/>
      <c r="N622" s="303"/>
      <c r="O622" s="303"/>
      <c r="P622" s="303"/>
      <c r="Q622" s="303"/>
      <c r="R622" s="303"/>
      <c r="S622" s="303"/>
      <c r="T622" s="303"/>
      <c r="U622" s="303"/>
      <c r="V622" s="303"/>
      <c r="W622" s="303"/>
      <c r="X622" s="251"/>
      <c r="Y622" s="251"/>
      <c r="Z622" s="251"/>
      <c r="AA622" s="251"/>
      <c r="AB622" s="251"/>
      <c r="AC622" s="251"/>
      <c r="AD622" s="251"/>
      <c r="AE622" s="251"/>
      <c r="AF622" s="206"/>
      <c r="AG622" s="206"/>
      <c r="AH622" s="303"/>
      <c r="AI622" s="206"/>
      <c r="AJ622" s="206"/>
      <c r="AK622" s="206"/>
      <c r="AL622" s="270" t="s">
        <v>1980</v>
      </c>
      <c r="AM622" s="271">
        <v>280752</v>
      </c>
      <c r="AT622" s="206"/>
      <c r="AU622" s="251"/>
      <c r="AV622" s="251"/>
      <c r="AW622" s="251"/>
      <c r="AX622" s="251"/>
      <c r="AY622" s="251"/>
      <c r="AZ622" s="251"/>
      <c r="BB622" s="303"/>
      <c r="BC622" s="303"/>
      <c r="BD622" s="303"/>
    </row>
    <row r="623" spans="1:56" s="205" customFormat="1" ht="34.5" hidden="1" customHeight="1">
      <c r="A623" s="251"/>
      <c r="B623" s="251"/>
      <c r="C623" s="251"/>
      <c r="D623" s="303"/>
      <c r="E623" s="304"/>
      <c r="F623" s="303"/>
      <c r="G623" s="303"/>
      <c r="H623" s="303"/>
      <c r="I623" s="303"/>
      <c r="J623" s="505" t="str">
        <f>IFERROR(IF(D623="","",INDEX('[18]EODs 2026'!$H:$H,MATCH(D623,'[18]EODs 2026'!$A:$A,0))),0)</f>
        <v/>
      </c>
      <c r="K623" s="510"/>
      <c r="L623" s="506" t="str">
        <f>IFERROR(IF(D623="","",INDEX('[18]EODs 2026'!$F:$F,MATCH(D623,'[18]EODs 2026'!$A:$A,0))),0)</f>
        <v/>
      </c>
      <c r="M623" s="303"/>
      <c r="N623" s="303"/>
      <c r="O623" s="303"/>
      <c r="P623" s="303"/>
      <c r="Q623" s="303"/>
      <c r="R623" s="303"/>
      <c r="S623" s="303"/>
      <c r="T623" s="303"/>
      <c r="U623" s="303"/>
      <c r="V623" s="303"/>
      <c r="W623" s="303"/>
      <c r="X623" s="251"/>
      <c r="Y623" s="251"/>
      <c r="Z623" s="251"/>
      <c r="AA623" s="251"/>
      <c r="AB623" s="251"/>
      <c r="AC623" s="251"/>
      <c r="AD623" s="251"/>
      <c r="AE623" s="251"/>
      <c r="AF623" s="206"/>
      <c r="AG623" s="206"/>
      <c r="AH623" s="303"/>
      <c r="AI623" s="206"/>
      <c r="AJ623" s="206"/>
      <c r="AK623" s="206"/>
      <c r="AL623" s="270" t="s">
        <v>1981</v>
      </c>
      <c r="AM623" s="271">
        <v>280753</v>
      </c>
      <c r="AT623" s="206"/>
      <c r="AU623" s="251"/>
      <c r="AV623" s="251"/>
      <c r="AW623" s="251"/>
      <c r="AX623" s="251"/>
      <c r="AY623" s="251"/>
      <c r="AZ623" s="251"/>
      <c r="BB623" s="303"/>
      <c r="BC623" s="303"/>
      <c r="BD623" s="303"/>
    </row>
    <row r="624" spans="1:56" s="205" customFormat="1" ht="34.5" hidden="1" customHeight="1">
      <c r="A624" s="251"/>
      <c r="B624" s="251"/>
      <c r="C624" s="251"/>
      <c r="D624" s="303"/>
      <c r="E624" s="304"/>
      <c r="F624" s="303"/>
      <c r="G624" s="303"/>
      <c r="H624" s="303"/>
      <c r="I624" s="303"/>
      <c r="J624" s="505" t="str">
        <f>IFERROR(IF(D624="","",INDEX('[18]EODs 2026'!$H:$H,MATCH(D624,'[18]EODs 2026'!$A:$A,0))),0)</f>
        <v/>
      </c>
      <c r="K624" s="510"/>
      <c r="L624" s="506" t="str">
        <f>IFERROR(IF(D624="","",INDEX('[18]EODs 2026'!$F:$F,MATCH(D624,'[18]EODs 2026'!$A:$A,0))),0)</f>
        <v/>
      </c>
      <c r="M624" s="303"/>
      <c r="N624" s="303"/>
      <c r="O624" s="303"/>
      <c r="P624" s="303"/>
      <c r="Q624" s="303"/>
      <c r="R624" s="303"/>
      <c r="S624" s="303"/>
      <c r="T624" s="303"/>
      <c r="U624" s="303"/>
      <c r="V624" s="303"/>
      <c r="W624" s="303"/>
      <c r="X624" s="251"/>
      <c r="Y624" s="251"/>
      <c r="Z624" s="251"/>
      <c r="AA624" s="251"/>
      <c r="AB624" s="251"/>
      <c r="AC624" s="251"/>
      <c r="AD624" s="251"/>
      <c r="AE624" s="251"/>
      <c r="AF624" s="206"/>
      <c r="AG624" s="206"/>
      <c r="AH624" s="303"/>
      <c r="AI624" s="206"/>
      <c r="AJ624" s="206"/>
      <c r="AK624" s="206"/>
      <c r="AL624" s="270" t="s">
        <v>1982</v>
      </c>
      <c r="AM624" s="271">
        <v>280754</v>
      </c>
      <c r="AT624" s="206"/>
      <c r="AU624" s="251"/>
      <c r="AV624" s="251"/>
      <c r="AW624" s="251"/>
      <c r="AX624" s="251"/>
      <c r="AY624" s="251"/>
      <c r="AZ624" s="251"/>
      <c r="BB624" s="303"/>
      <c r="BC624" s="303"/>
      <c r="BD624" s="303"/>
    </row>
    <row r="625" spans="1:56" s="205" customFormat="1" ht="34.5" hidden="1" customHeight="1">
      <c r="A625" s="251"/>
      <c r="B625" s="251"/>
      <c r="C625" s="251"/>
      <c r="D625" s="303"/>
      <c r="E625" s="304"/>
      <c r="F625" s="303"/>
      <c r="G625" s="303"/>
      <c r="H625" s="303"/>
      <c r="I625" s="303"/>
      <c r="J625" s="505" t="str">
        <f>IFERROR(IF(D625="","",INDEX('[18]EODs 2026'!$H:$H,MATCH(D625,'[18]EODs 2026'!$A:$A,0))),0)</f>
        <v/>
      </c>
      <c r="K625" s="510"/>
      <c r="L625" s="506" t="str">
        <f>IFERROR(IF(D625="","",INDEX('[18]EODs 2026'!$F:$F,MATCH(D625,'[18]EODs 2026'!$A:$A,0))),0)</f>
        <v/>
      </c>
      <c r="M625" s="303"/>
      <c r="N625" s="303"/>
      <c r="O625" s="303"/>
      <c r="P625" s="303"/>
      <c r="Q625" s="303"/>
      <c r="R625" s="303"/>
      <c r="S625" s="303"/>
      <c r="T625" s="303"/>
      <c r="U625" s="303"/>
      <c r="V625" s="303"/>
      <c r="W625" s="303"/>
      <c r="X625" s="251"/>
      <c r="Y625" s="251"/>
      <c r="Z625" s="251"/>
      <c r="AA625" s="251"/>
      <c r="AB625" s="251"/>
      <c r="AC625" s="251"/>
      <c r="AD625" s="251"/>
      <c r="AE625" s="251"/>
      <c r="AF625" s="206"/>
      <c r="AG625" s="206"/>
      <c r="AH625" s="303"/>
      <c r="AI625" s="206"/>
      <c r="AJ625" s="206"/>
      <c r="AK625" s="206"/>
      <c r="AL625" s="270" t="s">
        <v>1983</v>
      </c>
      <c r="AM625" s="271">
        <v>280755</v>
      </c>
      <c r="AT625" s="206"/>
      <c r="AU625" s="251"/>
      <c r="AV625" s="251"/>
      <c r="AW625" s="251"/>
      <c r="AX625" s="251"/>
      <c r="AY625" s="251"/>
      <c r="AZ625" s="251"/>
      <c r="BB625" s="303"/>
      <c r="BC625" s="303"/>
      <c r="BD625" s="303"/>
    </row>
    <row r="626" spans="1:56" s="205" customFormat="1" ht="34.5" hidden="1" customHeight="1">
      <c r="A626" s="251"/>
      <c r="B626" s="251"/>
      <c r="C626" s="251"/>
      <c r="D626" s="303"/>
      <c r="E626" s="304"/>
      <c r="F626" s="303"/>
      <c r="G626" s="303"/>
      <c r="H626" s="303"/>
      <c r="I626" s="303"/>
      <c r="J626" s="505" t="str">
        <f>IFERROR(IF(D626="","",INDEX('[18]EODs 2026'!$H:$H,MATCH(D626,'[18]EODs 2026'!$A:$A,0))),0)</f>
        <v/>
      </c>
      <c r="K626" s="510"/>
      <c r="L626" s="506" t="str">
        <f>IFERROR(IF(D626="","",INDEX('[18]EODs 2026'!$F:$F,MATCH(D626,'[18]EODs 2026'!$A:$A,0))),0)</f>
        <v/>
      </c>
      <c r="M626" s="303"/>
      <c r="N626" s="303"/>
      <c r="O626" s="303"/>
      <c r="P626" s="303"/>
      <c r="Q626" s="303"/>
      <c r="R626" s="303"/>
      <c r="S626" s="303"/>
      <c r="T626" s="303"/>
      <c r="U626" s="303"/>
      <c r="V626" s="303"/>
      <c r="W626" s="303"/>
      <c r="X626" s="251"/>
      <c r="Y626" s="251"/>
      <c r="Z626" s="251"/>
      <c r="AA626" s="251"/>
      <c r="AB626" s="251"/>
      <c r="AC626" s="251"/>
      <c r="AD626" s="251"/>
      <c r="AE626" s="251"/>
      <c r="AF626" s="206"/>
      <c r="AG626" s="206"/>
      <c r="AH626" s="303"/>
      <c r="AI626" s="206"/>
      <c r="AJ626" s="206"/>
      <c r="AK626" s="206"/>
      <c r="AL626" s="270" t="s">
        <v>1984</v>
      </c>
      <c r="AM626" s="271">
        <v>280756</v>
      </c>
      <c r="AT626" s="206"/>
      <c r="AU626" s="251"/>
      <c r="AV626" s="251"/>
      <c r="AW626" s="251"/>
      <c r="AX626" s="251"/>
      <c r="AY626" s="251"/>
      <c r="AZ626" s="251"/>
      <c r="BB626" s="303"/>
      <c r="BC626" s="303"/>
      <c r="BD626" s="303"/>
    </row>
    <row r="627" spans="1:56" s="205" customFormat="1" ht="34.5" hidden="1" customHeight="1">
      <c r="A627" s="251"/>
      <c r="B627" s="251"/>
      <c r="C627" s="251"/>
      <c r="D627" s="303"/>
      <c r="E627" s="304"/>
      <c r="F627" s="303"/>
      <c r="G627" s="303"/>
      <c r="H627" s="303"/>
      <c r="I627" s="303"/>
      <c r="J627" s="505" t="str">
        <f>IFERROR(IF(D627="","",INDEX('[18]EODs 2026'!$H:$H,MATCH(D627,'[18]EODs 2026'!$A:$A,0))),0)</f>
        <v/>
      </c>
      <c r="K627" s="510"/>
      <c r="L627" s="506" t="str">
        <f>IFERROR(IF(D627="","",INDEX('[18]EODs 2026'!$F:$F,MATCH(D627,'[18]EODs 2026'!$A:$A,0))),0)</f>
        <v/>
      </c>
      <c r="M627" s="303"/>
      <c r="N627" s="303"/>
      <c r="O627" s="303"/>
      <c r="P627" s="303"/>
      <c r="Q627" s="303"/>
      <c r="R627" s="303"/>
      <c r="S627" s="303"/>
      <c r="T627" s="303"/>
      <c r="U627" s="303"/>
      <c r="V627" s="303"/>
      <c r="W627" s="303"/>
      <c r="X627" s="251"/>
      <c r="Y627" s="251"/>
      <c r="Z627" s="251"/>
      <c r="AA627" s="251"/>
      <c r="AB627" s="251"/>
      <c r="AC627" s="251"/>
      <c r="AD627" s="251"/>
      <c r="AE627" s="251"/>
      <c r="AF627" s="206"/>
      <c r="AG627" s="206"/>
      <c r="AH627" s="303"/>
      <c r="AI627" s="206"/>
      <c r="AJ627" s="206"/>
      <c r="AK627" s="206"/>
      <c r="AL627" s="270" t="s">
        <v>1985</v>
      </c>
      <c r="AM627" s="271">
        <v>280757</v>
      </c>
      <c r="AT627" s="206"/>
      <c r="AU627" s="251"/>
      <c r="AV627" s="251"/>
      <c r="AW627" s="251"/>
      <c r="AX627" s="251"/>
      <c r="AY627" s="251"/>
      <c r="AZ627" s="251"/>
      <c r="BB627" s="303"/>
      <c r="BC627" s="303"/>
      <c r="BD627" s="303"/>
    </row>
    <row r="628" spans="1:56" s="205" customFormat="1" ht="34.5" hidden="1" customHeight="1">
      <c r="A628" s="251"/>
      <c r="B628" s="251"/>
      <c r="C628" s="251"/>
      <c r="D628" s="303"/>
      <c r="E628" s="304"/>
      <c r="F628" s="303"/>
      <c r="G628" s="303"/>
      <c r="H628" s="303"/>
      <c r="I628" s="303"/>
      <c r="J628" s="505" t="str">
        <f>IFERROR(IF(D628="","",INDEX('[18]EODs 2026'!$H:$H,MATCH(D628,'[18]EODs 2026'!$A:$A,0))),0)</f>
        <v/>
      </c>
      <c r="K628" s="510"/>
      <c r="L628" s="506" t="str">
        <f>IFERROR(IF(D628="","",INDEX('[18]EODs 2026'!$F:$F,MATCH(D628,'[18]EODs 2026'!$A:$A,0))),0)</f>
        <v/>
      </c>
      <c r="M628" s="303"/>
      <c r="N628" s="303"/>
      <c r="O628" s="303"/>
      <c r="P628" s="303"/>
      <c r="Q628" s="303"/>
      <c r="R628" s="303"/>
      <c r="S628" s="303"/>
      <c r="T628" s="303"/>
      <c r="U628" s="303"/>
      <c r="V628" s="303"/>
      <c r="W628" s="303"/>
      <c r="X628" s="251"/>
      <c r="Y628" s="251"/>
      <c r="Z628" s="251"/>
      <c r="AA628" s="251"/>
      <c r="AB628" s="251"/>
      <c r="AC628" s="251"/>
      <c r="AD628" s="251"/>
      <c r="AE628" s="251"/>
      <c r="AF628" s="206"/>
      <c r="AG628" s="206"/>
      <c r="AH628" s="303"/>
      <c r="AI628" s="206"/>
      <c r="AJ628" s="206"/>
      <c r="AK628" s="206"/>
      <c r="AL628" s="270" t="s">
        <v>1986</v>
      </c>
      <c r="AM628" s="271">
        <v>280758</v>
      </c>
      <c r="AT628" s="206"/>
      <c r="AU628" s="251"/>
      <c r="AV628" s="251"/>
      <c r="AW628" s="251"/>
      <c r="AX628" s="251"/>
      <c r="AY628" s="251"/>
      <c r="AZ628" s="251"/>
      <c r="BB628" s="303"/>
      <c r="BC628" s="303"/>
      <c r="BD628" s="303"/>
    </row>
    <row r="629" spans="1:56" s="205" customFormat="1" ht="34.5" hidden="1" customHeight="1">
      <c r="A629" s="251"/>
      <c r="B629" s="251"/>
      <c r="C629" s="251"/>
      <c r="E629" s="306"/>
      <c r="J629" s="505" t="str">
        <f>IFERROR(IF(D629="","",INDEX('[18]EODs 2026'!$H:$H,MATCH(D629,'[18]EODs 2026'!$A:$A,0))),0)</f>
        <v/>
      </c>
      <c r="K629" s="510"/>
      <c r="L629" s="506" t="str">
        <f>IFERROR(IF(D629="","",INDEX('[18]EODs 2026'!$F:$F,MATCH(D629,'[18]EODs 2026'!$A:$A,0))),0)</f>
        <v/>
      </c>
      <c r="AF629" s="206"/>
      <c r="AG629" s="206"/>
      <c r="AH629" s="303"/>
      <c r="AI629" s="206"/>
      <c r="AJ629" s="206"/>
      <c r="AK629" s="206"/>
      <c r="AL629" s="270" t="s">
        <v>1987</v>
      </c>
      <c r="AM629" s="271">
        <v>280759</v>
      </c>
      <c r="AT629" s="206"/>
      <c r="AU629" s="251"/>
      <c r="AV629" s="251"/>
      <c r="AW629" s="251"/>
      <c r="AX629" s="251"/>
      <c r="AY629" s="251"/>
      <c r="AZ629" s="251"/>
    </row>
    <row r="630" spans="1:56" s="205" customFormat="1" ht="15.75" hidden="1" customHeight="1">
      <c r="A630" s="251"/>
      <c r="B630" s="251"/>
      <c r="C630" s="251"/>
      <c r="E630" s="306"/>
      <c r="J630" s="505" t="str">
        <f>IFERROR(IF(D630="","",INDEX('[18]EODs 2026'!$H:$H,MATCH(D630,'[18]EODs 2026'!$A:$A,0))),0)</f>
        <v/>
      </c>
      <c r="K630" s="510"/>
      <c r="L630" s="506" t="str">
        <f>IFERROR(IF(D630="","",INDEX('[18]EODs 2026'!$F:$F,MATCH(D630,'[18]EODs 2026'!$A:$A,0))),0)</f>
        <v/>
      </c>
      <c r="AF630" s="206"/>
      <c r="AG630" s="206"/>
      <c r="AH630" s="303"/>
      <c r="AI630" s="206"/>
      <c r="AJ630" s="206"/>
      <c r="AK630" s="206"/>
      <c r="AL630" s="270" t="s">
        <v>1988</v>
      </c>
      <c r="AM630" s="271">
        <v>280760</v>
      </c>
      <c r="AT630" s="206"/>
    </row>
    <row r="631" spans="1:56" s="205" customFormat="1" ht="15.75" hidden="1" customHeight="1">
      <c r="A631" s="251"/>
      <c r="B631" s="251"/>
      <c r="C631" s="251"/>
      <c r="E631" s="306"/>
      <c r="J631" s="505" t="str">
        <f>IFERROR(IF(D631="","",INDEX('[18]EODs 2026'!$H:$H,MATCH(D631,'[18]EODs 2026'!$A:$A,0))),0)</f>
        <v/>
      </c>
      <c r="K631" s="510"/>
      <c r="L631" s="506" t="str">
        <f>IFERROR(IF(D631="","",INDEX('[18]EODs 2026'!$F:$F,MATCH(D631,'[18]EODs 2026'!$A:$A,0))),0)</f>
        <v/>
      </c>
      <c r="AF631" s="206"/>
      <c r="AG631" s="206"/>
      <c r="AH631" s="303"/>
      <c r="AI631" s="206"/>
      <c r="AJ631" s="206"/>
      <c r="AK631" s="206"/>
      <c r="AL631" s="270" t="s">
        <v>1989</v>
      </c>
      <c r="AM631" s="271">
        <v>280761</v>
      </c>
      <c r="AT631" s="206"/>
    </row>
    <row r="632" spans="1:56" s="205" customFormat="1" ht="15.75" hidden="1" customHeight="1">
      <c r="E632" s="306"/>
      <c r="J632" s="505" t="str">
        <f>IFERROR(IF(D632="","",INDEX('[18]EODs 2026'!$H:$H,MATCH(D632,'[18]EODs 2026'!$A:$A,0))),0)</f>
        <v/>
      </c>
      <c r="K632" s="510"/>
      <c r="L632" s="506" t="str">
        <f>IFERROR(IF(D632="","",INDEX('[18]EODs 2026'!$F:$F,MATCH(D632,'[18]EODs 2026'!$A:$A,0))),0)</f>
        <v/>
      </c>
      <c r="AF632" s="206"/>
      <c r="AG632" s="206"/>
      <c r="AH632" s="303"/>
      <c r="AI632" s="206"/>
      <c r="AJ632" s="206"/>
      <c r="AK632" s="206"/>
      <c r="AL632" s="270" t="s">
        <v>1990</v>
      </c>
      <c r="AM632" s="271">
        <v>280762</v>
      </c>
      <c r="AT632" s="206"/>
    </row>
    <row r="633" spans="1:56" s="205" customFormat="1" ht="15.75" hidden="1" customHeight="1">
      <c r="E633" s="306"/>
      <c r="J633" s="505" t="str">
        <f>IFERROR(IF(D633="","",INDEX('[18]EODs 2026'!$H:$H,MATCH(D633,'[18]EODs 2026'!$A:$A,0))),0)</f>
        <v/>
      </c>
      <c r="K633" s="510"/>
      <c r="L633" s="506" t="str">
        <f>IFERROR(IF(D633="","",INDEX('[18]EODs 2026'!$F:$F,MATCH(D633,'[18]EODs 2026'!$A:$A,0))),0)</f>
        <v/>
      </c>
      <c r="AF633" s="206"/>
      <c r="AG633" s="206"/>
      <c r="AH633" s="303"/>
      <c r="AI633" s="206"/>
      <c r="AJ633" s="206"/>
      <c r="AK633" s="206"/>
      <c r="AL633" s="270" t="s">
        <v>1991</v>
      </c>
      <c r="AM633" s="271">
        <v>280763</v>
      </c>
      <c r="AT633" s="206"/>
    </row>
    <row r="634" spans="1:56" s="205" customFormat="1" ht="15.75" hidden="1" customHeight="1">
      <c r="E634" s="306"/>
      <c r="J634" s="505" t="str">
        <f>IFERROR(IF(D634="","",INDEX('[18]EODs 2026'!$H:$H,MATCH(D634,'[18]EODs 2026'!$A:$A,0))),0)</f>
        <v/>
      </c>
      <c r="K634" s="510"/>
      <c r="L634" s="506" t="str">
        <f>IFERROR(IF(D634="","",INDEX('[18]EODs 2026'!$F:$F,MATCH(D634,'[18]EODs 2026'!$A:$A,0))),0)</f>
        <v/>
      </c>
      <c r="AF634" s="206"/>
      <c r="AG634" s="206"/>
      <c r="AH634" s="303"/>
      <c r="AI634" s="206"/>
      <c r="AJ634" s="206"/>
      <c r="AK634" s="206"/>
      <c r="AL634" s="270" t="s">
        <v>1992</v>
      </c>
      <c r="AM634" s="271">
        <v>280764</v>
      </c>
      <c r="AT634" s="206"/>
    </row>
    <row r="635" spans="1:56" s="205" customFormat="1" ht="15.75" hidden="1" customHeight="1">
      <c r="E635" s="306"/>
      <c r="J635" s="505" t="str">
        <f>IFERROR(IF(D635="","",INDEX('[18]EODs 2026'!$H:$H,MATCH(D635,'[18]EODs 2026'!$A:$A,0))),0)</f>
        <v/>
      </c>
      <c r="K635" s="510"/>
      <c r="L635" s="506" t="str">
        <f>IFERROR(IF(D635="","",INDEX('[18]EODs 2026'!$F:$F,MATCH(D635,'[18]EODs 2026'!$A:$A,0))),0)</f>
        <v/>
      </c>
      <c r="AF635" s="206"/>
      <c r="AG635" s="206"/>
      <c r="AH635" s="303"/>
      <c r="AI635" s="206"/>
      <c r="AJ635" s="206"/>
      <c r="AK635" s="206"/>
      <c r="AL635" s="270" t="s">
        <v>1993</v>
      </c>
      <c r="AM635" s="271">
        <v>280765</v>
      </c>
      <c r="AT635" s="206"/>
    </row>
    <row r="636" spans="1:56" s="205" customFormat="1" ht="15.75" hidden="1" customHeight="1">
      <c r="E636" s="306"/>
      <c r="J636" s="505" t="str">
        <f>IFERROR(IF(D636="","",INDEX('[18]EODs 2026'!$H:$H,MATCH(D636,'[18]EODs 2026'!$A:$A,0))),0)</f>
        <v/>
      </c>
      <c r="K636" s="510"/>
      <c r="L636" s="506" t="str">
        <f>IFERROR(IF(D636="","",INDEX('[18]EODs 2026'!$F:$F,MATCH(D636,'[18]EODs 2026'!$A:$A,0))),0)</f>
        <v/>
      </c>
      <c r="AF636" s="206"/>
      <c r="AG636" s="206"/>
      <c r="AH636" s="303"/>
      <c r="AI636" s="206"/>
      <c r="AJ636" s="206"/>
      <c r="AK636" s="206"/>
      <c r="AL636" s="270" t="s">
        <v>1994</v>
      </c>
      <c r="AM636" s="271">
        <v>280766</v>
      </c>
      <c r="AT636" s="206"/>
    </row>
    <row r="637" spans="1:56" s="205" customFormat="1" ht="15.75" hidden="1" customHeight="1">
      <c r="E637" s="306"/>
      <c r="J637" s="505" t="str">
        <f>IFERROR(IF(D637="","",INDEX('[18]EODs 2026'!$H:$H,MATCH(D637,'[18]EODs 2026'!$A:$A,0))),0)</f>
        <v/>
      </c>
      <c r="K637" s="510"/>
      <c r="L637" s="506" t="str">
        <f>IFERROR(IF(D637="","",INDEX('[18]EODs 2026'!$F:$F,MATCH(D637,'[18]EODs 2026'!$A:$A,0))),0)</f>
        <v/>
      </c>
      <c r="AF637" s="206"/>
      <c r="AG637" s="206"/>
      <c r="AH637" s="303"/>
      <c r="AI637" s="206"/>
      <c r="AJ637" s="206"/>
      <c r="AK637" s="206"/>
      <c r="AL637" s="270" t="s">
        <v>1995</v>
      </c>
      <c r="AM637" s="271">
        <v>280767</v>
      </c>
      <c r="AT637" s="206"/>
    </row>
    <row r="638" spans="1:56" s="205" customFormat="1" ht="15.75" hidden="1" customHeight="1">
      <c r="E638" s="306"/>
      <c r="J638" s="505" t="str">
        <f>IFERROR(IF(D638="","",INDEX('[18]EODs 2026'!$H:$H,MATCH(D638,'[18]EODs 2026'!$A:$A,0))),0)</f>
        <v/>
      </c>
      <c r="K638" s="510"/>
      <c r="L638" s="506" t="str">
        <f>IFERROR(IF(D638="","",INDEX('[18]EODs 2026'!$F:$F,MATCH(D638,'[18]EODs 2026'!$A:$A,0))),0)</f>
        <v/>
      </c>
      <c r="AF638" s="206"/>
      <c r="AG638" s="206"/>
      <c r="AH638" s="303"/>
      <c r="AI638" s="206"/>
      <c r="AJ638" s="206"/>
      <c r="AK638" s="206"/>
      <c r="AL638" s="270" t="s">
        <v>1996</v>
      </c>
      <c r="AM638" s="271">
        <v>280768</v>
      </c>
      <c r="AT638" s="206"/>
    </row>
    <row r="639" spans="1:56" s="205" customFormat="1" ht="15.75" hidden="1" customHeight="1">
      <c r="E639" s="306"/>
      <c r="J639" s="505" t="str">
        <f>IFERROR(IF(D639="","",INDEX('[18]EODs 2026'!$H:$H,MATCH(D639,'[18]EODs 2026'!$A:$A,0))),0)</f>
        <v/>
      </c>
      <c r="K639" s="510"/>
      <c r="L639" s="506" t="str">
        <f>IFERROR(IF(D639="","",INDEX('[18]EODs 2026'!$F:$F,MATCH(D639,'[18]EODs 2026'!$A:$A,0))),0)</f>
        <v/>
      </c>
      <c r="AF639" s="206"/>
      <c r="AG639" s="206"/>
      <c r="AH639" s="303"/>
      <c r="AI639" s="206"/>
      <c r="AJ639" s="206"/>
      <c r="AK639" s="206"/>
      <c r="AL639" s="270" t="s">
        <v>1997</v>
      </c>
      <c r="AM639" s="271">
        <v>280769</v>
      </c>
      <c r="AT639" s="206"/>
    </row>
    <row r="640" spans="1:56" s="205" customFormat="1" ht="15.75" hidden="1" customHeight="1">
      <c r="E640" s="306"/>
      <c r="J640" s="505" t="str">
        <f>IFERROR(IF(D640="","",INDEX('[18]EODs 2026'!$H:$H,MATCH(D640,'[18]EODs 2026'!$A:$A,0))),0)</f>
        <v/>
      </c>
      <c r="K640" s="510"/>
      <c r="L640" s="506" t="str">
        <f>IFERROR(IF(D640="","",INDEX('[18]EODs 2026'!$F:$F,MATCH(D640,'[18]EODs 2026'!$A:$A,0))),0)</f>
        <v/>
      </c>
      <c r="AF640" s="206"/>
      <c r="AG640" s="206"/>
      <c r="AH640" s="303"/>
      <c r="AI640" s="206"/>
      <c r="AJ640" s="206"/>
      <c r="AK640" s="206"/>
      <c r="AL640" s="270" t="s">
        <v>1998</v>
      </c>
      <c r="AM640" s="271">
        <v>280770</v>
      </c>
      <c r="AT640" s="206"/>
    </row>
    <row r="641" spans="5:46" s="205" customFormat="1" ht="15.75" hidden="1" customHeight="1">
      <c r="E641" s="306"/>
      <c r="J641" s="505" t="str">
        <f>IFERROR(IF(D641="","",INDEX('[18]EODs 2026'!$H:$H,MATCH(D641,'[18]EODs 2026'!$A:$A,0))),0)</f>
        <v/>
      </c>
      <c r="K641" s="510"/>
      <c r="L641" s="506" t="str">
        <f>IFERROR(IF(D641="","",INDEX('[18]EODs 2026'!$F:$F,MATCH(D641,'[18]EODs 2026'!$A:$A,0))),0)</f>
        <v/>
      </c>
      <c r="AF641" s="206"/>
      <c r="AG641" s="206"/>
      <c r="AH641" s="303"/>
      <c r="AI641" s="206"/>
      <c r="AJ641" s="206"/>
      <c r="AK641" s="206"/>
      <c r="AL641" s="270" t="s">
        <v>1999</v>
      </c>
      <c r="AM641" s="271">
        <v>280771</v>
      </c>
      <c r="AT641" s="206"/>
    </row>
    <row r="642" spans="5:46" s="205" customFormat="1" ht="15.75" hidden="1" customHeight="1">
      <c r="E642" s="306"/>
      <c r="J642" s="505" t="str">
        <f>IFERROR(IF(D642="","",INDEX('[18]EODs 2026'!$H:$H,MATCH(D642,'[18]EODs 2026'!$A:$A,0))),0)</f>
        <v/>
      </c>
      <c r="K642" s="510"/>
      <c r="L642" s="506" t="str">
        <f>IFERROR(IF(D642="","",INDEX('[18]EODs 2026'!$F:$F,MATCH(D642,'[18]EODs 2026'!$A:$A,0))),0)</f>
        <v/>
      </c>
      <c r="AF642" s="206"/>
      <c r="AG642" s="206"/>
      <c r="AH642" s="303"/>
      <c r="AI642" s="206"/>
      <c r="AJ642" s="206"/>
      <c r="AK642" s="206"/>
      <c r="AL642" s="270" t="s">
        <v>2000</v>
      </c>
      <c r="AM642" s="271">
        <v>280772</v>
      </c>
      <c r="AT642" s="206"/>
    </row>
    <row r="643" spans="5:46" s="205" customFormat="1" ht="15.75" hidden="1" customHeight="1">
      <c r="E643" s="306"/>
      <c r="J643" s="505" t="str">
        <f>IFERROR(IF(D643="","",INDEX('[18]EODs 2026'!$H:$H,MATCH(D643,'[18]EODs 2026'!$A:$A,0))),0)</f>
        <v/>
      </c>
      <c r="K643" s="510"/>
      <c r="L643" s="506" t="str">
        <f>IFERROR(IF(D643="","",INDEX('[18]EODs 2026'!$F:$F,MATCH(D643,'[18]EODs 2026'!$A:$A,0))),0)</f>
        <v/>
      </c>
      <c r="AF643" s="206"/>
      <c r="AG643" s="206"/>
      <c r="AH643" s="303"/>
      <c r="AI643" s="206"/>
      <c r="AJ643" s="206"/>
      <c r="AK643" s="206"/>
      <c r="AL643" s="270" t="s">
        <v>2001</v>
      </c>
      <c r="AM643" s="271">
        <v>280773</v>
      </c>
      <c r="AT643" s="206"/>
    </row>
    <row r="644" spans="5:46" s="205" customFormat="1" ht="15.75" hidden="1" customHeight="1">
      <c r="E644" s="306"/>
      <c r="J644" s="505" t="str">
        <f>IFERROR(IF(D644="","",INDEX('[18]EODs 2026'!$H:$H,MATCH(D644,'[18]EODs 2026'!$A:$A,0))),0)</f>
        <v/>
      </c>
      <c r="K644" s="510"/>
      <c r="L644" s="506" t="str">
        <f>IFERROR(IF(D644="","",INDEX('[18]EODs 2026'!$F:$F,MATCH(D644,'[18]EODs 2026'!$A:$A,0))),0)</f>
        <v/>
      </c>
      <c r="AF644" s="206"/>
      <c r="AG644" s="206"/>
      <c r="AH644" s="303"/>
      <c r="AI644" s="206"/>
      <c r="AJ644" s="206"/>
      <c r="AK644" s="206"/>
      <c r="AL644" s="270" t="s">
        <v>2002</v>
      </c>
      <c r="AM644" s="271">
        <v>280774</v>
      </c>
      <c r="AT644" s="206"/>
    </row>
    <row r="645" spans="5:46" s="205" customFormat="1" ht="15.75" hidden="1" customHeight="1">
      <c r="E645" s="306"/>
      <c r="J645" s="505" t="str">
        <f>IFERROR(IF(D645="","",INDEX('[18]EODs 2026'!$H:$H,MATCH(D645,'[18]EODs 2026'!$A:$A,0))),0)</f>
        <v/>
      </c>
      <c r="K645" s="510"/>
      <c r="L645" s="506" t="str">
        <f>IFERROR(IF(D645="","",INDEX('[18]EODs 2026'!$F:$F,MATCH(D645,'[18]EODs 2026'!$A:$A,0))),0)</f>
        <v/>
      </c>
      <c r="AF645" s="206"/>
      <c r="AG645" s="206"/>
      <c r="AH645" s="303"/>
      <c r="AI645" s="206"/>
      <c r="AJ645" s="206"/>
      <c r="AK645" s="206"/>
      <c r="AL645" s="270" t="s">
        <v>2003</v>
      </c>
      <c r="AM645" s="271">
        <v>280775</v>
      </c>
      <c r="AT645" s="206"/>
    </row>
    <row r="646" spans="5:46" s="205" customFormat="1" ht="15.75" hidden="1" customHeight="1">
      <c r="E646" s="306"/>
      <c r="J646" s="505" t="str">
        <f>IFERROR(IF(D646="","",INDEX('[18]EODs 2026'!$H:$H,MATCH(D646,'[18]EODs 2026'!$A:$A,0))),0)</f>
        <v/>
      </c>
      <c r="K646" s="510"/>
      <c r="L646" s="506" t="str">
        <f>IFERROR(IF(D646="","",INDEX('[18]EODs 2026'!$F:$F,MATCH(D646,'[18]EODs 2026'!$A:$A,0))),0)</f>
        <v/>
      </c>
      <c r="AF646" s="206"/>
      <c r="AG646" s="206"/>
      <c r="AH646" s="303"/>
      <c r="AI646" s="206"/>
      <c r="AJ646" s="206"/>
      <c r="AK646" s="206"/>
      <c r="AL646" s="270" t="s">
        <v>2004</v>
      </c>
      <c r="AM646" s="271">
        <v>280776</v>
      </c>
      <c r="AT646" s="206"/>
    </row>
    <row r="647" spans="5:46" s="205" customFormat="1" ht="15.75" hidden="1" customHeight="1">
      <c r="E647" s="306"/>
      <c r="J647" s="505" t="str">
        <f>IFERROR(IF(D647="","",INDEX('[18]EODs 2026'!$H:$H,MATCH(D647,'[18]EODs 2026'!$A:$A,0))),0)</f>
        <v/>
      </c>
      <c r="K647" s="510"/>
      <c r="L647" s="506" t="str">
        <f>IFERROR(IF(D647="","",INDEX('[18]EODs 2026'!$F:$F,MATCH(D647,'[18]EODs 2026'!$A:$A,0))),0)</f>
        <v/>
      </c>
      <c r="AF647" s="206"/>
      <c r="AG647" s="206"/>
      <c r="AH647" s="303"/>
      <c r="AI647" s="206"/>
      <c r="AJ647" s="206"/>
      <c r="AK647" s="206"/>
      <c r="AL647" s="270" t="s">
        <v>2005</v>
      </c>
      <c r="AM647" s="271">
        <v>280777</v>
      </c>
      <c r="AT647" s="206"/>
    </row>
    <row r="648" spans="5:46" s="205" customFormat="1" ht="15.75" hidden="1" customHeight="1">
      <c r="E648" s="306"/>
      <c r="J648" s="505" t="str">
        <f>IFERROR(IF(D648="","",INDEX('[18]EODs 2026'!$H:$H,MATCH(D648,'[18]EODs 2026'!$A:$A,0))),0)</f>
        <v/>
      </c>
      <c r="K648" s="510"/>
      <c r="L648" s="506" t="str">
        <f>IFERROR(IF(D648="","",INDEX('[18]EODs 2026'!$F:$F,MATCH(D648,'[18]EODs 2026'!$A:$A,0))),0)</f>
        <v/>
      </c>
      <c r="AF648" s="206"/>
      <c r="AG648" s="206"/>
      <c r="AH648" s="303"/>
      <c r="AI648" s="206"/>
      <c r="AJ648" s="206"/>
      <c r="AK648" s="206"/>
      <c r="AL648" s="270" t="s">
        <v>2006</v>
      </c>
      <c r="AM648" s="271">
        <v>280778</v>
      </c>
      <c r="AT648" s="206"/>
    </row>
    <row r="649" spans="5:46" s="205" customFormat="1" ht="15.75" hidden="1" customHeight="1">
      <c r="E649" s="306"/>
      <c r="J649" s="505" t="str">
        <f>IFERROR(IF(D649="","",INDEX('[18]EODs 2026'!$H:$H,MATCH(D649,'[18]EODs 2026'!$A:$A,0))),0)</f>
        <v/>
      </c>
      <c r="K649" s="510"/>
      <c r="L649" s="506" t="str">
        <f>IFERROR(IF(D649="","",INDEX('[18]EODs 2026'!$F:$F,MATCH(D649,'[18]EODs 2026'!$A:$A,0))),0)</f>
        <v/>
      </c>
      <c r="AF649" s="206"/>
      <c r="AG649" s="206"/>
      <c r="AH649" s="303"/>
      <c r="AI649" s="206"/>
      <c r="AJ649" s="206"/>
      <c r="AK649" s="206"/>
      <c r="AL649" s="270" t="s">
        <v>2007</v>
      </c>
      <c r="AM649" s="271">
        <v>280779</v>
      </c>
      <c r="AT649" s="206"/>
    </row>
    <row r="650" spans="5:46" s="205" customFormat="1" ht="15.75" hidden="1" customHeight="1">
      <c r="E650" s="306"/>
      <c r="J650" s="505" t="str">
        <f>IFERROR(IF(D650="","",INDEX('[18]EODs 2026'!$H:$H,MATCH(D650,'[18]EODs 2026'!$A:$A,0))),0)</f>
        <v/>
      </c>
      <c r="K650" s="510"/>
      <c r="L650" s="506" t="str">
        <f>IFERROR(IF(D650="","",INDEX('[18]EODs 2026'!$F:$F,MATCH(D650,'[18]EODs 2026'!$A:$A,0))),0)</f>
        <v/>
      </c>
      <c r="AF650" s="206"/>
      <c r="AG650" s="206"/>
      <c r="AH650" s="303"/>
      <c r="AI650" s="206"/>
      <c r="AJ650" s="206"/>
      <c r="AK650" s="206"/>
      <c r="AL650" s="270" t="s">
        <v>2008</v>
      </c>
      <c r="AM650" s="271">
        <v>280780</v>
      </c>
      <c r="AT650" s="206"/>
    </row>
    <row r="651" spans="5:46" s="205" customFormat="1" ht="15.75" hidden="1" customHeight="1">
      <c r="E651" s="306"/>
      <c r="J651" s="505" t="str">
        <f>IFERROR(IF(D651="","",INDEX('[18]EODs 2026'!$H:$H,MATCH(D651,'[18]EODs 2026'!$A:$A,0))),0)</f>
        <v/>
      </c>
      <c r="K651" s="510"/>
      <c r="L651" s="506" t="str">
        <f>IFERROR(IF(D651="","",INDEX('[18]EODs 2026'!$F:$F,MATCH(D651,'[18]EODs 2026'!$A:$A,0))),0)</f>
        <v/>
      </c>
      <c r="AF651" s="206"/>
      <c r="AG651" s="206"/>
      <c r="AH651" s="303"/>
      <c r="AI651" s="206"/>
      <c r="AJ651" s="206"/>
      <c r="AK651" s="206"/>
      <c r="AL651" s="270" t="s">
        <v>2009</v>
      </c>
      <c r="AM651" s="271">
        <v>280781</v>
      </c>
      <c r="AT651" s="206"/>
    </row>
    <row r="652" spans="5:46" s="205" customFormat="1" ht="15.75" hidden="1" customHeight="1">
      <c r="E652" s="306"/>
      <c r="J652" s="505" t="str">
        <f>IFERROR(IF(D652="","",INDEX('[18]EODs 2026'!$H:$H,MATCH(D652,'[18]EODs 2026'!$A:$A,0))),0)</f>
        <v/>
      </c>
      <c r="K652" s="510"/>
      <c r="L652" s="506" t="str">
        <f>IFERROR(IF(D652="","",INDEX('[18]EODs 2026'!$F:$F,MATCH(D652,'[18]EODs 2026'!$A:$A,0))),0)</f>
        <v/>
      </c>
      <c r="AF652" s="206"/>
      <c r="AG652" s="206"/>
      <c r="AH652" s="303"/>
      <c r="AI652" s="206"/>
      <c r="AJ652" s="206"/>
      <c r="AK652" s="206"/>
      <c r="AL652" s="270" t="s">
        <v>2010</v>
      </c>
      <c r="AM652" s="271">
        <v>280782</v>
      </c>
      <c r="AT652" s="206"/>
    </row>
    <row r="653" spans="5:46" s="205" customFormat="1" ht="15.75" hidden="1" customHeight="1">
      <c r="E653" s="306"/>
      <c r="J653" s="505" t="str">
        <f>IFERROR(IF(D653="","",INDEX('[18]EODs 2026'!$H:$H,MATCH(D653,'[18]EODs 2026'!$A:$A,0))),0)</f>
        <v/>
      </c>
      <c r="K653" s="510"/>
      <c r="L653" s="506" t="str">
        <f>IFERROR(IF(D653="","",INDEX('[18]EODs 2026'!$F:$F,MATCH(D653,'[18]EODs 2026'!$A:$A,0))),0)</f>
        <v/>
      </c>
      <c r="AF653" s="206"/>
      <c r="AG653" s="206"/>
      <c r="AH653" s="303"/>
      <c r="AI653" s="206"/>
      <c r="AJ653" s="206"/>
      <c r="AK653" s="206"/>
      <c r="AL653" s="270" t="s">
        <v>2011</v>
      </c>
      <c r="AM653" s="271">
        <v>280783</v>
      </c>
      <c r="AT653" s="206"/>
    </row>
    <row r="654" spans="5:46" s="205" customFormat="1" ht="15.75" hidden="1" customHeight="1">
      <c r="E654" s="306"/>
      <c r="J654" s="505" t="str">
        <f>IFERROR(IF(D654="","",INDEX('[18]EODs 2026'!$H:$H,MATCH(D654,'[18]EODs 2026'!$A:$A,0))),0)</f>
        <v/>
      </c>
      <c r="K654" s="510"/>
      <c r="L654" s="506" t="str">
        <f>IFERROR(IF(D654="","",INDEX('[18]EODs 2026'!$F:$F,MATCH(D654,'[18]EODs 2026'!$A:$A,0))),0)</f>
        <v/>
      </c>
      <c r="AF654" s="206"/>
      <c r="AG654" s="206"/>
      <c r="AH654" s="303"/>
      <c r="AI654" s="206"/>
      <c r="AJ654" s="206"/>
      <c r="AK654" s="206"/>
      <c r="AL654" s="270" t="s">
        <v>2012</v>
      </c>
      <c r="AM654" s="271">
        <v>280784</v>
      </c>
      <c r="AT654" s="206"/>
    </row>
    <row r="655" spans="5:46" s="205" customFormat="1" ht="15.75" hidden="1" customHeight="1">
      <c r="E655" s="306"/>
      <c r="J655" s="505" t="str">
        <f>IFERROR(IF(D655="","",INDEX('[18]EODs 2026'!$H:$H,MATCH(D655,'[18]EODs 2026'!$A:$A,0))),0)</f>
        <v/>
      </c>
      <c r="K655" s="510"/>
      <c r="L655" s="506" t="str">
        <f>IFERROR(IF(D655="","",INDEX('[18]EODs 2026'!$F:$F,MATCH(D655,'[18]EODs 2026'!$A:$A,0))),0)</f>
        <v/>
      </c>
      <c r="AF655" s="206"/>
      <c r="AG655" s="206"/>
      <c r="AH655" s="303"/>
      <c r="AI655" s="206"/>
      <c r="AJ655" s="206"/>
      <c r="AK655" s="206"/>
      <c r="AL655" s="270" t="s">
        <v>2013</v>
      </c>
      <c r="AM655" s="271">
        <v>280785</v>
      </c>
      <c r="AT655" s="206"/>
    </row>
    <row r="656" spans="5:46" s="205" customFormat="1" ht="15.75" hidden="1" customHeight="1">
      <c r="E656" s="306"/>
      <c r="J656" s="505" t="str">
        <f>IFERROR(IF(D656="","",INDEX('[18]EODs 2026'!$H:$H,MATCH(D656,'[18]EODs 2026'!$A:$A,0))),0)</f>
        <v/>
      </c>
      <c r="K656" s="510"/>
      <c r="L656" s="506" t="str">
        <f>IFERROR(IF(D656="","",INDEX('[18]EODs 2026'!$F:$F,MATCH(D656,'[18]EODs 2026'!$A:$A,0))),0)</f>
        <v/>
      </c>
      <c r="AF656" s="206"/>
      <c r="AG656" s="206"/>
      <c r="AH656" s="303"/>
      <c r="AI656" s="206"/>
      <c r="AJ656" s="206"/>
      <c r="AK656" s="206"/>
      <c r="AL656" s="270" t="s">
        <v>2014</v>
      </c>
      <c r="AM656" s="271">
        <v>280786</v>
      </c>
      <c r="AT656" s="206"/>
    </row>
    <row r="657" spans="5:46" s="205" customFormat="1" ht="15.75" hidden="1" customHeight="1">
      <c r="E657" s="306"/>
      <c r="J657" s="505" t="str">
        <f>IFERROR(IF(D657="","",INDEX('[18]EODs 2026'!$H:$H,MATCH(D657,'[18]EODs 2026'!$A:$A,0))),0)</f>
        <v/>
      </c>
      <c r="K657" s="510"/>
      <c r="L657" s="506" t="str">
        <f>IFERROR(IF(D657="","",INDEX('[18]EODs 2026'!$F:$F,MATCH(D657,'[18]EODs 2026'!$A:$A,0))),0)</f>
        <v/>
      </c>
      <c r="AF657" s="206"/>
      <c r="AG657" s="206"/>
      <c r="AH657" s="303"/>
      <c r="AI657" s="206"/>
      <c r="AJ657" s="206"/>
      <c r="AK657" s="206"/>
      <c r="AL657" s="270" t="s">
        <v>2015</v>
      </c>
      <c r="AM657" s="271">
        <v>280787</v>
      </c>
      <c r="AT657" s="206"/>
    </row>
    <row r="658" spans="5:46" s="205" customFormat="1" ht="15.75" hidden="1" customHeight="1">
      <c r="E658" s="306"/>
      <c r="J658" s="505" t="str">
        <f>IFERROR(IF(D658="","",INDEX('[18]EODs 2026'!$H:$H,MATCH(D658,'[18]EODs 2026'!$A:$A,0))),0)</f>
        <v/>
      </c>
      <c r="K658" s="510"/>
      <c r="L658" s="506" t="str">
        <f>IFERROR(IF(D658="","",INDEX('[18]EODs 2026'!$F:$F,MATCH(D658,'[18]EODs 2026'!$A:$A,0))),0)</f>
        <v/>
      </c>
      <c r="AF658" s="206"/>
      <c r="AG658" s="206"/>
      <c r="AH658" s="303"/>
      <c r="AI658" s="206"/>
      <c r="AJ658" s="206"/>
      <c r="AK658" s="206"/>
      <c r="AL658" s="270" t="s">
        <v>2016</v>
      </c>
      <c r="AM658" s="271">
        <v>280788</v>
      </c>
      <c r="AT658" s="206"/>
    </row>
    <row r="659" spans="5:46" s="205" customFormat="1" ht="15.75" hidden="1" customHeight="1">
      <c r="E659" s="306"/>
      <c r="J659" s="505" t="str">
        <f>IFERROR(IF(D659="","",INDEX('[18]EODs 2026'!$H:$H,MATCH(D659,'[18]EODs 2026'!$A:$A,0))),0)</f>
        <v/>
      </c>
      <c r="K659" s="510"/>
      <c r="L659" s="506" t="str">
        <f>IFERROR(IF(D659="","",INDEX('[18]EODs 2026'!$F:$F,MATCH(D659,'[18]EODs 2026'!$A:$A,0))),0)</f>
        <v/>
      </c>
      <c r="AF659" s="206"/>
      <c r="AG659" s="206"/>
      <c r="AH659" s="303"/>
      <c r="AI659" s="206"/>
      <c r="AJ659" s="206"/>
      <c r="AK659" s="206"/>
      <c r="AL659" s="270" t="s">
        <v>2017</v>
      </c>
      <c r="AM659" s="271">
        <v>280789</v>
      </c>
      <c r="AT659" s="206"/>
    </row>
    <row r="660" spans="5:46" s="205" customFormat="1" ht="15.75" hidden="1" customHeight="1">
      <c r="E660" s="306"/>
      <c r="J660" s="505" t="str">
        <f>IFERROR(IF(D660="","",INDEX('[18]EODs 2026'!$H:$H,MATCH(D660,'[18]EODs 2026'!$A:$A,0))),0)</f>
        <v/>
      </c>
      <c r="K660" s="510"/>
      <c r="L660" s="506" t="str">
        <f>IFERROR(IF(D660="","",INDEX('[18]EODs 2026'!$F:$F,MATCH(D660,'[18]EODs 2026'!$A:$A,0))),0)</f>
        <v/>
      </c>
      <c r="AF660" s="206"/>
      <c r="AG660" s="206"/>
      <c r="AH660" s="303"/>
      <c r="AI660" s="206"/>
      <c r="AJ660" s="206"/>
      <c r="AK660" s="206"/>
      <c r="AL660" s="270" t="s">
        <v>2018</v>
      </c>
      <c r="AM660" s="271">
        <v>280800</v>
      </c>
      <c r="AT660" s="206"/>
    </row>
    <row r="661" spans="5:46" s="205" customFormat="1" ht="15.75" hidden="1" customHeight="1">
      <c r="E661" s="306"/>
      <c r="J661" s="505" t="str">
        <f>IFERROR(IF(D661="","",INDEX('[18]EODs 2026'!$H:$H,MATCH(D661,'[18]EODs 2026'!$A:$A,0))),0)</f>
        <v/>
      </c>
      <c r="K661" s="510"/>
      <c r="L661" s="506" t="str">
        <f>IFERROR(IF(D661="","",INDEX('[18]EODs 2026'!$F:$F,MATCH(D661,'[18]EODs 2026'!$A:$A,0))),0)</f>
        <v/>
      </c>
      <c r="AF661" s="206"/>
      <c r="AG661" s="206"/>
      <c r="AH661" s="303"/>
      <c r="AI661" s="206"/>
      <c r="AJ661" s="206"/>
      <c r="AK661" s="206"/>
      <c r="AL661" s="270" t="s">
        <v>2019</v>
      </c>
      <c r="AM661" s="271">
        <v>280801</v>
      </c>
      <c r="AT661" s="206"/>
    </row>
    <row r="662" spans="5:46" s="205" customFormat="1" ht="15.75" hidden="1" customHeight="1">
      <c r="E662" s="306"/>
      <c r="J662" s="505" t="str">
        <f>IFERROR(IF(D662="","",INDEX('[18]EODs 2026'!$H:$H,MATCH(D662,'[18]EODs 2026'!$A:$A,0))),0)</f>
        <v/>
      </c>
      <c r="K662" s="510"/>
      <c r="L662" s="506" t="str">
        <f>IFERROR(IF(D662="","",INDEX('[18]EODs 2026'!$F:$F,MATCH(D662,'[18]EODs 2026'!$A:$A,0))),0)</f>
        <v/>
      </c>
      <c r="AF662" s="206"/>
      <c r="AG662" s="206"/>
      <c r="AH662" s="303"/>
      <c r="AI662" s="206"/>
      <c r="AJ662" s="206"/>
      <c r="AK662" s="206"/>
      <c r="AL662" s="270" t="s">
        <v>2020</v>
      </c>
      <c r="AM662" s="271">
        <v>280900</v>
      </c>
      <c r="AT662" s="206"/>
    </row>
    <row r="663" spans="5:46" s="205" customFormat="1" ht="15.75" hidden="1" customHeight="1">
      <c r="E663" s="306"/>
      <c r="J663" s="505" t="str">
        <f>IFERROR(IF(D663="","",INDEX('[18]EODs 2026'!$H:$H,MATCH(D663,'[18]EODs 2026'!$A:$A,0))),0)</f>
        <v/>
      </c>
      <c r="K663" s="510"/>
      <c r="L663" s="506" t="str">
        <f>IFERROR(IF(D663="","",INDEX('[18]EODs 2026'!$F:$F,MATCH(D663,'[18]EODs 2026'!$A:$A,0))),0)</f>
        <v/>
      </c>
      <c r="AF663" s="206"/>
      <c r="AG663" s="206"/>
      <c r="AH663" s="303"/>
      <c r="AI663" s="206"/>
      <c r="AJ663" s="206"/>
      <c r="AK663" s="206"/>
      <c r="AL663" s="270" t="s">
        <v>2021</v>
      </c>
      <c r="AM663" s="271">
        <v>280901</v>
      </c>
      <c r="AT663" s="206"/>
    </row>
    <row r="664" spans="5:46" s="205" customFormat="1" ht="15.75" hidden="1" customHeight="1">
      <c r="E664" s="306"/>
      <c r="J664" s="505" t="str">
        <f>IFERROR(IF(D664="","",INDEX('[18]EODs 2026'!$H:$H,MATCH(D664,'[18]EODs 2026'!$A:$A,0))),0)</f>
        <v/>
      </c>
      <c r="K664" s="510"/>
      <c r="L664" s="506" t="str">
        <f>IFERROR(IF(D664="","",INDEX('[18]EODs 2026'!$F:$F,MATCH(D664,'[18]EODs 2026'!$A:$A,0))),0)</f>
        <v/>
      </c>
      <c r="AF664" s="206"/>
      <c r="AG664" s="206"/>
      <c r="AH664" s="303"/>
      <c r="AI664" s="206"/>
      <c r="AJ664" s="206"/>
      <c r="AK664" s="206"/>
      <c r="AL664" s="270" t="s">
        <v>2022</v>
      </c>
      <c r="AM664" s="271">
        <v>281000</v>
      </c>
      <c r="AT664" s="206"/>
    </row>
    <row r="665" spans="5:46" s="205" customFormat="1" ht="15.75" hidden="1" customHeight="1">
      <c r="E665" s="306"/>
      <c r="J665" s="505" t="str">
        <f>IFERROR(IF(D665="","",INDEX('[18]EODs 2026'!$H:$H,MATCH(D665,'[18]EODs 2026'!$A:$A,0))),0)</f>
        <v/>
      </c>
      <c r="K665" s="510"/>
      <c r="L665" s="506" t="str">
        <f>IFERROR(IF(D665="","",INDEX('[18]EODs 2026'!$F:$F,MATCH(D665,'[18]EODs 2026'!$A:$A,0))),0)</f>
        <v/>
      </c>
      <c r="AF665" s="206"/>
      <c r="AG665" s="206"/>
      <c r="AH665" s="303"/>
      <c r="AI665" s="206"/>
      <c r="AJ665" s="206"/>
      <c r="AK665" s="206"/>
      <c r="AL665" s="270" t="s">
        <v>2023</v>
      </c>
      <c r="AM665" s="271">
        <v>281001</v>
      </c>
      <c r="AT665" s="206"/>
    </row>
    <row r="666" spans="5:46" s="205" customFormat="1" ht="15.75" hidden="1" customHeight="1">
      <c r="E666" s="306"/>
      <c r="J666" s="505" t="str">
        <f>IFERROR(IF(D666="","",INDEX('[18]EODs 2026'!$H:$H,MATCH(D666,'[18]EODs 2026'!$A:$A,0))),0)</f>
        <v/>
      </c>
      <c r="K666" s="510"/>
      <c r="L666" s="506" t="str">
        <f>IFERROR(IF(D666="","",INDEX('[18]EODs 2026'!$F:$F,MATCH(D666,'[18]EODs 2026'!$A:$A,0))),0)</f>
        <v/>
      </c>
      <c r="AF666" s="206"/>
      <c r="AG666" s="206"/>
      <c r="AH666" s="303"/>
      <c r="AI666" s="206"/>
      <c r="AJ666" s="206"/>
      <c r="AK666" s="206"/>
      <c r="AL666" s="270" t="s">
        <v>2024</v>
      </c>
      <c r="AM666" s="271">
        <v>281002</v>
      </c>
      <c r="AT666" s="206"/>
    </row>
    <row r="667" spans="5:46" s="205" customFormat="1" ht="15.75" hidden="1" customHeight="1">
      <c r="E667" s="306"/>
      <c r="J667" s="505" t="str">
        <f>IFERROR(IF(D667="","",INDEX('[18]EODs 2026'!$H:$H,MATCH(D667,'[18]EODs 2026'!$A:$A,0))),0)</f>
        <v/>
      </c>
      <c r="K667" s="510"/>
      <c r="L667" s="506" t="str">
        <f>IFERROR(IF(D667="","",INDEX('[18]EODs 2026'!$F:$F,MATCH(D667,'[18]EODs 2026'!$A:$A,0))),0)</f>
        <v/>
      </c>
      <c r="AF667" s="206"/>
      <c r="AG667" s="206"/>
      <c r="AH667" s="303"/>
      <c r="AI667" s="206"/>
      <c r="AJ667" s="206"/>
      <c r="AK667" s="206"/>
      <c r="AL667" s="270" t="s">
        <v>2025</v>
      </c>
      <c r="AM667" s="271">
        <v>281003</v>
      </c>
      <c r="AT667" s="206"/>
    </row>
    <row r="668" spans="5:46" s="205" customFormat="1" ht="15.75" hidden="1" customHeight="1">
      <c r="E668" s="306"/>
      <c r="J668" s="505" t="str">
        <f>IFERROR(IF(D668="","",INDEX('[18]EODs 2026'!$H:$H,MATCH(D668,'[18]EODs 2026'!$A:$A,0))),0)</f>
        <v/>
      </c>
      <c r="K668" s="510"/>
      <c r="L668" s="506" t="str">
        <f>IFERROR(IF(D668="","",INDEX('[18]EODs 2026'!$F:$F,MATCH(D668,'[18]EODs 2026'!$A:$A,0))),0)</f>
        <v/>
      </c>
      <c r="AF668" s="206"/>
      <c r="AG668" s="206"/>
      <c r="AH668" s="303"/>
      <c r="AI668" s="206"/>
      <c r="AJ668" s="206"/>
      <c r="AK668" s="206"/>
      <c r="AL668" s="270" t="s">
        <v>2026</v>
      </c>
      <c r="AM668" s="271">
        <v>281004</v>
      </c>
      <c r="AT668" s="206"/>
    </row>
    <row r="669" spans="5:46" s="205" customFormat="1" ht="15.75" hidden="1" customHeight="1">
      <c r="E669" s="306"/>
      <c r="J669" s="505" t="str">
        <f>IFERROR(IF(D669="","",INDEX('[18]EODs 2026'!$H:$H,MATCH(D669,'[18]EODs 2026'!$A:$A,0))),0)</f>
        <v/>
      </c>
      <c r="K669" s="510"/>
      <c r="L669" s="506" t="str">
        <f>IFERROR(IF(D669="","",INDEX('[18]EODs 2026'!$F:$F,MATCH(D669,'[18]EODs 2026'!$A:$A,0))),0)</f>
        <v/>
      </c>
      <c r="AF669" s="206"/>
      <c r="AG669" s="206"/>
      <c r="AH669" s="303"/>
      <c r="AI669" s="206"/>
      <c r="AJ669" s="206"/>
      <c r="AK669" s="206"/>
      <c r="AL669" s="270" t="s">
        <v>2027</v>
      </c>
      <c r="AM669" s="271">
        <v>281005</v>
      </c>
      <c r="AT669" s="206"/>
    </row>
    <row r="670" spans="5:46" s="205" customFormat="1" ht="15.75" hidden="1" customHeight="1">
      <c r="E670" s="306"/>
      <c r="J670" s="505" t="str">
        <f>IFERROR(IF(D670="","",INDEX('[18]EODs 2026'!$H:$H,MATCH(D670,'[18]EODs 2026'!$A:$A,0))),0)</f>
        <v/>
      </c>
      <c r="K670" s="510"/>
      <c r="L670" s="506" t="str">
        <f>IFERROR(IF(D670="","",INDEX('[18]EODs 2026'!$F:$F,MATCH(D670,'[18]EODs 2026'!$A:$A,0))),0)</f>
        <v/>
      </c>
      <c r="AF670" s="206"/>
      <c r="AG670" s="206"/>
      <c r="AH670" s="303"/>
      <c r="AI670" s="206"/>
      <c r="AJ670" s="206"/>
      <c r="AK670" s="206"/>
      <c r="AL670" s="270" t="s">
        <v>2028</v>
      </c>
      <c r="AM670" s="271">
        <v>281006</v>
      </c>
      <c r="AT670" s="206"/>
    </row>
    <row r="671" spans="5:46" s="205" customFormat="1" ht="15.75" hidden="1" customHeight="1">
      <c r="E671" s="306"/>
      <c r="J671" s="505" t="str">
        <f>IFERROR(IF(D671="","",INDEX('[18]EODs 2026'!$H:$H,MATCH(D671,'[18]EODs 2026'!$A:$A,0))),0)</f>
        <v/>
      </c>
      <c r="K671" s="510"/>
      <c r="L671" s="506" t="str">
        <f>IFERROR(IF(D671="","",INDEX('[18]EODs 2026'!$F:$F,MATCH(D671,'[18]EODs 2026'!$A:$A,0))),0)</f>
        <v/>
      </c>
      <c r="AF671" s="206"/>
      <c r="AG671" s="206"/>
      <c r="AH671" s="303"/>
      <c r="AI671" s="206"/>
      <c r="AJ671" s="206"/>
      <c r="AK671" s="206"/>
      <c r="AL671" s="270" t="s">
        <v>2029</v>
      </c>
      <c r="AM671" s="271">
        <v>281007</v>
      </c>
      <c r="AT671" s="206"/>
    </row>
    <row r="672" spans="5:46" s="205" customFormat="1" ht="15.75" hidden="1" customHeight="1">
      <c r="E672" s="306"/>
      <c r="J672" s="505" t="str">
        <f>IFERROR(IF(D672="","",INDEX('[18]EODs 2026'!$H:$H,MATCH(D672,'[18]EODs 2026'!$A:$A,0))),0)</f>
        <v/>
      </c>
      <c r="K672" s="510"/>
      <c r="L672" s="506" t="str">
        <f>IFERROR(IF(D672="","",INDEX('[18]EODs 2026'!$F:$F,MATCH(D672,'[18]EODs 2026'!$A:$A,0))),0)</f>
        <v/>
      </c>
      <c r="AF672" s="206"/>
      <c r="AG672" s="206"/>
      <c r="AH672" s="303"/>
      <c r="AI672" s="206"/>
      <c r="AJ672" s="206"/>
      <c r="AK672" s="206"/>
      <c r="AL672" s="270" t="s">
        <v>2030</v>
      </c>
      <c r="AM672" s="271">
        <v>281008</v>
      </c>
      <c r="AT672" s="206"/>
    </row>
    <row r="673" spans="5:46" s="205" customFormat="1" ht="15.75" hidden="1" customHeight="1">
      <c r="E673" s="306"/>
      <c r="J673" s="505" t="str">
        <f>IFERROR(IF(D673="","",INDEX('[18]EODs 2026'!$H:$H,MATCH(D673,'[18]EODs 2026'!$A:$A,0))),0)</f>
        <v/>
      </c>
      <c r="K673" s="510"/>
      <c r="L673" s="506" t="str">
        <f>IFERROR(IF(D673="","",INDEX('[18]EODs 2026'!$F:$F,MATCH(D673,'[18]EODs 2026'!$A:$A,0))),0)</f>
        <v/>
      </c>
      <c r="AF673" s="206"/>
      <c r="AG673" s="206"/>
      <c r="AH673" s="303"/>
      <c r="AI673" s="206"/>
      <c r="AJ673" s="206"/>
      <c r="AK673" s="206"/>
      <c r="AL673" s="270" t="s">
        <v>2031</v>
      </c>
      <c r="AM673" s="271">
        <v>281200</v>
      </c>
      <c r="AT673" s="206"/>
    </row>
    <row r="674" spans="5:46" s="205" customFormat="1" ht="15.75" hidden="1" customHeight="1">
      <c r="E674" s="306"/>
      <c r="J674" s="505" t="str">
        <f>IFERROR(IF(D674="","",INDEX('[18]EODs 2026'!$H:$H,MATCH(D674,'[18]EODs 2026'!$A:$A,0))),0)</f>
        <v/>
      </c>
      <c r="K674" s="510"/>
      <c r="L674" s="506" t="str">
        <f>IFERROR(IF(D674="","",INDEX('[18]EODs 2026'!$F:$F,MATCH(D674,'[18]EODs 2026'!$A:$A,0))),0)</f>
        <v/>
      </c>
      <c r="AF674" s="206"/>
      <c r="AG674" s="206"/>
      <c r="AH674" s="303"/>
      <c r="AI674" s="206"/>
      <c r="AJ674" s="206"/>
      <c r="AK674" s="206"/>
      <c r="AL674" s="270" t="s">
        <v>2032</v>
      </c>
      <c r="AM674" s="271">
        <v>281201</v>
      </c>
      <c r="AT674" s="206"/>
    </row>
    <row r="675" spans="5:46" s="205" customFormat="1" ht="15.75" hidden="1" customHeight="1">
      <c r="E675" s="306"/>
      <c r="J675" s="505" t="str">
        <f>IFERROR(IF(D675="","",INDEX('[18]EODs 2026'!$H:$H,MATCH(D675,'[18]EODs 2026'!$A:$A,0))),0)</f>
        <v/>
      </c>
      <c r="K675" s="510"/>
      <c r="L675" s="506" t="str">
        <f>IFERROR(IF(D675="","",INDEX('[18]EODs 2026'!$F:$F,MATCH(D675,'[18]EODs 2026'!$A:$A,0))),0)</f>
        <v/>
      </c>
      <c r="AF675" s="206"/>
      <c r="AG675" s="206"/>
      <c r="AH675" s="303"/>
      <c r="AI675" s="206"/>
      <c r="AJ675" s="206"/>
      <c r="AK675" s="206"/>
      <c r="AL675" s="270" t="s">
        <v>2033</v>
      </c>
      <c r="AM675" s="271">
        <v>281202</v>
      </c>
      <c r="AT675" s="206"/>
    </row>
    <row r="676" spans="5:46" s="205" customFormat="1" ht="15.75" hidden="1" customHeight="1">
      <c r="E676" s="306"/>
      <c r="J676" s="505" t="str">
        <f>IFERROR(IF(D676="","",INDEX('[18]EODs 2026'!$H:$H,MATCH(D676,'[18]EODs 2026'!$A:$A,0))),0)</f>
        <v/>
      </c>
      <c r="K676" s="510"/>
      <c r="L676" s="506" t="str">
        <f>IFERROR(IF(D676="","",INDEX('[18]EODs 2026'!$F:$F,MATCH(D676,'[18]EODs 2026'!$A:$A,0))),0)</f>
        <v/>
      </c>
      <c r="AF676" s="206"/>
      <c r="AG676" s="206"/>
      <c r="AH676" s="303"/>
      <c r="AI676" s="206"/>
      <c r="AJ676" s="206"/>
      <c r="AK676" s="206"/>
      <c r="AL676" s="270" t="s">
        <v>2034</v>
      </c>
      <c r="AM676" s="271">
        <v>281203</v>
      </c>
      <c r="AT676" s="206"/>
    </row>
    <row r="677" spans="5:46" s="205" customFormat="1" ht="15.75" hidden="1" customHeight="1">
      <c r="E677" s="306"/>
      <c r="J677" s="505" t="str">
        <f>IFERROR(IF(D677="","",INDEX('[18]EODs 2026'!$H:$H,MATCH(D677,'[18]EODs 2026'!$A:$A,0))),0)</f>
        <v/>
      </c>
      <c r="K677" s="510"/>
      <c r="L677" s="506" t="str">
        <f>IFERROR(IF(D677="","",INDEX('[18]EODs 2026'!$F:$F,MATCH(D677,'[18]EODs 2026'!$A:$A,0))),0)</f>
        <v/>
      </c>
      <c r="AF677" s="206"/>
      <c r="AG677" s="206"/>
      <c r="AH677" s="303"/>
      <c r="AI677" s="206"/>
      <c r="AJ677" s="206"/>
      <c r="AK677" s="206"/>
      <c r="AL677" s="270" t="s">
        <v>2035</v>
      </c>
      <c r="AM677" s="271">
        <v>281204</v>
      </c>
      <c r="AT677" s="206"/>
    </row>
    <row r="678" spans="5:46" s="205" customFormat="1" ht="15.75" hidden="1" customHeight="1">
      <c r="E678" s="306"/>
      <c r="J678" s="505" t="str">
        <f>IFERROR(IF(D678="","",INDEX('[18]EODs 2026'!$H:$H,MATCH(D678,'[18]EODs 2026'!$A:$A,0))),0)</f>
        <v/>
      </c>
      <c r="K678" s="510"/>
      <c r="L678" s="506" t="str">
        <f>IFERROR(IF(D678="","",INDEX('[18]EODs 2026'!$F:$F,MATCH(D678,'[18]EODs 2026'!$A:$A,0))),0)</f>
        <v/>
      </c>
      <c r="AF678" s="206"/>
      <c r="AG678" s="206"/>
      <c r="AH678" s="303"/>
      <c r="AI678" s="206"/>
      <c r="AJ678" s="206"/>
      <c r="AK678" s="206"/>
      <c r="AL678" s="270" t="s">
        <v>2036</v>
      </c>
      <c r="AM678" s="271">
        <v>281205</v>
      </c>
      <c r="AT678" s="206"/>
    </row>
    <row r="679" spans="5:46" s="205" customFormat="1" ht="15.75" hidden="1" customHeight="1">
      <c r="E679" s="306"/>
      <c r="J679" s="505" t="str">
        <f>IFERROR(IF(D679="","",INDEX('[18]EODs 2026'!$H:$H,MATCH(D679,'[18]EODs 2026'!$A:$A,0))),0)</f>
        <v/>
      </c>
      <c r="K679" s="510"/>
      <c r="L679" s="506" t="str">
        <f>IFERROR(IF(D679="","",INDEX('[18]EODs 2026'!$F:$F,MATCH(D679,'[18]EODs 2026'!$A:$A,0))),0)</f>
        <v/>
      </c>
      <c r="AF679" s="206"/>
      <c r="AG679" s="206"/>
      <c r="AH679" s="303"/>
      <c r="AI679" s="206"/>
      <c r="AJ679" s="206"/>
      <c r="AK679" s="206"/>
      <c r="AL679" s="270" t="s">
        <v>2037</v>
      </c>
      <c r="AM679" s="271">
        <v>281206</v>
      </c>
      <c r="AT679" s="206"/>
    </row>
    <row r="680" spans="5:46" s="205" customFormat="1" ht="15.75" hidden="1" customHeight="1">
      <c r="E680" s="306"/>
      <c r="J680" s="505" t="str">
        <f>IFERROR(IF(D680="","",INDEX('[18]EODs 2026'!$H:$H,MATCH(D680,'[18]EODs 2026'!$A:$A,0))),0)</f>
        <v/>
      </c>
      <c r="K680" s="510"/>
      <c r="L680" s="506" t="str">
        <f>IFERROR(IF(D680="","",INDEX('[18]EODs 2026'!$F:$F,MATCH(D680,'[18]EODs 2026'!$A:$A,0))),0)</f>
        <v/>
      </c>
      <c r="AF680" s="206"/>
      <c r="AG680" s="206"/>
      <c r="AH680" s="303"/>
      <c r="AI680" s="206"/>
      <c r="AJ680" s="206"/>
      <c r="AK680" s="206"/>
      <c r="AL680" s="270" t="s">
        <v>2038</v>
      </c>
      <c r="AM680" s="271">
        <v>281207</v>
      </c>
      <c r="AT680" s="206"/>
    </row>
    <row r="681" spans="5:46" s="205" customFormat="1" ht="15.75" hidden="1" customHeight="1">
      <c r="E681" s="306"/>
      <c r="J681" s="505" t="str">
        <f>IFERROR(IF(D681="","",INDEX('[18]EODs 2026'!$H:$H,MATCH(D681,'[18]EODs 2026'!$A:$A,0))),0)</f>
        <v/>
      </c>
      <c r="K681" s="510"/>
      <c r="L681" s="506" t="str">
        <f>IFERROR(IF(D681="","",INDEX('[18]EODs 2026'!$F:$F,MATCH(D681,'[18]EODs 2026'!$A:$A,0))),0)</f>
        <v/>
      </c>
      <c r="AF681" s="206"/>
      <c r="AG681" s="206"/>
      <c r="AH681" s="303"/>
      <c r="AI681" s="206"/>
      <c r="AJ681" s="206"/>
      <c r="AK681" s="206"/>
      <c r="AL681" s="270" t="s">
        <v>2039</v>
      </c>
      <c r="AM681" s="271">
        <v>281208</v>
      </c>
      <c r="AT681" s="206"/>
    </row>
    <row r="682" spans="5:46" s="205" customFormat="1" ht="15.75" hidden="1" customHeight="1">
      <c r="E682" s="306"/>
      <c r="J682" s="505" t="str">
        <f>IFERROR(IF(D682="","",INDEX('[18]EODs 2026'!$H:$H,MATCH(D682,'[18]EODs 2026'!$A:$A,0))),0)</f>
        <v/>
      </c>
      <c r="K682" s="510"/>
      <c r="L682" s="506" t="str">
        <f>IFERROR(IF(D682="","",INDEX('[18]EODs 2026'!$F:$F,MATCH(D682,'[18]EODs 2026'!$A:$A,0))),0)</f>
        <v/>
      </c>
      <c r="AF682" s="206"/>
      <c r="AG682" s="206"/>
      <c r="AH682" s="303"/>
      <c r="AI682" s="206"/>
      <c r="AJ682" s="206"/>
      <c r="AK682" s="206"/>
      <c r="AL682" s="270" t="s">
        <v>2040</v>
      </c>
      <c r="AM682" s="271">
        <v>281209</v>
      </c>
      <c r="AT682" s="206"/>
    </row>
    <row r="683" spans="5:46" s="205" customFormat="1" ht="15.75" hidden="1" customHeight="1">
      <c r="E683" s="306"/>
      <c r="J683" s="505" t="str">
        <f>IFERROR(IF(D683="","",INDEX('[18]EODs 2026'!$H:$H,MATCH(D683,'[18]EODs 2026'!$A:$A,0))),0)</f>
        <v/>
      </c>
      <c r="K683" s="510"/>
      <c r="L683" s="506" t="str">
        <f>IFERROR(IF(D683="","",INDEX('[18]EODs 2026'!$F:$F,MATCH(D683,'[18]EODs 2026'!$A:$A,0))),0)</f>
        <v/>
      </c>
      <c r="AF683" s="206"/>
      <c r="AG683" s="206"/>
      <c r="AH683" s="303"/>
      <c r="AI683" s="206"/>
      <c r="AJ683" s="206"/>
      <c r="AK683" s="206"/>
      <c r="AL683" s="270" t="s">
        <v>2041</v>
      </c>
      <c r="AM683" s="271">
        <v>281210</v>
      </c>
      <c r="AT683" s="206"/>
    </row>
    <row r="684" spans="5:46" s="205" customFormat="1" ht="15.75" hidden="1" customHeight="1">
      <c r="E684" s="306"/>
      <c r="J684" s="505" t="str">
        <f>IFERROR(IF(D684="","",INDEX('[18]EODs 2026'!$H:$H,MATCH(D684,'[18]EODs 2026'!$A:$A,0))),0)</f>
        <v/>
      </c>
      <c r="K684" s="510"/>
      <c r="L684" s="506" t="str">
        <f>IFERROR(IF(D684="","",INDEX('[18]EODs 2026'!$F:$F,MATCH(D684,'[18]EODs 2026'!$A:$A,0))),0)</f>
        <v/>
      </c>
      <c r="AF684" s="206"/>
      <c r="AG684" s="206"/>
      <c r="AH684" s="303"/>
      <c r="AI684" s="206"/>
      <c r="AJ684" s="206"/>
      <c r="AK684" s="206"/>
      <c r="AL684" s="270" t="s">
        <v>2042</v>
      </c>
      <c r="AM684" s="271">
        <v>281211</v>
      </c>
      <c r="AT684" s="206"/>
    </row>
    <row r="685" spans="5:46" s="205" customFormat="1" ht="15.75" hidden="1" customHeight="1">
      <c r="E685" s="306"/>
      <c r="J685" s="505" t="str">
        <f>IFERROR(IF(D685="","",INDEX('[18]EODs 2026'!$H:$H,MATCH(D685,'[18]EODs 2026'!$A:$A,0))),0)</f>
        <v/>
      </c>
      <c r="K685" s="510"/>
      <c r="L685" s="506" t="str">
        <f>IFERROR(IF(D685="","",INDEX('[18]EODs 2026'!$F:$F,MATCH(D685,'[18]EODs 2026'!$A:$A,0))),0)</f>
        <v/>
      </c>
      <c r="AF685" s="206"/>
      <c r="AG685" s="206"/>
      <c r="AH685" s="303"/>
      <c r="AI685" s="206"/>
      <c r="AJ685" s="206"/>
      <c r="AK685" s="206"/>
      <c r="AL685" s="270" t="s">
        <v>2043</v>
      </c>
      <c r="AM685" s="271">
        <v>281212</v>
      </c>
      <c r="AT685" s="206"/>
    </row>
    <row r="686" spans="5:46" s="205" customFormat="1" ht="15.75" hidden="1" customHeight="1">
      <c r="E686" s="306"/>
      <c r="J686" s="505" t="str">
        <f>IFERROR(IF(D686="","",INDEX('[18]EODs 2026'!$H:$H,MATCH(D686,'[18]EODs 2026'!$A:$A,0))),0)</f>
        <v/>
      </c>
      <c r="K686" s="510"/>
      <c r="L686" s="506" t="str">
        <f>IFERROR(IF(D686="","",INDEX('[18]EODs 2026'!$F:$F,MATCH(D686,'[18]EODs 2026'!$A:$A,0))),0)</f>
        <v/>
      </c>
      <c r="AF686" s="206"/>
      <c r="AG686" s="206"/>
      <c r="AH686" s="303"/>
      <c r="AI686" s="206"/>
      <c r="AJ686" s="206"/>
      <c r="AK686" s="206"/>
      <c r="AL686" s="270" t="s">
        <v>2044</v>
      </c>
      <c r="AM686" s="271">
        <v>281213</v>
      </c>
      <c r="AT686" s="206"/>
    </row>
    <row r="687" spans="5:46" s="205" customFormat="1" ht="15.75" hidden="1" customHeight="1">
      <c r="E687" s="306"/>
      <c r="J687" s="505" t="str">
        <f>IFERROR(IF(D687="","",INDEX('[18]EODs 2026'!$H:$H,MATCH(D687,'[18]EODs 2026'!$A:$A,0))),0)</f>
        <v/>
      </c>
      <c r="K687" s="510"/>
      <c r="L687" s="506" t="str">
        <f>IFERROR(IF(D687="","",INDEX('[18]EODs 2026'!$F:$F,MATCH(D687,'[18]EODs 2026'!$A:$A,0))),0)</f>
        <v/>
      </c>
      <c r="AF687" s="206"/>
      <c r="AG687" s="206"/>
      <c r="AH687" s="303"/>
      <c r="AI687" s="206"/>
      <c r="AJ687" s="206"/>
      <c r="AK687" s="206"/>
      <c r="AL687" s="270" t="s">
        <v>2045</v>
      </c>
      <c r="AM687" s="271">
        <v>281214</v>
      </c>
      <c r="AT687" s="206"/>
    </row>
    <row r="688" spans="5:46" s="205" customFormat="1" ht="15.75" hidden="1" customHeight="1">
      <c r="E688" s="306"/>
      <c r="J688" s="505" t="str">
        <f>IFERROR(IF(D688="","",INDEX('[18]EODs 2026'!$H:$H,MATCH(D688,'[18]EODs 2026'!$A:$A,0))),0)</f>
        <v/>
      </c>
      <c r="K688" s="510"/>
      <c r="L688" s="506" t="str">
        <f>IFERROR(IF(D688="","",INDEX('[18]EODs 2026'!$F:$F,MATCH(D688,'[18]EODs 2026'!$A:$A,0))),0)</f>
        <v/>
      </c>
      <c r="AF688" s="206"/>
      <c r="AG688" s="206"/>
      <c r="AH688" s="303"/>
      <c r="AI688" s="206"/>
      <c r="AJ688" s="206"/>
      <c r="AK688" s="206"/>
      <c r="AL688" s="270" t="s">
        <v>2046</v>
      </c>
      <c r="AM688" s="271">
        <v>281215</v>
      </c>
      <c r="AT688" s="206"/>
    </row>
    <row r="689" spans="5:46" s="205" customFormat="1" ht="15.75" hidden="1" customHeight="1">
      <c r="E689" s="306"/>
      <c r="J689" s="505" t="str">
        <f>IFERROR(IF(D689="","",INDEX('[18]EODs 2026'!$H:$H,MATCH(D689,'[18]EODs 2026'!$A:$A,0))),0)</f>
        <v/>
      </c>
      <c r="K689" s="510"/>
      <c r="L689" s="506" t="str">
        <f>IFERROR(IF(D689="","",INDEX('[18]EODs 2026'!$F:$F,MATCH(D689,'[18]EODs 2026'!$A:$A,0))),0)</f>
        <v/>
      </c>
      <c r="AF689" s="206"/>
      <c r="AG689" s="206"/>
      <c r="AH689" s="303"/>
      <c r="AI689" s="206"/>
      <c r="AJ689" s="206"/>
      <c r="AK689" s="206"/>
      <c r="AL689" s="270" t="s">
        <v>2047</v>
      </c>
      <c r="AM689" s="271">
        <v>281216</v>
      </c>
      <c r="AT689" s="206"/>
    </row>
    <row r="690" spans="5:46" s="205" customFormat="1" ht="15.75" hidden="1" customHeight="1">
      <c r="E690" s="306"/>
      <c r="J690" s="505" t="str">
        <f>IFERROR(IF(D690="","",INDEX('[18]EODs 2026'!$H:$H,MATCH(D690,'[18]EODs 2026'!$A:$A,0))),0)</f>
        <v/>
      </c>
      <c r="K690" s="510"/>
      <c r="L690" s="506" t="str">
        <f>IFERROR(IF(D690="","",INDEX('[18]EODs 2026'!$F:$F,MATCH(D690,'[18]EODs 2026'!$A:$A,0))),0)</f>
        <v/>
      </c>
      <c r="AF690" s="206"/>
      <c r="AG690" s="206"/>
      <c r="AH690" s="303"/>
      <c r="AI690" s="206"/>
      <c r="AJ690" s="206"/>
      <c r="AK690" s="206"/>
      <c r="AL690" s="270" t="s">
        <v>2048</v>
      </c>
      <c r="AM690" s="271">
        <v>281217</v>
      </c>
      <c r="AT690" s="206"/>
    </row>
    <row r="691" spans="5:46" s="205" customFormat="1" ht="15.75" hidden="1" customHeight="1">
      <c r="E691" s="306"/>
      <c r="J691" s="505" t="str">
        <f>IFERROR(IF(D691="","",INDEX('[18]EODs 2026'!$H:$H,MATCH(D691,'[18]EODs 2026'!$A:$A,0))),0)</f>
        <v/>
      </c>
      <c r="K691" s="510"/>
      <c r="L691" s="506" t="str">
        <f>IFERROR(IF(D691="","",INDEX('[18]EODs 2026'!$F:$F,MATCH(D691,'[18]EODs 2026'!$A:$A,0))),0)</f>
        <v/>
      </c>
      <c r="AF691" s="206"/>
      <c r="AG691" s="206"/>
      <c r="AH691" s="303"/>
      <c r="AI691" s="206"/>
      <c r="AJ691" s="206"/>
      <c r="AK691" s="206"/>
      <c r="AL691" s="270" t="s">
        <v>2049</v>
      </c>
      <c r="AM691" s="271">
        <v>281218</v>
      </c>
      <c r="AT691" s="206"/>
    </row>
    <row r="692" spans="5:46" s="205" customFormat="1" ht="15.75" hidden="1" customHeight="1">
      <c r="E692" s="306"/>
      <c r="J692" s="505" t="str">
        <f>IFERROR(IF(D692="","",INDEX('[18]EODs 2026'!$H:$H,MATCH(D692,'[18]EODs 2026'!$A:$A,0))),0)</f>
        <v/>
      </c>
      <c r="K692" s="510"/>
      <c r="L692" s="506" t="str">
        <f>IFERROR(IF(D692="","",INDEX('[18]EODs 2026'!$F:$F,MATCH(D692,'[18]EODs 2026'!$A:$A,0))),0)</f>
        <v/>
      </c>
      <c r="AF692" s="206"/>
      <c r="AG692" s="206"/>
      <c r="AH692" s="303"/>
      <c r="AI692" s="206"/>
      <c r="AJ692" s="206"/>
      <c r="AK692" s="206"/>
      <c r="AL692" s="270" t="s">
        <v>2050</v>
      </c>
      <c r="AM692" s="271">
        <v>281219</v>
      </c>
      <c r="AT692" s="206"/>
    </row>
    <row r="693" spans="5:46" s="205" customFormat="1" ht="15.75" hidden="1" customHeight="1">
      <c r="E693" s="306"/>
      <c r="J693" s="505" t="str">
        <f>IFERROR(IF(D693="","",INDEX('[18]EODs 2026'!$H:$H,MATCH(D693,'[18]EODs 2026'!$A:$A,0))),0)</f>
        <v/>
      </c>
      <c r="K693" s="510"/>
      <c r="L693" s="506" t="str">
        <f>IFERROR(IF(D693="","",INDEX('[18]EODs 2026'!$F:$F,MATCH(D693,'[18]EODs 2026'!$A:$A,0))),0)</f>
        <v/>
      </c>
      <c r="AF693" s="206"/>
      <c r="AG693" s="206"/>
      <c r="AH693" s="303"/>
      <c r="AI693" s="206"/>
      <c r="AJ693" s="206"/>
      <c r="AK693" s="206"/>
      <c r="AL693" s="270" t="s">
        <v>2051</v>
      </c>
      <c r="AM693" s="271">
        <v>281220</v>
      </c>
      <c r="AT693" s="206"/>
    </row>
    <row r="694" spans="5:46" s="205" customFormat="1" ht="15.75" hidden="1" customHeight="1">
      <c r="E694" s="306"/>
      <c r="J694" s="505" t="str">
        <f>IFERROR(IF(D694="","",INDEX('[18]EODs 2026'!$H:$H,MATCH(D694,'[18]EODs 2026'!$A:$A,0))),0)</f>
        <v/>
      </c>
      <c r="K694" s="510"/>
      <c r="L694" s="506" t="str">
        <f>IFERROR(IF(D694="","",INDEX('[18]EODs 2026'!$F:$F,MATCH(D694,'[18]EODs 2026'!$A:$A,0))),0)</f>
        <v/>
      </c>
      <c r="AF694" s="206"/>
      <c r="AG694" s="206"/>
      <c r="AH694" s="303"/>
      <c r="AI694" s="206"/>
      <c r="AJ694" s="206"/>
      <c r="AK694" s="206"/>
      <c r="AL694" s="270" t="s">
        <v>2052</v>
      </c>
      <c r="AM694" s="271">
        <v>281221</v>
      </c>
      <c r="AT694" s="206"/>
    </row>
    <row r="695" spans="5:46" s="205" customFormat="1" ht="15.75" hidden="1" customHeight="1">
      <c r="E695" s="306"/>
      <c r="J695" s="505" t="str">
        <f>IFERROR(IF(D695="","",INDEX('[18]EODs 2026'!$H:$H,MATCH(D695,'[18]EODs 2026'!$A:$A,0))),0)</f>
        <v/>
      </c>
      <c r="K695" s="510"/>
      <c r="L695" s="506" t="str">
        <f>IFERROR(IF(D695="","",INDEX('[18]EODs 2026'!$F:$F,MATCH(D695,'[18]EODs 2026'!$A:$A,0))),0)</f>
        <v/>
      </c>
      <c r="AF695" s="206"/>
      <c r="AG695" s="206"/>
      <c r="AH695" s="303"/>
      <c r="AI695" s="206"/>
      <c r="AJ695" s="206"/>
      <c r="AK695" s="206"/>
      <c r="AL695" s="270" t="s">
        <v>2053</v>
      </c>
      <c r="AM695" s="271">
        <v>281222</v>
      </c>
      <c r="AT695" s="206"/>
    </row>
    <row r="696" spans="5:46" s="205" customFormat="1" ht="15.75" hidden="1" customHeight="1">
      <c r="E696" s="306"/>
      <c r="J696" s="505" t="str">
        <f>IFERROR(IF(D696="","",INDEX('[18]EODs 2026'!$H:$H,MATCH(D696,'[18]EODs 2026'!$A:$A,0))),0)</f>
        <v/>
      </c>
      <c r="K696" s="510"/>
      <c r="L696" s="506" t="str">
        <f>IFERROR(IF(D696="","",INDEX('[18]EODs 2026'!$F:$F,MATCH(D696,'[18]EODs 2026'!$A:$A,0))),0)</f>
        <v/>
      </c>
      <c r="AF696" s="206"/>
      <c r="AG696" s="206"/>
      <c r="AH696" s="303"/>
      <c r="AI696" s="206"/>
      <c r="AJ696" s="206"/>
      <c r="AK696" s="206"/>
      <c r="AL696" s="270" t="s">
        <v>2054</v>
      </c>
      <c r="AM696" s="271">
        <v>281223</v>
      </c>
      <c r="AT696" s="206"/>
    </row>
    <row r="697" spans="5:46" s="205" customFormat="1" ht="15.75" hidden="1" customHeight="1">
      <c r="E697" s="306"/>
      <c r="J697" s="505" t="str">
        <f>IFERROR(IF(D697="","",INDEX('[18]EODs 2026'!$H:$H,MATCH(D697,'[18]EODs 2026'!$A:$A,0))),0)</f>
        <v/>
      </c>
      <c r="K697" s="510"/>
      <c r="L697" s="506" t="str">
        <f>IFERROR(IF(D697="","",INDEX('[18]EODs 2026'!$F:$F,MATCH(D697,'[18]EODs 2026'!$A:$A,0))),0)</f>
        <v/>
      </c>
      <c r="AF697" s="206"/>
      <c r="AG697" s="206"/>
      <c r="AH697" s="303"/>
      <c r="AI697" s="206"/>
      <c r="AJ697" s="206"/>
      <c r="AK697" s="206"/>
      <c r="AL697" s="270" t="s">
        <v>2055</v>
      </c>
      <c r="AM697" s="271">
        <v>281224</v>
      </c>
      <c r="AT697" s="206"/>
    </row>
    <row r="698" spans="5:46" s="205" customFormat="1" ht="15.75" hidden="1" customHeight="1">
      <c r="E698" s="306"/>
      <c r="J698" s="505" t="str">
        <f>IFERROR(IF(D698="","",INDEX('[18]EODs 2026'!$H:$H,MATCH(D698,'[18]EODs 2026'!$A:$A,0))),0)</f>
        <v/>
      </c>
      <c r="K698" s="510"/>
      <c r="L698" s="506" t="str">
        <f>IFERROR(IF(D698="","",INDEX('[18]EODs 2026'!$F:$F,MATCH(D698,'[18]EODs 2026'!$A:$A,0))),0)</f>
        <v/>
      </c>
      <c r="AF698" s="206"/>
      <c r="AG698" s="206"/>
      <c r="AH698" s="303"/>
      <c r="AI698" s="206"/>
      <c r="AJ698" s="206"/>
      <c r="AK698" s="206"/>
      <c r="AL698" s="270" t="s">
        <v>2056</v>
      </c>
      <c r="AM698" s="271">
        <v>281225</v>
      </c>
      <c r="AT698" s="206"/>
    </row>
    <row r="699" spans="5:46" s="205" customFormat="1" ht="15.75" hidden="1" customHeight="1">
      <c r="E699" s="306"/>
      <c r="J699" s="505" t="str">
        <f>IFERROR(IF(D699="","",INDEX('[18]EODs 2026'!$H:$H,MATCH(D699,'[18]EODs 2026'!$A:$A,0))),0)</f>
        <v/>
      </c>
      <c r="K699" s="510"/>
      <c r="L699" s="506" t="str">
        <f>IFERROR(IF(D699="","",INDEX('[18]EODs 2026'!$F:$F,MATCH(D699,'[18]EODs 2026'!$A:$A,0))),0)</f>
        <v/>
      </c>
      <c r="AF699" s="206"/>
      <c r="AG699" s="206"/>
      <c r="AH699" s="303"/>
      <c r="AI699" s="206"/>
      <c r="AJ699" s="206"/>
      <c r="AK699" s="206"/>
      <c r="AL699" s="270" t="s">
        <v>2057</v>
      </c>
      <c r="AM699" s="271">
        <v>281226</v>
      </c>
      <c r="AT699" s="206"/>
    </row>
    <row r="700" spans="5:46" s="205" customFormat="1" ht="15.75" hidden="1" customHeight="1">
      <c r="E700" s="306"/>
      <c r="J700" s="505" t="str">
        <f>IFERROR(IF(D700="","",INDEX('[18]EODs 2026'!$H:$H,MATCH(D700,'[18]EODs 2026'!$A:$A,0))),0)</f>
        <v/>
      </c>
      <c r="K700" s="510"/>
      <c r="L700" s="506" t="str">
        <f>IFERROR(IF(D700="","",INDEX('[18]EODs 2026'!$F:$F,MATCH(D700,'[18]EODs 2026'!$A:$A,0))),0)</f>
        <v/>
      </c>
      <c r="AF700" s="206"/>
      <c r="AG700" s="206"/>
      <c r="AH700" s="303"/>
      <c r="AI700" s="206"/>
      <c r="AJ700" s="206"/>
      <c r="AK700" s="206"/>
      <c r="AL700" s="270" t="s">
        <v>2058</v>
      </c>
      <c r="AM700" s="271">
        <v>281227</v>
      </c>
      <c r="AT700" s="206"/>
    </row>
    <row r="701" spans="5:46" s="205" customFormat="1" ht="15.75" hidden="1" customHeight="1">
      <c r="E701" s="306"/>
      <c r="J701" s="505" t="str">
        <f>IFERROR(IF(D701="","",INDEX('[18]EODs 2026'!$H:$H,MATCH(D701,'[18]EODs 2026'!$A:$A,0))),0)</f>
        <v/>
      </c>
      <c r="K701" s="510"/>
      <c r="L701" s="506" t="str">
        <f>IFERROR(IF(D701="","",INDEX('[18]EODs 2026'!$F:$F,MATCH(D701,'[18]EODs 2026'!$A:$A,0))),0)</f>
        <v/>
      </c>
      <c r="AF701" s="206"/>
      <c r="AG701" s="206"/>
      <c r="AH701" s="303"/>
      <c r="AI701" s="206"/>
      <c r="AJ701" s="206"/>
      <c r="AK701" s="206"/>
      <c r="AL701" s="270" t="s">
        <v>2059</v>
      </c>
      <c r="AM701" s="271">
        <v>281228</v>
      </c>
      <c r="AT701" s="206"/>
    </row>
    <row r="702" spans="5:46" s="205" customFormat="1" ht="15.75" hidden="1" customHeight="1">
      <c r="E702" s="306"/>
      <c r="J702" s="505" t="str">
        <f>IFERROR(IF(D702="","",INDEX('[18]EODs 2026'!$H:$H,MATCH(D702,'[18]EODs 2026'!$A:$A,0))),0)</f>
        <v/>
      </c>
      <c r="K702" s="510"/>
      <c r="L702" s="506" t="str">
        <f>IFERROR(IF(D702="","",INDEX('[18]EODs 2026'!$F:$F,MATCH(D702,'[18]EODs 2026'!$A:$A,0))),0)</f>
        <v/>
      </c>
      <c r="AF702" s="206"/>
      <c r="AG702" s="206"/>
      <c r="AH702" s="303"/>
      <c r="AI702" s="206"/>
      <c r="AJ702" s="206"/>
      <c r="AK702" s="206"/>
      <c r="AL702" s="270" t="s">
        <v>2060</v>
      </c>
      <c r="AM702" s="271">
        <v>281229</v>
      </c>
      <c r="AT702" s="206"/>
    </row>
    <row r="703" spans="5:46" s="205" customFormat="1" ht="15.75" hidden="1" customHeight="1">
      <c r="E703" s="306"/>
      <c r="J703" s="505" t="str">
        <f>IFERROR(IF(D703="","",INDEX('[18]EODs 2026'!$H:$H,MATCH(D703,'[18]EODs 2026'!$A:$A,0))),0)</f>
        <v/>
      </c>
      <c r="K703" s="510"/>
      <c r="L703" s="506" t="str">
        <f>IFERROR(IF(D703="","",INDEX('[18]EODs 2026'!$F:$F,MATCH(D703,'[18]EODs 2026'!$A:$A,0))),0)</f>
        <v/>
      </c>
      <c r="AF703" s="206"/>
      <c r="AG703" s="206"/>
      <c r="AH703" s="303"/>
      <c r="AI703" s="206"/>
      <c r="AJ703" s="206"/>
      <c r="AK703" s="206"/>
      <c r="AL703" s="270" t="s">
        <v>2061</v>
      </c>
      <c r="AM703" s="271">
        <v>281230</v>
      </c>
      <c r="AT703" s="206"/>
    </row>
    <row r="704" spans="5:46" s="205" customFormat="1" ht="15.75" hidden="1" customHeight="1">
      <c r="E704" s="306"/>
      <c r="J704" s="505" t="str">
        <f>IFERROR(IF(D704="","",INDEX('[18]EODs 2026'!$H:$H,MATCH(D704,'[18]EODs 2026'!$A:$A,0))),0)</f>
        <v/>
      </c>
      <c r="K704" s="510"/>
      <c r="L704" s="506" t="str">
        <f>IFERROR(IF(D704="","",INDEX('[18]EODs 2026'!$F:$F,MATCH(D704,'[18]EODs 2026'!$A:$A,0))),0)</f>
        <v/>
      </c>
      <c r="AF704" s="206"/>
      <c r="AG704" s="206"/>
      <c r="AH704" s="303"/>
      <c r="AI704" s="206"/>
      <c r="AJ704" s="206"/>
      <c r="AK704" s="206"/>
      <c r="AL704" s="270" t="s">
        <v>2062</v>
      </c>
      <c r="AM704" s="271">
        <v>281231</v>
      </c>
      <c r="AT704" s="206"/>
    </row>
    <row r="705" spans="5:46" s="205" customFormat="1" ht="15.75" hidden="1" customHeight="1">
      <c r="E705" s="306"/>
      <c r="J705" s="505" t="str">
        <f>IFERROR(IF(D705="","",INDEX('[18]EODs 2026'!$H:$H,MATCH(D705,'[18]EODs 2026'!$A:$A,0))),0)</f>
        <v/>
      </c>
      <c r="K705" s="510"/>
      <c r="L705" s="506" t="str">
        <f>IFERROR(IF(D705="","",INDEX('[18]EODs 2026'!$F:$F,MATCH(D705,'[18]EODs 2026'!$A:$A,0))),0)</f>
        <v/>
      </c>
      <c r="AF705" s="206"/>
      <c r="AG705" s="206"/>
      <c r="AH705" s="303"/>
      <c r="AI705" s="206"/>
      <c r="AJ705" s="206"/>
      <c r="AK705" s="206"/>
      <c r="AL705" s="270" t="s">
        <v>2063</v>
      </c>
      <c r="AM705" s="271">
        <v>281232</v>
      </c>
      <c r="AT705" s="206"/>
    </row>
    <row r="706" spans="5:46" s="205" customFormat="1" ht="15.75" hidden="1" customHeight="1">
      <c r="E706" s="306"/>
      <c r="J706" s="505" t="str">
        <f>IFERROR(IF(D706="","",INDEX('[18]EODs 2026'!$H:$H,MATCH(D706,'[18]EODs 2026'!$A:$A,0))),0)</f>
        <v/>
      </c>
      <c r="K706" s="510"/>
      <c r="L706" s="506" t="str">
        <f>IFERROR(IF(D706="","",INDEX('[18]EODs 2026'!$F:$F,MATCH(D706,'[18]EODs 2026'!$A:$A,0))),0)</f>
        <v/>
      </c>
      <c r="AF706" s="206"/>
      <c r="AG706" s="206"/>
      <c r="AH706" s="303"/>
      <c r="AI706" s="206"/>
      <c r="AJ706" s="206"/>
      <c r="AK706" s="206"/>
      <c r="AL706" s="270" t="s">
        <v>2064</v>
      </c>
      <c r="AM706" s="271">
        <v>281233</v>
      </c>
      <c r="AT706" s="206"/>
    </row>
    <row r="707" spans="5:46" s="205" customFormat="1" ht="15.75" hidden="1" customHeight="1">
      <c r="E707" s="306"/>
      <c r="J707" s="505" t="str">
        <f>IFERROR(IF(D707="","",INDEX('[18]EODs 2026'!$H:$H,MATCH(D707,'[18]EODs 2026'!$A:$A,0))),0)</f>
        <v/>
      </c>
      <c r="K707" s="510"/>
      <c r="L707" s="506" t="str">
        <f>IFERROR(IF(D707="","",INDEX('[18]EODs 2026'!$F:$F,MATCH(D707,'[18]EODs 2026'!$A:$A,0))),0)</f>
        <v/>
      </c>
      <c r="AF707" s="206"/>
      <c r="AG707" s="206"/>
      <c r="AH707" s="303"/>
      <c r="AI707" s="206"/>
      <c r="AJ707" s="206"/>
      <c r="AK707" s="206"/>
      <c r="AL707" s="270" t="s">
        <v>1964</v>
      </c>
      <c r="AM707" s="271">
        <v>281234</v>
      </c>
      <c r="AT707" s="206"/>
    </row>
    <row r="708" spans="5:46" s="205" customFormat="1" ht="15.75" hidden="1" customHeight="1">
      <c r="E708" s="306"/>
      <c r="J708" s="505" t="str">
        <f>IFERROR(IF(D708="","",INDEX('[18]EODs 2026'!$H:$H,MATCH(D708,'[18]EODs 2026'!$A:$A,0))),0)</f>
        <v/>
      </c>
      <c r="K708" s="510"/>
      <c r="L708" s="506" t="str">
        <f>IFERROR(IF(D708="","",INDEX('[18]EODs 2026'!$F:$F,MATCH(D708,'[18]EODs 2026'!$A:$A,0))),0)</f>
        <v/>
      </c>
      <c r="AF708" s="206"/>
      <c r="AG708" s="206"/>
      <c r="AH708" s="303"/>
      <c r="AI708" s="206"/>
      <c r="AJ708" s="206"/>
      <c r="AK708" s="206"/>
      <c r="AL708" s="270" t="s">
        <v>2065</v>
      </c>
      <c r="AM708" s="271">
        <v>281235</v>
      </c>
      <c r="AT708" s="206"/>
    </row>
    <row r="709" spans="5:46" s="205" customFormat="1" ht="15.75" hidden="1" customHeight="1">
      <c r="E709" s="306"/>
      <c r="J709" s="505" t="str">
        <f>IFERROR(IF(D709="","",INDEX('[18]EODs 2026'!$H:$H,MATCH(D709,'[18]EODs 2026'!$A:$A,0))),0)</f>
        <v/>
      </c>
      <c r="K709" s="510"/>
      <c r="L709" s="506" t="str">
        <f>IFERROR(IF(D709="","",INDEX('[18]EODs 2026'!$F:$F,MATCH(D709,'[18]EODs 2026'!$A:$A,0))),0)</f>
        <v/>
      </c>
      <c r="AF709" s="206"/>
      <c r="AG709" s="206"/>
      <c r="AH709" s="303"/>
      <c r="AI709" s="206"/>
      <c r="AJ709" s="206"/>
      <c r="AK709" s="206"/>
      <c r="AL709" s="270" t="s">
        <v>2066</v>
      </c>
      <c r="AM709" s="271">
        <v>281236</v>
      </c>
      <c r="AT709" s="206"/>
    </row>
    <row r="710" spans="5:46" s="205" customFormat="1" ht="15.75" hidden="1" customHeight="1">
      <c r="E710" s="306"/>
      <c r="J710" s="505" t="str">
        <f>IFERROR(IF(D710="","",INDEX('[18]EODs 2026'!$H:$H,MATCH(D710,'[18]EODs 2026'!$A:$A,0))),0)</f>
        <v/>
      </c>
      <c r="K710" s="510"/>
      <c r="L710" s="506" t="str">
        <f>IFERROR(IF(D710="","",INDEX('[18]EODs 2026'!$F:$F,MATCH(D710,'[18]EODs 2026'!$A:$A,0))),0)</f>
        <v/>
      </c>
      <c r="AF710" s="206"/>
      <c r="AG710" s="206"/>
      <c r="AH710" s="303"/>
      <c r="AI710" s="206"/>
      <c r="AJ710" s="206"/>
      <c r="AK710" s="206"/>
      <c r="AL710" s="270" t="s">
        <v>2067</v>
      </c>
      <c r="AM710" s="271">
        <v>281237</v>
      </c>
      <c r="AT710" s="206"/>
    </row>
    <row r="711" spans="5:46" s="205" customFormat="1" ht="15.75" hidden="1" customHeight="1">
      <c r="E711" s="306"/>
      <c r="J711" s="505" t="str">
        <f>IFERROR(IF(D711="","",INDEX('[18]EODs 2026'!$H:$H,MATCH(D711,'[18]EODs 2026'!$A:$A,0))),0)</f>
        <v/>
      </c>
      <c r="K711" s="510"/>
      <c r="L711" s="506" t="str">
        <f>IFERROR(IF(D711="","",INDEX('[18]EODs 2026'!$F:$F,MATCH(D711,'[18]EODs 2026'!$A:$A,0))),0)</f>
        <v/>
      </c>
      <c r="AF711" s="206"/>
      <c r="AG711" s="206"/>
      <c r="AH711" s="303"/>
      <c r="AI711" s="206"/>
      <c r="AJ711" s="206"/>
      <c r="AK711" s="206"/>
      <c r="AL711" s="270" t="s">
        <v>2068</v>
      </c>
      <c r="AM711" s="271">
        <v>281238</v>
      </c>
      <c r="AT711" s="206"/>
    </row>
    <row r="712" spans="5:46" s="205" customFormat="1" ht="15.75" hidden="1" customHeight="1">
      <c r="E712" s="306"/>
      <c r="J712" s="505" t="str">
        <f>IFERROR(IF(D712="","",INDEX('[18]EODs 2026'!$H:$H,MATCH(D712,'[18]EODs 2026'!$A:$A,0))),0)</f>
        <v/>
      </c>
      <c r="K712" s="510"/>
      <c r="L712" s="506" t="str">
        <f>IFERROR(IF(D712="","",INDEX('[18]EODs 2026'!$F:$F,MATCH(D712,'[18]EODs 2026'!$A:$A,0))),0)</f>
        <v/>
      </c>
      <c r="AF712" s="206"/>
      <c r="AG712" s="206"/>
      <c r="AH712" s="303"/>
      <c r="AI712" s="206"/>
      <c r="AJ712" s="206"/>
      <c r="AK712" s="206"/>
      <c r="AL712" s="270" t="s">
        <v>2069</v>
      </c>
      <c r="AM712" s="271">
        <v>281239</v>
      </c>
      <c r="AT712" s="206"/>
    </row>
    <row r="713" spans="5:46" s="205" customFormat="1" ht="15.75" hidden="1" customHeight="1">
      <c r="E713" s="306"/>
      <c r="J713" s="505" t="str">
        <f>IFERROR(IF(D713="","",INDEX('[18]EODs 2026'!$H:$H,MATCH(D713,'[18]EODs 2026'!$A:$A,0))),0)</f>
        <v/>
      </c>
      <c r="K713" s="510"/>
      <c r="L713" s="506" t="str">
        <f>IFERROR(IF(D713="","",INDEX('[18]EODs 2026'!$F:$F,MATCH(D713,'[18]EODs 2026'!$A:$A,0))),0)</f>
        <v/>
      </c>
      <c r="AF713" s="206"/>
      <c r="AG713" s="206"/>
      <c r="AH713" s="303"/>
      <c r="AI713" s="206"/>
      <c r="AJ713" s="206"/>
      <c r="AK713" s="206"/>
      <c r="AL713" s="270" t="s">
        <v>2070</v>
      </c>
      <c r="AM713" s="271">
        <v>281240</v>
      </c>
      <c r="AT713" s="206"/>
    </row>
    <row r="714" spans="5:46" s="205" customFormat="1" ht="15.75" hidden="1" customHeight="1">
      <c r="E714" s="306"/>
      <c r="J714" s="505" t="str">
        <f>IFERROR(IF(D714="","",INDEX('[18]EODs 2026'!$H:$H,MATCH(D714,'[18]EODs 2026'!$A:$A,0))),0)</f>
        <v/>
      </c>
      <c r="K714" s="510"/>
      <c r="L714" s="506" t="str">
        <f>IFERROR(IF(D714="","",INDEX('[18]EODs 2026'!$F:$F,MATCH(D714,'[18]EODs 2026'!$A:$A,0))),0)</f>
        <v/>
      </c>
      <c r="AF714" s="206"/>
      <c r="AG714" s="206"/>
      <c r="AH714" s="303"/>
      <c r="AI714" s="206"/>
      <c r="AJ714" s="206"/>
      <c r="AK714" s="206"/>
      <c r="AL714" s="270" t="s">
        <v>2071</v>
      </c>
      <c r="AM714" s="271">
        <v>281241</v>
      </c>
      <c r="AT714" s="206"/>
    </row>
    <row r="715" spans="5:46" s="205" customFormat="1" ht="15.75" hidden="1" customHeight="1">
      <c r="E715" s="306"/>
      <c r="J715" s="505" t="str">
        <f>IFERROR(IF(D715="","",INDEX('[18]EODs 2026'!$H:$H,MATCH(D715,'[18]EODs 2026'!$A:$A,0))),0)</f>
        <v/>
      </c>
      <c r="K715" s="510"/>
      <c r="L715" s="506" t="str">
        <f>IFERROR(IF(D715="","",INDEX('[18]EODs 2026'!$F:$F,MATCH(D715,'[18]EODs 2026'!$A:$A,0))),0)</f>
        <v/>
      </c>
      <c r="AF715" s="206"/>
      <c r="AG715" s="206"/>
      <c r="AH715" s="303"/>
      <c r="AI715" s="206"/>
      <c r="AJ715" s="206"/>
      <c r="AK715" s="206"/>
      <c r="AL715" s="270" t="s">
        <v>2072</v>
      </c>
      <c r="AM715" s="271">
        <v>281242</v>
      </c>
      <c r="AT715" s="206"/>
    </row>
    <row r="716" spans="5:46" s="205" customFormat="1" ht="15.75" hidden="1" customHeight="1">
      <c r="E716" s="306"/>
      <c r="J716" s="505" t="str">
        <f>IFERROR(IF(D716="","",INDEX('[18]EODs 2026'!$H:$H,MATCH(D716,'[18]EODs 2026'!$A:$A,0))),0)</f>
        <v/>
      </c>
      <c r="K716" s="510"/>
      <c r="L716" s="506" t="str">
        <f>IFERROR(IF(D716="","",INDEX('[18]EODs 2026'!$F:$F,MATCH(D716,'[18]EODs 2026'!$A:$A,0))),0)</f>
        <v/>
      </c>
      <c r="AF716" s="206"/>
      <c r="AG716" s="206"/>
      <c r="AH716" s="303"/>
      <c r="AI716" s="206"/>
      <c r="AJ716" s="206"/>
      <c r="AK716" s="206"/>
      <c r="AL716" s="270" t="s">
        <v>1972</v>
      </c>
      <c r="AM716" s="271">
        <v>281244</v>
      </c>
      <c r="AT716" s="206"/>
    </row>
    <row r="717" spans="5:46" s="205" customFormat="1" ht="15.75" hidden="1" customHeight="1">
      <c r="E717" s="306"/>
      <c r="J717" s="505" t="str">
        <f>IFERROR(IF(D717="","",INDEX('[18]EODs 2026'!$H:$H,MATCH(D717,'[18]EODs 2026'!$A:$A,0))),0)</f>
        <v/>
      </c>
      <c r="K717" s="510"/>
      <c r="L717" s="506" t="str">
        <f>IFERROR(IF(D717="","",INDEX('[18]EODs 2026'!$F:$F,MATCH(D717,'[18]EODs 2026'!$A:$A,0))),0)</f>
        <v/>
      </c>
      <c r="AF717" s="206"/>
      <c r="AG717" s="206"/>
      <c r="AH717" s="303"/>
      <c r="AI717" s="206"/>
      <c r="AJ717" s="206"/>
      <c r="AK717" s="206"/>
      <c r="AL717" s="270" t="s">
        <v>2073</v>
      </c>
      <c r="AM717" s="271">
        <v>281245</v>
      </c>
      <c r="AT717" s="206"/>
    </row>
    <row r="718" spans="5:46" s="205" customFormat="1" ht="15.75" hidden="1" customHeight="1">
      <c r="E718" s="306"/>
      <c r="J718" s="505" t="str">
        <f>IFERROR(IF(D718="","",INDEX('[18]EODs 2026'!$H:$H,MATCH(D718,'[18]EODs 2026'!$A:$A,0))),0)</f>
        <v/>
      </c>
      <c r="K718" s="510"/>
      <c r="L718" s="506" t="str">
        <f>IFERROR(IF(D718="","",INDEX('[18]EODs 2026'!$F:$F,MATCH(D718,'[18]EODs 2026'!$A:$A,0))),0)</f>
        <v/>
      </c>
      <c r="AF718" s="206"/>
      <c r="AG718" s="206"/>
      <c r="AH718" s="303"/>
      <c r="AI718" s="206"/>
      <c r="AJ718" s="206"/>
      <c r="AK718" s="206"/>
      <c r="AL718" s="270" t="s">
        <v>2074</v>
      </c>
      <c r="AM718" s="271">
        <v>281246</v>
      </c>
      <c r="AT718" s="206"/>
    </row>
    <row r="719" spans="5:46" s="205" customFormat="1" ht="15.75" hidden="1" customHeight="1">
      <c r="E719" s="306"/>
      <c r="J719" s="505" t="str">
        <f>IFERROR(IF(D719="","",INDEX('[18]EODs 2026'!$H:$H,MATCH(D719,'[18]EODs 2026'!$A:$A,0))),0)</f>
        <v/>
      </c>
      <c r="K719" s="510"/>
      <c r="L719" s="506" t="str">
        <f>IFERROR(IF(D719="","",INDEX('[18]EODs 2026'!$F:$F,MATCH(D719,'[18]EODs 2026'!$A:$A,0))),0)</f>
        <v/>
      </c>
      <c r="AF719" s="206"/>
      <c r="AG719" s="206"/>
      <c r="AH719" s="303"/>
      <c r="AI719" s="206"/>
      <c r="AJ719" s="206"/>
      <c r="AK719" s="206"/>
      <c r="AL719" s="270" t="s">
        <v>2075</v>
      </c>
      <c r="AM719" s="271">
        <v>281247</v>
      </c>
      <c r="AT719" s="206"/>
    </row>
    <row r="720" spans="5:46" s="205" customFormat="1" ht="15.75" hidden="1" customHeight="1">
      <c r="E720" s="306"/>
      <c r="J720" s="505" t="str">
        <f>IFERROR(IF(D720="","",INDEX('[18]EODs 2026'!$H:$H,MATCH(D720,'[18]EODs 2026'!$A:$A,0))),0)</f>
        <v/>
      </c>
      <c r="K720" s="510"/>
      <c r="L720" s="506" t="str">
        <f>IFERROR(IF(D720="","",INDEX('[18]EODs 2026'!$F:$F,MATCH(D720,'[18]EODs 2026'!$A:$A,0))),0)</f>
        <v/>
      </c>
      <c r="AF720" s="206"/>
      <c r="AG720" s="206"/>
      <c r="AH720" s="303"/>
      <c r="AI720" s="206"/>
      <c r="AJ720" s="206"/>
      <c r="AK720" s="206"/>
      <c r="AL720" s="270" t="s">
        <v>2076</v>
      </c>
      <c r="AM720" s="271">
        <v>281248</v>
      </c>
      <c r="AT720" s="206"/>
    </row>
    <row r="721" spans="5:46" s="205" customFormat="1" ht="15.75" hidden="1" customHeight="1">
      <c r="E721" s="306"/>
      <c r="J721" s="505" t="str">
        <f>IFERROR(IF(D721="","",INDEX('[18]EODs 2026'!$H:$H,MATCH(D721,'[18]EODs 2026'!$A:$A,0))),0)</f>
        <v/>
      </c>
      <c r="K721" s="510"/>
      <c r="L721" s="506" t="str">
        <f>IFERROR(IF(D721="","",INDEX('[18]EODs 2026'!$F:$F,MATCH(D721,'[18]EODs 2026'!$A:$A,0))),0)</f>
        <v/>
      </c>
      <c r="AF721" s="206"/>
      <c r="AG721" s="206"/>
      <c r="AH721" s="303"/>
      <c r="AI721" s="206"/>
      <c r="AJ721" s="206"/>
      <c r="AK721" s="206"/>
      <c r="AL721" s="270" t="s">
        <v>2077</v>
      </c>
      <c r="AM721" s="271">
        <v>281249</v>
      </c>
      <c r="AT721" s="206"/>
    </row>
    <row r="722" spans="5:46" s="205" customFormat="1" ht="15.75" hidden="1" customHeight="1">
      <c r="E722" s="306"/>
      <c r="J722" s="505" t="str">
        <f>IFERROR(IF(D722="","",INDEX('[18]EODs 2026'!$H:$H,MATCH(D722,'[18]EODs 2026'!$A:$A,0))),0)</f>
        <v/>
      </c>
      <c r="K722" s="510"/>
      <c r="L722" s="506" t="str">
        <f>IFERROR(IF(D722="","",INDEX('[18]EODs 2026'!$F:$F,MATCH(D722,'[18]EODs 2026'!$A:$A,0))),0)</f>
        <v/>
      </c>
      <c r="AF722" s="206"/>
      <c r="AG722" s="206"/>
      <c r="AH722" s="303"/>
      <c r="AI722" s="206"/>
      <c r="AJ722" s="206"/>
      <c r="AK722" s="206"/>
      <c r="AL722" s="270" t="s">
        <v>2078</v>
      </c>
      <c r="AM722" s="271">
        <v>281250</v>
      </c>
      <c r="AT722" s="206"/>
    </row>
    <row r="723" spans="5:46" s="205" customFormat="1" ht="15.75" hidden="1" customHeight="1">
      <c r="E723" s="306"/>
      <c r="J723" s="505" t="str">
        <f>IFERROR(IF(D723="","",INDEX('[18]EODs 2026'!$H:$H,MATCH(D723,'[18]EODs 2026'!$A:$A,0))),0)</f>
        <v/>
      </c>
      <c r="K723" s="510"/>
      <c r="L723" s="506" t="str">
        <f>IFERROR(IF(D723="","",INDEX('[18]EODs 2026'!$F:$F,MATCH(D723,'[18]EODs 2026'!$A:$A,0))),0)</f>
        <v/>
      </c>
      <c r="AF723" s="206"/>
      <c r="AG723" s="206"/>
      <c r="AH723" s="303"/>
      <c r="AI723" s="206"/>
      <c r="AJ723" s="206"/>
      <c r="AK723" s="206"/>
      <c r="AL723" s="270" t="s">
        <v>2079</v>
      </c>
      <c r="AM723" s="271">
        <v>281251</v>
      </c>
      <c r="AT723" s="206"/>
    </row>
    <row r="724" spans="5:46" s="205" customFormat="1" ht="15.75" hidden="1" customHeight="1">
      <c r="E724" s="306"/>
      <c r="J724" s="505" t="str">
        <f>IFERROR(IF(D724="","",INDEX('[18]EODs 2026'!$H:$H,MATCH(D724,'[18]EODs 2026'!$A:$A,0))),0)</f>
        <v/>
      </c>
      <c r="K724" s="510"/>
      <c r="L724" s="506" t="str">
        <f>IFERROR(IF(D724="","",INDEX('[18]EODs 2026'!$F:$F,MATCH(D724,'[18]EODs 2026'!$A:$A,0))),0)</f>
        <v/>
      </c>
      <c r="AF724" s="206"/>
      <c r="AG724" s="206"/>
      <c r="AH724" s="303"/>
      <c r="AI724" s="206"/>
      <c r="AJ724" s="206"/>
      <c r="AK724" s="206"/>
      <c r="AL724" s="270" t="s">
        <v>2080</v>
      </c>
      <c r="AM724" s="271">
        <v>281252</v>
      </c>
      <c r="AT724" s="206"/>
    </row>
    <row r="725" spans="5:46" s="205" customFormat="1" ht="15.75" hidden="1" customHeight="1">
      <c r="E725" s="306"/>
      <c r="J725" s="505" t="str">
        <f>IFERROR(IF(D725="","",INDEX('[18]EODs 2026'!$H:$H,MATCH(D725,'[18]EODs 2026'!$A:$A,0))),0)</f>
        <v/>
      </c>
      <c r="K725" s="510"/>
      <c r="L725" s="506" t="str">
        <f>IFERROR(IF(D725="","",INDEX('[18]EODs 2026'!$F:$F,MATCH(D725,'[18]EODs 2026'!$A:$A,0))),0)</f>
        <v/>
      </c>
      <c r="AF725" s="206"/>
      <c r="AG725" s="206"/>
      <c r="AH725" s="303"/>
      <c r="AI725" s="206"/>
      <c r="AJ725" s="206"/>
      <c r="AK725" s="206"/>
      <c r="AL725" s="270" t="s">
        <v>2081</v>
      </c>
      <c r="AM725" s="271">
        <v>281253</v>
      </c>
      <c r="AT725" s="206"/>
    </row>
    <row r="726" spans="5:46" s="205" customFormat="1" ht="15.75" hidden="1" customHeight="1">
      <c r="E726" s="306"/>
      <c r="J726" s="505" t="str">
        <f>IFERROR(IF(D726="","",INDEX('[18]EODs 2026'!$H:$H,MATCH(D726,'[18]EODs 2026'!$A:$A,0))),0)</f>
        <v/>
      </c>
      <c r="K726" s="510"/>
      <c r="L726" s="506" t="str">
        <f>IFERROR(IF(D726="","",INDEX('[18]EODs 2026'!$F:$F,MATCH(D726,'[18]EODs 2026'!$A:$A,0))),0)</f>
        <v/>
      </c>
      <c r="AF726" s="206"/>
      <c r="AG726" s="206"/>
      <c r="AH726" s="303"/>
      <c r="AI726" s="206"/>
      <c r="AJ726" s="206"/>
      <c r="AK726" s="206"/>
      <c r="AL726" s="270" t="s">
        <v>2082</v>
      </c>
      <c r="AM726" s="271">
        <v>281254</v>
      </c>
      <c r="AT726" s="206"/>
    </row>
    <row r="727" spans="5:46" s="205" customFormat="1" ht="15.75" hidden="1" customHeight="1">
      <c r="E727" s="306"/>
      <c r="J727" s="505" t="str">
        <f>IFERROR(IF(D727="","",INDEX('[18]EODs 2026'!$H:$H,MATCH(D727,'[18]EODs 2026'!$A:$A,0))),0)</f>
        <v/>
      </c>
      <c r="K727" s="510"/>
      <c r="L727" s="506" t="str">
        <f>IFERROR(IF(D727="","",INDEX('[18]EODs 2026'!$F:$F,MATCH(D727,'[18]EODs 2026'!$A:$A,0))),0)</f>
        <v/>
      </c>
      <c r="AF727" s="206"/>
      <c r="AG727" s="206"/>
      <c r="AH727" s="303"/>
      <c r="AI727" s="206"/>
      <c r="AJ727" s="206"/>
      <c r="AK727" s="206"/>
      <c r="AL727" s="270" t="s">
        <v>2083</v>
      </c>
      <c r="AM727" s="271">
        <v>281255</v>
      </c>
      <c r="AT727" s="206"/>
    </row>
    <row r="728" spans="5:46" s="205" customFormat="1" ht="15.75" hidden="1" customHeight="1">
      <c r="E728" s="306"/>
      <c r="J728" s="505" t="str">
        <f>IFERROR(IF(D728="","",INDEX('[18]EODs 2026'!$H:$H,MATCH(D728,'[18]EODs 2026'!$A:$A,0))),0)</f>
        <v/>
      </c>
      <c r="K728" s="510"/>
      <c r="L728" s="506" t="str">
        <f>IFERROR(IF(D728="","",INDEX('[18]EODs 2026'!$F:$F,MATCH(D728,'[18]EODs 2026'!$A:$A,0))),0)</f>
        <v/>
      </c>
      <c r="AF728" s="206"/>
      <c r="AG728" s="206"/>
      <c r="AH728" s="303"/>
      <c r="AI728" s="206"/>
      <c r="AJ728" s="206"/>
      <c r="AK728" s="206"/>
      <c r="AL728" s="270" t="s">
        <v>2084</v>
      </c>
      <c r="AM728" s="271">
        <v>281256</v>
      </c>
      <c r="AT728" s="206"/>
    </row>
    <row r="729" spans="5:46" s="205" customFormat="1" ht="15.75" hidden="1" customHeight="1">
      <c r="E729" s="306"/>
      <c r="J729" s="505" t="str">
        <f>IFERROR(IF(D729="","",INDEX('[18]EODs 2026'!$H:$H,MATCH(D729,'[18]EODs 2026'!$A:$A,0))),0)</f>
        <v/>
      </c>
      <c r="K729" s="510"/>
      <c r="L729" s="506" t="str">
        <f>IFERROR(IF(D729="","",INDEX('[18]EODs 2026'!$F:$F,MATCH(D729,'[18]EODs 2026'!$A:$A,0))),0)</f>
        <v/>
      </c>
      <c r="AF729" s="206"/>
      <c r="AG729" s="206"/>
      <c r="AH729" s="303"/>
      <c r="AI729" s="206"/>
      <c r="AJ729" s="206"/>
      <c r="AK729" s="206"/>
      <c r="AL729" s="270" t="s">
        <v>2085</v>
      </c>
      <c r="AM729" s="271">
        <v>281257</v>
      </c>
      <c r="AT729" s="206"/>
    </row>
    <row r="730" spans="5:46" s="205" customFormat="1" ht="15.75" hidden="1" customHeight="1">
      <c r="E730" s="306"/>
      <c r="J730" s="505" t="str">
        <f>IFERROR(IF(D730="","",INDEX('[18]EODs 2026'!$H:$H,MATCH(D730,'[18]EODs 2026'!$A:$A,0))),0)</f>
        <v/>
      </c>
      <c r="K730" s="510"/>
      <c r="L730" s="506" t="str">
        <f>IFERROR(IF(D730="","",INDEX('[18]EODs 2026'!$F:$F,MATCH(D730,'[18]EODs 2026'!$A:$A,0))),0)</f>
        <v/>
      </c>
      <c r="AF730" s="206"/>
      <c r="AG730" s="206"/>
      <c r="AH730" s="303"/>
      <c r="AI730" s="206"/>
      <c r="AJ730" s="206"/>
      <c r="AK730" s="206"/>
      <c r="AL730" s="270" t="s">
        <v>2086</v>
      </c>
      <c r="AM730" s="271">
        <v>281258</v>
      </c>
      <c r="AT730" s="206"/>
    </row>
    <row r="731" spans="5:46" s="205" customFormat="1" ht="15.75" hidden="1" customHeight="1">
      <c r="E731" s="306"/>
      <c r="J731" s="505" t="str">
        <f>IFERROR(IF(D731="","",INDEX('[18]EODs 2026'!$H:$H,MATCH(D731,'[18]EODs 2026'!$A:$A,0))),0)</f>
        <v/>
      </c>
      <c r="K731" s="510"/>
      <c r="L731" s="506" t="str">
        <f>IFERROR(IF(D731="","",INDEX('[18]EODs 2026'!$F:$F,MATCH(D731,'[18]EODs 2026'!$A:$A,0))),0)</f>
        <v/>
      </c>
      <c r="AF731" s="206"/>
      <c r="AG731" s="206"/>
      <c r="AH731" s="303"/>
      <c r="AI731" s="206"/>
      <c r="AJ731" s="206"/>
      <c r="AK731" s="206"/>
      <c r="AL731" s="270" t="s">
        <v>2087</v>
      </c>
      <c r="AM731" s="271">
        <v>281259</v>
      </c>
      <c r="AT731" s="206"/>
    </row>
    <row r="732" spans="5:46" s="205" customFormat="1" ht="15.75" hidden="1" customHeight="1">
      <c r="E732" s="306"/>
      <c r="J732" s="505" t="str">
        <f>IFERROR(IF(D732="","",INDEX('[18]EODs 2026'!$H:$H,MATCH(D732,'[18]EODs 2026'!$A:$A,0))),0)</f>
        <v/>
      </c>
      <c r="K732" s="510"/>
      <c r="L732" s="506" t="str">
        <f>IFERROR(IF(D732="","",INDEX('[18]EODs 2026'!$F:$F,MATCH(D732,'[18]EODs 2026'!$A:$A,0))),0)</f>
        <v/>
      </c>
      <c r="AF732" s="206"/>
      <c r="AG732" s="206"/>
      <c r="AH732" s="303"/>
      <c r="AI732" s="206"/>
      <c r="AJ732" s="206"/>
      <c r="AK732" s="206"/>
      <c r="AL732" s="270" t="s">
        <v>2088</v>
      </c>
      <c r="AM732" s="271">
        <v>281260</v>
      </c>
      <c r="AT732" s="206"/>
    </row>
    <row r="733" spans="5:46" s="205" customFormat="1" ht="15.75" hidden="1" customHeight="1">
      <c r="E733" s="306"/>
      <c r="J733" s="505" t="str">
        <f>IFERROR(IF(D733="","",INDEX('[18]EODs 2026'!$H:$H,MATCH(D733,'[18]EODs 2026'!$A:$A,0))),0)</f>
        <v/>
      </c>
      <c r="K733" s="510"/>
      <c r="L733" s="506" t="str">
        <f>IFERROR(IF(D733="","",INDEX('[18]EODs 2026'!$F:$F,MATCH(D733,'[18]EODs 2026'!$A:$A,0))),0)</f>
        <v/>
      </c>
      <c r="AF733" s="206"/>
      <c r="AG733" s="206"/>
      <c r="AH733" s="303"/>
      <c r="AI733" s="206"/>
      <c r="AJ733" s="206"/>
      <c r="AK733" s="206"/>
      <c r="AL733" s="270" t="s">
        <v>2089</v>
      </c>
      <c r="AM733" s="271">
        <v>281261</v>
      </c>
      <c r="AT733" s="206"/>
    </row>
    <row r="734" spans="5:46" s="205" customFormat="1" ht="15.75" hidden="1" customHeight="1">
      <c r="E734" s="306"/>
      <c r="J734" s="505" t="str">
        <f>IFERROR(IF(D734="","",INDEX('[18]EODs 2026'!$H:$H,MATCH(D734,'[18]EODs 2026'!$A:$A,0))),0)</f>
        <v/>
      </c>
      <c r="K734" s="510"/>
      <c r="L734" s="506" t="str">
        <f>IFERROR(IF(D734="","",INDEX('[18]EODs 2026'!$F:$F,MATCH(D734,'[18]EODs 2026'!$A:$A,0))),0)</f>
        <v/>
      </c>
      <c r="AF734" s="206"/>
      <c r="AG734" s="206"/>
      <c r="AH734" s="303"/>
      <c r="AI734" s="206"/>
      <c r="AJ734" s="206"/>
      <c r="AK734" s="206"/>
      <c r="AL734" s="270" t="s">
        <v>2090</v>
      </c>
      <c r="AM734" s="271">
        <v>281262</v>
      </c>
      <c r="AT734" s="206"/>
    </row>
    <row r="735" spans="5:46" s="205" customFormat="1" ht="15.75" hidden="1" customHeight="1">
      <c r="E735" s="306"/>
      <c r="J735" s="505" t="str">
        <f>IFERROR(IF(D735="","",INDEX('[18]EODs 2026'!$H:$H,MATCH(D735,'[18]EODs 2026'!$A:$A,0))),0)</f>
        <v/>
      </c>
      <c r="K735" s="510"/>
      <c r="L735" s="506" t="str">
        <f>IFERROR(IF(D735="","",INDEX('[18]EODs 2026'!$F:$F,MATCH(D735,'[18]EODs 2026'!$A:$A,0))),0)</f>
        <v/>
      </c>
      <c r="AF735" s="206"/>
      <c r="AG735" s="206"/>
      <c r="AH735" s="303"/>
      <c r="AI735" s="206"/>
      <c r="AJ735" s="206"/>
      <c r="AK735" s="206"/>
      <c r="AL735" s="270" t="s">
        <v>1979</v>
      </c>
      <c r="AM735" s="271">
        <v>281270</v>
      </c>
      <c r="AT735" s="206"/>
    </row>
    <row r="736" spans="5:46" s="205" customFormat="1" ht="15.75" hidden="1" customHeight="1">
      <c r="E736" s="306"/>
      <c r="J736" s="505" t="str">
        <f>IFERROR(IF(D736="","",INDEX('[18]EODs 2026'!$H:$H,MATCH(D736,'[18]EODs 2026'!$A:$A,0))),0)</f>
        <v/>
      </c>
      <c r="K736" s="510"/>
      <c r="L736" s="506" t="str">
        <f>IFERROR(IF(D736="","",INDEX('[18]EODs 2026'!$F:$F,MATCH(D736,'[18]EODs 2026'!$A:$A,0))),0)</f>
        <v/>
      </c>
      <c r="AF736" s="206"/>
      <c r="AG736" s="206"/>
      <c r="AH736" s="303"/>
      <c r="AI736" s="206"/>
      <c r="AJ736" s="206"/>
      <c r="AK736" s="206"/>
      <c r="AL736" s="270" t="s">
        <v>2091</v>
      </c>
      <c r="AM736" s="271">
        <v>281271</v>
      </c>
      <c r="AT736" s="206"/>
    </row>
    <row r="737" spans="5:46" s="205" customFormat="1" ht="15.75" hidden="1" customHeight="1">
      <c r="E737" s="306"/>
      <c r="J737" s="505" t="str">
        <f>IFERROR(IF(D737="","",INDEX('[18]EODs 2026'!$H:$H,MATCH(D737,'[18]EODs 2026'!$A:$A,0))),0)</f>
        <v/>
      </c>
      <c r="K737" s="510"/>
      <c r="L737" s="506" t="str">
        <f>IFERROR(IF(D737="","",INDEX('[18]EODs 2026'!$F:$F,MATCH(D737,'[18]EODs 2026'!$A:$A,0))),0)</f>
        <v/>
      </c>
      <c r="AF737" s="206"/>
      <c r="AG737" s="206"/>
      <c r="AH737" s="303"/>
      <c r="AI737" s="206"/>
      <c r="AJ737" s="206"/>
      <c r="AK737" s="206"/>
      <c r="AL737" s="270" t="s">
        <v>2092</v>
      </c>
      <c r="AM737" s="271">
        <v>281272</v>
      </c>
      <c r="AT737" s="206"/>
    </row>
    <row r="738" spans="5:46" s="205" customFormat="1" ht="15.75" hidden="1" customHeight="1">
      <c r="E738" s="306"/>
      <c r="J738" s="505" t="str">
        <f>IFERROR(IF(D738="","",INDEX('[18]EODs 2026'!$H:$H,MATCH(D738,'[18]EODs 2026'!$A:$A,0))),0)</f>
        <v/>
      </c>
      <c r="K738" s="510"/>
      <c r="L738" s="506" t="str">
        <f>IFERROR(IF(D738="","",INDEX('[18]EODs 2026'!$F:$F,MATCH(D738,'[18]EODs 2026'!$A:$A,0))),0)</f>
        <v/>
      </c>
      <c r="AF738" s="206"/>
      <c r="AG738" s="206"/>
      <c r="AH738" s="303"/>
      <c r="AI738" s="206"/>
      <c r="AJ738" s="206"/>
      <c r="AK738" s="206"/>
      <c r="AL738" s="270" t="s">
        <v>2093</v>
      </c>
      <c r="AM738" s="271">
        <v>281273</v>
      </c>
      <c r="AT738" s="206"/>
    </row>
    <row r="739" spans="5:46" s="205" customFormat="1" ht="15.75" hidden="1" customHeight="1">
      <c r="E739" s="306"/>
      <c r="J739" s="505" t="str">
        <f>IFERROR(IF(D739="","",INDEX('[18]EODs 2026'!$H:$H,MATCH(D739,'[18]EODs 2026'!$A:$A,0))),0)</f>
        <v/>
      </c>
      <c r="K739" s="510"/>
      <c r="L739" s="506" t="str">
        <f>IFERROR(IF(D739="","",INDEX('[18]EODs 2026'!$F:$F,MATCH(D739,'[18]EODs 2026'!$A:$A,0))),0)</f>
        <v/>
      </c>
      <c r="AF739" s="206"/>
      <c r="AG739" s="206"/>
      <c r="AH739" s="303"/>
      <c r="AI739" s="206"/>
      <c r="AJ739" s="206"/>
      <c r="AK739" s="206"/>
      <c r="AL739" s="270" t="s">
        <v>2094</v>
      </c>
      <c r="AM739" s="271">
        <v>281274</v>
      </c>
      <c r="AT739" s="206"/>
    </row>
    <row r="740" spans="5:46" s="205" customFormat="1" ht="15.75" hidden="1" customHeight="1">
      <c r="E740" s="306"/>
      <c r="J740" s="505" t="str">
        <f>IFERROR(IF(D740="","",INDEX('[18]EODs 2026'!$H:$H,MATCH(D740,'[18]EODs 2026'!$A:$A,0))),0)</f>
        <v/>
      </c>
      <c r="K740" s="510"/>
      <c r="L740" s="506" t="str">
        <f>IFERROR(IF(D740="","",INDEX('[18]EODs 2026'!$F:$F,MATCH(D740,'[18]EODs 2026'!$A:$A,0))),0)</f>
        <v/>
      </c>
      <c r="AF740" s="206"/>
      <c r="AG740" s="206"/>
      <c r="AH740" s="303"/>
      <c r="AI740" s="206"/>
      <c r="AJ740" s="206"/>
      <c r="AK740" s="206"/>
      <c r="AL740" s="270" t="s">
        <v>2095</v>
      </c>
      <c r="AM740" s="271">
        <v>281275</v>
      </c>
      <c r="AT740" s="206"/>
    </row>
    <row r="741" spans="5:46" s="205" customFormat="1" ht="15.75" hidden="1" customHeight="1">
      <c r="E741" s="306"/>
      <c r="J741" s="505" t="str">
        <f>IFERROR(IF(D741="","",INDEX('[18]EODs 2026'!$H:$H,MATCH(D741,'[18]EODs 2026'!$A:$A,0))),0)</f>
        <v/>
      </c>
      <c r="K741" s="510"/>
      <c r="L741" s="506" t="str">
        <f>IFERROR(IF(D741="","",INDEX('[18]EODs 2026'!$F:$F,MATCH(D741,'[18]EODs 2026'!$A:$A,0))),0)</f>
        <v/>
      </c>
      <c r="AF741" s="206"/>
      <c r="AG741" s="206"/>
      <c r="AH741" s="303"/>
      <c r="AI741" s="206"/>
      <c r="AJ741" s="206"/>
      <c r="AK741" s="206"/>
      <c r="AL741" s="270" t="s">
        <v>2096</v>
      </c>
      <c r="AM741" s="271">
        <v>281276</v>
      </c>
      <c r="AT741" s="206"/>
    </row>
    <row r="742" spans="5:46" s="205" customFormat="1" ht="15.75" hidden="1" customHeight="1">
      <c r="E742" s="306"/>
      <c r="J742" s="505" t="str">
        <f>IFERROR(IF(D742="","",INDEX('[18]EODs 2026'!$H:$H,MATCH(D742,'[18]EODs 2026'!$A:$A,0))),0)</f>
        <v/>
      </c>
      <c r="K742" s="510"/>
      <c r="L742" s="506" t="str">
        <f>IFERROR(IF(D742="","",INDEX('[18]EODs 2026'!$F:$F,MATCH(D742,'[18]EODs 2026'!$A:$A,0))),0)</f>
        <v/>
      </c>
      <c r="AF742" s="206"/>
      <c r="AG742" s="206"/>
      <c r="AH742" s="303"/>
      <c r="AI742" s="206"/>
      <c r="AJ742" s="206"/>
      <c r="AK742" s="206"/>
      <c r="AL742" s="270" t="s">
        <v>2097</v>
      </c>
      <c r="AM742" s="271">
        <v>281277</v>
      </c>
      <c r="AT742" s="206"/>
    </row>
    <row r="743" spans="5:46" s="205" customFormat="1" ht="15.75" hidden="1" customHeight="1">
      <c r="E743" s="306"/>
      <c r="J743" s="505" t="str">
        <f>IFERROR(IF(D743="","",INDEX('[18]EODs 2026'!$H:$H,MATCH(D743,'[18]EODs 2026'!$A:$A,0))),0)</f>
        <v/>
      </c>
      <c r="K743" s="510"/>
      <c r="L743" s="506" t="str">
        <f>IFERROR(IF(D743="","",INDEX('[18]EODs 2026'!$F:$F,MATCH(D743,'[18]EODs 2026'!$A:$A,0))),0)</f>
        <v/>
      </c>
      <c r="AF743" s="206"/>
      <c r="AG743" s="206"/>
      <c r="AH743" s="303"/>
      <c r="AI743" s="206"/>
      <c r="AJ743" s="206"/>
      <c r="AK743" s="206"/>
      <c r="AL743" s="270" t="s">
        <v>2098</v>
      </c>
      <c r="AM743" s="271">
        <v>281278</v>
      </c>
      <c r="AT743" s="206"/>
    </row>
    <row r="744" spans="5:46" s="205" customFormat="1" ht="15.75" hidden="1" customHeight="1">
      <c r="E744" s="306"/>
      <c r="J744" s="505" t="str">
        <f>IFERROR(IF(D744="","",INDEX('[18]EODs 2026'!$H:$H,MATCH(D744,'[18]EODs 2026'!$A:$A,0))),0)</f>
        <v/>
      </c>
      <c r="K744" s="510"/>
      <c r="L744" s="506" t="str">
        <f>IFERROR(IF(D744="","",INDEX('[18]EODs 2026'!$F:$F,MATCH(D744,'[18]EODs 2026'!$A:$A,0))),0)</f>
        <v/>
      </c>
      <c r="AF744" s="206"/>
      <c r="AG744" s="206"/>
      <c r="AH744" s="303"/>
      <c r="AI744" s="206"/>
      <c r="AJ744" s="206"/>
      <c r="AK744" s="206"/>
      <c r="AL744" s="270" t="s">
        <v>2099</v>
      </c>
      <c r="AM744" s="271">
        <v>281279</v>
      </c>
      <c r="AT744" s="206"/>
    </row>
    <row r="745" spans="5:46" s="205" customFormat="1" ht="15.75" hidden="1" customHeight="1">
      <c r="E745" s="306"/>
      <c r="J745" s="505" t="str">
        <f>IFERROR(IF(D745="","",INDEX('[18]EODs 2026'!$H:$H,MATCH(D745,'[18]EODs 2026'!$A:$A,0))),0)</f>
        <v/>
      </c>
      <c r="K745" s="510"/>
      <c r="L745" s="506" t="str">
        <f>IFERROR(IF(D745="","",INDEX('[18]EODs 2026'!$F:$F,MATCH(D745,'[18]EODs 2026'!$A:$A,0))),0)</f>
        <v/>
      </c>
      <c r="AF745" s="206"/>
      <c r="AG745" s="206"/>
      <c r="AH745" s="303"/>
      <c r="AI745" s="206"/>
      <c r="AJ745" s="206"/>
      <c r="AK745" s="206"/>
      <c r="AL745" s="270" t="s">
        <v>2004</v>
      </c>
      <c r="AM745" s="271">
        <v>281280</v>
      </c>
      <c r="AT745" s="206"/>
    </row>
    <row r="746" spans="5:46" s="205" customFormat="1" ht="15.75" hidden="1" customHeight="1">
      <c r="E746" s="306"/>
      <c r="J746" s="505" t="str">
        <f>IFERROR(IF(D746="","",INDEX('[18]EODs 2026'!$H:$H,MATCH(D746,'[18]EODs 2026'!$A:$A,0))),0)</f>
        <v/>
      </c>
      <c r="K746" s="510"/>
      <c r="L746" s="506" t="str">
        <f>IFERROR(IF(D746="","",INDEX('[18]EODs 2026'!$F:$F,MATCH(D746,'[18]EODs 2026'!$A:$A,0))),0)</f>
        <v/>
      </c>
      <c r="AF746" s="206"/>
      <c r="AG746" s="206"/>
      <c r="AH746" s="303"/>
      <c r="AI746" s="206"/>
      <c r="AJ746" s="206"/>
      <c r="AK746" s="206"/>
      <c r="AL746" s="270" t="s">
        <v>2100</v>
      </c>
      <c r="AM746" s="271">
        <v>281281</v>
      </c>
      <c r="AT746" s="206"/>
    </row>
    <row r="747" spans="5:46" s="205" customFormat="1" ht="15.75" hidden="1" customHeight="1">
      <c r="E747" s="306"/>
      <c r="J747" s="505" t="str">
        <f>IFERROR(IF(D747="","",INDEX('[18]EODs 2026'!$H:$H,MATCH(D747,'[18]EODs 2026'!$A:$A,0))),0)</f>
        <v/>
      </c>
      <c r="K747" s="510"/>
      <c r="L747" s="506" t="str">
        <f>IFERROR(IF(D747="","",INDEX('[18]EODs 2026'!$F:$F,MATCH(D747,'[18]EODs 2026'!$A:$A,0))),0)</f>
        <v/>
      </c>
      <c r="AF747" s="206"/>
      <c r="AG747" s="206"/>
      <c r="AH747" s="303"/>
      <c r="AI747" s="206"/>
      <c r="AJ747" s="206"/>
      <c r="AK747" s="206"/>
      <c r="AL747" s="270" t="s">
        <v>2000</v>
      </c>
      <c r="AM747" s="271">
        <v>281282</v>
      </c>
      <c r="AT747" s="206"/>
    </row>
    <row r="748" spans="5:46" s="205" customFormat="1" ht="15.75" hidden="1" customHeight="1">
      <c r="E748" s="306"/>
      <c r="J748" s="505" t="str">
        <f>IFERROR(IF(D748="","",INDEX('[18]EODs 2026'!$H:$H,MATCH(D748,'[18]EODs 2026'!$A:$A,0))),0)</f>
        <v/>
      </c>
      <c r="K748" s="510"/>
      <c r="L748" s="506" t="str">
        <f>IFERROR(IF(D748="","",INDEX('[18]EODs 2026'!$F:$F,MATCH(D748,'[18]EODs 2026'!$A:$A,0))),0)</f>
        <v/>
      </c>
      <c r="AF748" s="206"/>
      <c r="AG748" s="206"/>
      <c r="AH748" s="303"/>
      <c r="AI748" s="206"/>
      <c r="AJ748" s="206"/>
      <c r="AK748" s="206"/>
      <c r="AL748" s="270" t="s">
        <v>2101</v>
      </c>
      <c r="AM748" s="271">
        <v>281283</v>
      </c>
      <c r="AT748" s="206"/>
    </row>
    <row r="749" spans="5:46" s="205" customFormat="1" ht="15.75" hidden="1" customHeight="1">
      <c r="E749" s="306"/>
      <c r="J749" s="505" t="str">
        <f>IFERROR(IF(D749="","",INDEX('[18]EODs 2026'!$H:$H,MATCH(D749,'[18]EODs 2026'!$A:$A,0))),0)</f>
        <v/>
      </c>
      <c r="K749" s="510"/>
      <c r="L749" s="506" t="str">
        <f>IFERROR(IF(D749="","",INDEX('[18]EODs 2026'!$F:$F,MATCH(D749,'[18]EODs 2026'!$A:$A,0))),0)</f>
        <v/>
      </c>
      <c r="AF749" s="206"/>
      <c r="AG749" s="206"/>
      <c r="AH749" s="303"/>
      <c r="AI749" s="206"/>
      <c r="AJ749" s="206"/>
      <c r="AK749" s="206"/>
      <c r="AL749" s="270" t="s">
        <v>2102</v>
      </c>
      <c r="AM749" s="271">
        <v>281284</v>
      </c>
      <c r="AT749" s="206"/>
    </row>
    <row r="750" spans="5:46" s="205" customFormat="1" ht="15.75" hidden="1" customHeight="1">
      <c r="E750" s="306"/>
      <c r="J750" s="505" t="str">
        <f>IFERROR(IF(D750="","",INDEX('[18]EODs 2026'!$H:$H,MATCH(D750,'[18]EODs 2026'!$A:$A,0))),0)</f>
        <v/>
      </c>
      <c r="K750" s="510"/>
      <c r="L750" s="506" t="str">
        <f>IFERROR(IF(D750="","",INDEX('[18]EODs 2026'!$F:$F,MATCH(D750,'[18]EODs 2026'!$A:$A,0))),0)</f>
        <v/>
      </c>
      <c r="AF750" s="206"/>
      <c r="AG750" s="206"/>
      <c r="AH750" s="303"/>
      <c r="AI750" s="206"/>
      <c r="AJ750" s="206"/>
      <c r="AK750" s="206"/>
      <c r="AL750" s="270" t="s">
        <v>2103</v>
      </c>
      <c r="AM750" s="271">
        <v>281285</v>
      </c>
      <c r="AT750" s="206"/>
    </row>
    <row r="751" spans="5:46" s="205" customFormat="1" ht="15.75" hidden="1" customHeight="1">
      <c r="E751" s="306"/>
      <c r="J751" s="505" t="str">
        <f>IFERROR(IF(D751="","",INDEX('[18]EODs 2026'!$H:$H,MATCH(D751,'[18]EODs 2026'!$A:$A,0))),0)</f>
        <v/>
      </c>
      <c r="K751" s="510"/>
      <c r="L751" s="506" t="str">
        <f>IFERROR(IF(D751="","",INDEX('[18]EODs 2026'!$F:$F,MATCH(D751,'[18]EODs 2026'!$A:$A,0))),0)</f>
        <v/>
      </c>
      <c r="AF751" s="206"/>
      <c r="AG751" s="206"/>
      <c r="AH751" s="303"/>
      <c r="AI751" s="206"/>
      <c r="AJ751" s="206"/>
      <c r="AK751" s="206"/>
      <c r="AL751" s="270" t="s">
        <v>2104</v>
      </c>
      <c r="AM751" s="271">
        <v>281286</v>
      </c>
      <c r="AT751" s="206"/>
    </row>
    <row r="752" spans="5:46" s="205" customFormat="1" ht="15.75" hidden="1" customHeight="1">
      <c r="E752" s="306"/>
      <c r="J752" s="505" t="str">
        <f>IFERROR(IF(D752="","",INDEX('[18]EODs 2026'!$H:$H,MATCH(D752,'[18]EODs 2026'!$A:$A,0))),0)</f>
        <v/>
      </c>
      <c r="K752" s="510"/>
      <c r="L752" s="506" t="str">
        <f>IFERROR(IF(D752="","",INDEX('[18]EODs 2026'!$F:$F,MATCH(D752,'[18]EODs 2026'!$A:$A,0))),0)</f>
        <v/>
      </c>
      <c r="AF752" s="206"/>
      <c r="AG752" s="206"/>
      <c r="AH752" s="303"/>
      <c r="AI752" s="206"/>
      <c r="AJ752" s="206"/>
      <c r="AK752" s="206"/>
      <c r="AL752" s="270" t="s">
        <v>2105</v>
      </c>
      <c r="AM752" s="271">
        <v>281287</v>
      </c>
      <c r="AT752" s="206"/>
    </row>
    <row r="753" spans="5:46" s="205" customFormat="1" ht="15.75" hidden="1" customHeight="1">
      <c r="E753" s="306"/>
      <c r="J753" s="505" t="str">
        <f>IFERROR(IF(D753="","",INDEX('[18]EODs 2026'!$H:$H,MATCH(D753,'[18]EODs 2026'!$A:$A,0))),0)</f>
        <v/>
      </c>
      <c r="K753" s="510"/>
      <c r="L753" s="506" t="str">
        <f>IFERROR(IF(D753="","",INDEX('[18]EODs 2026'!$F:$F,MATCH(D753,'[18]EODs 2026'!$A:$A,0))),0)</f>
        <v/>
      </c>
      <c r="AF753" s="206"/>
      <c r="AG753" s="206"/>
      <c r="AH753" s="303"/>
      <c r="AI753" s="206"/>
      <c r="AJ753" s="206"/>
      <c r="AK753" s="206"/>
      <c r="AL753" s="270" t="s">
        <v>2106</v>
      </c>
      <c r="AM753" s="271">
        <v>281288</v>
      </c>
      <c r="AT753" s="206"/>
    </row>
    <row r="754" spans="5:46" s="205" customFormat="1" ht="15.75" hidden="1" customHeight="1">
      <c r="E754" s="306"/>
      <c r="J754" s="505" t="str">
        <f>IFERROR(IF(D754="","",INDEX('[18]EODs 2026'!$H:$H,MATCH(D754,'[18]EODs 2026'!$A:$A,0))),0)</f>
        <v/>
      </c>
      <c r="K754" s="510"/>
      <c r="L754" s="506" t="str">
        <f>IFERROR(IF(D754="","",INDEX('[18]EODs 2026'!$F:$F,MATCH(D754,'[18]EODs 2026'!$A:$A,0))),0)</f>
        <v/>
      </c>
      <c r="AF754" s="206"/>
      <c r="AG754" s="206"/>
      <c r="AH754" s="303"/>
      <c r="AI754" s="206"/>
      <c r="AJ754" s="206"/>
      <c r="AK754" s="206"/>
      <c r="AL754" s="270" t="s">
        <v>2107</v>
      </c>
      <c r="AM754" s="271">
        <v>281300</v>
      </c>
      <c r="AT754" s="206"/>
    </row>
    <row r="755" spans="5:46" s="205" customFormat="1" ht="15.75" hidden="1" customHeight="1">
      <c r="E755" s="306"/>
      <c r="J755" s="505" t="str">
        <f>IFERROR(IF(D755="","",INDEX('[18]EODs 2026'!$H:$H,MATCH(D755,'[18]EODs 2026'!$A:$A,0))),0)</f>
        <v/>
      </c>
      <c r="K755" s="510"/>
      <c r="L755" s="506" t="str">
        <f>IFERROR(IF(D755="","",INDEX('[18]EODs 2026'!$F:$F,MATCH(D755,'[18]EODs 2026'!$A:$A,0))),0)</f>
        <v/>
      </c>
      <c r="AF755" s="206"/>
      <c r="AG755" s="206"/>
      <c r="AH755" s="206"/>
      <c r="AI755" s="206"/>
      <c r="AJ755" s="206"/>
      <c r="AK755" s="206"/>
      <c r="AL755" s="270" t="s">
        <v>2108</v>
      </c>
      <c r="AM755" s="271">
        <v>281301</v>
      </c>
      <c r="AT755" s="206"/>
    </row>
    <row r="756" spans="5:46" s="205" customFormat="1" ht="15.75" hidden="1" customHeight="1">
      <c r="E756" s="306"/>
      <c r="J756" s="505" t="str">
        <f>IFERROR(IF(D756="","",INDEX('[18]EODs 2026'!$H:$H,MATCH(D756,'[18]EODs 2026'!$A:$A,0))),0)</f>
        <v/>
      </c>
      <c r="K756" s="510"/>
      <c r="L756" s="506" t="str">
        <f>IFERROR(IF(D756="","",INDEX('[18]EODs 2026'!$F:$F,MATCH(D756,'[18]EODs 2026'!$A:$A,0))),0)</f>
        <v/>
      </c>
      <c r="AF756" s="206"/>
      <c r="AG756" s="206"/>
      <c r="AH756" s="206"/>
      <c r="AI756" s="206"/>
      <c r="AJ756" s="206"/>
      <c r="AK756" s="206"/>
      <c r="AL756" s="270" t="s">
        <v>2109</v>
      </c>
      <c r="AM756" s="271">
        <v>300000</v>
      </c>
      <c r="AT756" s="206"/>
    </row>
    <row r="757" spans="5:46" s="205" customFormat="1" ht="15.75" hidden="1" customHeight="1">
      <c r="E757" s="306"/>
      <c r="J757" s="505" t="str">
        <f>IFERROR(IF(D757="","",INDEX('[18]EODs 2026'!$H:$H,MATCH(D757,'[18]EODs 2026'!$A:$A,0))),0)</f>
        <v/>
      </c>
      <c r="K757" s="510"/>
      <c r="L757" s="506" t="str">
        <f>IFERROR(IF(D757="","",INDEX('[18]EODs 2026'!$F:$F,MATCH(D757,'[18]EODs 2026'!$A:$A,0))),0)</f>
        <v/>
      </c>
      <c r="AF757" s="206"/>
      <c r="AG757" s="206"/>
      <c r="AH757" s="206"/>
      <c r="AI757" s="206"/>
      <c r="AJ757" s="206"/>
      <c r="AK757" s="206"/>
      <c r="AL757" s="270" t="s">
        <v>2110</v>
      </c>
      <c r="AM757" s="271">
        <v>360000</v>
      </c>
      <c r="AT757" s="206"/>
    </row>
    <row r="758" spans="5:46" s="205" customFormat="1" ht="15.75" hidden="1" customHeight="1">
      <c r="E758" s="306"/>
      <c r="J758" s="505" t="str">
        <f>IFERROR(IF(D758="","",INDEX('[18]EODs 2026'!$H:$H,MATCH(D758,'[18]EODs 2026'!$A:$A,0))),0)</f>
        <v/>
      </c>
      <c r="K758" s="510"/>
      <c r="L758" s="506" t="str">
        <f>IFERROR(IF(D758="","",INDEX('[18]EODs 2026'!$F:$F,MATCH(D758,'[18]EODs 2026'!$A:$A,0))),0)</f>
        <v/>
      </c>
      <c r="AF758" s="206"/>
      <c r="AG758" s="206"/>
      <c r="AH758" s="206"/>
      <c r="AI758" s="206"/>
      <c r="AJ758" s="206"/>
      <c r="AK758" s="206"/>
      <c r="AL758" s="270" t="s">
        <v>2111</v>
      </c>
      <c r="AM758" s="271">
        <v>360100</v>
      </c>
      <c r="AT758" s="206"/>
    </row>
    <row r="759" spans="5:46" s="205" customFormat="1" ht="15.75" hidden="1" customHeight="1">
      <c r="E759" s="306"/>
      <c r="J759" s="505" t="str">
        <f>IFERROR(IF(D759="","",INDEX('[18]EODs 2026'!$H:$H,MATCH(D759,'[18]EODs 2026'!$A:$A,0))),0)</f>
        <v/>
      </c>
      <c r="K759" s="510"/>
      <c r="L759" s="506" t="str">
        <f>IFERROR(IF(D759="","",INDEX('[18]EODs 2026'!$F:$F,MATCH(D759,'[18]EODs 2026'!$A:$A,0))),0)</f>
        <v/>
      </c>
      <c r="AF759" s="206"/>
      <c r="AG759" s="206"/>
      <c r="AH759" s="206"/>
      <c r="AI759" s="206"/>
      <c r="AJ759" s="206"/>
      <c r="AK759" s="206"/>
      <c r="AL759" s="270" t="s">
        <v>1882</v>
      </c>
      <c r="AM759" s="271">
        <v>360101</v>
      </c>
      <c r="AT759" s="206"/>
    </row>
    <row r="760" spans="5:46" s="205" customFormat="1" ht="15.75" hidden="1" customHeight="1">
      <c r="E760" s="306"/>
      <c r="J760" s="505" t="str">
        <f>IFERROR(IF(D760="","",INDEX('[18]EODs 2026'!$H:$H,MATCH(D760,'[18]EODs 2026'!$A:$A,0))),0)</f>
        <v/>
      </c>
      <c r="K760" s="510"/>
      <c r="L760" s="506" t="str">
        <f>IFERROR(IF(D760="","",INDEX('[18]EODs 2026'!$F:$F,MATCH(D760,'[18]EODs 2026'!$A:$A,0))),0)</f>
        <v/>
      </c>
      <c r="AF760" s="206"/>
      <c r="AG760" s="206"/>
      <c r="AH760" s="206"/>
      <c r="AI760" s="206"/>
      <c r="AJ760" s="206"/>
      <c r="AK760" s="206"/>
      <c r="AL760" s="270" t="s">
        <v>2112</v>
      </c>
      <c r="AM760" s="271">
        <v>360102</v>
      </c>
      <c r="AT760" s="206"/>
    </row>
    <row r="761" spans="5:46" s="205" customFormat="1" ht="15.75" hidden="1" customHeight="1">
      <c r="E761" s="306"/>
      <c r="J761" s="505" t="str">
        <f>IFERROR(IF(D761="","",INDEX('[18]EODs 2026'!$H:$H,MATCH(D761,'[18]EODs 2026'!$A:$A,0))),0)</f>
        <v/>
      </c>
      <c r="K761" s="510"/>
      <c r="L761" s="506" t="str">
        <f>IFERROR(IF(D761="","",INDEX('[18]EODs 2026'!$F:$F,MATCH(D761,'[18]EODs 2026'!$A:$A,0))),0)</f>
        <v/>
      </c>
      <c r="AF761" s="206"/>
      <c r="AG761" s="206"/>
      <c r="AH761" s="206"/>
      <c r="AI761" s="206"/>
      <c r="AJ761" s="206"/>
      <c r="AK761" s="206"/>
      <c r="AL761" s="270" t="s">
        <v>2113</v>
      </c>
      <c r="AM761" s="271">
        <v>360103</v>
      </c>
      <c r="AT761" s="206"/>
    </row>
    <row r="762" spans="5:46" s="205" customFormat="1" ht="15.75" hidden="1" customHeight="1">
      <c r="E762" s="306"/>
      <c r="J762" s="505" t="str">
        <f>IFERROR(IF(D762="","",INDEX('[18]EODs 2026'!$H:$H,MATCH(D762,'[18]EODs 2026'!$A:$A,0))),0)</f>
        <v/>
      </c>
      <c r="K762" s="510"/>
      <c r="L762" s="506" t="str">
        <f>IFERROR(IF(D762="","",INDEX('[18]EODs 2026'!$F:$F,MATCH(D762,'[18]EODs 2026'!$A:$A,0))),0)</f>
        <v/>
      </c>
      <c r="AF762" s="206"/>
      <c r="AG762" s="206"/>
      <c r="AH762" s="206"/>
      <c r="AI762" s="206"/>
      <c r="AJ762" s="206"/>
      <c r="AK762" s="206"/>
      <c r="AL762" s="270" t="s">
        <v>1890</v>
      </c>
      <c r="AM762" s="271">
        <v>360198</v>
      </c>
      <c r="AT762" s="206"/>
    </row>
    <row r="763" spans="5:46" s="205" customFormat="1" ht="15.75" hidden="1" customHeight="1">
      <c r="E763" s="306"/>
      <c r="J763" s="505" t="str">
        <f>IFERROR(IF(D763="","",INDEX('[18]EODs 2026'!$H:$H,MATCH(D763,'[18]EODs 2026'!$A:$A,0))),0)</f>
        <v/>
      </c>
      <c r="K763" s="510"/>
      <c r="L763" s="506" t="str">
        <f>IFERROR(IF(D763="","",INDEX('[18]EODs 2026'!$F:$F,MATCH(D763,'[18]EODs 2026'!$A:$A,0))),0)</f>
        <v/>
      </c>
      <c r="AF763" s="206"/>
      <c r="AG763" s="206"/>
      <c r="AH763" s="206"/>
      <c r="AI763" s="206"/>
      <c r="AJ763" s="206"/>
      <c r="AK763" s="206"/>
      <c r="AL763" s="270" t="s">
        <v>1891</v>
      </c>
      <c r="AM763" s="271">
        <v>360199</v>
      </c>
      <c r="AT763" s="206"/>
    </row>
    <row r="764" spans="5:46" s="205" customFormat="1" ht="15.75" hidden="1" customHeight="1">
      <c r="E764" s="306"/>
      <c r="J764" s="505" t="str">
        <f>IFERROR(IF(D764="","",INDEX('[18]EODs 2026'!$H:$H,MATCH(D764,'[18]EODs 2026'!$A:$A,0))),0)</f>
        <v/>
      </c>
      <c r="K764" s="510"/>
      <c r="L764" s="506" t="str">
        <f>IFERROR(IF(D764="","",INDEX('[18]EODs 2026'!$F:$F,MATCH(D764,'[18]EODs 2026'!$A:$A,0))),0)</f>
        <v/>
      </c>
      <c r="AF764" s="206"/>
      <c r="AG764" s="206"/>
      <c r="AH764" s="206"/>
      <c r="AI764" s="206"/>
      <c r="AJ764" s="206"/>
      <c r="AK764" s="206"/>
      <c r="AL764" s="270" t="s">
        <v>2114</v>
      </c>
      <c r="AM764" s="271">
        <v>360200</v>
      </c>
      <c r="AT764" s="206"/>
    </row>
    <row r="765" spans="5:46" s="205" customFormat="1" ht="15.75" hidden="1" customHeight="1">
      <c r="E765" s="306"/>
      <c r="J765" s="505" t="str">
        <f>IFERROR(IF(D765="","",INDEX('[18]EODs 2026'!$H:$H,MATCH(D765,'[18]EODs 2026'!$A:$A,0))),0)</f>
        <v/>
      </c>
      <c r="K765" s="510"/>
      <c r="L765" s="506" t="str">
        <f>IFERROR(IF(D765="","",INDEX('[18]EODs 2026'!$F:$F,MATCH(D765,'[18]EODs 2026'!$A:$A,0))),0)</f>
        <v/>
      </c>
      <c r="AF765" s="206"/>
      <c r="AG765" s="206"/>
      <c r="AH765" s="206"/>
      <c r="AI765" s="206"/>
      <c r="AJ765" s="206"/>
      <c r="AK765" s="206"/>
      <c r="AL765" s="270" t="s">
        <v>2115</v>
      </c>
      <c r="AM765" s="271">
        <v>360201</v>
      </c>
      <c r="AT765" s="206"/>
    </row>
    <row r="766" spans="5:46" s="205" customFormat="1" ht="15.75" hidden="1" customHeight="1">
      <c r="E766" s="306"/>
      <c r="J766" s="505" t="str">
        <f>IFERROR(IF(D766="","",INDEX('[18]EODs 2026'!$H:$H,MATCH(D766,'[18]EODs 2026'!$A:$A,0))),0)</f>
        <v/>
      </c>
      <c r="K766" s="510"/>
      <c r="L766" s="506" t="str">
        <f>IFERROR(IF(D766="","",INDEX('[18]EODs 2026'!$F:$F,MATCH(D766,'[18]EODs 2026'!$A:$A,0))),0)</f>
        <v/>
      </c>
      <c r="AF766" s="206"/>
      <c r="AG766" s="206"/>
      <c r="AH766" s="206"/>
      <c r="AI766" s="206"/>
      <c r="AJ766" s="206"/>
      <c r="AK766" s="206"/>
      <c r="AL766" s="270" t="s">
        <v>2116</v>
      </c>
      <c r="AM766" s="271">
        <v>360202</v>
      </c>
      <c r="AT766" s="206"/>
    </row>
    <row r="767" spans="5:46" s="205" customFormat="1" ht="15.75" hidden="1" customHeight="1">
      <c r="E767" s="306"/>
      <c r="J767" s="505" t="str">
        <f>IFERROR(IF(D767="","",INDEX('[18]EODs 2026'!$H:$H,MATCH(D767,'[18]EODs 2026'!$A:$A,0))),0)</f>
        <v/>
      </c>
      <c r="K767" s="510"/>
      <c r="L767" s="506" t="str">
        <f>IFERROR(IF(D767="","",INDEX('[18]EODs 2026'!$F:$F,MATCH(D767,'[18]EODs 2026'!$A:$A,0))),0)</f>
        <v/>
      </c>
      <c r="AF767" s="206"/>
      <c r="AG767" s="206"/>
      <c r="AH767" s="206"/>
      <c r="AI767" s="206"/>
      <c r="AJ767" s="206"/>
      <c r="AK767" s="206"/>
      <c r="AL767" s="270" t="s">
        <v>1767</v>
      </c>
      <c r="AM767" s="271">
        <v>360203</v>
      </c>
      <c r="AT767" s="206"/>
    </row>
    <row r="768" spans="5:46" s="205" customFormat="1" ht="15.75" hidden="1" customHeight="1">
      <c r="E768" s="306"/>
      <c r="J768" s="505" t="str">
        <f>IFERROR(IF(D768="","",INDEX('[18]EODs 2026'!$H:$H,MATCH(D768,'[18]EODs 2026'!$A:$A,0))),0)</f>
        <v/>
      </c>
      <c r="K768" s="510"/>
      <c r="L768" s="506" t="str">
        <f>IFERROR(IF(D768="","",INDEX('[18]EODs 2026'!$F:$F,MATCH(D768,'[18]EODs 2026'!$A:$A,0))),0)</f>
        <v/>
      </c>
      <c r="AF768" s="206"/>
      <c r="AG768" s="206"/>
      <c r="AH768" s="206"/>
      <c r="AI768" s="206"/>
      <c r="AJ768" s="206"/>
      <c r="AK768" s="206"/>
      <c r="AL768" s="270" t="s">
        <v>1768</v>
      </c>
      <c r="AM768" s="271">
        <v>360204</v>
      </c>
      <c r="AT768" s="206"/>
    </row>
    <row r="769" spans="5:46" s="205" customFormat="1" ht="15.75" hidden="1" customHeight="1">
      <c r="E769" s="306"/>
      <c r="J769" s="505" t="str">
        <f>IFERROR(IF(D769="","",INDEX('[18]EODs 2026'!$H:$H,MATCH(D769,'[18]EODs 2026'!$A:$A,0))),0)</f>
        <v/>
      </c>
      <c r="K769" s="510"/>
      <c r="L769" s="506" t="str">
        <f>IFERROR(IF(D769="","",INDEX('[18]EODs 2026'!$F:$F,MATCH(D769,'[18]EODs 2026'!$A:$A,0))),0)</f>
        <v/>
      </c>
      <c r="AF769" s="206"/>
      <c r="AG769" s="206"/>
      <c r="AH769" s="206"/>
      <c r="AI769" s="206"/>
      <c r="AJ769" s="206"/>
      <c r="AK769" s="206"/>
      <c r="AL769" s="270" t="s">
        <v>1761</v>
      </c>
      <c r="AM769" s="271">
        <v>360205</v>
      </c>
      <c r="AT769" s="206"/>
    </row>
    <row r="770" spans="5:46" s="205" customFormat="1" ht="15.75" hidden="1" customHeight="1">
      <c r="E770" s="306"/>
      <c r="J770" s="505" t="str">
        <f>IFERROR(IF(D770="","",INDEX('[18]EODs 2026'!$H:$H,MATCH(D770,'[18]EODs 2026'!$A:$A,0))),0)</f>
        <v/>
      </c>
      <c r="K770" s="510"/>
      <c r="L770" s="506" t="str">
        <f>IFERROR(IF(D770="","",INDEX('[18]EODs 2026'!$F:$F,MATCH(D770,'[18]EODs 2026'!$A:$A,0))),0)</f>
        <v/>
      </c>
      <c r="AF770" s="206"/>
      <c r="AG770" s="206"/>
      <c r="AH770" s="206"/>
      <c r="AI770" s="206"/>
      <c r="AJ770" s="206"/>
      <c r="AK770" s="206"/>
      <c r="AL770" s="270" t="s">
        <v>2117</v>
      </c>
      <c r="AM770" s="271">
        <v>360300</v>
      </c>
      <c r="AT770" s="206"/>
    </row>
    <row r="771" spans="5:46" s="205" customFormat="1" ht="15.75" hidden="1" customHeight="1">
      <c r="E771" s="306"/>
      <c r="J771" s="505" t="str">
        <f>IFERROR(IF(D771="","",INDEX('[18]EODs 2026'!$H:$H,MATCH(D771,'[18]EODs 2026'!$A:$A,0))),0)</f>
        <v/>
      </c>
      <c r="K771" s="510"/>
      <c r="L771" s="506" t="str">
        <f>IFERROR(IF(D771="","",INDEX('[18]EODs 2026'!$F:$F,MATCH(D771,'[18]EODs 2026'!$A:$A,0))),0)</f>
        <v/>
      </c>
      <c r="AF771" s="206"/>
      <c r="AG771" s="206"/>
      <c r="AH771" s="206"/>
      <c r="AI771" s="206"/>
      <c r="AJ771" s="206"/>
      <c r="AK771" s="206"/>
      <c r="AL771" s="270" t="s">
        <v>1770</v>
      </c>
      <c r="AM771" s="271">
        <v>360301</v>
      </c>
      <c r="AT771" s="206"/>
    </row>
    <row r="772" spans="5:46" s="205" customFormat="1" ht="15.75" hidden="1" customHeight="1">
      <c r="E772" s="306"/>
      <c r="J772" s="505" t="str">
        <f>IFERROR(IF(D772="","",INDEX('[18]EODs 2026'!$H:$H,MATCH(D772,'[18]EODs 2026'!$A:$A,0))),0)</f>
        <v/>
      </c>
      <c r="K772" s="510"/>
      <c r="L772" s="506" t="str">
        <f>IFERROR(IF(D772="","",INDEX('[18]EODs 2026'!$F:$F,MATCH(D772,'[18]EODs 2026'!$A:$A,0))),0)</f>
        <v/>
      </c>
      <c r="AF772" s="206"/>
      <c r="AG772" s="206"/>
      <c r="AH772" s="206"/>
      <c r="AI772" s="206"/>
      <c r="AJ772" s="206"/>
      <c r="AK772" s="206"/>
      <c r="AL772" s="270" t="s">
        <v>1771</v>
      </c>
      <c r="AM772" s="271">
        <v>360302</v>
      </c>
      <c r="AT772" s="206"/>
    </row>
    <row r="773" spans="5:46" s="205" customFormat="1" ht="15.75" hidden="1" customHeight="1">
      <c r="E773" s="306"/>
      <c r="J773" s="505" t="str">
        <f>IFERROR(IF(D773="","",INDEX('[18]EODs 2026'!$H:$H,MATCH(D773,'[18]EODs 2026'!$A:$A,0))),0)</f>
        <v/>
      </c>
      <c r="K773" s="510"/>
      <c r="L773" s="506" t="str">
        <f>IFERROR(IF(D773="","",INDEX('[18]EODs 2026'!$F:$F,MATCH(D773,'[18]EODs 2026'!$A:$A,0))),0)</f>
        <v/>
      </c>
      <c r="AF773" s="206"/>
      <c r="AG773" s="206"/>
      <c r="AH773" s="206"/>
      <c r="AI773" s="206"/>
      <c r="AJ773" s="206"/>
      <c r="AK773" s="206"/>
      <c r="AL773" s="270" t="s">
        <v>1767</v>
      </c>
      <c r="AM773" s="271">
        <v>360303</v>
      </c>
      <c r="AT773" s="206"/>
    </row>
    <row r="774" spans="5:46" s="205" customFormat="1" ht="15.75" hidden="1" customHeight="1">
      <c r="E774" s="306"/>
      <c r="J774" s="505" t="str">
        <f>IFERROR(IF(D774="","",INDEX('[18]EODs 2026'!$H:$H,MATCH(D774,'[18]EODs 2026'!$A:$A,0))),0)</f>
        <v/>
      </c>
      <c r="K774" s="510"/>
      <c r="L774" s="506" t="str">
        <f>IFERROR(IF(D774="","",INDEX('[18]EODs 2026'!$F:$F,MATCH(D774,'[18]EODs 2026'!$A:$A,0))),0)</f>
        <v/>
      </c>
      <c r="AF774" s="206"/>
      <c r="AG774" s="206"/>
      <c r="AH774" s="206"/>
      <c r="AI774" s="206"/>
      <c r="AJ774" s="206"/>
      <c r="AK774" s="206"/>
      <c r="AL774" s="270" t="s">
        <v>1768</v>
      </c>
      <c r="AM774" s="271">
        <v>360304</v>
      </c>
      <c r="AT774" s="206"/>
    </row>
    <row r="775" spans="5:46" s="205" customFormat="1" ht="15.75" hidden="1" customHeight="1">
      <c r="E775" s="306"/>
      <c r="J775" s="505" t="str">
        <f>IFERROR(IF(D775="","",INDEX('[18]EODs 2026'!$H:$H,MATCH(D775,'[18]EODs 2026'!$A:$A,0))),0)</f>
        <v/>
      </c>
      <c r="K775" s="510"/>
      <c r="L775" s="506" t="str">
        <f>IFERROR(IF(D775="","",INDEX('[18]EODs 2026'!$F:$F,MATCH(D775,'[18]EODs 2026'!$A:$A,0))),0)</f>
        <v/>
      </c>
      <c r="AF775" s="206"/>
      <c r="AG775" s="206"/>
      <c r="AH775" s="206"/>
      <c r="AI775" s="206"/>
      <c r="AJ775" s="206"/>
      <c r="AK775" s="206"/>
      <c r="AL775" s="270" t="s">
        <v>2118</v>
      </c>
      <c r="AM775" s="271">
        <v>360400</v>
      </c>
      <c r="AT775" s="206"/>
    </row>
    <row r="776" spans="5:46" s="205" customFormat="1" ht="15.75" hidden="1" customHeight="1">
      <c r="E776" s="306"/>
      <c r="J776" s="505" t="str">
        <f>IFERROR(IF(D776="","",INDEX('[18]EODs 2026'!$H:$H,MATCH(D776,'[18]EODs 2026'!$A:$A,0))),0)</f>
        <v/>
      </c>
      <c r="K776" s="510"/>
      <c r="L776" s="506" t="str">
        <f>IFERROR(IF(D776="","",INDEX('[18]EODs 2026'!$F:$F,MATCH(D776,'[18]EODs 2026'!$A:$A,0))),0)</f>
        <v/>
      </c>
      <c r="AF776" s="206"/>
      <c r="AG776" s="206"/>
      <c r="AH776" s="206"/>
      <c r="AI776" s="206"/>
      <c r="AJ776" s="206"/>
      <c r="AK776" s="206"/>
      <c r="AL776" s="270" t="s">
        <v>2119</v>
      </c>
      <c r="AM776" s="271">
        <v>360401</v>
      </c>
      <c r="AT776" s="206"/>
    </row>
    <row r="777" spans="5:46" s="205" customFormat="1" ht="15.75" hidden="1" customHeight="1">
      <c r="E777" s="306"/>
      <c r="J777" s="505" t="str">
        <f>IFERROR(IF(D777="","",INDEX('[18]EODs 2026'!$H:$H,MATCH(D777,'[18]EODs 2026'!$A:$A,0))),0)</f>
        <v/>
      </c>
      <c r="K777" s="510"/>
      <c r="L777" s="506" t="str">
        <f>IFERROR(IF(D777="","",INDEX('[18]EODs 2026'!$F:$F,MATCH(D777,'[18]EODs 2026'!$A:$A,0))),0)</f>
        <v/>
      </c>
      <c r="AF777" s="206"/>
      <c r="AG777" s="206"/>
      <c r="AH777" s="206"/>
      <c r="AI777" s="206"/>
      <c r="AJ777" s="206"/>
      <c r="AK777" s="206"/>
      <c r="AL777" s="270" t="s">
        <v>2120</v>
      </c>
      <c r="AM777" s="271">
        <v>360402</v>
      </c>
      <c r="AT777" s="206"/>
    </row>
    <row r="778" spans="5:46" s="205" customFormat="1" ht="15.75" hidden="1" customHeight="1">
      <c r="E778" s="306"/>
      <c r="J778" s="505" t="str">
        <f>IFERROR(IF(D778="","",INDEX('[18]EODs 2026'!$H:$H,MATCH(D778,'[18]EODs 2026'!$A:$A,0))),0)</f>
        <v/>
      </c>
      <c r="K778" s="510"/>
      <c r="L778" s="506" t="str">
        <f>IFERROR(IF(D778="","",INDEX('[18]EODs 2026'!$F:$F,MATCH(D778,'[18]EODs 2026'!$A:$A,0))),0)</f>
        <v/>
      </c>
      <c r="AF778" s="206"/>
      <c r="AG778" s="206"/>
      <c r="AH778" s="206"/>
      <c r="AI778" s="206"/>
      <c r="AJ778" s="206"/>
      <c r="AK778" s="206"/>
      <c r="AL778" s="270" t="s">
        <v>2121</v>
      </c>
      <c r="AM778" s="271">
        <v>360500</v>
      </c>
      <c r="AT778" s="206"/>
    </row>
    <row r="779" spans="5:46" s="205" customFormat="1" ht="15.75" hidden="1" customHeight="1">
      <c r="E779" s="306"/>
      <c r="J779" s="505" t="str">
        <f>IFERROR(IF(D779="","",INDEX('[18]EODs 2026'!$H:$H,MATCH(D779,'[18]EODs 2026'!$A:$A,0))),0)</f>
        <v/>
      </c>
      <c r="K779" s="510"/>
      <c r="L779" s="506" t="str">
        <f>IFERROR(IF(D779="","",INDEX('[18]EODs 2026'!$F:$F,MATCH(D779,'[18]EODs 2026'!$A:$A,0))),0)</f>
        <v/>
      </c>
      <c r="AF779" s="206"/>
      <c r="AG779" s="206"/>
      <c r="AH779" s="206"/>
      <c r="AI779" s="206"/>
      <c r="AJ779" s="206"/>
      <c r="AK779" s="206"/>
      <c r="AL779" s="270" t="s">
        <v>2116</v>
      </c>
      <c r="AM779" s="271">
        <v>360502</v>
      </c>
      <c r="AT779" s="206"/>
    </row>
    <row r="780" spans="5:46" s="205" customFormat="1" ht="15.75" hidden="1" customHeight="1">
      <c r="E780" s="306"/>
      <c r="J780" s="505" t="str">
        <f>IFERROR(IF(D780="","",INDEX('[18]EODs 2026'!$H:$H,MATCH(D780,'[18]EODs 2026'!$A:$A,0))),0)</f>
        <v/>
      </c>
      <c r="K780" s="510"/>
      <c r="L780" s="506" t="str">
        <f>IFERROR(IF(D780="","",INDEX('[18]EODs 2026'!$F:$F,MATCH(D780,'[18]EODs 2026'!$A:$A,0))),0)</f>
        <v/>
      </c>
      <c r="AF780" s="206"/>
      <c r="AG780" s="206"/>
      <c r="AH780" s="206"/>
      <c r="AI780" s="206"/>
      <c r="AJ780" s="206"/>
      <c r="AK780" s="206"/>
      <c r="AL780" s="270" t="s">
        <v>1768</v>
      </c>
      <c r="AM780" s="271">
        <v>360504</v>
      </c>
      <c r="AT780" s="206"/>
    </row>
    <row r="781" spans="5:46" s="205" customFormat="1" ht="15.75" hidden="1" customHeight="1">
      <c r="E781" s="306"/>
      <c r="J781" s="505" t="str">
        <f>IFERROR(IF(D781="","",INDEX('[18]EODs 2026'!$H:$H,MATCH(D781,'[18]EODs 2026'!$A:$A,0))),0)</f>
        <v/>
      </c>
      <c r="K781" s="510"/>
      <c r="L781" s="506" t="str">
        <f>IFERROR(IF(D781="","",INDEX('[18]EODs 2026'!$F:$F,MATCH(D781,'[18]EODs 2026'!$A:$A,0))),0)</f>
        <v/>
      </c>
      <c r="AF781" s="206"/>
      <c r="AG781" s="206"/>
      <c r="AH781" s="206"/>
      <c r="AI781" s="206"/>
      <c r="AJ781" s="206"/>
      <c r="AK781" s="206"/>
      <c r="AL781" s="270" t="s">
        <v>2122</v>
      </c>
      <c r="AM781" s="271">
        <v>360600</v>
      </c>
      <c r="AT781" s="206"/>
    </row>
    <row r="782" spans="5:46" s="205" customFormat="1" ht="15.75" hidden="1" customHeight="1">
      <c r="E782" s="306"/>
      <c r="J782" s="505" t="str">
        <f>IFERROR(IF(D782="","",INDEX('[18]EODs 2026'!$H:$H,MATCH(D782,'[18]EODs 2026'!$A:$A,0))),0)</f>
        <v/>
      </c>
      <c r="K782" s="510"/>
      <c r="L782" s="506" t="str">
        <f>IFERROR(IF(D782="","",INDEX('[18]EODs 2026'!$F:$F,MATCH(D782,'[18]EODs 2026'!$A:$A,0))),0)</f>
        <v/>
      </c>
      <c r="AF782" s="206"/>
      <c r="AG782" s="206"/>
      <c r="AH782" s="206"/>
      <c r="AI782" s="206"/>
      <c r="AJ782" s="206"/>
      <c r="AK782" s="206"/>
      <c r="AL782" s="270" t="s">
        <v>1768</v>
      </c>
      <c r="AM782" s="271">
        <v>360604</v>
      </c>
      <c r="AT782" s="206"/>
    </row>
    <row r="783" spans="5:46" s="205" customFormat="1" ht="15.75" hidden="1" customHeight="1">
      <c r="E783" s="306"/>
      <c r="J783" s="505" t="str">
        <f>IFERROR(IF(D783="","",INDEX('[18]EODs 2026'!$H:$H,MATCH(D783,'[18]EODs 2026'!$A:$A,0))),0)</f>
        <v/>
      </c>
      <c r="K783" s="510"/>
      <c r="L783" s="506" t="str">
        <f>IFERROR(IF(D783="","",INDEX('[18]EODs 2026'!$F:$F,MATCH(D783,'[18]EODs 2026'!$A:$A,0))),0)</f>
        <v/>
      </c>
      <c r="AF783" s="206"/>
      <c r="AG783" s="206"/>
      <c r="AH783" s="206"/>
      <c r="AI783" s="206"/>
      <c r="AJ783" s="206"/>
      <c r="AK783" s="206"/>
      <c r="AL783" s="270" t="s">
        <v>2123</v>
      </c>
      <c r="AM783" s="271">
        <v>360700</v>
      </c>
      <c r="AT783" s="206"/>
    </row>
    <row r="784" spans="5:46" s="205" customFormat="1" ht="15.75" hidden="1" customHeight="1">
      <c r="E784" s="306"/>
      <c r="J784" s="505" t="str">
        <f>IFERROR(IF(D784="","",INDEX('[18]EODs 2026'!$H:$H,MATCH(D784,'[18]EODs 2026'!$A:$A,0))),0)</f>
        <v/>
      </c>
      <c r="K784" s="510"/>
      <c r="L784" s="506" t="str">
        <f>IFERROR(IF(D784="","",INDEX('[18]EODs 2026'!$F:$F,MATCH(D784,'[18]EODs 2026'!$A:$A,0))),0)</f>
        <v/>
      </c>
      <c r="AF784" s="206"/>
      <c r="AG784" s="206"/>
      <c r="AH784" s="206"/>
      <c r="AI784" s="206"/>
      <c r="AJ784" s="206"/>
      <c r="AK784" s="206"/>
      <c r="AL784" s="270" t="s">
        <v>2124</v>
      </c>
      <c r="AM784" s="271">
        <v>360701</v>
      </c>
      <c r="AT784" s="206"/>
    </row>
    <row r="785" spans="5:46" s="205" customFormat="1" ht="15.75" hidden="1" customHeight="1">
      <c r="E785" s="306"/>
      <c r="J785" s="505" t="str">
        <f>IFERROR(IF(D785="","",INDEX('[18]EODs 2026'!$H:$H,MATCH(D785,'[18]EODs 2026'!$A:$A,0))),0)</f>
        <v/>
      </c>
      <c r="K785" s="510"/>
      <c r="L785" s="506" t="str">
        <f>IFERROR(IF(D785="","",INDEX('[18]EODs 2026'!$F:$F,MATCH(D785,'[18]EODs 2026'!$A:$A,0))),0)</f>
        <v/>
      </c>
      <c r="AF785" s="206"/>
      <c r="AG785" s="206"/>
      <c r="AH785" s="206"/>
      <c r="AI785" s="206"/>
      <c r="AJ785" s="206"/>
      <c r="AK785" s="206"/>
      <c r="AL785" s="270" t="s">
        <v>2125</v>
      </c>
      <c r="AM785" s="271">
        <v>370000</v>
      </c>
      <c r="AT785" s="206"/>
    </row>
    <row r="786" spans="5:46" s="205" customFormat="1" ht="15.75" hidden="1" customHeight="1">
      <c r="E786" s="306"/>
      <c r="J786" s="505" t="str">
        <f>IFERROR(IF(D786="","",INDEX('[18]EODs 2026'!$H:$H,MATCH(D786,'[18]EODs 2026'!$A:$A,0))),0)</f>
        <v/>
      </c>
      <c r="K786" s="510"/>
      <c r="L786" s="506" t="str">
        <f>IFERROR(IF(D786="","",INDEX('[18]EODs 2026'!$F:$F,MATCH(D786,'[18]EODs 2026'!$A:$A,0))),0)</f>
        <v/>
      </c>
      <c r="AF786" s="206"/>
      <c r="AG786" s="206"/>
      <c r="AH786" s="206"/>
      <c r="AI786" s="206"/>
      <c r="AJ786" s="206"/>
      <c r="AK786" s="206"/>
      <c r="AL786" s="270" t="s">
        <v>2126</v>
      </c>
      <c r="AM786" s="271">
        <v>370100</v>
      </c>
      <c r="AT786" s="206"/>
    </row>
    <row r="787" spans="5:46" s="205" customFormat="1" ht="15.75" hidden="1" customHeight="1">
      <c r="E787" s="306"/>
      <c r="J787" s="505" t="str">
        <f>IFERROR(IF(D787="","",INDEX('[18]EODs 2026'!$H:$H,MATCH(D787,'[18]EODs 2026'!$A:$A,0))),0)</f>
        <v/>
      </c>
      <c r="K787" s="510"/>
      <c r="L787" s="506" t="str">
        <f>IFERROR(IF(D787="","",INDEX('[18]EODs 2026'!$F:$F,MATCH(D787,'[18]EODs 2026'!$A:$A,0))),0)</f>
        <v/>
      </c>
      <c r="AF787" s="206"/>
      <c r="AG787" s="206"/>
      <c r="AH787" s="206"/>
      <c r="AI787" s="206"/>
      <c r="AJ787" s="206"/>
      <c r="AK787" s="206"/>
      <c r="AL787" s="270" t="s">
        <v>2127</v>
      </c>
      <c r="AM787" s="271">
        <v>370101</v>
      </c>
      <c r="AT787" s="206"/>
    </row>
    <row r="788" spans="5:46" s="205" customFormat="1" ht="15.75" hidden="1" customHeight="1">
      <c r="E788" s="306"/>
      <c r="J788" s="505" t="str">
        <f>IFERROR(IF(D788="","",INDEX('[18]EODs 2026'!$H:$H,MATCH(D788,'[18]EODs 2026'!$A:$A,0))),0)</f>
        <v/>
      </c>
      <c r="K788" s="510"/>
      <c r="L788" s="506" t="str">
        <f>IFERROR(IF(D788="","",INDEX('[18]EODs 2026'!$F:$F,MATCH(D788,'[18]EODs 2026'!$A:$A,0))),0)</f>
        <v/>
      </c>
      <c r="AF788" s="206"/>
      <c r="AG788" s="206"/>
      <c r="AH788" s="206"/>
      <c r="AI788" s="206"/>
      <c r="AJ788" s="206"/>
      <c r="AK788" s="206"/>
      <c r="AL788" s="270" t="s">
        <v>2128</v>
      </c>
      <c r="AM788" s="271">
        <v>370102</v>
      </c>
      <c r="AT788" s="206"/>
    </row>
    <row r="789" spans="5:46" s="205" customFormat="1" ht="15.75" hidden="1" customHeight="1">
      <c r="E789" s="306"/>
      <c r="J789" s="505" t="str">
        <f>IFERROR(IF(D789="","",INDEX('[18]EODs 2026'!$H:$H,MATCH(D789,'[18]EODs 2026'!$A:$A,0))),0)</f>
        <v/>
      </c>
      <c r="K789" s="510"/>
      <c r="L789" s="506" t="str">
        <f>IFERROR(IF(D789="","",INDEX('[18]EODs 2026'!$F:$F,MATCH(D789,'[18]EODs 2026'!$A:$A,0))),0)</f>
        <v/>
      </c>
      <c r="AF789" s="206"/>
      <c r="AG789" s="206"/>
      <c r="AH789" s="206"/>
      <c r="AI789" s="206"/>
      <c r="AJ789" s="206"/>
      <c r="AK789" s="206"/>
      <c r="AL789" s="270" t="s">
        <v>2129</v>
      </c>
      <c r="AM789" s="271">
        <v>370103</v>
      </c>
      <c r="AT789" s="206"/>
    </row>
    <row r="790" spans="5:46" s="205" customFormat="1" ht="15.75" hidden="1" customHeight="1">
      <c r="E790" s="306"/>
      <c r="J790" s="505" t="str">
        <f>IFERROR(IF(D790="","",INDEX('[18]EODs 2026'!$H:$H,MATCH(D790,'[18]EODs 2026'!$A:$A,0))),0)</f>
        <v/>
      </c>
      <c r="K790" s="510"/>
      <c r="L790" s="506" t="str">
        <f>IFERROR(IF(D790="","",INDEX('[18]EODs 2026'!$F:$F,MATCH(D790,'[18]EODs 2026'!$A:$A,0))),0)</f>
        <v/>
      </c>
      <c r="AF790" s="206"/>
      <c r="AG790" s="206"/>
      <c r="AH790" s="206"/>
      <c r="AI790" s="206"/>
      <c r="AJ790" s="206"/>
      <c r="AK790" s="206"/>
      <c r="AL790" s="270" t="s">
        <v>2130</v>
      </c>
      <c r="AM790" s="271">
        <v>370104</v>
      </c>
      <c r="AT790" s="206"/>
    </row>
    <row r="791" spans="5:46" s="205" customFormat="1" ht="15.75" hidden="1" customHeight="1">
      <c r="E791" s="306"/>
      <c r="J791" s="505" t="str">
        <f>IFERROR(IF(D791="","",INDEX('[18]EODs 2026'!$H:$H,MATCH(D791,'[18]EODs 2026'!$A:$A,0))),0)</f>
        <v/>
      </c>
      <c r="K791" s="510"/>
      <c r="L791" s="506" t="str">
        <f>IFERROR(IF(D791="","",INDEX('[18]EODs 2026'!$F:$F,MATCH(D791,'[18]EODs 2026'!$A:$A,0))),0)</f>
        <v/>
      </c>
      <c r="AF791" s="206"/>
      <c r="AG791" s="206"/>
      <c r="AH791" s="206"/>
      <c r="AI791" s="206"/>
      <c r="AJ791" s="206"/>
      <c r="AK791" s="206"/>
      <c r="AL791" s="270" t="s">
        <v>2131</v>
      </c>
      <c r="AM791" s="271">
        <v>370105</v>
      </c>
      <c r="AT791" s="206"/>
    </row>
    <row r="792" spans="5:46" s="205" customFormat="1" ht="15.75" hidden="1" customHeight="1">
      <c r="E792" s="306"/>
      <c r="J792" s="505" t="str">
        <f>IFERROR(IF(D792="","",INDEX('[18]EODs 2026'!$H:$H,MATCH(D792,'[18]EODs 2026'!$A:$A,0))),0)</f>
        <v/>
      </c>
      <c r="K792" s="510"/>
      <c r="L792" s="506" t="str">
        <f>IFERROR(IF(D792="","",INDEX('[18]EODs 2026'!$F:$F,MATCH(D792,'[18]EODs 2026'!$A:$A,0))),0)</f>
        <v/>
      </c>
      <c r="AF792" s="206"/>
      <c r="AG792" s="206"/>
      <c r="AH792" s="206"/>
      <c r="AI792" s="206"/>
      <c r="AJ792" s="206"/>
      <c r="AK792" s="206"/>
      <c r="AL792" s="270" t="s">
        <v>2132</v>
      </c>
      <c r="AM792" s="271">
        <v>370199</v>
      </c>
      <c r="AT792" s="206"/>
    </row>
    <row r="793" spans="5:46" s="205" customFormat="1" ht="15.75" hidden="1" customHeight="1">
      <c r="E793" s="306"/>
      <c r="J793" s="505" t="str">
        <f>IFERROR(IF(D793="","",INDEX('[18]EODs 2026'!$H:$H,MATCH(D793,'[18]EODs 2026'!$A:$A,0))),0)</f>
        <v/>
      </c>
      <c r="K793" s="510"/>
      <c r="L793" s="506" t="str">
        <f>IFERROR(IF(D793="","",INDEX('[18]EODs 2026'!$F:$F,MATCH(D793,'[18]EODs 2026'!$A:$A,0))),0)</f>
        <v/>
      </c>
      <c r="AF793" s="206"/>
      <c r="AG793" s="206"/>
      <c r="AH793" s="206"/>
      <c r="AI793" s="206"/>
      <c r="AJ793" s="206"/>
      <c r="AK793" s="206"/>
      <c r="AL793" s="270" t="s">
        <v>2133</v>
      </c>
      <c r="AM793" s="271">
        <v>380000</v>
      </c>
      <c r="AT793" s="206"/>
    </row>
    <row r="794" spans="5:46" s="205" customFormat="1" ht="15.75" hidden="1" customHeight="1">
      <c r="E794" s="306"/>
      <c r="J794" s="505" t="str">
        <f>IFERROR(IF(D794="","",INDEX('[18]EODs 2026'!$H:$H,MATCH(D794,'[18]EODs 2026'!$A:$A,0))),0)</f>
        <v/>
      </c>
      <c r="K794" s="510"/>
      <c r="L794" s="506" t="str">
        <f>IFERROR(IF(D794="","",INDEX('[18]EODs 2026'!$F:$F,MATCH(D794,'[18]EODs 2026'!$A:$A,0))),0)</f>
        <v/>
      </c>
      <c r="AF794" s="206"/>
      <c r="AG794" s="206"/>
      <c r="AH794" s="206"/>
      <c r="AI794" s="206"/>
      <c r="AJ794" s="206"/>
      <c r="AK794" s="206"/>
      <c r="AL794" s="270" t="s">
        <v>2133</v>
      </c>
      <c r="AM794" s="271">
        <v>380100</v>
      </c>
      <c r="AT794" s="206"/>
    </row>
    <row r="795" spans="5:46" s="205" customFormat="1" ht="15.75" hidden="1" customHeight="1">
      <c r="E795" s="306"/>
      <c r="J795" s="505" t="str">
        <f>IFERROR(IF(D795="","",INDEX('[18]EODs 2026'!$H:$H,MATCH(D795,'[18]EODs 2026'!$A:$A,0))),0)</f>
        <v/>
      </c>
      <c r="K795" s="510"/>
      <c r="L795" s="506" t="str">
        <f>IFERROR(IF(D795="","",INDEX('[18]EODs 2026'!$F:$F,MATCH(D795,'[18]EODs 2026'!$A:$A,0))),0)</f>
        <v/>
      </c>
      <c r="AF795" s="206"/>
      <c r="AG795" s="206"/>
      <c r="AH795" s="206"/>
      <c r="AI795" s="206"/>
      <c r="AJ795" s="206"/>
      <c r="AK795" s="206"/>
      <c r="AL795" s="270" t="s">
        <v>2134</v>
      </c>
      <c r="AM795" s="271">
        <v>380101</v>
      </c>
      <c r="AT795" s="206"/>
    </row>
    <row r="796" spans="5:46" s="205" customFormat="1" ht="15.75" hidden="1" customHeight="1">
      <c r="E796" s="306"/>
      <c r="J796" s="505" t="str">
        <f>IFERROR(IF(D796="","",INDEX('[18]EODs 2026'!$H:$H,MATCH(D796,'[18]EODs 2026'!$A:$A,0))),0)</f>
        <v/>
      </c>
      <c r="K796" s="510"/>
      <c r="L796" s="506" t="str">
        <f>IFERROR(IF(D796="","",INDEX('[18]EODs 2026'!$F:$F,MATCH(D796,'[18]EODs 2026'!$A:$A,0))),0)</f>
        <v/>
      </c>
      <c r="AF796" s="206"/>
      <c r="AG796" s="206"/>
      <c r="AH796" s="206"/>
      <c r="AI796" s="206"/>
      <c r="AJ796" s="206"/>
      <c r="AK796" s="206"/>
      <c r="AL796" s="270" t="s">
        <v>2135</v>
      </c>
      <c r="AM796" s="271">
        <v>380102</v>
      </c>
      <c r="AT796" s="206"/>
    </row>
    <row r="797" spans="5:46" s="205" customFormat="1" ht="15.75" hidden="1" customHeight="1">
      <c r="E797" s="306"/>
      <c r="J797" s="505" t="str">
        <f>IFERROR(IF(D797="","",INDEX('[18]EODs 2026'!$H:$H,MATCH(D797,'[18]EODs 2026'!$A:$A,0))),0)</f>
        <v/>
      </c>
      <c r="K797" s="510"/>
      <c r="L797" s="506" t="str">
        <f>IFERROR(IF(D797="","",INDEX('[18]EODs 2026'!$F:$F,MATCH(D797,'[18]EODs 2026'!$A:$A,0))),0)</f>
        <v/>
      </c>
      <c r="AF797" s="206"/>
      <c r="AG797" s="206"/>
      <c r="AH797" s="206"/>
      <c r="AI797" s="206"/>
      <c r="AJ797" s="206"/>
      <c r="AK797" s="206"/>
      <c r="AL797" s="270" t="s">
        <v>2136</v>
      </c>
      <c r="AM797" s="271">
        <v>380103</v>
      </c>
      <c r="AT797" s="206"/>
    </row>
    <row r="798" spans="5:46" s="205" customFormat="1" ht="15.75" hidden="1" customHeight="1">
      <c r="E798" s="306"/>
      <c r="J798" s="505" t="str">
        <f>IFERROR(IF(D798="","",INDEX('[18]EODs 2026'!$H:$H,MATCH(D798,'[18]EODs 2026'!$A:$A,0))),0)</f>
        <v/>
      </c>
      <c r="K798" s="510"/>
      <c r="L798" s="506" t="str">
        <f>IFERROR(IF(D798="","",INDEX('[18]EODs 2026'!$F:$F,MATCH(D798,'[18]EODs 2026'!$A:$A,0))),0)</f>
        <v/>
      </c>
      <c r="AF798" s="206"/>
      <c r="AG798" s="206"/>
      <c r="AH798" s="206"/>
      <c r="AI798" s="206"/>
      <c r="AJ798" s="206"/>
      <c r="AK798" s="206"/>
      <c r="AL798" s="270" t="s">
        <v>2137</v>
      </c>
      <c r="AM798" s="271">
        <v>380104</v>
      </c>
      <c r="AT798" s="206"/>
    </row>
    <row r="799" spans="5:46" s="205" customFormat="1" ht="15.75" hidden="1" customHeight="1">
      <c r="E799" s="306"/>
      <c r="J799" s="505" t="str">
        <f>IFERROR(IF(D799="","",INDEX('[18]EODs 2026'!$H:$H,MATCH(D799,'[18]EODs 2026'!$A:$A,0))),0)</f>
        <v/>
      </c>
      <c r="K799" s="510"/>
      <c r="L799" s="506" t="str">
        <f>IFERROR(IF(D799="","",INDEX('[18]EODs 2026'!$F:$F,MATCH(D799,'[18]EODs 2026'!$A:$A,0))),0)</f>
        <v/>
      </c>
      <c r="AF799" s="206"/>
      <c r="AG799" s="206"/>
      <c r="AH799" s="206"/>
      <c r="AI799" s="206"/>
      <c r="AJ799" s="206"/>
      <c r="AK799" s="206"/>
      <c r="AL799" s="270" t="s">
        <v>2138</v>
      </c>
      <c r="AM799" s="271">
        <v>380105</v>
      </c>
      <c r="AT799" s="206"/>
    </row>
    <row r="800" spans="5:46" s="205" customFormat="1" ht="15.75" hidden="1" customHeight="1">
      <c r="E800" s="306"/>
      <c r="J800" s="505" t="str">
        <f>IFERROR(IF(D800="","",INDEX('[18]EODs 2026'!$H:$H,MATCH(D800,'[18]EODs 2026'!$A:$A,0))),0)</f>
        <v/>
      </c>
      <c r="K800" s="510"/>
      <c r="L800" s="506" t="str">
        <f>IFERROR(IF(D800="","",INDEX('[18]EODs 2026'!$F:$F,MATCH(D800,'[18]EODs 2026'!$A:$A,0))),0)</f>
        <v/>
      </c>
      <c r="AF800" s="206"/>
      <c r="AG800" s="206"/>
      <c r="AH800" s="206"/>
      <c r="AI800" s="206"/>
      <c r="AJ800" s="206"/>
      <c r="AK800" s="206"/>
      <c r="AL800" s="270" t="s">
        <v>2139</v>
      </c>
      <c r="AM800" s="271">
        <v>380106</v>
      </c>
      <c r="AT800" s="206"/>
    </row>
    <row r="801" spans="1:56" s="205" customFormat="1" ht="15.75" hidden="1" customHeight="1">
      <c r="E801" s="306"/>
      <c r="J801" s="505" t="str">
        <f>IFERROR(IF(D801="","",INDEX('[18]EODs 2026'!$H:$H,MATCH(D801,'[18]EODs 2026'!$A:$A,0))),0)</f>
        <v/>
      </c>
      <c r="K801" s="510"/>
      <c r="L801" s="506" t="str">
        <f>IFERROR(IF(D801="","",INDEX('[18]EODs 2026'!$F:$F,MATCH(D801,'[18]EODs 2026'!$A:$A,0))),0)</f>
        <v/>
      </c>
      <c r="AF801" s="206"/>
      <c r="AG801" s="206"/>
      <c r="AH801" s="206"/>
      <c r="AI801" s="206"/>
      <c r="AJ801" s="206"/>
      <c r="AK801" s="206"/>
      <c r="AL801" s="270" t="s">
        <v>2140</v>
      </c>
      <c r="AM801" s="271">
        <v>380107</v>
      </c>
      <c r="AT801" s="206"/>
    </row>
    <row r="802" spans="1:56" s="205" customFormat="1" ht="15.75" hidden="1" customHeight="1">
      <c r="E802" s="306"/>
      <c r="J802" s="505" t="str">
        <f>IFERROR(IF(D802="","",INDEX('[18]EODs 2026'!$H:$H,MATCH(D802,'[18]EODs 2026'!$A:$A,0))),0)</f>
        <v/>
      </c>
      <c r="K802" s="510"/>
      <c r="L802" s="506" t="str">
        <f>IFERROR(IF(D802="","",INDEX('[18]EODs 2026'!$F:$F,MATCH(D802,'[18]EODs 2026'!$A:$A,0))),0)</f>
        <v/>
      </c>
      <c r="AF802" s="206"/>
      <c r="AG802" s="206"/>
      <c r="AH802" s="206"/>
      <c r="AI802" s="206"/>
      <c r="AJ802" s="206"/>
      <c r="AK802" s="206"/>
      <c r="AL802" s="270" t="s">
        <v>2141</v>
      </c>
      <c r="AM802" s="271">
        <v>380108</v>
      </c>
      <c r="AT802" s="206"/>
    </row>
    <row r="803" spans="1:56" s="205" customFormat="1" ht="15.75" hidden="1" customHeight="1">
      <c r="E803" s="306"/>
      <c r="J803" s="505" t="str">
        <f>IFERROR(IF(D803="","",INDEX('[18]EODs 2026'!$H:$H,MATCH(D803,'[18]EODs 2026'!$A:$A,0))),0)</f>
        <v/>
      </c>
      <c r="K803" s="510"/>
      <c r="L803" s="506" t="str">
        <f>IFERROR(IF(D803="","",INDEX('[18]EODs 2026'!$F:$F,MATCH(D803,'[18]EODs 2026'!$A:$A,0))),0)</f>
        <v/>
      </c>
      <c r="AF803" s="206"/>
      <c r="AG803" s="206"/>
      <c r="AH803" s="206"/>
      <c r="AI803" s="206"/>
      <c r="AJ803" s="206"/>
      <c r="AK803" s="206"/>
      <c r="AL803" s="270" t="s">
        <v>2142</v>
      </c>
      <c r="AM803" s="271">
        <v>390000</v>
      </c>
      <c r="AT803" s="206"/>
    </row>
    <row r="804" spans="1:56" s="205" customFormat="1" ht="15.75" hidden="1" customHeight="1">
      <c r="E804" s="306"/>
      <c r="J804" s="505" t="str">
        <f>IFERROR(IF(D804="","",INDEX('[18]EODs 2026'!$H:$H,MATCH(D804,'[18]EODs 2026'!$A:$A,0))),0)</f>
        <v/>
      </c>
      <c r="K804" s="510"/>
      <c r="L804" s="506" t="str">
        <f>IFERROR(IF(D804="","",INDEX('[18]EODs 2026'!$F:$F,MATCH(D804,'[18]EODs 2026'!$A:$A,0))),0)</f>
        <v/>
      </c>
      <c r="AF804" s="206"/>
      <c r="AG804" s="206"/>
      <c r="AH804" s="206"/>
      <c r="AI804" s="206"/>
      <c r="AJ804" s="206"/>
      <c r="AK804" s="206"/>
      <c r="AL804" s="270" t="s">
        <v>2143</v>
      </c>
      <c r="AM804" s="271">
        <v>390100</v>
      </c>
      <c r="AT804" s="206"/>
    </row>
    <row r="805" spans="1:56" s="205" customFormat="1" ht="15.75" hidden="1" customHeight="1">
      <c r="E805" s="306"/>
      <c r="J805" s="505" t="str">
        <f>IFERROR(IF(D805="","",INDEX('[18]EODs 2026'!$H:$H,MATCH(D805,'[18]EODs 2026'!$A:$A,0))),0)</f>
        <v/>
      </c>
      <c r="K805" s="510"/>
      <c r="L805" s="506" t="str">
        <f>IFERROR(IF(D805="","",INDEX('[18]EODs 2026'!$F:$F,MATCH(D805,'[18]EODs 2026'!$A:$A,0))),0)</f>
        <v/>
      </c>
      <c r="AF805" s="206"/>
      <c r="AG805" s="206"/>
      <c r="AH805" s="206"/>
      <c r="AI805" s="206"/>
      <c r="AJ805" s="206"/>
      <c r="AK805" s="206"/>
      <c r="AL805" s="270" t="s">
        <v>2143</v>
      </c>
      <c r="AM805" s="271">
        <v>390101</v>
      </c>
      <c r="AT805" s="206"/>
    </row>
    <row r="806" spans="1:56" s="205" customFormat="1" ht="15.75" hidden="1" customHeight="1">
      <c r="E806" s="306"/>
      <c r="J806" s="505" t="str">
        <f>IFERROR(IF(D806="","",INDEX('[18]EODs 2026'!$H:$H,MATCH(D806,'[18]EODs 2026'!$A:$A,0))),0)</f>
        <v/>
      </c>
      <c r="K806" s="510"/>
      <c r="L806" s="506" t="str">
        <f>IFERROR(IF(D806="","",INDEX('[18]EODs 2026'!$F:$F,MATCH(D806,'[18]EODs 2026'!$A:$A,0))),0)</f>
        <v/>
      </c>
      <c r="AF806" s="206"/>
      <c r="AG806" s="206"/>
      <c r="AH806" s="206"/>
      <c r="AI806" s="206"/>
      <c r="AJ806" s="206"/>
      <c r="AK806" s="206"/>
      <c r="AL806" s="270" t="s">
        <v>2144</v>
      </c>
      <c r="AM806" s="271">
        <v>390102</v>
      </c>
      <c r="AT806" s="206"/>
    </row>
    <row r="807" spans="1:56" s="205" customFormat="1" ht="15.75" hidden="1" customHeight="1">
      <c r="E807" s="306"/>
      <c r="J807" s="505" t="str">
        <f>IFERROR(IF(D807="","",INDEX('[18]EODs 2026'!$H:$H,MATCH(D807,'[18]EODs 2026'!$A:$A,0))),0)</f>
        <v/>
      </c>
      <c r="K807" s="510"/>
      <c r="L807" s="506" t="str">
        <f>IFERROR(IF(D807="","",INDEX('[18]EODs 2026'!$F:$F,MATCH(D807,'[18]EODs 2026'!$A:$A,0))),0)</f>
        <v/>
      </c>
      <c r="AF807" s="206"/>
      <c r="AG807" s="206"/>
      <c r="AH807" s="206"/>
      <c r="AI807" s="206"/>
      <c r="AJ807" s="206"/>
      <c r="AK807" s="206"/>
      <c r="AL807" s="270" t="s">
        <v>2145</v>
      </c>
      <c r="AM807" s="271">
        <v>390200</v>
      </c>
      <c r="AT807" s="206"/>
    </row>
    <row r="808" spans="1:56" s="205" customFormat="1" ht="15.75" hidden="1" customHeight="1">
      <c r="E808" s="306"/>
      <c r="J808" s="505" t="str">
        <f>IFERROR(IF(D808="","",INDEX('[18]EODs 2026'!$H:$H,MATCH(D808,'[18]EODs 2026'!$A:$A,0))),0)</f>
        <v/>
      </c>
      <c r="K808" s="510"/>
      <c r="L808" s="506" t="str">
        <f>IFERROR(IF(D808="","",INDEX('[18]EODs 2026'!$F:$F,MATCH(D808,'[18]EODs 2026'!$A:$A,0))),0)</f>
        <v/>
      </c>
      <c r="AF808" s="206"/>
      <c r="AG808" s="206"/>
      <c r="AH808" s="206"/>
      <c r="AI808" s="206"/>
      <c r="AJ808" s="206"/>
      <c r="AK808" s="206"/>
      <c r="AL808" s="270" t="s">
        <v>2146</v>
      </c>
      <c r="AM808" s="271">
        <v>390201</v>
      </c>
      <c r="AT808" s="206"/>
    </row>
    <row r="809" spans="1:56" s="205" customFormat="1" ht="15.75" customHeight="1">
      <c r="D809" s="206"/>
      <c r="E809" s="207"/>
      <c r="F809" s="206"/>
      <c r="G809" s="206"/>
      <c r="H809" s="206"/>
      <c r="I809" s="206"/>
      <c r="J809" s="511"/>
      <c r="K809" s="512"/>
      <c r="L809" s="513"/>
      <c r="M809" s="206"/>
      <c r="N809" s="206"/>
      <c r="O809" s="206"/>
      <c r="P809" s="206"/>
      <c r="Q809" s="206"/>
      <c r="R809" s="206"/>
      <c r="S809" s="206"/>
      <c r="T809" s="206"/>
      <c r="U809" s="206"/>
      <c r="V809" s="206"/>
      <c r="W809" s="206"/>
      <c r="X809" s="206"/>
      <c r="Y809" s="206"/>
      <c r="Z809" s="206"/>
      <c r="AA809" s="206"/>
      <c r="AB809" s="206"/>
      <c r="AC809" s="206"/>
      <c r="AD809" s="206"/>
      <c r="AE809" s="206"/>
      <c r="AF809" s="206"/>
      <c r="AG809" s="206"/>
      <c r="AH809" s="206"/>
      <c r="AI809" s="206"/>
      <c r="AJ809" s="206"/>
      <c r="AK809" s="206"/>
      <c r="AL809" s="206"/>
      <c r="AM809" s="206"/>
      <c r="AN809" s="206"/>
      <c r="AO809" s="206"/>
      <c r="AP809" s="206"/>
      <c r="AQ809" s="206"/>
      <c r="AR809" s="206"/>
      <c r="AS809" s="206"/>
      <c r="AT809" s="206"/>
      <c r="AU809" s="206"/>
      <c r="AV809" s="206"/>
      <c r="AW809" s="206"/>
      <c r="AX809" s="206"/>
      <c r="AY809" s="206"/>
      <c r="AZ809" s="206"/>
      <c r="BB809" s="206"/>
      <c r="BC809" s="206"/>
      <c r="BD809" s="206"/>
    </row>
    <row r="810" spans="1:56" ht="15" customHeight="1">
      <c r="A810" s="205"/>
      <c r="B810" s="205"/>
      <c r="C810" s="205"/>
      <c r="J810" s="511"/>
      <c r="K810" s="512"/>
      <c r="L810" s="513"/>
    </row>
    <row r="811" spans="1:56" ht="15" customHeight="1">
      <c r="A811" s="205"/>
      <c r="B811" s="205"/>
      <c r="C811" s="205"/>
      <c r="J811" s="511"/>
      <c r="K811" s="512"/>
      <c r="L811" s="513"/>
    </row>
    <row r="812" spans="1:56" ht="15" customHeight="1">
      <c r="J812" s="511"/>
      <c r="K812" s="512"/>
      <c r="L812" s="513"/>
    </row>
    <row r="813" spans="1:56" ht="15" customHeight="1">
      <c r="J813" s="511"/>
      <c r="K813" s="512"/>
      <c r="L813" s="513"/>
    </row>
    <row r="814" spans="1:56" ht="15" customHeight="1">
      <c r="J814" s="511"/>
      <c r="K814" s="512"/>
      <c r="L814" s="513"/>
    </row>
    <row r="815" spans="1:56" ht="15" customHeight="1">
      <c r="J815" s="511"/>
      <c r="K815" s="512"/>
      <c r="L815" s="513"/>
    </row>
    <row r="816" spans="1:56" ht="15" customHeight="1">
      <c r="J816" s="511"/>
      <c r="K816" s="512"/>
      <c r="L816" s="513"/>
    </row>
    <row r="817" spans="10:12" ht="15" customHeight="1">
      <c r="J817" s="511"/>
      <c r="K817" s="512"/>
      <c r="L817" s="513"/>
    </row>
    <row r="818" spans="10:12" ht="15" customHeight="1">
      <c r="J818" s="511"/>
      <c r="K818" s="512"/>
      <c r="L818" s="513"/>
    </row>
    <row r="819" spans="10:12" ht="15" customHeight="1">
      <c r="J819" s="511"/>
      <c r="K819" s="512"/>
      <c r="L819" s="513"/>
    </row>
    <row r="820" spans="10:12" ht="15" customHeight="1">
      <c r="J820" s="511"/>
      <c r="K820" s="512"/>
      <c r="L820" s="513"/>
    </row>
    <row r="821" spans="10:12" ht="15" customHeight="1">
      <c r="J821" s="511"/>
      <c r="K821" s="512"/>
      <c r="L821" s="513"/>
    </row>
    <row r="822" spans="10:12" ht="15" customHeight="1">
      <c r="J822" s="511"/>
      <c r="K822" s="512"/>
      <c r="L822" s="513"/>
    </row>
    <row r="823" spans="10:12" ht="15" customHeight="1">
      <c r="J823" s="511"/>
      <c r="K823" s="512"/>
      <c r="L823" s="513"/>
    </row>
    <row r="824" spans="10:12" ht="15" customHeight="1">
      <c r="J824" s="511"/>
      <c r="K824" s="512"/>
      <c r="L824" s="513"/>
    </row>
    <row r="825" spans="10:12" ht="15" customHeight="1">
      <c r="J825" s="511"/>
      <c r="K825" s="512"/>
      <c r="L825" s="513"/>
    </row>
    <row r="826" spans="10:12" ht="15" customHeight="1">
      <c r="J826" s="511"/>
      <c r="K826" s="512"/>
      <c r="L826" s="513"/>
    </row>
    <row r="827" spans="10:12" ht="15" customHeight="1">
      <c r="J827" s="511"/>
      <c r="K827" s="512"/>
      <c r="L827" s="513"/>
    </row>
    <row r="828" spans="10:12" ht="15" customHeight="1">
      <c r="J828" s="511"/>
      <c r="K828" s="512"/>
      <c r="L828" s="513"/>
    </row>
    <row r="829" spans="10:12" ht="15" customHeight="1">
      <c r="J829" s="511"/>
      <c r="K829" s="512"/>
      <c r="L829" s="513"/>
    </row>
    <row r="830" spans="10:12" ht="15" customHeight="1">
      <c r="J830" s="511"/>
      <c r="K830" s="512"/>
      <c r="L830" s="513"/>
    </row>
    <row r="831" spans="10:12" ht="15" customHeight="1">
      <c r="J831" s="511"/>
      <c r="K831" s="512"/>
      <c r="L831" s="513"/>
    </row>
    <row r="832" spans="10:12" ht="15" customHeight="1">
      <c r="J832" s="511"/>
      <c r="K832" s="512"/>
      <c r="L832" s="513"/>
    </row>
    <row r="833" spans="10:12" ht="15" customHeight="1">
      <c r="J833" s="511"/>
      <c r="K833" s="512"/>
      <c r="L833" s="513"/>
    </row>
    <row r="834" spans="10:12" ht="15" customHeight="1">
      <c r="J834" s="511"/>
      <c r="K834" s="512"/>
      <c r="L834" s="513"/>
    </row>
    <row r="835" spans="10:12" ht="15" customHeight="1">
      <c r="J835" s="511"/>
      <c r="K835" s="512"/>
      <c r="L835" s="513"/>
    </row>
    <row r="836" spans="10:12" ht="15" customHeight="1">
      <c r="J836" s="511"/>
      <c r="K836" s="512"/>
      <c r="L836" s="513"/>
    </row>
    <row r="837" spans="10:12" ht="15" customHeight="1">
      <c r="J837" s="511"/>
      <c r="K837" s="512"/>
      <c r="L837" s="513"/>
    </row>
    <row r="838" spans="10:12" ht="15" customHeight="1">
      <c r="J838" s="511"/>
      <c r="K838" s="512"/>
      <c r="L838" s="513"/>
    </row>
    <row r="839" spans="10:12" ht="15" customHeight="1">
      <c r="J839" s="511"/>
      <c r="K839" s="512"/>
      <c r="L839" s="513"/>
    </row>
    <row r="840" spans="10:12" ht="15" customHeight="1">
      <c r="J840" s="511"/>
      <c r="K840" s="512"/>
      <c r="L840" s="513"/>
    </row>
    <row r="841" spans="10:12" ht="15" customHeight="1">
      <c r="J841" s="511"/>
      <c r="K841" s="512"/>
      <c r="L841" s="513"/>
    </row>
    <row r="842" spans="10:12" ht="15" customHeight="1">
      <c r="J842" s="511"/>
      <c r="K842" s="512"/>
      <c r="L842" s="513"/>
    </row>
    <row r="843" spans="10:12" ht="15" customHeight="1">
      <c r="J843" s="511"/>
      <c r="K843" s="512"/>
      <c r="L843" s="513"/>
    </row>
    <row r="844" spans="10:12" ht="15" customHeight="1">
      <c r="J844" s="511"/>
      <c r="K844" s="512"/>
      <c r="L844" s="513"/>
    </row>
    <row r="845" spans="10:12" ht="15" customHeight="1">
      <c r="J845" s="511"/>
      <c r="K845" s="512"/>
      <c r="L845" s="513"/>
    </row>
    <row r="846" spans="10:12" ht="15" customHeight="1">
      <c r="J846" s="511"/>
      <c r="K846" s="512"/>
      <c r="L846" s="513"/>
    </row>
    <row r="847" spans="10:12" ht="15" customHeight="1">
      <c r="J847" s="511"/>
      <c r="K847" s="512"/>
      <c r="L847" s="513"/>
    </row>
    <row r="848" spans="10:12" ht="15" customHeight="1">
      <c r="J848" s="511"/>
      <c r="K848" s="512"/>
      <c r="L848" s="513"/>
    </row>
    <row r="849" spans="10:12" ht="15" customHeight="1">
      <c r="J849" s="511"/>
      <c r="K849" s="512"/>
      <c r="L849" s="513"/>
    </row>
    <row r="850" spans="10:12" ht="15" customHeight="1">
      <c r="J850" s="511"/>
      <c r="K850" s="512"/>
      <c r="L850" s="513"/>
    </row>
    <row r="851" spans="10:12" ht="15" customHeight="1">
      <c r="J851" s="511"/>
      <c r="K851" s="512"/>
      <c r="L851" s="513"/>
    </row>
    <row r="852" spans="10:12" ht="15" customHeight="1">
      <c r="J852" s="511"/>
      <c r="K852" s="512"/>
      <c r="L852" s="513"/>
    </row>
    <row r="853" spans="10:12" ht="15" customHeight="1">
      <c r="J853" s="511"/>
      <c r="K853" s="512"/>
      <c r="L853" s="513"/>
    </row>
    <row r="854" spans="10:12" ht="15" customHeight="1">
      <c r="J854" s="511"/>
      <c r="K854" s="512"/>
      <c r="L854" s="513"/>
    </row>
    <row r="855" spans="10:12" ht="15" customHeight="1">
      <c r="J855" s="511"/>
      <c r="K855" s="512"/>
      <c r="L855" s="513"/>
    </row>
    <row r="856" spans="10:12" ht="15" customHeight="1">
      <c r="J856" s="511"/>
      <c r="K856" s="512"/>
      <c r="L856" s="513"/>
    </row>
    <row r="857" spans="10:12" ht="15" customHeight="1">
      <c r="J857" s="511"/>
      <c r="K857" s="512"/>
      <c r="L857" s="513"/>
    </row>
    <row r="858" spans="10:12" ht="15" customHeight="1">
      <c r="J858" s="511"/>
      <c r="K858" s="512"/>
      <c r="L858" s="513"/>
    </row>
    <row r="859" spans="10:12" ht="15" customHeight="1">
      <c r="J859" s="511"/>
      <c r="K859" s="512"/>
      <c r="L859" s="513"/>
    </row>
    <row r="860" spans="10:12" ht="15" customHeight="1">
      <c r="J860" s="511"/>
      <c r="K860" s="512"/>
      <c r="L860" s="513"/>
    </row>
    <row r="861" spans="10:12" ht="15" customHeight="1">
      <c r="J861" s="511"/>
      <c r="K861" s="512"/>
      <c r="L861" s="513"/>
    </row>
    <row r="862" spans="10:12" ht="15" customHeight="1">
      <c r="J862" s="511"/>
      <c r="K862" s="512"/>
      <c r="L862" s="513"/>
    </row>
    <row r="863" spans="10:12" ht="15" customHeight="1">
      <c r="J863" s="511"/>
      <c r="K863" s="512"/>
      <c r="L863" s="513"/>
    </row>
    <row r="864" spans="10:12" ht="15" customHeight="1">
      <c r="J864" s="511"/>
      <c r="K864" s="512"/>
      <c r="L864" s="513"/>
    </row>
    <row r="865" spans="10:12" ht="15" customHeight="1">
      <c r="J865" s="511"/>
      <c r="K865" s="512"/>
      <c r="L865" s="513"/>
    </row>
    <row r="866" spans="10:12" ht="15" customHeight="1">
      <c r="J866" s="511"/>
      <c r="K866" s="512"/>
      <c r="L866" s="513"/>
    </row>
    <row r="867" spans="10:12" ht="15" customHeight="1">
      <c r="J867" s="511"/>
      <c r="K867" s="512"/>
      <c r="L867" s="513"/>
    </row>
    <row r="868" spans="10:12" ht="15" customHeight="1">
      <c r="J868" s="511"/>
      <c r="K868" s="512"/>
      <c r="L868" s="513"/>
    </row>
    <row r="869" spans="10:12" ht="15" customHeight="1">
      <c r="J869" s="511"/>
      <c r="K869" s="512"/>
      <c r="L869" s="513"/>
    </row>
    <row r="870" spans="10:12" ht="15" customHeight="1">
      <c r="J870" s="511"/>
      <c r="K870" s="512"/>
      <c r="L870" s="513"/>
    </row>
    <row r="871" spans="10:12" ht="15" customHeight="1">
      <c r="J871" s="511"/>
      <c r="K871" s="512"/>
      <c r="L871" s="513"/>
    </row>
    <row r="872" spans="10:12" ht="15" customHeight="1">
      <c r="J872" s="511"/>
      <c r="K872" s="512"/>
      <c r="L872" s="513"/>
    </row>
    <row r="873" spans="10:12" ht="15" customHeight="1">
      <c r="J873" s="511"/>
      <c r="K873" s="512"/>
      <c r="L873" s="513"/>
    </row>
    <row r="874" spans="10:12" ht="15" customHeight="1">
      <c r="J874" s="511"/>
      <c r="K874" s="512"/>
      <c r="L874" s="513"/>
    </row>
    <row r="875" spans="10:12" ht="15" customHeight="1">
      <c r="J875" s="511"/>
      <c r="K875" s="512"/>
      <c r="L875" s="513"/>
    </row>
    <row r="876" spans="10:12" ht="15" customHeight="1">
      <c r="J876" s="511"/>
      <c r="K876" s="512"/>
      <c r="L876" s="513"/>
    </row>
  </sheetData>
  <sheetProtection autoFilter="0" pivotTables="0"/>
  <autoFilter ref="A3:BD808" xr:uid="{00000000-0009-0000-0000-000003000000}">
    <filterColumn colId="3">
      <filters>
        <filter val="1333"/>
      </filters>
    </filterColumn>
  </autoFilter>
  <sortState xmlns:xlrd2="http://schemas.microsoft.com/office/spreadsheetml/2017/richdata2" ref="AF4:AL245">
    <sortCondition ref="AF4:AF245"/>
  </sortState>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79992065187536243"/>
  </sheetPr>
  <dimension ref="A1:BC186"/>
  <sheetViews>
    <sheetView zoomScale="74" zoomScaleNormal="74" workbookViewId="0"/>
  </sheetViews>
  <sheetFormatPr baseColWidth="10" defaultColWidth="11" defaultRowHeight="15"/>
  <cols>
    <col min="1" max="1" width="15.28515625" style="560" customWidth="1"/>
    <col min="2" max="2" width="15.28515625" style="311" customWidth="1"/>
    <col min="3" max="3" width="16.42578125" style="561" customWidth="1"/>
    <col min="4" max="4" width="15.28515625" style="562" customWidth="1"/>
    <col min="5" max="5" width="15.28515625" style="561" customWidth="1"/>
    <col min="6" max="6" width="15.28515625" style="562" customWidth="1"/>
    <col min="7" max="7" width="15.28515625" style="561" customWidth="1"/>
    <col min="8" max="11" width="22" customWidth="1"/>
    <col min="12" max="12" width="30.42578125" customWidth="1"/>
    <col min="13" max="13" width="26.5703125" customWidth="1"/>
    <col min="14" max="23" width="12.85546875" customWidth="1"/>
    <col min="24" max="24" width="14" customWidth="1"/>
    <col min="25" max="25" width="9.7109375" customWidth="1"/>
    <col min="26" max="26" width="13.5703125" customWidth="1"/>
    <col min="27" max="31" width="9.7109375" customWidth="1"/>
    <col min="32" max="32" width="14.28515625" customWidth="1"/>
    <col min="33" max="33" width="9.7109375" customWidth="1"/>
    <col min="34" max="34" width="14.42578125" customWidth="1"/>
    <col min="35" max="35" width="40.5703125" customWidth="1"/>
    <col min="36" max="36" width="13.85546875" customWidth="1"/>
  </cols>
  <sheetData>
    <row r="1" spans="1:55">
      <c r="A1" s="178" t="s">
        <v>2147</v>
      </c>
      <c r="B1" s="176"/>
      <c r="C1" s="550"/>
      <c r="D1" s="551"/>
      <c r="E1" s="550"/>
      <c r="F1" s="551"/>
      <c r="G1" s="550"/>
      <c r="H1" s="177"/>
      <c r="I1" s="177"/>
      <c r="J1" s="177"/>
      <c r="K1" s="177"/>
      <c r="L1" s="177"/>
      <c r="M1" s="177"/>
      <c r="N1" s="177"/>
      <c r="O1" s="177"/>
      <c r="P1" s="177"/>
      <c r="Q1" s="177"/>
      <c r="R1" s="177"/>
      <c r="S1" s="177"/>
      <c r="T1" s="177"/>
      <c r="U1" s="177"/>
      <c r="V1" s="177"/>
      <c r="W1" s="177"/>
      <c r="X1" s="186"/>
      <c r="Y1" s="186"/>
      <c r="Z1" s="186"/>
      <c r="AA1" s="177"/>
      <c r="AB1" s="176"/>
      <c r="AC1" s="176"/>
      <c r="AD1" s="177"/>
      <c r="AE1" s="190"/>
      <c r="AF1" s="177"/>
      <c r="AG1" s="177"/>
      <c r="AH1" s="177"/>
      <c r="AI1" s="190"/>
      <c r="AJ1" s="176"/>
    </row>
    <row r="2" spans="1:55">
      <c r="A2" s="178"/>
      <c r="B2" s="176"/>
      <c r="C2" s="550"/>
      <c r="D2" s="551"/>
      <c r="E2" s="550"/>
      <c r="F2" s="551"/>
      <c r="G2" s="550"/>
      <c r="H2" s="177"/>
      <c r="I2" s="177"/>
      <c r="J2" s="177"/>
      <c r="K2" s="177"/>
      <c r="L2" s="177"/>
      <c r="M2" s="177"/>
      <c r="N2" s="177"/>
      <c r="O2" s="177"/>
      <c r="P2" s="177"/>
      <c r="Q2" s="177"/>
      <c r="R2" s="177"/>
      <c r="S2" s="177"/>
      <c r="T2" s="177"/>
      <c r="U2" s="177"/>
      <c r="V2" s="177"/>
      <c r="W2" s="177"/>
      <c r="X2" s="186"/>
      <c r="Y2" s="186"/>
      <c r="Z2" s="186"/>
      <c r="AA2" s="177"/>
      <c r="AB2" s="176"/>
      <c r="AC2" s="176"/>
      <c r="AD2" s="177"/>
      <c r="AE2" s="190"/>
      <c r="AF2" s="177"/>
      <c r="AG2" s="177"/>
      <c r="AH2" s="177"/>
      <c r="AI2" s="190"/>
      <c r="AJ2" s="176"/>
    </row>
    <row r="3" spans="1:55">
      <c r="A3" s="178"/>
      <c r="B3" s="176"/>
      <c r="C3" s="550"/>
      <c r="D3" s="551"/>
      <c r="E3" s="550"/>
      <c r="F3" s="551"/>
      <c r="G3" s="550"/>
      <c r="H3" s="177"/>
      <c r="I3" s="177"/>
      <c r="J3" s="177"/>
      <c r="K3" s="177"/>
      <c r="L3" s="177"/>
      <c r="M3" s="177"/>
      <c r="N3" s="177"/>
      <c r="O3" s="177"/>
      <c r="P3" s="177"/>
      <c r="Q3" s="177"/>
      <c r="R3" s="177"/>
      <c r="S3" s="177"/>
      <c r="T3" s="177"/>
      <c r="U3" s="177"/>
      <c r="V3" s="177"/>
      <c r="W3" s="177"/>
      <c r="X3" s="186"/>
      <c r="Y3" s="186"/>
      <c r="Z3" s="186"/>
      <c r="AA3" s="177"/>
      <c r="AB3" s="176"/>
      <c r="AC3" s="176"/>
      <c r="AD3" s="177"/>
      <c r="AE3" s="177"/>
      <c r="AF3" s="177"/>
      <c r="AG3" s="177"/>
      <c r="AH3" s="177"/>
      <c r="AI3" s="190"/>
      <c r="AJ3" s="176"/>
    </row>
    <row r="4" spans="1:55">
      <c r="A4" s="552" t="s">
        <v>2148</v>
      </c>
      <c r="B4" s="179" t="s">
        <v>2149</v>
      </c>
      <c r="C4" s="553" t="s">
        <v>2150</v>
      </c>
      <c r="D4" s="554" t="s">
        <v>2151</v>
      </c>
      <c r="E4" s="553" t="s">
        <v>2152</v>
      </c>
      <c r="F4" s="554" t="s">
        <v>2153</v>
      </c>
      <c r="G4" s="553" t="s">
        <v>2154</v>
      </c>
      <c r="H4" s="180" t="s">
        <v>224</v>
      </c>
      <c r="I4" s="564"/>
      <c r="J4" s="564"/>
      <c r="K4" s="564"/>
      <c r="L4" s="180" t="s">
        <v>2155</v>
      </c>
      <c r="M4" s="180" t="s">
        <v>2156</v>
      </c>
      <c r="N4" s="180" t="s">
        <v>2157</v>
      </c>
      <c r="O4" s="180" t="s">
        <v>2158</v>
      </c>
      <c r="P4" s="180" t="s">
        <v>2159</v>
      </c>
      <c r="Q4" s="180" t="s">
        <v>2160</v>
      </c>
      <c r="R4" s="180" t="s">
        <v>2161</v>
      </c>
      <c r="S4" s="180" t="s">
        <v>2162</v>
      </c>
      <c r="T4" s="180" t="s">
        <v>463</v>
      </c>
      <c r="U4" s="180" t="s">
        <v>2163</v>
      </c>
      <c r="V4" s="180" t="s">
        <v>2164</v>
      </c>
      <c r="W4" s="180" t="s">
        <v>2165</v>
      </c>
      <c r="X4" s="187" t="s">
        <v>2166</v>
      </c>
      <c r="Y4" s="187" t="s">
        <v>2167</v>
      </c>
      <c r="Z4" s="187" t="s">
        <v>2168</v>
      </c>
      <c r="AA4" s="180" t="s">
        <v>2169</v>
      </c>
      <c r="AB4" s="179" t="s">
        <v>2170</v>
      </c>
      <c r="AC4" s="179"/>
      <c r="AD4" s="180" t="s">
        <v>2171</v>
      </c>
      <c r="AE4" s="180"/>
      <c r="AF4" s="191" t="s">
        <v>222</v>
      </c>
      <c r="AG4" s="191" t="s">
        <v>2172</v>
      </c>
      <c r="AH4" s="191" t="s">
        <v>2173</v>
      </c>
      <c r="AI4" s="199" t="s">
        <v>2174</v>
      </c>
      <c r="AJ4" s="179" t="s">
        <v>2149</v>
      </c>
      <c r="BC4" s="202" t="s">
        <v>41</v>
      </c>
    </row>
    <row r="5" spans="1:55" s="38" customFormat="1" ht="56.25">
      <c r="A5" s="181" t="s">
        <v>2175</v>
      </c>
      <c r="B5" s="152" t="s">
        <v>2176</v>
      </c>
      <c r="C5" s="555" t="s">
        <v>2177</v>
      </c>
      <c r="D5" s="556" t="s">
        <v>2178</v>
      </c>
      <c r="E5" s="555" t="s">
        <v>2179</v>
      </c>
      <c r="F5" s="556" t="s">
        <v>2180</v>
      </c>
      <c r="G5" s="555" t="s">
        <v>312</v>
      </c>
      <c r="H5" s="563" t="s">
        <v>84</v>
      </c>
      <c r="I5" s="565" t="s">
        <v>3075</v>
      </c>
      <c r="J5" s="566" t="s">
        <v>2966</v>
      </c>
      <c r="K5" s="567" t="s">
        <v>93</v>
      </c>
      <c r="L5" s="568" t="s">
        <v>2181</v>
      </c>
      <c r="M5" s="568" t="s">
        <v>2968</v>
      </c>
      <c r="N5" s="568" t="s">
        <v>2182</v>
      </c>
      <c r="O5" s="568" t="s">
        <v>2183</v>
      </c>
      <c r="P5" s="568" t="s">
        <v>2184</v>
      </c>
      <c r="Q5" s="568" t="s">
        <v>2185</v>
      </c>
      <c r="R5" s="568" t="s">
        <v>20</v>
      </c>
      <c r="S5" s="568" t="s">
        <v>16</v>
      </c>
      <c r="T5" s="568" t="s">
        <v>2186</v>
      </c>
      <c r="U5" s="568" t="s">
        <v>2187</v>
      </c>
      <c r="V5" s="568" t="s">
        <v>2188</v>
      </c>
      <c r="W5" s="568" t="s">
        <v>2189</v>
      </c>
      <c r="X5" s="188" t="s">
        <v>2190</v>
      </c>
      <c r="Y5" s="188" t="s">
        <v>2191</v>
      </c>
      <c r="Z5" s="188" t="s">
        <v>2192</v>
      </c>
      <c r="AA5" s="192" t="s">
        <v>2193</v>
      </c>
      <c r="AB5" s="192" t="s">
        <v>2194</v>
      </c>
      <c r="AC5" s="192" t="s">
        <v>2195</v>
      </c>
      <c r="AD5" s="193" t="s">
        <v>2196</v>
      </c>
      <c r="AE5" s="194" t="s">
        <v>2197</v>
      </c>
      <c r="AF5" s="195" t="s">
        <v>2198</v>
      </c>
      <c r="AG5" s="195" t="s">
        <v>2199</v>
      </c>
      <c r="AH5" s="195" t="s">
        <v>2200</v>
      </c>
      <c r="AI5" s="200" t="s">
        <v>2201</v>
      </c>
      <c r="AJ5" s="152" t="s">
        <v>2176</v>
      </c>
      <c r="BC5" s="203" t="s">
        <v>44</v>
      </c>
    </row>
    <row r="6" spans="1:55">
      <c r="A6" s="557"/>
      <c r="B6" s="204"/>
      <c r="C6" s="558"/>
      <c r="D6" s="559"/>
      <c r="E6" s="558"/>
      <c r="F6" s="559"/>
      <c r="G6" s="558" t="s">
        <v>347</v>
      </c>
      <c r="H6" s="182" t="str">
        <f>IF($B6="","",INDEX(POA_GC_2026!$O:$O,MATCH($B6,POA_GC_2026!$A:$A,0)))</f>
        <v/>
      </c>
      <c r="I6" s="183" t="str">
        <f>IF($B6="","",INDEX(POA_GC_2026!$B:$B,MATCH($B6,POA_GC_2026!$A:$A,0)))</f>
        <v/>
      </c>
      <c r="J6" s="183" t="str">
        <f>IF($B6="","",INDEX(POA_GC_2026!$N:$N,MATCH($B6,POA_GC_2026!$A:$A,0)))</f>
        <v/>
      </c>
      <c r="K6" s="183" t="str">
        <f>IF($B6="","",INDEX(POA_GC_2026!$X:$X,MATCH($B6,POA_GC_2026!$A:$A,0)))</f>
        <v/>
      </c>
      <c r="L6" s="183" t="str">
        <f>IF($B6="","",INDEX(POA_GC_2026!$C:$C,MATCH($B6,POA_GC_2026!$A:$A,0)))</f>
        <v/>
      </c>
      <c r="M6" s="184" t="str">
        <f>IF($B6="","",INDEX(POA_GC_2026!$D:$D,MATCH($B6,POA_GC_2026!$A:$A,0)))</f>
        <v/>
      </c>
      <c r="N6" s="185" t="str">
        <f>IF($B6="","",INDEX(POA_GC_2026!$E:$E,MATCH($B6,POA_GC_2026!$A:$A,0)))</f>
        <v/>
      </c>
      <c r="O6" s="184" t="str">
        <f>IF($B6="","",INDEX(POA_GC_2026!$F:$F,MATCH($B6,POA_GC_2026!$A:$A,0)))</f>
        <v/>
      </c>
      <c r="P6" s="184" t="str">
        <f>IF($B6="","",INDEX(POA_GC_2026!$G:$G,MATCH($B6,POA_GC_2026!$A:$A,0)))</f>
        <v/>
      </c>
      <c r="Q6" s="183" t="str">
        <f>IF($B6="","",INDEX(POA_GC_2026!$H:$H,MATCH($B6,POA_GC_2026!$A:$A,0)))</f>
        <v/>
      </c>
      <c r="R6" s="183" t="str">
        <f>IF($B6="","",INDEX(POA_GC_2026!$I:$I,MATCH($B6,POA_GC_2026!$A:$A,0)))</f>
        <v/>
      </c>
      <c r="S6" s="183" t="str">
        <f>IF($B6="","",INDEX(POA_GC_2026!$J:$J,MATCH($B6,POA_GC_2026!$A:$A,0)))</f>
        <v/>
      </c>
      <c r="T6" s="183" t="str">
        <f>IF($B6="","",INDEX(POA_GC_2026!$K:$K,MATCH($B6,POA_GC_2026!$A:$A,0)))</f>
        <v/>
      </c>
      <c r="U6" s="183" t="str">
        <f>IF($B6="","",INDEX(POA_GC_2026!$L:$L,MATCH($B6,POA_GC_2026!$A:$A,0)))</f>
        <v/>
      </c>
      <c r="V6" s="189">
        <f t="shared" ref="V6" si="0">+X6+Y6</f>
        <v>0</v>
      </c>
      <c r="W6" s="189">
        <f t="shared" ref="W6" si="1">+Z6+AA6</f>
        <v>247195</v>
      </c>
      <c r="X6" s="145"/>
      <c r="Y6" s="145">
        <v>0</v>
      </c>
      <c r="Z6" s="198">
        <v>247195</v>
      </c>
      <c r="AA6" s="145">
        <v>0</v>
      </c>
      <c r="AB6" s="196" t="s">
        <v>41</v>
      </c>
      <c r="AC6" s="145"/>
      <c r="AD6" s="145"/>
      <c r="AE6" s="145"/>
      <c r="AF6" s="197" t="str">
        <f>IF($B6="","",INDEX(POA_GC_2026!$BE:$BE,MATCH($B6,POA_GC_2026!$A:$A,0)))</f>
        <v/>
      </c>
      <c r="AG6" s="197"/>
      <c r="AH6" s="197" t="str">
        <f>IF($B6="","",INDEX(POA_GC_2026!$BE:$BE,MATCH($B6,POA_GC_2026!$A:$A,0)))</f>
        <v/>
      </c>
      <c r="AI6" s="201" t="str">
        <f>IF($B6="","",INDEX(POA_GC_2026!$B:$B,MATCH($B6,POA_GC_2026!$A:$A,0)))</f>
        <v/>
      </c>
      <c r="AJ6" s="204"/>
    </row>
    <row r="7" spans="1:55">
      <c r="A7" s="557"/>
      <c r="B7" s="204" t="s">
        <v>2534</v>
      </c>
      <c r="C7" s="558"/>
      <c r="D7" s="559"/>
      <c r="E7" s="558"/>
      <c r="F7" s="559"/>
      <c r="G7" s="558"/>
      <c r="H7" s="182" t="str">
        <f>IF($B7="","",INDEX(POA_GC_2026!$O:$O,MATCH($B7,POA_GC_2026!$A:$A,0)))</f>
        <v>GARANTIA DE LA CALIDAD DE LOS SERVICIOS DE SALUD</v>
      </c>
      <c r="I7" s="183" t="str">
        <f>IF($B7="","",INDEX(POA_GC_2026!$B:$B,MATCH($B7,POA_GC_2026!$A:$A,0)))</f>
        <v>HOSPITAL GENERAL DE CHONE</v>
      </c>
      <c r="J7" s="183" t="str">
        <f>IF($B7="","",INDEX(POA_GC_2026!$N:$N,MATCH($B7,POA_GC_2026!$A:$A,0)))</f>
        <v>HOSPITAL GENERAL DE CHONE</v>
      </c>
      <c r="K7" s="183" t="str">
        <f>IF($B7="","",INDEX(POA_GC_2026!$X:$X,MATCH($B7,POA_GC_2026!$A:$A,0)))</f>
        <v>PLAN DE MANTENIMIENTO PREVENTIVO Y CORRECTIVO DE LOS BIENES MUEBLES, INMUEBLES, EQUIPOS DE ELECTROMEDICINA Y VEHICULOS A CARGO DEL HOSPITAL</v>
      </c>
      <c r="L7" s="183" t="str">
        <f>IF($B7="","",INDEX(POA_GC_2026!$C:$C,MATCH($B7,POA_GC_2026!$A:$A,0)))</f>
        <v>CONTRATACION SERVICIO DE MANTENIMIENTO DE MAQUINARIAS Y EQUIPOS (BIOMEDICOS)</v>
      </c>
      <c r="M7" s="184" t="str">
        <f>IF($B7="","",INDEX(POA_GC_2026!$D:$D,MATCH($B7,POA_GC_2026!$A:$A,0)))</f>
        <v>1333</v>
      </c>
      <c r="N7" s="185" t="str">
        <f>IF($B7="","",INDEX(POA_GC_2026!$E:$E,MATCH($B7,POA_GC_2026!$A:$A,0)))</f>
        <v>57</v>
      </c>
      <c r="O7" s="184" t="str">
        <f>IF($B7="","",INDEX(POA_GC_2026!$F:$F,MATCH($B7,POA_GC_2026!$A:$A,0)))</f>
        <v>000</v>
      </c>
      <c r="P7" s="184" t="str">
        <f>IF($B7="","",INDEX(POA_GC_2026!$G:$G,MATCH($B7,POA_GC_2026!$A:$A,0)))</f>
        <v>001</v>
      </c>
      <c r="Q7" s="183">
        <f>IF($B7="","",INDEX(POA_GC_2026!$H:$H,MATCH($B7,POA_GC_2026!$A:$A,0)))</f>
        <v>530404</v>
      </c>
      <c r="R7" s="183" t="str">
        <f>IF($B7="","",INDEX(POA_GC_2026!$I:$I,MATCH($B7,POA_GC_2026!$A:$A,0)))</f>
        <v>1303</v>
      </c>
      <c r="S7" s="183" t="str">
        <f>IF($B7="","",INDEX(POA_GC_2026!$J:$J,MATCH($B7,POA_GC_2026!$A:$A,0)))</f>
        <v>001</v>
      </c>
      <c r="T7" s="183" t="str">
        <f>IF($B7="","",INDEX(POA_GC_2026!$K:$K,MATCH($B7,POA_GC_2026!$A:$A,0)))</f>
        <v>0000</v>
      </c>
      <c r="U7" s="183" t="str">
        <f>IF($B7="","",INDEX(POA_GC_2026!$L:$L,MATCH($B7,POA_GC_2026!$A:$A,0)))</f>
        <v>0000</v>
      </c>
      <c r="V7" s="189">
        <f t="shared" ref="V7:V42" si="2">+X7+Y7</f>
        <v>0</v>
      </c>
      <c r="W7" s="189">
        <f t="shared" ref="W7:W42" si="3">+Z7+AA7</f>
        <v>450000</v>
      </c>
      <c r="X7" s="145">
        <v>0</v>
      </c>
      <c r="Y7" s="145">
        <v>0</v>
      </c>
      <c r="Z7" s="198">
        <v>450000</v>
      </c>
      <c r="AA7" s="145">
        <v>0</v>
      </c>
      <c r="AB7" s="196"/>
      <c r="AC7" s="145"/>
      <c r="AD7" s="145"/>
      <c r="AE7" s="145"/>
      <c r="AF7" s="197">
        <f>IF($B7="","",INDEX(POA_GC_2026!$BE:$BE,MATCH($B7,POA_GC_2026!$A:$A,0)))</f>
        <v>5000</v>
      </c>
      <c r="AG7" s="197"/>
      <c r="AH7" s="197">
        <f>IF($B7="","",INDEX(POA_GC_2026!$BE:$BE,MATCH($B7,POA_GC_2026!$A:$A,0)))</f>
        <v>5000</v>
      </c>
      <c r="AI7" s="201" t="str">
        <f>IF($B7="","",INDEX(POA_GC_2026!$B:$B,MATCH($B7,POA_GC_2026!$A:$A,0)))</f>
        <v>HOSPITAL GENERAL DE CHONE</v>
      </c>
      <c r="AJ7" s="204" t="s">
        <v>2534</v>
      </c>
    </row>
    <row r="8" spans="1:55">
      <c r="A8" s="557"/>
      <c r="B8" s="204" t="s">
        <v>2537</v>
      </c>
      <c r="C8" s="558"/>
      <c r="D8" s="559"/>
      <c r="E8" s="558"/>
      <c r="F8" s="559"/>
      <c r="G8" s="558"/>
      <c r="H8" s="182" t="str">
        <f>IF($B8="","",INDEX(POA_GC_2026!$O:$O,MATCH($B8,POA_GC_2026!$A:$A,0)))</f>
        <v>GARANTIA DE LA CALIDAD DE LOS SERVICIOS DE SALUD</v>
      </c>
      <c r="I8" s="183" t="str">
        <f>IF($B8="","",INDEX(POA_GC_2026!$B:$B,MATCH($B8,POA_GC_2026!$A:$A,0)))</f>
        <v>HOSPITAL GENERAL DE CHONE</v>
      </c>
      <c r="J8" s="183" t="str">
        <f>IF($B8="","",INDEX(POA_GC_2026!$N:$N,MATCH($B8,POA_GC_2026!$A:$A,0)))</f>
        <v>HOSPITAL GENERAL DE CHONE</v>
      </c>
      <c r="K8" s="183" t="str">
        <f>IF($B8="","",INDEX(POA_GC_2026!$X:$X,MATCH($B8,POA_GC_2026!$A:$A,0)))</f>
        <v>PLAN DE MANTENIMIENTO PREVENTIVO Y CORRECTIVO DE LOS BIENES MUEBLES, INMUEBLES, EQUIPOS DE ELECTROMEDICINA Y VEHICULOS A CARGO DEL HOSPITAL</v>
      </c>
      <c r="L8" s="183" t="str">
        <f>IF($B8="","",INDEX(POA_GC_2026!$C:$C,MATCH($B8,POA_GC_2026!$A:$A,0)))</f>
        <v>ADQUISICION DE REPUESTOS Y ACCESORIOS PLAN DE MANTENIMIENTO PREVENTIVO Y CORRECTIVO DE LOS BIENES MUEBLES, INMUEBLES, EQUIPOS DE ELECTROMEDICINA Y VEHICULOS A CARGO DEL HOSPITAL</v>
      </c>
      <c r="M8" s="184" t="str">
        <f>IF($B8="","",INDEX(POA_GC_2026!$D:$D,MATCH($B8,POA_GC_2026!$A:$A,0)))</f>
        <v>1333</v>
      </c>
      <c r="N8" s="185" t="str">
        <f>IF($B8="","",INDEX(POA_GC_2026!$E:$E,MATCH($B8,POA_GC_2026!$A:$A,0)))</f>
        <v>57</v>
      </c>
      <c r="O8" s="184" t="str">
        <f>IF($B8="","",INDEX(POA_GC_2026!$F:$F,MATCH($B8,POA_GC_2026!$A:$A,0)))</f>
        <v>000</v>
      </c>
      <c r="P8" s="184" t="str">
        <f>IF($B8="","",INDEX(POA_GC_2026!$G:$G,MATCH($B8,POA_GC_2026!$A:$A,0)))</f>
        <v>001</v>
      </c>
      <c r="Q8" s="183">
        <f>IF($B8="","",INDEX(POA_GC_2026!$H:$H,MATCH($B8,POA_GC_2026!$A:$A,0)))</f>
        <v>530813</v>
      </c>
      <c r="R8" s="183" t="str">
        <f>IF($B8="","",INDEX(POA_GC_2026!$I:$I,MATCH($B8,POA_GC_2026!$A:$A,0)))</f>
        <v>1303</v>
      </c>
      <c r="S8" s="183" t="str">
        <f>IF($B8="","",INDEX(POA_GC_2026!$J:$J,MATCH($B8,POA_GC_2026!$A:$A,0)))</f>
        <v>001</v>
      </c>
      <c r="T8" s="183" t="str">
        <f>IF($B8="","",INDEX(POA_GC_2026!$K:$K,MATCH($B8,POA_GC_2026!$A:$A,0)))</f>
        <v>0000</v>
      </c>
      <c r="U8" s="183" t="str">
        <f>IF($B8="","",INDEX(POA_GC_2026!$L:$L,MATCH($B8,POA_GC_2026!$A:$A,0)))</f>
        <v>0000</v>
      </c>
      <c r="V8" s="189">
        <f t="shared" si="2"/>
        <v>0</v>
      </c>
      <c r="W8" s="189">
        <f t="shared" si="3"/>
        <v>150000</v>
      </c>
      <c r="X8" s="145">
        <v>0</v>
      </c>
      <c r="Y8" s="145">
        <v>0</v>
      </c>
      <c r="Z8" s="198">
        <v>150000</v>
      </c>
      <c r="AA8" s="145">
        <v>0</v>
      </c>
      <c r="AB8" s="196"/>
      <c r="AC8" s="145"/>
      <c r="AD8" s="145"/>
      <c r="AE8" s="145"/>
      <c r="AF8" s="197">
        <f>IF($B8="","",INDEX(POA_GC_2026!$BE:$BE,MATCH($B8,POA_GC_2026!$A:$A,0)))</f>
        <v>0</v>
      </c>
      <c r="AG8" s="197"/>
      <c r="AH8" s="197">
        <f>IF($B8="","",INDEX(POA_GC_2026!$BE:$BE,MATCH($B8,POA_GC_2026!$A:$A,0)))</f>
        <v>0</v>
      </c>
      <c r="AI8" s="201" t="str">
        <f>IF($B8="","",INDEX(POA_GC_2026!$B:$B,MATCH($B8,POA_GC_2026!$A:$A,0)))</f>
        <v>HOSPITAL GENERAL DE CHONE</v>
      </c>
      <c r="AJ8" s="204" t="s">
        <v>2537</v>
      </c>
    </row>
    <row r="9" spans="1:55">
      <c r="A9" s="557"/>
      <c r="B9" s="204" t="s">
        <v>2539</v>
      </c>
      <c r="C9" s="558"/>
      <c r="D9" s="559"/>
      <c r="E9" s="558"/>
      <c r="F9" s="559"/>
      <c r="G9" s="558"/>
      <c r="H9" s="182" t="str">
        <f>IF($B9="","",INDEX(POA_GC_2026!$O:$O,MATCH($B9,POA_GC_2026!$A:$A,0)))</f>
        <v>GARANTIA DE LA CALIDAD DE LOS SERVICIOS DE SALUD</v>
      </c>
      <c r="I9" s="183" t="str">
        <f>IF($B9="","",INDEX(POA_GC_2026!$B:$B,MATCH($B9,POA_GC_2026!$A:$A,0)))</f>
        <v>HOSPITAL GENERAL DE CHONE</v>
      </c>
      <c r="J9" s="183" t="str">
        <f>IF($B9="","",INDEX(POA_GC_2026!$N:$N,MATCH($B9,POA_GC_2026!$A:$A,0)))</f>
        <v>HOSPITAL GENERAL DE CHONE</v>
      </c>
      <c r="K9" s="183" t="str">
        <f>IF($B9="","",INDEX(POA_GC_2026!$X:$X,MATCH($B9,POA_GC_2026!$A:$A,0)))</f>
        <v>PLAN DE MANTENIMIENTO PREVENTIVO Y CORRECTIVO DE LOS BIENES MUEBLES, INMUEBLES, EQUIPOS DE ELECTROMEDICINA Y VEHICULOS A CARGO DEL HOSPITAL</v>
      </c>
      <c r="L9" s="183" t="str">
        <f>IF($B9="","",INDEX(POA_GC_2026!$C:$C,MATCH($B9,POA_GC_2026!$A:$A,0)))</f>
        <v>CONTRATACION DEL SERVICIO DE MANTENIMIENTO DE MAQUINARIAS Y EQUIPOS</v>
      </c>
      <c r="M9" s="184" t="str">
        <f>IF($B9="","",INDEX(POA_GC_2026!$D:$D,MATCH($B9,POA_GC_2026!$A:$A,0)))</f>
        <v>1333</v>
      </c>
      <c r="N9" s="185" t="str">
        <f>IF($B9="","",INDEX(POA_GC_2026!$E:$E,MATCH($B9,POA_GC_2026!$A:$A,0)))</f>
        <v>57</v>
      </c>
      <c r="O9" s="184" t="str">
        <f>IF($B9="","",INDEX(POA_GC_2026!$F:$F,MATCH($B9,POA_GC_2026!$A:$A,0)))</f>
        <v>000</v>
      </c>
      <c r="P9" s="184" t="str">
        <f>IF($B9="","",INDEX(POA_GC_2026!$G:$G,MATCH($B9,POA_GC_2026!$A:$A,0)))</f>
        <v>002</v>
      </c>
      <c r="Q9" s="183">
        <f>IF($B9="","",INDEX(POA_GC_2026!$H:$H,MATCH($B9,POA_GC_2026!$A:$A,0)))</f>
        <v>530404</v>
      </c>
      <c r="R9" s="183" t="str">
        <f>IF($B9="","",INDEX(POA_GC_2026!$I:$I,MATCH($B9,POA_GC_2026!$A:$A,0)))</f>
        <v>1303</v>
      </c>
      <c r="S9" s="183" t="str">
        <f>IF($B9="","",INDEX(POA_GC_2026!$J:$J,MATCH($B9,POA_GC_2026!$A:$A,0)))</f>
        <v>001</v>
      </c>
      <c r="T9" s="183" t="str">
        <f>IF($B9="","",INDEX(POA_GC_2026!$K:$K,MATCH($B9,POA_GC_2026!$A:$A,0)))</f>
        <v>0000</v>
      </c>
      <c r="U9" s="183" t="str">
        <f>IF($B9="","",INDEX(POA_GC_2026!$L:$L,MATCH($B9,POA_GC_2026!$A:$A,0)))</f>
        <v>0000</v>
      </c>
      <c r="V9" s="189">
        <f t="shared" si="2"/>
        <v>0</v>
      </c>
      <c r="W9" s="189">
        <f t="shared" si="3"/>
        <v>605000</v>
      </c>
      <c r="X9" s="145">
        <v>0</v>
      </c>
      <c r="Y9" s="145">
        <v>0</v>
      </c>
      <c r="Z9" s="198">
        <v>605000</v>
      </c>
      <c r="AA9" s="145">
        <v>0</v>
      </c>
      <c r="AB9" s="196"/>
      <c r="AC9" s="145"/>
      <c r="AD9" s="145"/>
      <c r="AE9" s="145"/>
      <c r="AF9" s="197">
        <f>IF($B9="","",INDEX(POA_GC_2026!$BE:$BE,MATCH($B9,POA_GC_2026!$A:$A,0)))</f>
        <v>2160</v>
      </c>
      <c r="AG9" s="197"/>
      <c r="AH9" s="197">
        <f>IF($B9="","",INDEX(POA_GC_2026!$BE:$BE,MATCH($B9,POA_GC_2026!$A:$A,0)))</f>
        <v>2160</v>
      </c>
      <c r="AI9" s="201" t="str">
        <f>IF($B9="","",INDEX(POA_GC_2026!$B:$B,MATCH($B9,POA_GC_2026!$A:$A,0)))</f>
        <v>HOSPITAL GENERAL DE CHONE</v>
      </c>
      <c r="AJ9" s="204" t="s">
        <v>2539</v>
      </c>
    </row>
    <row r="10" spans="1:55">
      <c r="A10" s="557"/>
      <c r="B10" s="204" t="s">
        <v>2542</v>
      </c>
      <c r="C10" s="558"/>
      <c r="D10" s="559"/>
      <c r="E10" s="558"/>
      <c r="F10" s="559"/>
      <c r="G10" s="558"/>
      <c r="H10" s="182" t="str">
        <f>IF($B10="","",INDEX(POA_GC_2026!$O:$O,MATCH($B10,POA_GC_2026!$A:$A,0)))</f>
        <v>GARANTIA DE LA CALIDAD DE LOS SERVICIOS DE SALUD</v>
      </c>
      <c r="I10" s="183" t="str">
        <f>IF($B10="","",INDEX(POA_GC_2026!$B:$B,MATCH($B10,POA_GC_2026!$A:$A,0)))</f>
        <v>HOSPITAL GENERAL DE CHONE</v>
      </c>
      <c r="J10" s="183" t="str">
        <f>IF($B10="","",INDEX(POA_GC_2026!$N:$N,MATCH($B10,POA_GC_2026!$A:$A,0)))</f>
        <v>HOSPITAL GENERAL DE CHONE</v>
      </c>
      <c r="K10" s="183" t="str">
        <f>IF($B10="","",INDEX(POA_GC_2026!$X:$X,MATCH($B10,POA_GC_2026!$A:$A,0)))</f>
        <v>PLAN DE MANTENIMIENTO PREVENTIVO Y CORRECTIVO DE LOS BIENES MUEBLES, INMUEBLES, EQUIPOS DE ELECTROMEDICINA Y VEHICULOS A CARGO DEL HOSPITAL</v>
      </c>
      <c r="L10" s="183" t="str">
        <f>IF($B10="","",INDEX(POA_GC_2026!$C:$C,MATCH($B10,POA_GC_2026!$A:$A,0)))</f>
        <v>ADQUISICION DE MATERIALES DE  CONSTRUCCION, ELECTRICOS, PLOMERIA, CARPINTERIA Y SEÑALIZACION VIAL</v>
      </c>
      <c r="M10" s="184" t="str">
        <f>IF($B10="","",INDEX(POA_GC_2026!$D:$D,MATCH($B10,POA_GC_2026!$A:$A,0)))</f>
        <v>1333</v>
      </c>
      <c r="N10" s="185" t="str">
        <f>IF($B10="","",INDEX(POA_GC_2026!$E:$E,MATCH($B10,POA_GC_2026!$A:$A,0)))</f>
        <v>57</v>
      </c>
      <c r="O10" s="184" t="str">
        <f>IF($B10="","",INDEX(POA_GC_2026!$F:$F,MATCH($B10,POA_GC_2026!$A:$A,0)))</f>
        <v>000</v>
      </c>
      <c r="P10" s="184" t="str">
        <f>IF($B10="","",INDEX(POA_GC_2026!$G:$G,MATCH($B10,POA_GC_2026!$A:$A,0)))</f>
        <v>002</v>
      </c>
      <c r="Q10" s="183">
        <f>IF($B10="","",INDEX(POA_GC_2026!$H:$H,MATCH($B10,POA_GC_2026!$A:$A,0)))</f>
        <v>530813</v>
      </c>
      <c r="R10" s="183" t="str">
        <f>IF($B10="","",INDEX(POA_GC_2026!$I:$I,MATCH($B10,POA_GC_2026!$A:$A,0)))</f>
        <v>1303</v>
      </c>
      <c r="S10" s="183" t="str">
        <f>IF($B10="","",INDEX(POA_GC_2026!$J:$J,MATCH($B10,POA_GC_2026!$A:$A,0)))</f>
        <v>001</v>
      </c>
      <c r="T10" s="183" t="str">
        <f>IF($B10="","",INDEX(POA_GC_2026!$K:$K,MATCH($B10,POA_GC_2026!$A:$A,0)))</f>
        <v>0000</v>
      </c>
      <c r="U10" s="183" t="str">
        <f>IF($B10="","",INDEX(POA_GC_2026!$L:$L,MATCH($B10,POA_GC_2026!$A:$A,0)))</f>
        <v>0000</v>
      </c>
      <c r="V10" s="189">
        <f t="shared" si="2"/>
        <v>0</v>
      </c>
      <c r="W10" s="189">
        <f t="shared" si="3"/>
        <v>85000</v>
      </c>
      <c r="X10" s="145">
        <v>0</v>
      </c>
      <c r="Y10" s="145">
        <v>0</v>
      </c>
      <c r="Z10" s="198">
        <v>85000</v>
      </c>
      <c r="AA10" s="145">
        <v>0</v>
      </c>
      <c r="AB10" s="196"/>
      <c r="AC10" s="145"/>
      <c r="AD10" s="145"/>
      <c r="AE10" s="145"/>
      <c r="AF10" s="197">
        <f>IF($B10="","",INDEX(POA_GC_2026!$BE:$BE,MATCH($B10,POA_GC_2026!$A:$A,0)))</f>
        <v>0</v>
      </c>
      <c r="AG10" s="197"/>
      <c r="AH10" s="197">
        <f>IF($B10="","",INDEX(POA_GC_2026!$BE:$BE,MATCH($B10,POA_GC_2026!$A:$A,0)))</f>
        <v>0</v>
      </c>
      <c r="AI10" s="201" t="str">
        <f>IF($B10="","",INDEX(POA_GC_2026!$B:$B,MATCH($B10,POA_GC_2026!$A:$A,0)))</f>
        <v>HOSPITAL GENERAL DE CHONE</v>
      </c>
      <c r="AJ10" s="204" t="s">
        <v>2542</v>
      </c>
    </row>
    <row r="11" spans="1:55">
      <c r="A11" s="557"/>
      <c r="B11" s="204" t="s">
        <v>2560</v>
      </c>
      <c r="C11" s="558"/>
      <c r="D11" s="559"/>
      <c r="E11" s="558"/>
      <c r="F11" s="559"/>
      <c r="G11" s="558"/>
      <c r="H11" s="182" t="str">
        <f>IF($B11="","",INDEX(POA_GC_2026!$O:$O,MATCH($B11,POA_GC_2026!$A:$A,0)))</f>
        <v>PROVISION Y PRESTACION DE SERVICIOS DE SALUD</v>
      </c>
      <c r="I11" s="183" t="str">
        <f>IF($B11="","",INDEX(POA_GC_2026!$B:$B,MATCH($B11,POA_GC_2026!$A:$A,0)))</f>
        <v>HOSPITAL GENERAL DE CHONE</v>
      </c>
      <c r="J11" s="183" t="str">
        <f>IF($B11="","",INDEX(POA_GC_2026!$N:$N,MATCH($B11,POA_GC_2026!$A:$A,0)))</f>
        <v>HOSPITAL GENERAL DE CHONE</v>
      </c>
      <c r="K11" s="183" t="str">
        <f>IF($B11="","",INDEX(POA_GC_2026!$X:$X,MATCH($B11,POA_GC_2026!$A:$A,0)))</f>
        <v>ACTA DE ENTREGA RECEPCION DE MEDICAMENTOS ADQUIRIDOS, COMPROBANDO SUS CANTIDADES, CALIDAD Y CARACTERISTICAS DE ACUERDO A LO SOLICITADO</v>
      </c>
      <c r="L11" s="183" t="str">
        <f>IF($B11="","",INDEX(POA_GC_2026!$C:$C,MATCH($B11,POA_GC_2026!$A:$A,0)))</f>
        <v xml:space="preserve">ADQUISICION DE MEDICAMENTOS </v>
      </c>
      <c r="M11" s="184" t="str">
        <f>IF($B11="","",INDEX(POA_GC_2026!$D:$D,MATCH($B11,POA_GC_2026!$A:$A,0)))</f>
        <v>1333</v>
      </c>
      <c r="N11" s="185" t="str">
        <f>IF($B11="","",INDEX(POA_GC_2026!$E:$E,MATCH($B11,POA_GC_2026!$A:$A,0)))</f>
        <v>90</v>
      </c>
      <c r="O11" s="184" t="str">
        <f>IF($B11="","",INDEX(POA_GC_2026!$F:$F,MATCH($B11,POA_GC_2026!$A:$A,0)))</f>
        <v>000</v>
      </c>
      <c r="P11" s="184" t="str">
        <f>IF($B11="","",INDEX(POA_GC_2026!$G:$G,MATCH($B11,POA_GC_2026!$A:$A,0)))</f>
        <v>001</v>
      </c>
      <c r="Q11" s="183">
        <f>IF($B11="","",INDEX(POA_GC_2026!$H:$H,MATCH($B11,POA_GC_2026!$A:$A,0)))</f>
        <v>530809</v>
      </c>
      <c r="R11" s="183" t="str">
        <f>IF($B11="","",INDEX(POA_GC_2026!$I:$I,MATCH($B11,POA_GC_2026!$A:$A,0)))</f>
        <v>1303</v>
      </c>
      <c r="S11" s="183" t="str">
        <f>IF($B11="","",INDEX(POA_GC_2026!$J:$J,MATCH($B11,POA_GC_2026!$A:$A,0)))</f>
        <v>001</v>
      </c>
      <c r="T11" s="183" t="str">
        <f>IF($B11="","",INDEX(POA_GC_2026!$K:$K,MATCH($B11,POA_GC_2026!$A:$A,0)))</f>
        <v>0000</v>
      </c>
      <c r="U11" s="183" t="str">
        <f>IF($B11="","",INDEX(POA_GC_2026!$L:$L,MATCH($B11,POA_GC_2026!$A:$A,0)))</f>
        <v>0000</v>
      </c>
      <c r="V11" s="189">
        <f t="shared" si="2"/>
        <v>0</v>
      </c>
      <c r="W11" s="189">
        <f t="shared" si="3"/>
        <v>16209.01</v>
      </c>
      <c r="X11" s="145">
        <v>0</v>
      </c>
      <c r="Y11" s="145">
        <v>0</v>
      </c>
      <c r="Z11" s="198">
        <v>16209.01</v>
      </c>
      <c r="AA11" s="145">
        <v>0</v>
      </c>
      <c r="AB11" s="196"/>
      <c r="AC11" s="145"/>
      <c r="AD11" s="145"/>
      <c r="AE11" s="145"/>
      <c r="AF11" s="197">
        <f>IF($B11="","",INDEX(POA_GC_2026!$BE:$BE,MATCH($B11,POA_GC_2026!$A:$A,0)))</f>
        <v>16209.010000000002</v>
      </c>
      <c r="AG11" s="197"/>
      <c r="AH11" s="197">
        <f>IF($B11="","",INDEX(POA_GC_2026!$BE:$BE,MATCH($B11,POA_GC_2026!$A:$A,0)))</f>
        <v>16209.010000000002</v>
      </c>
      <c r="AI11" s="201" t="str">
        <f>IF($B11="","",INDEX(POA_GC_2026!$B:$B,MATCH($B11,POA_GC_2026!$A:$A,0)))</f>
        <v>HOSPITAL GENERAL DE CHONE</v>
      </c>
      <c r="AJ11" s="204" t="s">
        <v>2560</v>
      </c>
    </row>
    <row r="12" spans="1:55">
      <c r="A12" s="557"/>
      <c r="B12" s="204" t="s">
        <v>2593</v>
      </c>
      <c r="C12" s="558"/>
      <c r="D12" s="559"/>
      <c r="E12" s="558"/>
      <c r="F12" s="559"/>
      <c r="G12" s="558"/>
      <c r="H12" s="182" t="str">
        <f>IF($B12="","",INDEX(POA_GC_2026!$O:$O,MATCH($B12,POA_GC_2026!$A:$A,0)))</f>
        <v>PROVISION Y PRESTACION DE SERVICIOS DE SALUD</v>
      </c>
      <c r="I12" s="183" t="str">
        <f>IF($B12="","",INDEX(POA_GC_2026!$B:$B,MATCH($B12,POA_GC_2026!$A:$A,0)))</f>
        <v>HOSPITAL GENERAL DE CHONE</v>
      </c>
      <c r="J12" s="183" t="str">
        <f>IF($B12="","",INDEX(POA_GC_2026!$N:$N,MATCH($B12,POA_GC_2026!$A:$A,0)))</f>
        <v>HOSPITAL GENERAL DE CHONE</v>
      </c>
      <c r="K12" s="183" t="str">
        <f>IF($B12="","",INDEX(POA_GC_2026!$X:$X,MATCH($B12,POA_GC_2026!$A:$A,0)))</f>
        <v>INFORME CONSOLIDADO DE PAGOS DE SERVICIOS BASICOS</v>
      </c>
      <c r="L12" s="183" t="str">
        <f>IF($B12="","",INDEX(POA_GC_2026!$C:$C,MATCH($B12,POA_GC_2026!$A:$A,0)))</f>
        <v>PAGO SERVICIO DE ENERGIA ELECTRICA</v>
      </c>
      <c r="M12" s="184" t="str">
        <f>IF($B12="","",INDEX(POA_GC_2026!$D:$D,MATCH($B12,POA_GC_2026!$A:$A,0)))</f>
        <v>1333</v>
      </c>
      <c r="N12" s="185" t="str">
        <f>IF($B12="","",INDEX(POA_GC_2026!$E:$E,MATCH($B12,POA_GC_2026!$A:$A,0)))</f>
        <v>90</v>
      </c>
      <c r="O12" s="184" t="str">
        <f>IF($B12="","",INDEX(POA_GC_2026!$F:$F,MATCH($B12,POA_GC_2026!$A:$A,0)))</f>
        <v>000</v>
      </c>
      <c r="P12" s="184" t="str">
        <f>IF($B12="","",INDEX(POA_GC_2026!$G:$G,MATCH($B12,POA_GC_2026!$A:$A,0)))</f>
        <v>004</v>
      </c>
      <c r="Q12" s="183">
        <f>IF($B12="","",INDEX(POA_GC_2026!$H:$H,MATCH($B12,POA_GC_2026!$A:$A,0)))</f>
        <v>530104</v>
      </c>
      <c r="R12" s="183" t="str">
        <f>IF($B12="","",INDEX(POA_GC_2026!$I:$I,MATCH($B12,POA_GC_2026!$A:$A,0)))</f>
        <v>1303</v>
      </c>
      <c r="S12" s="183" t="str">
        <f>IF($B12="","",INDEX(POA_GC_2026!$J:$J,MATCH($B12,POA_GC_2026!$A:$A,0)))</f>
        <v>001</v>
      </c>
      <c r="T12" s="183" t="str">
        <f>IF($B12="","",INDEX(POA_GC_2026!$K:$K,MATCH($B12,POA_GC_2026!$A:$A,0)))</f>
        <v>0000</v>
      </c>
      <c r="U12" s="183" t="str">
        <f>IF($B12="","",INDEX(POA_GC_2026!$L:$L,MATCH($B12,POA_GC_2026!$A:$A,0)))</f>
        <v>0000</v>
      </c>
      <c r="V12" s="189">
        <f t="shared" si="2"/>
        <v>0</v>
      </c>
      <c r="W12" s="189">
        <f t="shared" si="3"/>
        <v>618000</v>
      </c>
      <c r="X12" s="145">
        <v>0</v>
      </c>
      <c r="Y12" s="145">
        <v>0</v>
      </c>
      <c r="Z12" s="198">
        <v>618000</v>
      </c>
      <c r="AA12" s="145">
        <v>0</v>
      </c>
      <c r="AB12" s="196"/>
      <c r="AC12" s="145"/>
      <c r="AD12" s="145"/>
      <c r="AE12" s="145"/>
      <c r="AF12" s="197">
        <f>IF($B12="","",INDEX(POA_GC_2026!$BE:$BE,MATCH($B12,POA_GC_2026!$A:$A,0)))</f>
        <v>0</v>
      </c>
      <c r="AG12" s="197"/>
      <c r="AH12" s="197">
        <f>IF($B12="","",INDEX(POA_GC_2026!$BE:$BE,MATCH($B12,POA_GC_2026!$A:$A,0)))</f>
        <v>0</v>
      </c>
      <c r="AI12" s="201" t="str">
        <f>IF($B12="","",INDEX(POA_GC_2026!$B:$B,MATCH($B12,POA_GC_2026!$A:$A,0)))</f>
        <v>HOSPITAL GENERAL DE CHONE</v>
      </c>
      <c r="AJ12" s="204" t="s">
        <v>2593</v>
      </c>
    </row>
    <row r="13" spans="1:55">
      <c r="A13" s="557"/>
      <c r="B13" s="204" t="s">
        <v>2599</v>
      </c>
      <c r="C13" s="558"/>
      <c r="D13" s="559"/>
      <c r="E13" s="558"/>
      <c r="F13" s="559"/>
      <c r="G13" s="558"/>
      <c r="H13" s="182" t="str">
        <f>IF($B13="","",INDEX(POA_GC_2026!$O:$O,MATCH($B13,POA_GC_2026!$A:$A,0)))</f>
        <v>PROVISION Y PRESTACION DE SERVICIOS DE SALUD</v>
      </c>
      <c r="I13" s="183" t="str">
        <f>IF($B13="","",INDEX(POA_GC_2026!$B:$B,MATCH($B13,POA_GC_2026!$A:$A,0)))</f>
        <v>HOSPITAL GENERAL DE CHONE</v>
      </c>
      <c r="J13" s="183" t="str">
        <f>IF($B13="","",INDEX(POA_GC_2026!$N:$N,MATCH($B13,POA_GC_2026!$A:$A,0)))</f>
        <v>HOSPITAL GENERAL DE CHONE</v>
      </c>
      <c r="K13" s="183" t="str">
        <f>IF($B13="","",INDEX(POA_GC_2026!$X:$X,MATCH($B13,POA_GC_2026!$A:$A,0)))</f>
        <v>PUBLICACIONES, INFORMES, PRODUCCION DEL HOSPITAL Y TODO LO REFERENTE A HECHOS TRASCENDENTALES DE LA INSTITUCION, PARA CONOCIMIENTO DE LA POBLACION</v>
      </c>
      <c r="L13" s="183" t="str">
        <f>IF($B13="","",INDEX(POA_GC_2026!$C:$C,MATCH($B13,POA_GC_2026!$A:$A,0)))</f>
        <v>ADQUISICION DE  EDICION, IMPRESION, REPRODUCCION, PUBLICACION,SUSCRIPCION, FOTOCOPIADO, TRADUCCION, EMPASTADO, ENMARCACION, SERIGRAFIA, FOTOGRAFIA, CARNETIZACION, FILMACION E IMÁGENES SATELITALES</v>
      </c>
      <c r="M13" s="184" t="str">
        <f>IF($B13="","",INDEX(POA_GC_2026!$D:$D,MATCH($B13,POA_GC_2026!$A:$A,0)))</f>
        <v>1333</v>
      </c>
      <c r="N13" s="185" t="str">
        <f>IF($B13="","",INDEX(POA_GC_2026!$E:$E,MATCH($B13,POA_GC_2026!$A:$A,0)))</f>
        <v>90</v>
      </c>
      <c r="O13" s="184" t="str">
        <f>IF($B13="","",INDEX(POA_GC_2026!$F:$F,MATCH($B13,POA_GC_2026!$A:$A,0)))</f>
        <v>000</v>
      </c>
      <c r="P13" s="184" t="str">
        <f>IF($B13="","",INDEX(POA_GC_2026!$G:$G,MATCH($B13,POA_GC_2026!$A:$A,0)))</f>
        <v>004</v>
      </c>
      <c r="Q13" s="183">
        <f>IF($B13="","",INDEX(POA_GC_2026!$H:$H,MATCH($B13,POA_GC_2026!$A:$A,0)))</f>
        <v>530204</v>
      </c>
      <c r="R13" s="183" t="str">
        <f>IF($B13="","",INDEX(POA_GC_2026!$I:$I,MATCH($B13,POA_GC_2026!$A:$A,0)))</f>
        <v>1303</v>
      </c>
      <c r="S13" s="183" t="str">
        <f>IF($B13="","",INDEX(POA_GC_2026!$J:$J,MATCH($B13,POA_GC_2026!$A:$A,0)))</f>
        <v>001</v>
      </c>
      <c r="T13" s="183" t="str">
        <f>IF($B13="","",INDEX(POA_GC_2026!$K:$K,MATCH($B13,POA_GC_2026!$A:$A,0)))</f>
        <v>0000</v>
      </c>
      <c r="U13" s="183" t="str">
        <f>IF($B13="","",INDEX(POA_GC_2026!$L:$L,MATCH($B13,POA_GC_2026!$A:$A,0)))</f>
        <v>0000</v>
      </c>
      <c r="V13" s="189">
        <f t="shared" si="2"/>
        <v>0</v>
      </c>
      <c r="W13" s="189">
        <f t="shared" si="3"/>
        <v>10000</v>
      </c>
      <c r="X13" s="145">
        <v>0</v>
      </c>
      <c r="Y13" s="145">
        <v>0</v>
      </c>
      <c r="Z13" s="198">
        <v>10000</v>
      </c>
      <c r="AA13" s="145">
        <v>0</v>
      </c>
      <c r="AB13" s="196"/>
      <c r="AC13" s="145"/>
      <c r="AD13" s="145"/>
      <c r="AE13" s="145"/>
      <c r="AF13" s="197">
        <f>IF($B13="","",INDEX(POA_GC_2026!$BE:$BE,MATCH($B13,POA_GC_2026!$A:$A,0)))</f>
        <v>1038.6000000000004</v>
      </c>
      <c r="AG13" s="197"/>
      <c r="AH13" s="197">
        <f>IF($B13="","",INDEX(POA_GC_2026!$BE:$BE,MATCH($B13,POA_GC_2026!$A:$A,0)))</f>
        <v>1038.6000000000004</v>
      </c>
      <c r="AI13" s="201" t="str">
        <f>IF($B13="","",INDEX(POA_GC_2026!$B:$B,MATCH($B13,POA_GC_2026!$A:$A,0)))</f>
        <v>HOSPITAL GENERAL DE CHONE</v>
      </c>
      <c r="AJ13" s="204" t="s">
        <v>2599</v>
      </c>
    </row>
    <row r="14" spans="1:55">
      <c r="A14" s="557"/>
      <c r="B14" s="204" t="s">
        <v>2601</v>
      </c>
      <c r="C14" s="558"/>
      <c r="D14" s="559"/>
      <c r="E14" s="558"/>
      <c r="F14" s="559"/>
      <c r="G14" s="558"/>
      <c r="H14" s="182" t="str">
        <f>IF($B14="","",INDEX(POA_GC_2026!$O:$O,MATCH($B14,POA_GC_2026!$A:$A,0)))</f>
        <v>PROVISION Y PRESTACION DE SERVICIOS DE SALUD</v>
      </c>
      <c r="I14" s="183" t="str">
        <f>IF($B14="","",INDEX(POA_GC_2026!$B:$B,MATCH($B14,POA_GC_2026!$A:$A,0)))</f>
        <v>HOSPITAL GENERAL DE CHONE</v>
      </c>
      <c r="J14" s="183" t="str">
        <f>IF($B14="","",INDEX(POA_GC_2026!$N:$N,MATCH($B14,POA_GC_2026!$A:$A,0)))</f>
        <v>HOSPITAL GENERAL DE CHONE</v>
      </c>
      <c r="K14" s="183" t="str">
        <f>IF($B14="","",INDEX(POA_GC_2026!$X:$X,MATCH($B14,POA_GC_2026!$A:$A,0)))</f>
        <v>PUBLICACIONES, INFORMES, PRODUCCION DEL HOSPITAL Y TODO LO REFERENTE A HECHOS TRASCENDENTALES DE LA INSTITUCION, PARA CONOCIMIENTO DE LA POBLACION</v>
      </c>
      <c r="L14" s="183" t="str">
        <f>IF($B14="","",INDEX(POA_GC_2026!$C:$C,MATCH($B14,POA_GC_2026!$A:$A,0)))</f>
        <v>ADQUISICION DE  EDICION, IMPRESION, REPRODUCCION, PUBLICACION,SUSCRIPCION, FOTOCOPIADO, TRADUCCION, EMPASTADO, ENMARCACION, SERIGRAFIA, FOTOGRAFIA, CARNETIZACION, FILMACION E IMÁGENES SATELITALES</v>
      </c>
      <c r="M14" s="184" t="str">
        <f>IF($B14="","",INDEX(POA_GC_2026!$D:$D,MATCH($B14,POA_GC_2026!$A:$A,0)))</f>
        <v>1333</v>
      </c>
      <c r="N14" s="185" t="str">
        <f>IF($B14="","",INDEX(POA_GC_2026!$E:$E,MATCH($B14,POA_GC_2026!$A:$A,0)))</f>
        <v>90</v>
      </c>
      <c r="O14" s="184" t="str">
        <f>IF($B14="","",INDEX(POA_GC_2026!$F:$F,MATCH($B14,POA_GC_2026!$A:$A,0)))</f>
        <v>000</v>
      </c>
      <c r="P14" s="184" t="str">
        <f>IF($B14="","",INDEX(POA_GC_2026!$G:$G,MATCH($B14,POA_GC_2026!$A:$A,0)))</f>
        <v>004</v>
      </c>
      <c r="Q14" s="183">
        <f>IF($B14="","",INDEX(POA_GC_2026!$H:$H,MATCH($B14,POA_GC_2026!$A:$A,0)))</f>
        <v>530204</v>
      </c>
      <c r="R14" s="183" t="str">
        <f>IF($B14="","",INDEX(POA_GC_2026!$I:$I,MATCH($B14,POA_GC_2026!$A:$A,0)))</f>
        <v>1303</v>
      </c>
      <c r="S14" s="183" t="str">
        <f>IF($B14="","",INDEX(POA_GC_2026!$J:$J,MATCH($B14,POA_GC_2026!$A:$A,0)))</f>
        <v>001</v>
      </c>
      <c r="T14" s="183" t="str">
        <f>IF($B14="","",INDEX(POA_GC_2026!$K:$K,MATCH($B14,POA_GC_2026!$A:$A,0)))</f>
        <v>0000</v>
      </c>
      <c r="U14" s="183" t="str">
        <f>IF($B14="","",INDEX(POA_GC_2026!$L:$L,MATCH($B14,POA_GC_2026!$A:$A,0)))</f>
        <v>0000</v>
      </c>
      <c r="V14" s="189">
        <f t="shared" si="2"/>
        <v>0</v>
      </c>
      <c r="W14" s="189">
        <f t="shared" si="3"/>
        <v>30000</v>
      </c>
      <c r="X14" s="145">
        <v>0</v>
      </c>
      <c r="Y14" s="145">
        <v>0</v>
      </c>
      <c r="Z14" s="198">
        <v>30000</v>
      </c>
      <c r="AA14" s="145">
        <v>0</v>
      </c>
      <c r="AB14" s="196"/>
      <c r="AC14" s="145"/>
      <c r="AD14" s="145"/>
      <c r="AE14" s="145"/>
      <c r="AF14" s="197">
        <f>IF($B14="","",INDEX(POA_GC_2026!$BE:$BE,MATCH($B14,POA_GC_2026!$A:$A,0)))</f>
        <v>1799.7999999999993</v>
      </c>
      <c r="AG14" s="197"/>
      <c r="AH14" s="197">
        <f>IF($B14="","",INDEX(POA_GC_2026!$BE:$BE,MATCH($B14,POA_GC_2026!$A:$A,0)))</f>
        <v>1799.7999999999993</v>
      </c>
      <c r="AI14" s="201" t="str">
        <f>IF($B14="","",INDEX(POA_GC_2026!$B:$B,MATCH($B14,POA_GC_2026!$A:$A,0)))</f>
        <v>HOSPITAL GENERAL DE CHONE</v>
      </c>
      <c r="AJ14" s="204" t="s">
        <v>2601</v>
      </c>
    </row>
    <row r="15" spans="1:55">
      <c r="A15" s="557"/>
      <c r="B15" s="204" t="s">
        <v>2603</v>
      </c>
      <c r="C15" s="558"/>
      <c r="D15" s="559"/>
      <c r="E15" s="558"/>
      <c r="F15" s="559"/>
      <c r="G15" s="558"/>
      <c r="H15" s="182" t="str">
        <f>IF($B15="","",INDEX(POA_GC_2026!$O:$O,MATCH($B15,POA_GC_2026!$A:$A,0)))</f>
        <v>PROVISION Y PRESTACION DE SERVICIOS DE SALUD</v>
      </c>
      <c r="I15" s="183" t="str">
        <f>IF($B15="","",INDEX(POA_GC_2026!$B:$B,MATCH($B15,POA_GC_2026!$A:$A,0)))</f>
        <v>HOSPITAL GENERAL DE CHONE</v>
      </c>
      <c r="J15" s="183" t="str">
        <f>IF($B15="","",INDEX(POA_GC_2026!$N:$N,MATCH($B15,POA_GC_2026!$A:$A,0)))</f>
        <v>HOSPITAL GENERAL DE CHONE</v>
      </c>
      <c r="K15" s="183" t="str">
        <f>IF($B15="","",INDEX(POA_GC_2026!$X:$X,MATCH($B15,POA_GC_2026!$A:$A,0)))</f>
        <v>PUBLICACIONES, INFORMES, PRODUCCION DEL HOSPITAL Y TODO LO REFERENTE A HECHOS TRASCENDENTALES DE LA INSTITUCION, PARA CONOCIMIENTO DE LA POBLACION</v>
      </c>
      <c r="L15" s="183" t="str">
        <f>IF($B15="","",INDEX(POA_GC_2026!$C:$C,MATCH($B15,POA_GC_2026!$A:$A,0)))</f>
        <v>ADQUISICION DE  EDICION, IMPRESION, REPRODUCCION, PUBLICACION,SUSCRIPCION, FOTOCOPIADO, TRADUCCION, EMPASTADO, ENMARCACION, SERIGRAFIA, FOTOGRAFIA, CARNETIZACION, FILMACION E IMÁGENES SATELITALES</v>
      </c>
      <c r="M15" s="184" t="str">
        <f>IF($B15="","",INDEX(POA_GC_2026!$D:$D,MATCH($B15,POA_GC_2026!$A:$A,0)))</f>
        <v>1333</v>
      </c>
      <c r="N15" s="185" t="str">
        <f>IF($B15="","",INDEX(POA_GC_2026!$E:$E,MATCH($B15,POA_GC_2026!$A:$A,0)))</f>
        <v>90</v>
      </c>
      <c r="O15" s="184" t="str">
        <f>IF($B15="","",INDEX(POA_GC_2026!$F:$F,MATCH($B15,POA_GC_2026!$A:$A,0)))</f>
        <v>000</v>
      </c>
      <c r="P15" s="184" t="str">
        <f>IF($B15="","",INDEX(POA_GC_2026!$G:$G,MATCH($B15,POA_GC_2026!$A:$A,0)))</f>
        <v>004</v>
      </c>
      <c r="Q15" s="183">
        <f>IF($B15="","",INDEX(POA_GC_2026!$H:$H,MATCH($B15,POA_GC_2026!$A:$A,0)))</f>
        <v>530204</v>
      </c>
      <c r="R15" s="183" t="str">
        <f>IF($B15="","",INDEX(POA_GC_2026!$I:$I,MATCH($B15,POA_GC_2026!$A:$A,0)))</f>
        <v>1303</v>
      </c>
      <c r="S15" s="183" t="str">
        <f>IF($B15="","",INDEX(POA_GC_2026!$J:$J,MATCH($B15,POA_GC_2026!$A:$A,0)))</f>
        <v>001</v>
      </c>
      <c r="T15" s="183" t="str">
        <f>IF($B15="","",INDEX(POA_GC_2026!$K:$K,MATCH($B15,POA_GC_2026!$A:$A,0)))</f>
        <v>0000</v>
      </c>
      <c r="U15" s="183" t="str">
        <f>IF($B15="","",INDEX(POA_GC_2026!$L:$L,MATCH($B15,POA_GC_2026!$A:$A,0)))</f>
        <v>0000</v>
      </c>
      <c r="V15" s="189">
        <f t="shared" si="2"/>
        <v>0</v>
      </c>
      <c r="W15" s="189">
        <f t="shared" si="3"/>
        <v>3913.92</v>
      </c>
      <c r="X15" s="145">
        <v>0</v>
      </c>
      <c r="Y15" s="145">
        <v>0</v>
      </c>
      <c r="Z15" s="198">
        <v>3913.92</v>
      </c>
      <c r="AA15" s="145">
        <v>0</v>
      </c>
      <c r="AB15" s="196"/>
      <c r="AC15" s="145"/>
      <c r="AD15" s="145"/>
      <c r="AE15" s="145"/>
      <c r="AF15" s="197">
        <f>IF($B15="","",INDEX(POA_GC_2026!$BE:$BE,MATCH($B15,POA_GC_2026!$A:$A,0)))</f>
        <v>0</v>
      </c>
      <c r="AG15" s="197"/>
      <c r="AH15" s="197">
        <f>IF($B15="","",INDEX(POA_GC_2026!$BE:$BE,MATCH($B15,POA_GC_2026!$A:$A,0)))</f>
        <v>0</v>
      </c>
      <c r="AI15" s="201" t="str">
        <f>IF($B15="","",INDEX(POA_GC_2026!$B:$B,MATCH($B15,POA_GC_2026!$A:$A,0)))</f>
        <v>HOSPITAL GENERAL DE CHONE</v>
      </c>
      <c r="AJ15" s="204" t="s">
        <v>2603</v>
      </c>
    </row>
    <row r="16" spans="1:55">
      <c r="A16" s="557"/>
      <c r="B16" s="204" t="s">
        <v>2605</v>
      </c>
      <c r="C16" s="558"/>
      <c r="D16" s="559"/>
      <c r="E16" s="558"/>
      <c r="F16" s="559"/>
      <c r="G16" s="558"/>
      <c r="H16" s="182" t="str">
        <f>IF($B16="","",INDEX(POA_GC_2026!$O:$O,MATCH($B16,POA_GC_2026!$A:$A,0)))</f>
        <v>PROVISION Y PRESTACION DE SERVICIOS DE SALUD</v>
      </c>
      <c r="I16" s="183" t="str">
        <f>IF($B16="","",INDEX(POA_GC_2026!$B:$B,MATCH($B16,POA_GC_2026!$A:$A,0)))</f>
        <v>HOSPITAL GENERAL DE CHONE</v>
      </c>
      <c r="J16" s="183" t="str">
        <f>IF($B16="","",INDEX(POA_GC_2026!$N:$N,MATCH($B16,POA_GC_2026!$A:$A,0)))</f>
        <v>HOSPITAL GENERAL DE CHONE</v>
      </c>
      <c r="K16" s="183" t="str">
        <f>IF($B16="","",INDEX(POA_GC_2026!$X:$X,MATCH($B16,POA_GC_2026!$A:$A,0)))</f>
        <v>PUBLICACIONES, INFORMES, PRODUCCION DEL HOSPITAL Y TODO LO REFERENTE A HECHOS TRASCENDENTALES DE LA INSTITUCION, PARA CONOCIMIENTO DE LA POBLACION</v>
      </c>
      <c r="L16" s="183" t="str">
        <f>IF($B16="","",INDEX(POA_GC_2026!$C:$C,MATCH($B16,POA_GC_2026!$A:$A,0)))</f>
        <v>ADQUISICION DE  EDICION, IMPRESION, REPRODUCCION, PUBLICACION,SUSCRIPCION, FOTOCOPIADO, TRADUCCION, EMPASTADO, ENMARCACION, SERIGRAFIA, FOTOGRAFIA, CARNETIZACION, FILMACION E IMÁGENES SATELITALES</v>
      </c>
      <c r="M16" s="184" t="str">
        <f>IF($B16="","",INDEX(POA_GC_2026!$D:$D,MATCH($B16,POA_GC_2026!$A:$A,0)))</f>
        <v>1333</v>
      </c>
      <c r="N16" s="185" t="str">
        <f>IF($B16="","",INDEX(POA_GC_2026!$E:$E,MATCH($B16,POA_GC_2026!$A:$A,0)))</f>
        <v>90</v>
      </c>
      <c r="O16" s="184" t="str">
        <f>IF($B16="","",INDEX(POA_GC_2026!$F:$F,MATCH($B16,POA_GC_2026!$A:$A,0)))</f>
        <v>000</v>
      </c>
      <c r="P16" s="184" t="str">
        <f>IF($B16="","",INDEX(POA_GC_2026!$G:$G,MATCH($B16,POA_GC_2026!$A:$A,0)))</f>
        <v>004</v>
      </c>
      <c r="Q16" s="183">
        <f>IF($B16="","",INDEX(POA_GC_2026!$H:$H,MATCH($B16,POA_GC_2026!$A:$A,0)))</f>
        <v>530204</v>
      </c>
      <c r="R16" s="183" t="str">
        <f>IF($B16="","",INDEX(POA_GC_2026!$I:$I,MATCH($B16,POA_GC_2026!$A:$A,0)))</f>
        <v>1303</v>
      </c>
      <c r="S16" s="183" t="str">
        <f>IF($B16="","",INDEX(POA_GC_2026!$J:$J,MATCH($B16,POA_GC_2026!$A:$A,0)))</f>
        <v>001</v>
      </c>
      <c r="T16" s="183" t="str">
        <f>IF($B16="","",INDEX(POA_GC_2026!$K:$K,MATCH($B16,POA_GC_2026!$A:$A,0)))</f>
        <v>0000</v>
      </c>
      <c r="U16" s="183" t="str">
        <f>IF($B16="","",INDEX(POA_GC_2026!$L:$L,MATCH($B16,POA_GC_2026!$A:$A,0)))</f>
        <v>0000</v>
      </c>
      <c r="V16" s="189">
        <f t="shared" si="2"/>
        <v>0</v>
      </c>
      <c r="W16" s="189">
        <f t="shared" si="3"/>
        <v>900</v>
      </c>
      <c r="X16" s="145">
        <v>0</v>
      </c>
      <c r="Y16" s="145">
        <v>0</v>
      </c>
      <c r="Z16" s="198">
        <v>900</v>
      </c>
      <c r="AA16" s="145">
        <v>0</v>
      </c>
      <c r="AB16" s="196"/>
      <c r="AC16" s="145"/>
      <c r="AD16" s="145"/>
      <c r="AE16" s="145"/>
      <c r="AF16" s="197">
        <f>IF($B16="","",INDEX(POA_GC_2026!$BE:$BE,MATCH($B16,POA_GC_2026!$A:$A,0)))</f>
        <v>900</v>
      </c>
      <c r="AG16" s="197"/>
      <c r="AH16" s="197">
        <f>IF($B16="","",INDEX(POA_GC_2026!$BE:$BE,MATCH($B16,POA_GC_2026!$A:$A,0)))</f>
        <v>900</v>
      </c>
      <c r="AI16" s="201" t="str">
        <f>IF($B16="","",INDEX(POA_GC_2026!$B:$B,MATCH($B16,POA_GC_2026!$A:$A,0)))</f>
        <v>HOSPITAL GENERAL DE CHONE</v>
      </c>
      <c r="AJ16" s="204" t="s">
        <v>2605</v>
      </c>
    </row>
    <row r="17" spans="1:36">
      <c r="A17" s="557"/>
      <c r="B17" s="204" t="s">
        <v>2607</v>
      </c>
      <c r="C17" s="558"/>
      <c r="D17" s="559"/>
      <c r="E17" s="558"/>
      <c r="F17" s="559"/>
      <c r="G17" s="558"/>
      <c r="H17" s="182" t="str">
        <f>IF($B17="","",INDEX(POA_GC_2026!$O:$O,MATCH($B17,POA_GC_2026!$A:$A,0)))</f>
        <v>PROVISION Y PRESTACION DE SERVICIOS DE SALUD</v>
      </c>
      <c r="I17" s="183" t="str">
        <f>IF($B17="","",INDEX(POA_GC_2026!$B:$B,MATCH($B17,POA_GC_2026!$A:$A,0)))</f>
        <v>HOSPITAL GENERAL DE CHONE</v>
      </c>
      <c r="J17" s="183" t="str">
        <f>IF($B17="","",INDEX(POA_GC_2026!$N:$N,MATCH($B17,POA_GC_2026!$A:$A,0)))</f>
        <v>HOSPITAL GENERAL DE CHONE</v>
      </c>
      <c r="K17" s="183" t="str">
        <f>IF($B17="","",INDEX(POA_GC_2026!$X:$X,MATCH($B17,POA_GC_2026!$A:$A,0)))</f>
        <v>SISTEMA DE INFORMACION DE SERVICIOS HOTELEROS Y GENERALES, LIMPIEZA, CARPINTERIA, ELECTRICIDAD, CONSEJERIA, ENTRE OTRAS</v>
      </c>
      <c r="L17" s="183" t="str">
        <f>IF($B17="","",INDEX(POA_GC_2026!$C:$C,MATCH($B17,POA_GC_2026!$A:$A,0)))</f>
        <v>ADQUISICION DEL SERVICIO DE  SEGURIDAD Y VIGILANCIA</v>
      </c>
      <c r="M17" s="184" t="str">
        <f>IF($B17="","",INDEX(POA_GC_2026!$D:$D,MATCH($B17,POA_GC_2026!$A:$A,0)))</f>
        <v>1333</v>
      </c>
      <c r="N17" s="185" t="str">
        <f>IF($B17="","",INDEX(POA_GC_2026!$E:$E,MATCH($B17,POA_GC_2026!$A:$A,0)))</f>
        <v>90</v>
      </c>
      <c r="O17" s="184" t="str">
        <f>IF($B17="","",INDEX(POA_GC_2026!$F:$F,MATCH($B17,POA_GC_2026!$A:$A,0)))</f>
        <v>000</v>
      </c>
      <c r="P17" s="184" t="str">
        <f>IF($B17="","",INDEX(POA_GC_2026!$G:$G,MATCH($B17,POA_GC_2026!$A:$A,0)))</f>
        <v>004</v>
      </c>
      <c r="Q17" s="183">
        <f>IF($B17="","",INDEX(POA_GC_2026!$H:$H,MATCH($B17,POA_GC_2026!$A:$A,0)))</f>
        <v>530208</v>
      </c>
      <c r="R17" s="183" t="str">
        <f>IF($B17="","",INDEX(POA_GC_2026!$I:$I,MATCH($B17,POA_GC_2026!$A:$A,0)))</f>
        <v>1303</v>
      </c>
      <c r="S17" s="183" t="str">
        <f>IF($B17="","",INDEX(POA_GC_2026!$J:$J,MATCH($B17,POA_GC_2026!$A:$A,0)))</f>
        <v>001</v>
      </c>
      <c r="T17" s="183" t="str">
        <f>IF($B17="","",INDEX(POA_GC_2026!$K:$K,MATCH($B17,POA_GC_2026!$A:$A,0)))</f>
        <v>0000</v>
      </c>
      <c r="U17" s="183" t="str">
        <f>IF($B17="","",INDEX(POA_GC_2026!$L:$L,MATCH($B17,POA_GC_2026!$A:$A,0)))</f>
        <v>0000</v>
      </c>
      <c r="V17" s="189">
        <f t="shared" si="2"/>
        <v>0</v>
      </c>
      <c r="W17" s="189">
        <f t="shared" si="3"/>
        <v>116209.2</v>
      </c>
      <c r="X17" s="145">
        <v>0</v>
      </c>
      <c r="Y17" s="145">
        <v>0</v>
      </c>
      <c r="Z17" s="198">
        <v>116209.2</v>
      </c>
      <c r="AA17" s="145">
        <v>0</v>
      </c>
      <c r="AB17" s="196"/>
      <c r="AC17" s="145"/>
      <c r="AD17" s="145"/>
      <c r="AE17" s="145"/>
      <c r="AF17" s="197">
        <f>IF($B17="","",INDEX(POA_GC_2026!$BE:$BE,MATCH($B17,POA_GC_2026!$A:$A,0)))</f>
        <v>45715.399999999965</v>
      </c>
      <c r="AG17" s="197"/>
      <c r="AH17" s="197">
        <f>IF($B17="","",INDEX(POA_GC_2026!$BE:$BE,MATCH($B17,POA_GC_2026!$A:$A,0)))</f>
        <v>45715.399999999965</v>
      </c>
      <c r="AI17" s="201" t="str">
        <f>IF($B17="","",INDEX(POA_GC_2026!$B:$B,MATCH($B17,POA_GC_2026!$A:$A,0)))</f>
        <v>HOSPITAL GENERAL DE CHONE</v>
      </c>
      <c r="AJ17" s="204" t="s">
        <v>2607</v>
      </c>
    </row>
    <row r="18" spans="1:36">
      <c r="A18" s="557"/>
      <c r="B18" s="204" t="s">
        <v>2620</v>
      </c>
      <c r="C18" s="558"/>
      <c r="D18" s="559"/>
      <c r="E18" s="558"/>
      <c r="F18" s="559"/>
      <c r="G18" s="558"/>
      <c r="H18" s="182" t="str">
        <f>IF($B18="","",INDEX(POA_GC_2026!$O:$O,MATCH($B18,POA_GC_2026!$A:$A,0)))</f>
        <v>PROVISION Y PRESTACION DE SERVICIOS DE SALUD</v>
      </c>
      <c r="I18" s="183" t="str">
        <f>IF($B18="","",INDEX(POA_GC_2026!$B:$B,MATCH($B18,POA_GC_2026!$A:$A,0)))</f>
        <v>HOSPITAL GENERAL DE CHONE</v>
      </c>
      <c r="J18" s="183" t="str">
        <f>IF($B18="","",INDEX(POA_GC_2026!$N:$N,MATCH($B18,POA_GC_2026!$A:$A,0)))</f>
        <v>HOSPITAL GENERAL DE CHONE</v>
      </c>
      <c r="K18" s="183" t="str">
        <f>IF($B18="","",INDEX(POA_GC_2026!$X:$X,MATCH($B18,POA_GC_2026!$A:$A,0)))</f>
        <v>SISTEMA DE INFORMACION DE SERVICIOS HOTELEROS Y GENERALES, LIMPIEZA, CARPINTERIA, ELECTRICIDAD, CONSEJERIA, ENTRE OTRAS</v>
      </c>
      <c r="L18" s="183" t="str">
        <f>IF($B18="","",INDEX(POA_GC_2026!$C:$C,MATCH($B18,POA_GC_2026!$A:$A,0)))</f>
        <v>ADQUISICIÓN DEL SERVICIO DE LIMPIEZA DE LAS INSTALACIONES HOSPITALARIAS</v>
      </c>
      <c r="M18" s="184" t="str">
        <f>IF($B18="","",INDEX(POA_GC_2026!$D:$D,MATCH($B18,POA_GC_2026!$A:$A,0)))</f>
        <v>1333</v>
      </c>
      <c r="N18" s="185" t="str">
        <f>IF($B18="","",INDEX(POA_GC_2026!$E:$E,MATCH($B18,POA_GC_2026!$A:$A,0)))</f>
        <v>90</v>
      </c>
      <c r="O18" s="184" t="str">
        <f>IF($B18="","",INDEX(POA_GC_2026!$F:$F,MATCH($B18,POA_GC_2026!$A:$A,0)))</f>
        <v>000</v>
      </c>
      <c r="P18" s="184" t="str">
        <f>IF($B18="","",INDEX(POA_GC_2026!$G:$G,MATCH($B18,POA_GC_2026!$A:$A,0)))</f>
        <v>004</v>
      </c>
      <c r="Q18" s="183">
        <f>IF($B18="","",INDEX(POA_GC_2026!$H:$H,MATCH($B18,POA_GC_2026!$A:$A,0)))</f>
        <v>530209</v>
      </c>
      <c r="R18" s="183" t="str">
        <f>IF($B18="","",INDEX(POA_GC_2026!$I:$I,MATCH($B18,POA_GC_2026!$A:$A,0)))</f>
        <v>1303</v>
      </c>
      <c r="S18" s="183" t="str">
        <f>IF($B18="","",INDEX(POA_GC_2026!$J:$J,MATCH($B18,POA_GC_2026!$A:$A,0)))</f>
        <v>001</v>
      </c>
      <c r="T18" s="183" t="str">
        <f>IF($B18="","",INDEX(POA_GC_2026!$K:$K,MATCH($B18,POA_GC_2026!$A:$A,0)))</f>
        <v>0000</v>
      </c>
      <c r="U18" s="183" t="str">
        <f>IF($B18="","",INDEX(POA_GC_2026!$L:$L,MATCH($B18,POA_GC_2026!$A:$A,0)))</f>
        <v>0000</v>
      </c>
      <c r="V18" s="189">
        <f t="shared" si="2"/>
        <v>0</v>
      </c>
      <c r="W18" s="189">
        <f t="shared" si="3"/>
        <v>355676</v>
      </c>
      <c r="X18" s="145">
        <v>0</v>
      </c>
      <c r="Y18" s="145">
        <v>0</v>
      </c>
      <c r="Z18" s="198">
        <v>355676</v>
      </c>
      <c r="AA18" s="145">
        <v>0</v>
      </c>
      <c r="AB18" s="196"/>
      <c r="AC18" s="145"/>
      <c r="AD18" s="145"/>
      <c r="AE18" s="145"/>
      <c r="AF18" s="197">
        <f>IF($B18="","",INDEX(POA_GC_2026!$BE:$BE,MATCH($B18,POA_GC_2026!$A:$A,0)))</f>
        <v>355676</v>
      </c>
      <c r="AG18" s="197"/>
      <c r="AH18" s="197">
        <f>IF($B18="","",INDEX(POA_GC_2026!$BE:$BE,MATCH($B18,POA_GC_2026!$A:$A,0)))</f>
        <v>355676</v>
      </c>
      <c r="AI18" s="201" t="str">
        <f>IF($B18="","",INDEX(POA_GC_2026!$B:$B,MATCH($B18,POA_GC_2026!$A:$A,0)))</f>
        <v>HOSPITAL GENERAL DE CHONE</v>
      </c>
      <c r="AJ18" s="204" t="s">
        <v>2620</v>
      </c>
    </row>
    <row r="19" spans="1:36">
      <c r="A19" s="557"/>
      <c r="B19" s="204" t="s">
        <v>2639</v>
      </c>
      <c r="C19" s="558"/>
      <c r="D19" s="559"/>
      <c r="E19" s="558"/>
      <c r="F19" s="559"/>
      <c r="G19" s="558"/>
      <c r="H19" s="182" t="str">
        <f>IF($B19="","",INDEX(POA_GC_2026!$O:$O,MATCH($B19,POA_GC_2026!$A:$A,0)))</f>
        <v>PROVISION Y PRESTACION DE SERVICIOS DE SALUD</v>
      </c>
      <c r="I19" s="183" t="str">
        <f>IF($B19="","",INDEX(POA_GC_2026!$B:$B,MATCH($B19,POA_GC_2026!$A:$A,0)))</f>
        <v>HOSPITAL GENERAL DE CHONE</v>
      </c>
      <c r="J19" s="183" t="str">
        <f>IF($B19="","",INDEX(POA_GC_2026!$N:$N,MATCH($B19,POA_GC_2026!$A:$A,0)))</f>
        <v>HOSPITAL GENERAL DE CHONE</v>
      </c>
      <c r="K19" s="183" t="str">
        <f>IF($B19="","",INDEX(POA_GC_2026!$X:$X,MATCH($B19,POA_GC_2026!$A:$A,0)))</f>
        <v>SALVOCONDUCTOS Y DOCUMENTOS QUE SOPORTEN LA LEGALIDAD Y CUMPLIMIENTO DEL SERVICIO DEL TRANSPORTE PRESTADO</v>
      </c>
      <c r="L19" s="183" t="str">
        <f>IF($B19="","",INDEX(POA_GC_2026!$C:$C,MATCH($B19,POA_GC_2026!$A:$A,0)))</f>
        <v>PAGO DE  PASAJES AL INTERIOR</v>
      </c>
      <c r="M19" s="184" t="str">
        <f>IF($B19="","",INDEX(POA_GC_2026!$D:$D,MATCH($B19,POA_GC_2026!$A:$A,0)))</f>
        <v>1333</v>
      </c>
      <c r="N19" s="185" t="str">
        <f>IF($B19="","",INDEX(POA_GC_2026!$E:$E,MATCH($B19,POA_GC_2026!$A:$A,0)))</f>
        <v>90</v>
      </c>
      <c r="O19" s="184" t="str">
        <f>IF($B19="","",INDEX(POA_GC_2026!$F:$F,MATCH($B19,POA_GC_2026!$A:$A,0)))</f>
        <v>000</v>
      </c>
      <c r="P19" s="184" t="str">
        <f>IF($B19="","",INDEX(POA_GC_2026!$G:$G,MATCH($B19,POA_GC_2026!$A:$A,0)))</f>
        <v>004</v>
      </c>
      <c r="Q19" s="183">
        <f>IF($B19="","",INDEX(POA_GC_2026!$H:$H,MATCH($B19,POA_GC_2026!$A:$A,0)))</f>
        <v>530301</v>
      </c>
      <c r="R19" s="183" t="str">
        <f>IF($B19="","",INDEX(POA_GC_2026!$I:$I,MATCH($B19,POA_GC_2026!$A:$A,0)))</f>
        <v>1303</v>
      </c>
      <c r="S19" s="183" t="str">
        <f>IF($B19="","",INDEX(POA_GC_2026!$J:$J,MATCH($B19,POA_GC_2026!$A:$A,0)))</f>
        <v>001</v>
      </c>
      <c r="T19" s="183" t="str">
        <f>IF($B19="","",INDEX(POA_GC_2026!$K:$K,MATCH($B19,POA_GC_2026!$A:$A,0)))</f>
        <v>0000</v>
      </c>
      <c r="U19" s="183" t="str">
        <f>IF($B19="","",INDEX(POA_GC_2026!$L:$L,MATCH($B19,POA_GC_2026!$A:$A,0)))</f>
        <v>0000</v>
      </c>
      <c r="V19" s="189">
        <f t="shared" si="2"/>
        <v>0</v>
      </c>
      <c r="W19" s="189">
        <f t="shared" si="3"/>
        <v>20000</v>
      </c>
      <c r="X19" s="145">
        <v>0</v>
      </c>
      <c r="Y19" s="145">
        <v>0</v>
      </c>
      <c r="Z19" s="198">
        <v>20000</v>
      </c>
      <c r="AA19" s="145">
        <v>0</v>
      </c>
      <c r="AB19" s="196"/>
      <c r="AC19" s="145"/>
      <c r="AD19" s="145"/>
      <c r="AE19" s="145"/>
      <c r="AF19" s="197">
        <f>IF($B19="","",INDEX(POA_GC_2026!$BE:$BE,MATCH($B19,POA_GC_2026!$A:$A,0)))</f>
        <v>0</v>
      </c>
      <c r="AG19" s="197"/>
      <c r="AH19" s="197">
        <f>IF($B19="","",INDEX(POA_GC_2026!$BE:$BE,MATCH($B19,POA_GC_2026!$A:$A,0)))</f>
        <v>0</v>
      </c>
      <c r="AI19" s="201" t="str">
        <f>IF($B19="","",INDEX(POA_GC_2026!$B:$B,MATCH($B19,POA_GC_2026!$A:$A,0)))</f>
        <v>HOSPITAL GENERAL DE CHONE</v>
      </c>
      <c r="AJ19" s="204" t="s">
        <v>2639</v>
      </c>
    </row>
    <row r="20" spans="1:36">
      <c r="A20" s="557"/>
      <c r="B20" s="204" t="s">
        <v>2641</v>
      </c>
      <c r="C20" s="558"/>
      <c r="D20" s="559"/>
      <c r="E20" s="558"/>
      <c r="F20" s="559"/>
      <c r="G20" s="558"/>
      <c r="H20" s="182" t="str">
        <f>IF($B20="","",INDEX(POA_GC_2026!$O:$O,MATCH($B20,POA_GC_2026!$A:$A,0)))</f>
        <v>PROVISION Y PRESTACION DE SERVICIOS DE SALUD</v>
      </c>
      <c r="I20" s="183" t="str">
        <f>IF($B20="","",INDEX(POA_GC_2026!$B:$B,MATCH($B20,POA_GC_2026!$A:$A,0)))</f>
        <v>HOSPITAL GENERAL DE CHONE</v>
      </c>
      <c r="J20" s="183" t="str">
        <f>IF($B20="","",INDEX(POA_GC_2026!$N:$N,MATCH($B20,POA_GC_2026!$A:$A,0)))</f>
        <v>HOSPITAL GENERAL DE CHONE</v>
      </c>
      <c r="K20" s="183" t="str">
        <f>IF($B20="","",INDEX(POA_GC_2026!$X:$X,MATCH($B20,POA_GC_2026!$A:$A,0)))</f>
        <v>SALVOCONDUCTOS Y DOCUMENTOS QUE SOPORTEN LA LEGALIDAD Y CUMPLIMIENTOP DEL SERVICIO DEL TRANSPORTE PRESTADO</v>
      </c>
      <c r="L20" s="183" t="str">
        <f>IF($B20="","",INDEX(POA_GC_2026!$C:$C,MATCH($B20,POA_GC_2026!$A:$A,0)))</f>
        <v>PAGO DE VIATICOS Y SUBSISTENCIAS</v>
      </c>
      <c r="M20" s="184" t="str">
        <f>IF($B20="","",INDEX(POA_GC_2026!$D:$D,MATCH($B20,POA_GC_2026!$A:$A,0)))</f>
        <v>1333</v>
      </c>
      <c r="N20" s="185" t="str">
        <f>IF($B20="","",INDEX(POA_GC_2026!$E:$E,MATCH($B20,POA_GC_2026!$A:$A,0)))</f>
        <v>90</v>
      </c>
      <c r="O20" s="184" t="str">
        <f>IF($B20="","",INDEX(POA_GC_2026!$F:$F,MATCH($B20,POA_GC_2026!$A:$A,0)))</f>
        <v>000</v>
      </c>
      <c r="P20" s="184" t="str">
        <f>IF($B20="","",INDEX(POA_GC_2026!$G:$G,MATCH($B20,POA_GC_2026!$A:$A,0)))</f>
        <v>004</v>
      </c>
      <c r="Q20" s="183">
        <f>IF($B20="","",INDEX(POA_GC_2026!$H:$H,MATCH($B20,POA_GC_2026!$A:$A,0)))</f>
        <v>530303</v>
      </c>
      <c r="R20" s="183" t="str">
        <f>IF($B20="","",INDEX(POA_GC_2026!$I:$I,MATCH($B20,POA_GC_2026!$A:$A,0)))</f>
        <v>1303</v>
      </c>
      <c r="S20" s="183" t="str">
        <f>IF($B20="","",INDEX(POA_GC_2026!$J:$J,MATCH($B20,POA_GC_2026!$A:$A,0)))</f>
        <v>001</v>
      </c>
      <c r="T20" s="183" t="str">
        <f>IF($B20="","",INDEX(POA_GC_2026!$K:$K,MATCH($B20,POA_GC_2026!$A:$A,0)))</f>
        <v>0000</v>
      </c>
      <c r="U20" s="183" t="str">
        <f>IF($B20="","",INDEX(POA_GC_2026!$L:$L,MATCH($B20,POA_GC_2026!$A:$A,0)))</f>
        <v>0000</v>
      </c>
      <c r="V20" s="189">
        <f t="shared" si="2"/>
        <v>0</v>
      </c>
      <c r="W20" s="189">
        <f t="shared" si="3"/>
        <v>8800</v>
      </c>
      <c r="X20" s="145">
        <v>0</v>
      </c>
      <c r="Y20" s="145">
        <v>0</v>
      </c>
      <c r="Z20" s="198">
        <v>8800</v>
      </c>
      <c r="AA20" s="145">
        <v>0</v>
      </c>
      <c r="AB20" s="196"/>
      <c r="AC20" s="145"/>
      <c r="AD20" s="145"/>
      <c r="AE20" s="145"/>
      <c r="AF20" s="197">
        <f>IF($B20="","",INDEX(POA_GC_2026!$BE:$BE,MATCH($B20,POA_GC_2026!$A:$A,0)))</f>
        <v>0</v>
      </c>
      <c r="AG20" s="197"/>
      <c r="AH20" s="197">
        <f>IF($B20="","",INDEX(POA_GC_2026!$BE:$BE,MATCH($B20,POA_GC_2026!$A:$A,0)))</f>
        <v>0</v>
      </c>
      <c r="AI20" s="201" t="str">
        <f>IF($B20="","",INDEX(POA_GC_2026!$B:$B,MATCH($B20,POA_GC_2026!$A:$A,0)))</f>
        <v>HOSPITAL GENERAL DE CHONE</v>
      </c>
      <c r="AJ20" s="204" t="s">
        <v>2641</v>
      </c>
    </row>
    <row r="21" spans="1:36">
      <c r="A21" s="557"/>
      <c r="B21" s="204" t="s">
        <v>2644</v>
      </c>
      <c r="C21" s="558"/>
      <c r="D21" s="559"/>
      <c r="E21" s="558"/>
      <c r="F21" s="559"/>
      <c r="G21" s="558"/>
      <c r="H21" s="182" t="str">
        <f>IF($B21="","",INDEX(POA_GC_2026!$O:$O,MATCH($B21,POA_GC_2026!$A:$A,0)))</f>
        <v>PROVISION Y PRESTACION DE SERVICIOS DE SALUD</v>
      </c>
      <c r="I21" s="183" t="str">
        <f>IF($B21="","",INDEX(POA_GC_2026!$B:$B,MATCH($B21,POA_GC_2026!$A:$A,0)))</f>
        <v>HOSPITAL GENERAL DE CHONE</v>
      </c>
      <c r="J21" s="183" t="str">
        <f>IF($B21="","",INDEX(POA_GC_2026!$N:$N,MATCH($B21,POA_GC_2026!$A:$A,0)))</f>
        <v>HOSPITAL GENERAL DE CHONE</v>
      </c>
      <c r="K21" s="183" t="str">
        <f>IF($B21="","",INDEX(POA_GC_2026!$X:$X,MATCH($B21,POA_GC_2026!$A:$A,0)))</f>
        <v>PLAN DE MANTENIMIENTO PREVENTIVO Y CORRECTIVO DE LOS BIENES MUEBLES, INMUEBLES, EQUIPOS DE ELECTROMEDICINA Y VEHICULOS A CARGO DEL HOSPITAL</v>
      </c>
      <c r="L21" s="183" t="str">
        <f>IF($B21="","",INDEX(POA_GC_2026!$C:$C,MATCH($B21,POA_GC_2026!$A:$A,0)))</f>
        <v>CONTRATACION  DEL SERVICIO MANTENIMIENTO DE VEHICULOS(Ambulancias)</v>
      </c>
      <c r="M21" s="184" t="str">
        <f>IF($B21="","",INDEX(POA_GC_2026!$D:$D,MATCH($B21,POA_GC_2026!$A:$A,0)))</f>
        <v>1333</v>
      </c>
      <c r="N21" s="185" t="str">
        <f>IF($B21="","",INDEX(POA_GC_2026!$E:$E,MATCH($B21,POA_GC_2026!$A:$A,0)))</f>
        <v>90</v>
      </c>
      <c r="O21" s="184" t="str">
        <f>IF($B21="","",INDEX(POA_GC_2026!$F:$F,MATCH($B21,POA_GC_2026!$A:$A,0)))</f>
        <v>000</v>
      </c>
      <c r="P21" s="184" t="str">
        <f>IF($B21="","",INDEX(POA_GC_2026!$G:$G,MATCH($B21,POA_GC_2026!$A:$A,0)))</f>
        <v>004</v>
      </c>
      <c r="Q21" s="183">
        <f>IF($B21="","",INDEX(POA_GC_2026!$H:$H,MATCH($B21,POA_GC_2026!$A:$A,0)))</f>
        <v>530405</v>
      </c>
      <c r="R21" s="183" t="str">
        <f>IF($B21="","",INDEX(POA_GC_2026!$I:$I,MATCH($B21,POA_GC_2026!$A:$A,0)))</f>
        <v>1303</v>
      </c>
      <c r="S21" s="183" t="str">
        <f>IF($B21="","",INDEX(POA_GC_2026!$J:$J,MATCH($B21,POA_GC_2026!$A:$A,0)))</f>
        <v>001</v>
      </c>
      <c r="T21" s="183" t="str">
        <f>IF($B21="","",INDEX(POA_GC_2026!$K:$K,MATCH($B21,POA_GC_2026!$A:$A,0)))</f>
        <v>0000</v>
      </c>
      <c r="U21" s="183" t="str">
        <f>IF($B21="","",INDEX(POA_GC_2026!$L:$L,MATCH($B21,POA_GC_2026!$A:$A,0)))</f>
        <v>0000</v>
      </c>
      <c r="V21" s="189">
        <f t="shared" si="2"/>
        <v>0</v>
      </c>
      <c r="W21" s="189">
        <f t="shared" si="3"/>
        <v>60000</v>
      </c>
      <c r="X21" s="145">
        <v>0</v>
      </c>
      <c r="Y21" s="145">
        <v>0</v>
      </c>
      <c r="Z21" s="198">
        <v>60000</v>
      </c>
      <c r="AA21" s="145">
        <v>0</v>
      </c>
      <c r="AB21" s="196"/>
      <c r="AC21" s="145"/>
      <c r="AD21" s="145"/>
      <c r="AE21" s="145"/>
      <c r="AF21" s="197">
        <f>IF($B21="","",INDEX(POA_GC_2026!$BE:$BE,MATCH($B21,POA_GC_2026!$A:$A,0)))</f>
        <v>306</v>
      </c>
      <c r="AG21" s="197"/>
      <c r="AH21" s="197">
        <f>IF($B21="","",INDEX(POA_GC_2026!$BE:$BE,MATCH($B21,POA_GC_2026!$A:$A,0)))</f>
        <v>306</v>
      </c>
      <c r="AI21" s="201" t="str">
        <f>IF($B21="","",INDEX(POA_GC_2026!$B:$B,MATCH($B21,POA_GC_2026!$A:$A,0)))</f>
        <v>HOSPITAL GENERAL DE CHONE</v>
      </c>
      <c r="AJ21" s="204" t="s">
        <v>2644</v>
      </c>
    </row>
    <row r="22" spans="1:36">
      <c r="A22" s="557"/>
      <c r="B22" s="204" t="s">
        <v>2646</v>
      </c>
      <c r="C22" s="558"/>
      <c r="D22" s="559"/>
      <c r="E22" s="558"/>
      <c r="F22" s="559"/>
      <c r="G22" s="558"/>
      <c r="H22" s="182" t="str">
        <f>IF($B22="","",INDEX(POA_GC_2026!$O:$O,MATCH($B22,POA_GC_2026!$A:$A,0)))</f>
        <v>PROVISION Y PRESTACION DE SERVICIOS DE SALUD</v>
      </c>
      <c r="I22" s="183" t="str">
        <f>IF($B22="","",INDEX(POA_GC_2026!$B:$B,MATCH($B22,POA_GC_2026!$A:$A,0)))</f>
        <v>HOSPITAL GENERAL DE CHONE</v>
      </c>
      <c r="J22" s="183" t="str">
        <f>IF($B22="","",INDEX(POA_GC_2026!$N:$N,MATCH($B22,POA_GC_2026!$A:$A,0)))</f>
        <v>HOSPITAL GENERAL DE CHONE</v>
      </c>
      <c r="K22" s="183" t="str">
        <f>IF($B22="","",INDEX(POA_GC_2026!$X:$X,MATCH($B22,POA_GC_2026!$A:$A,0)))</f>
        <v>SISTEMAS DE INFORMACION EN LAS DIFERENTES AREAS Y PAGINAS WEB DEL HOSPITAL ACTUALIZADAS</v>
      </c>
      <c r="L22" s="183" t="str">
        <f>IF($B22="","",INDEX(POA_GC_2026!$C:$C,MATCH($B22,POA_GC_2026!$A:$A,0)))</f>
        <v>ACTUALIZACION DE SISTEMAS INFORMATICOS</v>
      </c>
      <c r="M22" s="184" t="str">
        <f>IF($B22="","",INDEX(POA_GC_2026!$D:$D,MATCH($B22,POA_GC_2026!$A:$A,0)))</f>
        <v>1333</v>
      </c>
      <c r="N22" s="185" t="str">
        <f>IF($B22="","",INDEX(POA_GC_2026!$E:$E,MATCH($B22,POA_GC_2026!$A:$A,0)))</f>
        <v>90</v>
      </c>
      <c r="O22" s="184" t="str">
        <f>IF($B22="","",INDEX(POA_GC_2026!$F:$F,MATCH($B22,POA_GC_2026!$A:$A,0)))</f>
        <v>000</v>
      </c>
      <c r="P22" s="184" t="str">
        <f>IF($B22="","",INDEX(POA_GC_2026!$G:$G,MATCH($B22,POA_GC_2026!$A:$A,0)))</f>
        <v>004</v>
      </c>
      <c r="Q22" s="183">
        <f>IF($B22="","",INDEX(POA_GC_2026!$H:$H,MATCH($B22,POA_GC_2026!$A:$A,0)))</f>
        <v>530701</v>
      </c>
      <c r="R22" s="183" t="str">
        <f>IF($B22="","",INDEX(POA_GC_2026!$I:$I,MATCH($B22,POA_GC_2026!$A:$A,0)))</f>
        <v>1303</v>
      </c>
      <c r="S22" s="183" t="str">
        <f>IF($B22="","",INDEX(POA_GC_2026!$J:$J,MATCH($B22,POA_GC_2026!$A:$A,0)))</f>
        <v>001</v>
      </c>
      <c r="T22" s="183" t="str">
        <f>IF($B22="","",INDEX(POA_GC_2026!$K:$K,MATCH($B22,POA_GC_2026!$A:$A,0)))</f>
        <v>0000</v>
      </c>
      <c r="U22" s="183" t="str">
        <f>IF($B22="","",INDEX(POA_GC_2026!$L:$L,MATCH($B22,POA_GC_2026!$A:$A,0)))</f>
        <v>0000</v>
      </c>
      <c r="V22" s="189">
        <f t="shared" si="2"/>
        <v>0</v>
      </c>
      <c r="W22" s="189">
        <f t="shared" si="3"/>
        <v>10000</v>
      </c>
      <c r="X22" s="145">
        <v>0</v>
      </c>
      <c r="Y22" s="145">
        <v>0</v>
      </c>
      <c r="Z22" s="198">
        <v>10000</v>
      </c>
      <c r="AA22" s="145">
        <v>0</v>
      </c>
      <c r="AB22" s="196"/>
      <c r="AC22" s="145"/>
      <c r="AD22" s="145"/>
      <c r="AE22" s="145"/>
      <c r="AF22" s="197">
        <f>IF($B22="","",INDEX(POA_GC_2026!$BE:$BE,MATCH($B22,POA_GC_2026!$A:$A,0)))</f>
        <v>0</v>
      </c>
      <c r="AG22" s="197"/>
      <c r="AH22" s="197">
        <f>IF($B22="","",INDEX(POA_GC_2026!$BE:$BE,MATCH($B22,POA_GC_2026!$A:$A,0)))</f>
        <v>0</v>
      </c>
      <c r="AI22" s="201" t="str">
        <f>IF($B22="","",INDEX(POA_GC_2026!$B:$B,MATCH($B22,POA_GC_2026!$A:$A,0)))</f>
        <v>HOSPITAL GENERAL DE CHONE</v>
      </c>
      <c r="AJ22" s="204" t="s">
        <v>2646</v>
      </c>
    </row>
    <row r="23" spans="1:36">
      <c r="A23" s="557"/>
      <c r="B23" s="204" t="s">
        <v>2649</v>
      </c>
      <c r="C23" s="558"/>
      <c r="D23" s="559"/>
      <c r="E23" s="558"/>
      <c r="F23" s="559"/>
      <c r="G23" s="558"/>
      <c r="H23" s="182" t="str">
        <f>IF($B23="","",INDEX(POA_GC_2026!$O:$O,MATCH($B23,POA_GC_2026!$A:$A,0)))</f>
        <v>PROVISION Y PRESTACION DE SERVICIOS DE SALUD</v>
      </c>
      <c r="I23" s="183" t="str">
        <f>IF($B23="","",INDEX(POA_GC_2026!$B:$B,MATCH($B23,POA_GC_2026!$A:$A,0)))</f>
        <v>HOSPITAL GENERAL DE CHONE</v>
      </c>
      <c r="J23" s="183" t="str">
        <f>IF($B23="","",INDEX(POA_GC_2026!$N:$N,MATCH($B23,POA_GC_2026!$A:$A,0)))</f>
        <v>HOSPITAL GENERAL DE CHONE</v>
      </c>
      <c r="K23" s="183" t="str">
        <f>IF($B23="","",INDEX(POA_GC_2026!$X:$X,MATCH($B23,POA_GC_2026!$A:$A,0)))</f>
        <v>SISTEMAS DE INFORMACION EN LAS DIFERENTES AREAS Y PAGINAS WEB DEL HOSPITAL ACTUALIZADAS</v>
      </c>
      <c r="L23" s="183" t="str">
        <f>IF($B23="","",INDEX(POA_GC_2026!$C:$C,MATCH($B23,POA_GC_2026!$A:$A,0)))</f>
        <v>PAGO DE ARENDAMIENTO Y LICENCIAS DE USO DE PAQUETES INFORMATICOS</v>
      </c>
      <c r="M23" s="184" t="str">
        <f>IF($B23="","",INDEX(POA_GC_2026!$D:$D,MATCH($B23,POA_GC_2026!$A:$A,0)))</f>
        <v>1333</v>
      </c>
      <c r="N23" s="185" t="str">
        <f>IF($B23="","",INDEX(POA_GC_2026!$E:$E,MATCH($B23,POA_GC_2026!$A:$A,0)))</f>
        <v>90</v>
      </c>
      <c r="O23" s="184" t="str">
        <f>IF($B23="","",INDEX(POA_GC_2026!$F:$F,MATCH($B23,POA_GC_2026!$A:$A,0)))</f>
        <v>000</v>
      </c>
      <c r="P23" s="184" t="str">
        <f>IF($B23="","",INDEX(POA_GC_2026!$G:$G,MATCH($B23,POA_GC_2026!$A:$A,0)))</f>
        <v>004</v>
      </c>
      <c r="Q23" s="183">
        <f>IF($B23="","",INDEX(POA_GC_2026!$H:$H,MATCH($B23,POA_GC_2026!$A:$A,0)))</f>
        <v>530702</v>
      </c>
      <c r="R23" s="183" t="str">
        <f>IF($B23="","",INDEX(POA_GC_2026!$I:$I,MATCH($B23,POA_GC_2026!$A:$A,0)))</f>
        <v>1303</v>
      </c>
      <c r="S23" s="183" t="str">
        <f>IF($B23="","",INDEX(POA_GC_2026!$J:$J,MATCH($B23,POA_GC_2026!$A:$A,0)))</f>
        <v>001</v>
      </c>
      <c r="T23" s="183" t="str">
        <f>IF($B23="","",INDEX(POA_GC_2026!$K:$K,MATCH($B23,POA_GC_2026!$A:$A,0)))</f>
        <v>0000</v>
      </c>
      <c r="U23" s="183" t="str">
        <f>IF($B23="","",INDEX(POA_GC_2026!$L:$L,MATCH($B23,POA_GC_2026!$A:$A,0)))</f>
        <v>0000</v>
      </c>
      <c r="V23" s="189">
        <f t="shared" si="2"/>
        <v>0</v>
      </c>
      <c r="W23" s="189">
        <f t="shared" si="3"/>
        <v>5000</v>
      </c>
      <c r="X23" s="145">
        <v>0</v>
      </c>
      <c r="Y23" s="145">
        <v>0</v>
      </c>
      <c r="Z23" s="198">
        <v>5000</v>
      </c>
      <c r="AA23" s="145">
        <v>0</v>
      </c>
      <c r="AB23" s="196"/>
      <c r="AC23" s="145"/>
      <c r="AD23" s="145"/>
      <c r="AE23" s="145"/>
      <c r="AF23" s="197">
        <f>IF($B23="","",INDEX(POA_GC_2026!$BE:$BE,MATCH($B23,POA_GC_2026!$A:$A,0)))</f>
        <v>0</v>
      </c>
      <c r="AG23" s="197"/>
      <c r="AH23" s="197">
        <f>IF($B23="","",INDEX(POA_GC_2026!$BE:$BE,MATCH($B23,POA_GC_2026!$A:$A,0)))</f>
        <v>0</v>
      </c>
      <c r="AI23" s="201" t="str">
        <f>IF($B23="","",INDEX(POA_GC_2026!$B:$B,MATCH($B23,POA_GC_2026!$A:$A,0)))</f>
        <v>HOSPITAL GENERAL DE CHONE</v>
      </c>
      <c r="AJ23" s="204" t="s">
        <v>2649</v>
      </c>
    </row>
    <row r="24" spans="1:36">
      <c r="A24" s="557"/>
      <c r="B24" s="204" t="s">
        <v>2652</v>
      </c>
      <c r="C24" s="558"/>
      <c r="D24" s="559"/>
      <c r="E24" s="558"/>
      <c r="F24" s="559"/>
      <c r="G24" s="558"/>
      <c r="H24" s="182" t="str">
        <f>IF($B24="","",INDEX(POA_GC_2026!$O:$O,MATCH($B24,POA_GC_2026!$A:$A,0)))</f>
        <v>PROVISION Y PRESTACION DE SERVICIOS DE SALUD</v>
      </c>
      <c r="I24" s="183" t="str">
        <f>IF($B24="","",INDEX(POA_GC_2026!$B:$B,MATCH($B24,POA_GC_2026!$A:$A,0)))</f>
        <v>HOSPITAL GENERAL DE CHONE</v>
      </c>
      <c r="J24" s="183" t="str">
        <f>IF($B24="","",INDEX(POA_GC_2026!$N:$N,MATCH($B24,POA_GC_2026!$A:$A,0)))</f>
        <v>HOSPITAL GENERAL DE CHONE</v>
      </c>
      <c r="K24" s="183" t="str">
        <f>IF($B24="","",INDEX(POA_GC_2026!$X:$X,MATCH($B24,POA_GC_2026!$A:$A,0)))</f>
        <v xml:space="preserve">SISTEMA DE INFORMACION DE DISTRIBUTIVO PARA ADQUISICION DE UNIFORMES DE LOS TRABAJADORES </v>
      </c>
      <c r="L24" s="183" t="str">
        <f>IF($B24="","",INDEX(POA_GC_2026!$C:$C,MATCH($B24,POA_GC_2026!$A:$A,0)))</f>
        <v>ADQUISICION DE VESTUARIO, LENCERIA Y PRENDAS DE PROTECCION</v>
      </c>
      <c r="M24" s="184" t="str">
        <f>IF($B24="","",INDEX(POA_GC_2026!$D:$D,MATCH($B24,POA_GC_2026!$A:$A,0)))</f>
        <v>1333</v>
      </c>
      <c r="N24" s="185" t="str">
        <f>IF($B24="","",INDEX(POA_GC_2026!$E:$E,MATCH($B24,POA_GC_2026!$A:$A,0)))</f>
        <v>90</v>
      </c>
      <c r="O24" s="184" t="str">
        <f>IF($B24="","",INDEX(POA_GC_2026!$F:$F,MATCH($B24,POA_GC_2026!$A:$A,0)))</f>
        <v>000</v>
      </c>
      <c r="P24" s="184" t="str">
        <f>IF($B24="","",INDEX(POA_GC_2026!$G:$G,MATCH($B24,POA_GC_2026!$A:$A,0)))</f>
        <v>004</v>
      </c>
      <c r="Q24" s="183">
        <f>IF($B24="","",INDEX(POA_GC_2026!$H:$H,MATCH($B24,POA_GC_2026!$A:$A,0)))</f>
        <v>530802</v>
      </c>
      <c r="R24" s="183" t="str">
        <f>IF($B24="","",INDEX(POA_GC_2026!$I:$I,MATCH($B24,POA_GC_2026!$A:$A,0)))</f>
        <v>1303</v>
      </c>
      <c r="S24" s="183" t="str">
        <f>IF($B24="","",INDEX(POA_GC_2026!$J:$J,MATCH($B24,POA_GC_2026!$A:$A,0)))</f>
        <v>001</v>
      </c>
      <c r="T24" s="183" t="str">
        <f>IF($B24="","",INDEX(POA_GC_2026!$K:$K,MATCH($B24,POA_GC_2026!$A:$A,0)))</f>
        <v>0000</v>
      </c>
      <c r="U24" s="183" t="str">
        <f>IF($B24="","",INDEX(POA_GC_2026!$L:$L,MATCH($B24,POA_GC_2026!$A:$A,0)))</f>
        <v>0000</v>
      </c>
      <c r="V24" s="189">
        <f t="shared" si="2"/>
        <v>0</v>
      </c>
      <c r="W24" s="189">
        <f t="shared" si="3"/>
        <v>107618</v>
      </c>
      <c r="X24" s="145">
        <v>0</v>
      </c>
      <c r="Y24" s="145">
        <v>0</v>
      </c>
      <c r="Z24" s="198">
        <v>107618</v>
      </c>
      <c r="AA24" s="145">
        <v>0</v>
      </c>
      <c r="AB24" s="196"/>
      <c r="AC24" s="145"/>
      <c r="AD24" s="145"/>
      <c r="AE24" s="145"/>
      <c r="AF24" s="197">
        <f>IF($B24="","",INDEX(POA_GC_2026!$BE:$BE,MATCH($B24,POA_GC_2026!$A:$A,0)))</f>
        <v>0</v>
      </c>
      <c r="AG24" s="197"/>
      <c r="AH24" s="197">
        <f>IF($B24="","",INDEX(POA_GC_2026!$BE:$BE,MATCH($B24,POA_GC_2026!$A:$A,0)))</f>
        <v>0</v>
      </c>
      <c r="AI24" s="201" t="str">
        <f>IF($B24="","",INDEX(POA_GC_2026!$B:$B,MATCH($B24,POA_GC_2026!$A:$A,0)))</f>
        <v>HOSPITAL GENERAL DE CHONE</v>
      </c>
      <c r="AJ24" s="204" t="s">
        <v>2652</v>
      </c>
    </row>
    <row r="25" spans="1:36">
      <c r="A25" s="557"/>
      <c r="B25" s="204" t="s">
        <v>2653</v>
      </c>
      <c r="C25" s="558"/>
      <c r="D25" s="559"/>
      <c r="E25" s="558"/>
      <c r="F25" s="559"/>
      <c r="G25" s="558"/>
      <c r="H25" s="182" t="str">
        <f>IF($B25="","",INDEX(POA_GC_2026!$O:$O,MATCH($B25,POA_GC_2026!$A:$A,0)))</f>
        <v>PROVISION Y PRESTACION DE SERVICIOS DE SALUD</v>
      </c>
      <c r="I25" s="183" t="str">
        <f>IF($B25="","",INDEX(POA_GC_2026!$B:$B,MATCH($B25,POA_GC_2026!$A:$A,0)))</f>
        <v>HOSPITAL GENERAL DE CHONE</v>
      </c>
      <c r="J25" s="183" t="str">
        <f>IF($B25="","",INDEX(POA_GC_2026!$N:$N,MATCH($B25,POA_GC_2026!$A:$A,0)))</f>
        <v>HOSPITAL GENERAL DE CHONE</v>
      </c>
      <c r="K25" s="183" t="str">
        <f>IF($B25="","",INDEX(POA_GC_2026!$X:$X,MATCH($B25,POA_GC_2026!$A:$A,0)))</f>
        <v>INFORME  DE INGRESOS Y EGRESOS DE SUMINISTROS Y MATERIALES</v>
      </c>
      <c r="L25" s="183" t="str">
        <f>IF($B25="","",INDEX(POA_GC_2026!$C:$C,MATCH($B25,POA_GC_2026!$A:$A,0)))</f>
        <v>ADQUISICION DE MATERIALES DE OFICINA</v>
      </c>
      <c r="M25" s="184" t="str">
        <f>IF($B25="","",INDEX(POA_GC_2026!$D:$D,MATCH($B25,POA_GC_2026!$A:$A,0)))</f>
        <v>1333</v>
      </c>
      <c r="N25" s="185" t="str">
        <f>IF($B25="","",INDEX(POA_GC_2026!$E:$E,MATCH($B25,POA_GC_2026!$A:$A,0)))</f>
        <v>90</v>
      </c>
      <c r="O25" s="184" t="str">
        <f>IF($B25="","",INDEX(POA_GC_2026!$F:$F,MATCH($B25,POA_GC_2026!$A:$A,0)))</f>
        <v>000</v>
      </c>
      <c r="P25" s="184" t="str">
        <f>IF($B25="","",INDEX(POA_GC_2026!$G:$G,MATCH($B25,POA_GC_2026!$A:$A,0)))</f>
        <v>004</v>
      </c>
      <c r="Q25" s="183">
        <f>IF($B25="","",INDEX(POA_GC_2026!$H:$H,MATCH($B25,POA_GC_2026!$A:$A,0)))</f>
        <v>530804</v>
      </c>
      <c r="R25" s="183" t="str">
        <f>IF($B25="","",INDEX(POA_GC_2026!$I:$I,MATCH($B25,POA_GC_2026!$A:$A,0)))</f>
        <v>1303</v>
      </c>
      <c r="S25" s="183" t="str">
        <f>IF($B25="","",INDEX(POA_GC_2026!$J:$J,MATCH($B25,POA_GC_2026!$A:$A,0)))</f>
        <v>001</v>
      </c>
      <c r="T25" s="183" t="str">
        <f>IF($B25="","",INDEX(POA_GC_2026!$K:$K,MATCH($B25,POA_GC_2026!$A:$A,0)))</f>
        <v>0000</v>
      </c>
      <c r="U25" s="183" t="str">
        <f>IF($B25="","",INDEX(POA_GC_2026!$L:$L,MATCH($B25,POA_GC_2026!$A:$A,0)))</f>
        <v>0000</v>
      </c>
      <c r="V25" s="189">
        <f t="shared" si="2"/>
        <v>0</v>
      </c>
      <c r="W25" s="189">
        <f t="shared" si="3"/>
        <v>10000</v>
      </c>
      <c r="X25" s="145">
        <v>0</v>
      </c>
      <c r="Y25" s="145">
        <v>0</v>
      </c>
      <c r="Z25" s="198">
        <v>10000</v>
      </c>
      <c r="AA25" s="145">
        <v>0</v>
      </c>
      <c r="AB25" s="196"/>
      <c r="AC25" s="145"/>
      <c r="AD25" s="145"/>
      <c r="AE25" s="145"/>
      <c r="AF25" s="197">
        <f>IF($B25="","",INDEX(POA_GC_2026!$BE:$BE,MATCH($B25,POA_GC_2026!$A:$A,0)))</f>
        <v>0</v>
      </c>
      <c r="AG25" s="197"/>
      <c r="AH25" s="197">
        <f>IF($B25="","",INDEX(POA_GC_2026!$BE:$BE,MATCH($B25,POA_GC_2026!$A:$A,0)))</f>
        <v>0</v>
      </c>
      <c r="AI25" s="201" t="str">
        <f>IF($B25="","",INDEX(POA_GC_2026!$B:$B,MATCH($B25,POA_GC_2026!$A:$A,0)))</f>
        <v>HOSPITAL GENERAL DE CHONE</v>
      </c>
      <c r="AJ25" s="204" t="s">
        <v>2653</v>
      </c>
    </row>
    <row r="26" spans="1:36">
      <c r="A26" s="557"/>
      <c r="B26" s="204" t="s">
        <v>2657</v>
      </c>
      <c r="C26" s="558"/>
      <c r="D26" s="559"/>
      <c r="E26" s="558"/>
      <c r="F26" s="559"/>
      <c r="G26" s="558"/>
      <c r="H26" s="182" t="str">
        <f>IF($B26="","",INDEX(POA_GC_2026!$O:$O,MATCH($B26,POA_GC_2026!$A:$A,0)))</f>
        <v>PROVISION Y PRESTACION DE SERVICIOS DE SALUD</v>
      </c>
      <c r="I26" s="183" t="str">
        <f>IF($B26="","",INDEX(POA_GC_2026!$B:$B,MATCH($B26,POA_GC_2026!$A:$A,0)))</f>
        <v>HOSPITAL GENERAL DE CHONE</v>
      </c>
      <c r="J26" s="183" t="str">
        <f>IF($B26="","",INDEX(POA_GC_2026!$N:$N,MATCH($B26,POA_GC_2026!$A:$A,0)))</f>
        <v>HOSPITAL GENERAL DE CHONE</v>
      </c>
      <c r="K26" s="183" t="str">
        <f>IF($B26="","",INDEX(POA_GC_2026!$X:$X,MATCH($B26,POA_GC_2026!$A:$A,0)))</f>
        <v>INFORME  DE INGRESOS Y EGRESOS DE SUMINISTROS Y MATERIALES</v>
      </c>
      <c r="L26" s="183" t="str">
        <f>IF($B26="","",INDEX(POA_GC_2026!$C:$C,MATCH($B26,POA_GC_2026!$A:$A,0)))</f>
        <v>ADQUISICION DE MATERIALES DE OFICINA</v>
      </c>
      <c r="M26" s="184" t="str">
        <f>IF($B26="","",INDEX(POA_GC_2026!$D:$D,MATCH($B26,POA_GC_2026!$A:$A,0)))</f>
        <v>1333</v>
      </c>
      <c r="N26" s="185" t="str">
        <f>IF($B26="","",INDEX(POA_GC_2026!$E:$E,MATCH($B26,POA_GC_2026!$A:$A,0)))</f>
        <v>90</v>
      </c>
      <c r="O26" s="184" t="str">
        <f>IF($B26="","",INDEX(POA_GC_2026!$F:$F,MATCH($B26,POA_GC_2026!$A:$A,0)))</f>
        <v>000</v>
      </c>
      <c r="P26" s="184" t="str">
        <f>IF($B26="","",INDEX(POA_GC_2026!$G:$G,MATCH($B26,POA_GC_2026!$A:$A,0)))</f>
        <v>004</v>
      </c>
      <c r="Q26" s="183">
        <f>IF($B26="","",INDEX(POA_GC_2026!$H:$H,MATCH($B26,POA_GC_2026!$A:$A,0)))</f>
        <v>530804</v>
      </c>
      <c r="R26" s="183" t="str">
        <f>IF($B26="","",INDEX(POA_GC_2026!$I:$I,MATCH($B26,POA_GC_2026!$A:$A,0)))</f>
        <v>1303</v>
      </c>
      <c r="S26" s="183" t="str">
        <f>IF($B26="","",INDEX(POA_GC_2026!$J:$J,MATCH($B26,POA_GC_2026!$A:$A,0)))</f>
        <v>001</v>
      </c>
      <c r="T26" s="183" t="str">
        <f>IF($B26="","",INDEX(POA_GC_2026!$K:$K,MATCH($B26,POA_GC_2026!$A:$A,0)))</f>
        <v>0000</v>
      </c>
      <c r="U26" s="183" t="str">
        <f>IF($B26="","",INDEX(POA_GC_2026!$L:$L,MATCH($B26,POA_GC_2026!$A:$A,0)))</f>
        <v>0000</v>
      </c>
      <c r="V26" s="189">
        <f t="shared" si="2"/>
        <v>0</v>
      </c>
      <c r="W26" s="189">
        <f t="shared" si="3"/>
        <v>1400</v>
      </c>
      <c r="X26" s="145">
        <v>0</v>
      </c>
      <c r="Y26" s="145">
        <v>0</v>
      </c>
      <c r="Z26" s="198">
        <v>1400</v>
      </c>
      <c r="AA26" s="145">
        <v>0</v>
      </c>
      <c r="AB26" s="196"/>
      <c r="AC26" s="145"/>
      <c r="AD26" s="145"/>
      <c r="AE26" s="145"/>
      <c r="AF26" s="197">
        <f>IF($B26="","",INDEX(POA_GC_2026!$BE:$BE,MATCH($B26,POA_GC_2026!$A:$A,0)))</f>
        <v>1400</v>
      </c>
      <c r="AG26" s="197"/>
      <c r="AH26" s="197">
        <f>IF($B26="","",INDEX(POA_GC_2026!$BE:$BE,MATCH($B26,POA_GC_2026!$A:$A,0)))</f>
        <v>1400</v>
      </c>
      <c r="AI26" s="201" t="str">
        <f>IF($B26="","",INDEX(POA_GC_2026!$B:$B,MATCH($B26,POA_GC_2026!$A:$A,0)))</f>
        <v>HOSPITAL GENERAL DE CHONE</v>
      </c>
      <c r="AJ26" s="204" t="s">
        <v>2657</v>
      </c>
    </row>
    <row r="27" spans="1:36">
      <c r="A27" s="557"/>
      <c r="B27" s="204" t="s">
        <v>2662</v>
      </c>
      <c r="C27" s="558"/>
      <c r="D27" s="559"/>
      <c r="E27" s="558"/>
      <c r="F27" s="559"/>
      <c r="G27" s="558"/>
      <c r="H27" s="182" t="str">
        <f>IF($B27="","",INDEX(POA_GC_2026!$O:$O,MATCH($B27,POA_GC_2026!$A:$A,0)))</f>
        <v>PROVISION Y PRESTACION DE SERVICIOS DE SALUD</v>
      </c>
      <c r="I27" s="183" t="str">
        <f>IF($B27="","",INDEX(POA_GC_2026!$B:$B,MATCH($B27,POA_GC_2026!$A:$A,0)))</f>
        <v>HOSPITAL GENERAL DE CHONE</v>
      </c>
      <c r="J27" s="183" t="str">
        <f>IF($B27="","",INDEX(POA_GC_2026!$N:$N,MATCH($B27,POA_GC_2026!$A:$A,0)))</f>
        <v>HOSPITAL GENERAL DE CHONE</v>
      </c>
      <c r="K27" s="183" t="str">
        <f>IF($B27="","",INDEX(POA_GC_2026!$X:$X,MATCH($B27,POA_GC_2026!$A:$A,0)))</f>
        <v>INFORME  DE INGRESOS Y EGRESOS DE SUMINISTROS Y MATERIALES</v>
      </c>
      <c r="L27" s="183" t="str">
        <f>IF($B27="","",INDEX(POA_GC_2026!$C:$C,MATCH($B27,POA_GC_2026!$A:$A,0)))</f>
        <v>ADQUISICION DE MATERIALES DE ASEO</v>
      </c>
      <c r="M27" s="184" t="str">
        <f>IF($B27="","",INDEX(POA_GC_2026!$D:$D,MATCH($B27,POA_GC_2026!$A:$A,0)))</f>
        <v>1333</v>
      </c>
      <c r="N27" s="185" t="str">
        <f>IF($B27="","",INDEX(POA_GC_2026!$E:$E,MATCH($B27,POA_GC_2026!$A:$A,0)))</f>
        <v>90</v>
      </c>
      <c r="O27" s="184" t="str">
        <f>IF($B27="","",INDEX(POA_GC_2026!$F:$F,MATCH($B27,POA_GC_2026!$A:$A,0)))</f>
        <v>000</v>
      </c>
      <c r="P27" s="184" t="str">
        <f>IF($B27="","",INDEX(POA_GC_2026!$G:$G,MATCH($B27,POA_GC_2026!$A:$A,0)))</f>
        <v>004</v>
      </c>
      <c r="Q27" s="183">
        <f>IF($B27="","",INDEX(POA_GC_2026!$H:$H,MATCH($B27,POA_GC_2026!$A:$A,0)))</f>
        <v>530805</v>
      </c>
      <c r="R27" s="183" t="str">
        <f>IF($B27="","",INDEX(POA_GC_2026!$I:$I,MATCH($B27,POA_GC_2026!$A:$A,0)))</f>
        <v>1303</v>
      </c>
      <c r="S27" s="183" t="str">
        <f>IF($B27="","",INDEX(POA_GC_2026!$J:$J,MATCH($B27,POA_GC_2026!$A:$A,0)))</f>
        <v>001</v>
      </c>
      <c r="T27" s="183" t="str">
        <f>IF($B27="","",INDEX(POA_GC_2026!$K:$K,MATCH($B27,POA_GC_2026!$A:$A,0)))</f>
        <v>0000</v>
      </c>
      <c r="U27" s="183" t="str">
        <f>IF($B27="","",INDEX(POA_GC_2026!$L:$L,MATCH($B27,POA_GC_2026!$A:$A,0)))</f>
        <v>0000</v>
      </c>
      <c r="V27" s="189">
        <f t="shared" si="2"/>
        <v>0</v>
      </c>
      <c r="W27" s="189">
        <f t="shared" si="3"/>
        <v>102259.83</v>
      </c>
      <c r="X27" s="145">
        <v>0</v>
      </c>
      <c r="Y27" s="145">
        <v>0</v>
      </c>
      <c r="Z27" s="198">
        <v>102259.83</v>
      </c>
      <c r="AA27" s="145">
        <v>0</v>
      </c>
      <c r="AB27" s="196"/>
      <c r="AC27" s="145"/>
      <c r="AD27" s="145"/>
      <c r="AE27" s="145"/>
      <c r="AF27" s="197">
        <f>IF($B27="","",INDEX(POA_GC_2026!$BE:$BE,MATCH($B27,POA_GC_2026!$A:$A,0)))</f>
        <v>97144.000000000015</v>
      </c>
      <c r="AG27" s="197"/>
      <c r="AH27" s="197">
        <f>IF($B27="","",INDEX(POA_GC_2026!$BE:$BE,MATCH($B27,POA_GC_2026!$A:$A,0)))</f>
        <v>97144.000000000015</v>
      </c>
      <c r="AI27" s="201" t="str">
        <f>IF($B27="","",INDEX(POA_GC_2026!$B:$B,MATCH($B27,POA_GC_2026!$A:$A,0)))</f>
        <v>HOSPITAL GENERAL DE CHONE</v>
      </c>
      <c r="AJ27" s="204" t="s">
        <v>2662</v>
      </c>
    </row>
    <row r="28" spans="1:36">
      <c r="A28" s="557"/>
      <c r="B28" s="204" t="s">
        <v>2664</v>
      </c>
      <c r="C28" s="558"/>
      <c r="D28" s="559"/>
      <c r="E28" s="558"/>
      <c r="F28" s="559"/>
      <c r="G28" s="558"/>
      <c r="H28" s="182" t="str">
        <f>IF($B28="","",INDEX(POA_GC_2026!$O:$O,MATCH($B28,POA_GC_2026!$A:$A,0)))</f>
        <v>PROVISION Y PRESTACION DE SERVICIOS DE SALUD</v>
      </c>
      <c r="I28" s="183" t="str">
        <f>IF($B28="","",INDEX(POA_GC_2026!$B:$B,MATCH($B28,POA_GC_2026!$A:$A,0)))</f>
        <v>HOSPITAL GENERAL DE CHONE</v>
      </c>
      <c r="J28" s="183" t="str">
        <f>IF($B28="","",INDEX(POA_GC_2026!$N:$N,MATCH($B28,POA_GC_2026!$A:$A,0)))</f>
        <v>HOSPITAL GENERAL DE CHONE</v>
      </c>
      <c r="K28" s="183" t="str">
        <f>IF($B28="","",INDEX(POA_GC_2026!$X:$X,MATCH($B28,POA_GC_2026!$A:$A,0)))</f>
        <v>INFORME  DE INGRESOS Y EGRESOS DE SUMINISTROS Y MATERIALES</v>
      </c>
      <c r="L28" s="183" t="str">
        <f>IF($B28="","",INDEX(POA_GC_2026!$C:$C,MATCH($B28,POA_GC_2026!$A:$A,0)))</f>
        <v>ADQUISICION DE MATERIALES DE ASEO</v>
      </c>
      <c r="M28" s="184" t="str">
        <f>IF($B28="","",INDEX(POA_GC_2026!$D:$D,MATCH($B28,POA_GC_2026!$A:$A,0)))</f>
        <v>1333</v>
      </c>
      <c r="N28" s="185" t="str">
        <f>IF($B28="","",INDEX(POA_GC_2026!$E:$E,MATCH($B28,POA_GC_2026!$A:$A,0)))</f>
        <v>90</v>
      </c>
      <c r="O28" s="184" t="str">
        <f>IF($B28="","",INDEX(POA_GC_2026!$F:$F,MATCH($B28,POA_GC_2026!$A:$A,0)))</f>
        <v>000</v>
      </c>
      <c r="P28" s="184" t="str">
        <f>IF($B28="","",INDEX(POA_GC_2026!$G:$G,MATCH($B28,POA_GC_2026!$A:$A,0)))</f>
        <v>004</v>
      </c>
      <c r="Q28" s="183">
        <f>IF($B28="","",INDEX(POA_GC_2026!$H:$H,MATCH($B28,POA_GC_2026!$A:$A,0)))</f>
        <v>530805</v>
      </c>
      <c r="R28" s="183" t="str">
        <f>IF($B28="","",INDEX(POA_GC_2026!$I:$I,MATCH($B28,POA_GC_2026!$A:$A,0)))</f>
        <v>1303</v>
      </c>
      <c r="S28" s="183" t="str">
        <f>IF($B28="","",INDEX(POA_GC_2026!$J:$J,MATCH($B28,POA_GC_2026!$A:$A,0)))</f>
        <v>001</v>
      </c>
      <c r="T28" s="183" t="str">
        <f>IF($B28="","",INDEX(POA_GC_2026!$K:$K,MATCH($B28,POA_GC_2026!$A:$A,0)))</f>
        <v>0000</v>
      </c>
      <c r="U28" s="183" t="str">
        <f>IF($B28="","",INDEX(POA_GC_2026!$L:$L,MATCH($B28,POA_GC_2026!$A:$A,0)))</f>
        <v>0000</v>
      </c>
      <c r="V28" s="189">
        <f t="shared" si="2"/>
        <v>0</v>
      </c>
      <c r="W28" s="189">
        <f t="shared" si="3"/>
        <v>36466.800000000003</v>
      </c>
      <c r="X28" s="145">
        <v>0</v>
      </c>
      <c r="Y28" s="145">
        <v>0</v>
      </c>
      <c r="Z28" s="198">
        <v>36466.800000000003</v>
      </c>
      <c r="AA28" s="145">
        <v>0</v>
      </c>
      <c r="AB28" s="196"/>
      <c r="AC28" s="145"/>
      <c r="AD28" s="145"/>
      <c r="AE28" s="145"/>
      <c r="AF28" s="197">
        <f>IF($B28="","",INDEX(POA_GC_2026!$BE:$BE,MATCH($B28,POA_GC_2026!$A:$A,0)))</f>
        <v>0</v>
      </c>
      <c r="AG28" s="197"/>
      <c r="AH28" s="197">
        <f>IF($B28="","",INDEX(POA_GC_2026!$BE:$BE,MATCH($B28,POA_GC_2026!$A:$A,0)))</f>
        <v>0</v>
      </c>
      <c r="AI28" s="201" t="str">
        <f>IF($B28="","",INDEX(POA_GC_2026!$B:$B,MATCH($B28,POA_GC_2026!$A:$A,0)))</f>
        <v>HOSPITAL GENERAL DE CHONE</v>
      </c>
      <c r="AJ28" s="204" t="s">
        <v>2664</v>
      </c>
    </row>
    <row r="29" spans="1:36">
      <c r="A29" s="557"/>
      <c r="B29" s="204" t="s">
        <v>2667</v>
      </c>
      <c r="C29" s="558"/>
      <c r="D29" s="559"/>
      <c r="E29" s="558"/>
      <c r="F29" s="559"/>
      <c r="G29" s="558"/>
      <c r="H29" s="182" t="str">
        <f>IF($B29="","",INDEX(POA_GC_2026!$O:$O,MATCH($B29,POA_GC_2026!$A:$A,0)))</f>
        <v>PROVISION Y PRESTACION DE SERVICIOS DE SALUD</v>
      </c>
      <c r="I29" s="183" t="str">
        <f>IF($B29="","",INDEX(POA_GC_2026!$B:$B,MATCH($B29,POA_GC_2026!$A:$A,0)))</f>
        <v>HOSPITAL GENERAL DE CHONE</v>
      </c>
      <c r="J29" s="183" t="str">
        <f>IF($B29="","",INDEX(POA_GC_2026!$N:$N,MATCH($B29,POA_GC_2026!$A:$A,0)))</f>
        <v>HOSPITAL GENERAL DE CHONE</v>
      </c>
      <c r="K29" s="183" t="str">
        <f>IF($B29="","",INDEX(POA_GC_2026!$X:$X,MATCH($B29,POA_GC_2026!$A:$A,0)))</f>
        <v>ACTA DE ENTREGA RECEPCION DE MEDICAMENTOS ADQUIRIDOS, COMPROBANDO SUS CANTIDADES, CALIDAD Y CARACTERISTICAS DE ACUERDO A LO SOLICITADO</v>
      </c>
      <c r="L29" s="183" t="str">
        <f>IF($B29="","",INDEX(POA_GC_2026!$C:$C,MATCH($B29,POA_GC_2026!$A:$A,0)))</f>
        <v xml:space="preserve">ADQUISICION DE MEDICAMENTOS </v>
      </c>
      <c r="M29" s="184" t="str">
        <f>IF($B29="","",INDEX(POA_GC_2026!$D:$D,MATCH($B29,POA_GC_2026!$A:$A,0)))</f>
        <v>1333</v>
      </c>
      <c r="N29" s="185" t="str">
        <f>IF($B29="","",INDEX(POA_GC_2026!$E:$E,MATCH($B29,POA_GC_2026!$A:$A,0)))</f>
        <v>90</v>
      </c>
      <c r="O29" s="184" t="str">
        <f>IF($B29="","",INDEX(POA_GC_2026!$F:$F,MATCH($B29,POA_GC_2026!$A:$A,0)))</f>
        <v>000</v>
      </c>
      <c r="P29" s="184" t="str">
        <f>IF($B29="","",INDEX(POA_GC_2026!$G:$G,MATCH($B29,POA_GC_2026!$A:$A,0)))</f>
        <v>004</v>
      </c>
      <c r="Q29" s="183">
        <f>IF($B29="","",INDEX(POA_GC_2026!$H:$H,MATCH($B29,POA_GC_2026!$A:$A,0)))</f>
        <v>530809</v>
      </c>
      <c r="R29" s="183" t="str">
        <f>IF($B29="","",INDEX(POA_GC_2026!$I:$I,MATCH($B29,POA_GC_2026!$A:$A,0)))</f>
        <v>1303</v>
      </c>
      <c r="S29" s="183" t="str">
        <f>IF($B29="","",INDEX(POA_GC_2026!$J:$J,MATCH($B29,POA_GC_2026!$A:$A,0)))</f>
        <v>001</v>
      </c>
      <c r="T29" s="183" t="str">
        <f>IF($B29="","",INDEX(POA_GC_2026!$K:$K,MATCH($B29,POA_GC_2026!$A:$A,0)))</f>
        <v>0000</v>
      </c>
      <c r="U29" s="183" t="str">
        <f>IF($B29="","",INDEX(POA_GC_2026!$L:$L,MATCH($B29,POA_GC_2026!$A:$A,0)))</f>
        <v>0000</v>
      </c>
      <c r="V29" s="189">
        <f t="shared" si="2"/>
        <v>0</v>
      </c>
      <c r="W29" s="189">
        <f t="shared" si="3"/>
        <v>3095.74</v>
      </c>
      <c r="X29" s="145">
        <v>0</v>
      </c>
      <c r="Y29" s="145">
        <v>0</v>
      </c>
      <c r="Z29" s="198">
        <v>3095.74</v>
      </c>
      <c r="AA29" s="145">
        <v>0</v>
      </c>
      <c r="AB29" s="196"/>
      <c r="AC29" s="145"/>
      <c r="AD29" s="145"/>
      <c r="AE29" s="145"/>
      <c r="AF29" s="197">
        <f>IF($B29="","",INDEX(POA_GC_2026!$BE:$BE,MATCH($B29,POA_GC_2026!$A:$A,0)))</f>
        <v>3095.7299999999996</v>
      </c>
      <c r="AG29" s="197"/>
      <c r="AH29" s="197">
        <f>IF($B29="","",INDEX(POA_GC_2026!$BE:$BE,MATCH($B29,POA_GC_2026!$A:$A,0)))</f>
        <v>3095.7299999999996</v>
      </c>
      <c r="AI29" s="201" t="str">
        <f>IF($B29="","",INDEX(POA_GC_2026!$B:$B,MATCH($B29,POA_GC_2026!$A:$A,0)))</f>
        <v>HOSPITAL GENERAL DE CHONE</v>
      </c>
      <c r="AJ29" s="204" t="s">
        <v>2667</v>
      </c>
    </row>
    <row r="30" spans="1:36">
      <c r="A30" s="557"/>
      <c r="B30" s="204" t="s">
        <v>2669</v>
      </c>
      <c r="C30" s="558"/>
      <c r="D30" s="559"/>
      <c r="E30" s="558"/>
      <c r="F30" s="559"/>
      <c r="G30" s="558"/>
      <c r="H30" s="182" t="str">
        <f>IF($B30="","",INDEX(POA_GC_2026!$O:$O,MATCH($B30,POA_GC_2026!$A:$A,0)))</f>
        <v>PROVISION Y PRESTACION DE SERVICIOS DE SALUD</v>
      </c>
      <c r="I30" s="183" t="str">
        <f>IF($B30="","",INDEX(POA_GC_2026!$B:$B,MATCH($B30,POA_GC_2026!$A:$A,0)))</f>
        <v>HOSPITAL GENERAL DE CHONE</v>
      </c>
      <c r="J30" s="183" t="str">
        <f>IF($B30="","",INDEX(POA_GC_2026!$N:$N,MATCH($B30,POA_GC_2026!$A:$A,0)))</f>
        <v>HOSPITAL GENERAL DE CHONE</v>
      </c>
      <c r="K30" s="183" t="str">
        <f>IF($B30="","",INDEX(POA_GC_2026!$X:$X,MATCH($B30,POA_GC_2026!$A:$A,0)))</f>
        <v>ACTA DE ENTREGA RECEPCION DE MEDICAMENTOS ADQUIRIDOS, COMPROBANDO SUS CANTIDADES, CALIDAD Y CARACTERISTICAS DE ACUERDO A LO SOLICITADO</v>
      </c>
      <c r="L30" s="183" t="str">
        <f>IF($B30="","",INDEX(POA_GC_2026!$C:$C,MATCH($B30,POA_GC_2026!$A:$A,0)))</f>
        <v xml:space="preserve">ADQUISICION DE MEDICAMENTOS </v>
      </c>
      <c r="M30" s="184" t="str">
        <f>IF($B30="","",INDEX(POA_GC_2026!$D:$D,MATCH($B30,POA_GC_2026!$A:$A,0)))</f>
        <v>1333</v>
      </c>
      <c r="N30" s="185" t="str">
        <f>IF($B30="","",INDEX(POA_GC_2026!$E:$E,MATCH($B30,POA_GC_2026!$A:$A,0)))</f>
        <v>90</v>
      </c>
      <c r="O30" s="184" t="str">
        <f>IF($B30="","",INDEX(POA_GC_2026!$F:$F,MATCH($B30,POA_GC_2026!$A:$A,0)))</f>
        <v>000</v>
      </c>
      <c r="P30" s="184" t="str">
        <f>IF($B30="","",INDEX(POA_GC_2026!$G:$G,MATCH($B30,POA_GC_2026!$A:$A,0)))</f>
        <v>004</v>
      </c>
      <c r="Q30" s="183">
        <f>IF($B30="","",INDEX(POA_GC_2026!$H:$H,MATCH($B30,POA_GC_2026!$A:$A,0)))</f>
        <v>530809</v>
      </c>
      <c r="R30" s="183" t="str">
        <f>IF($B30="","",INDEX(POA_GC_2026!$I:$I,MATCH($B30,POA_GC_2026!$A:$A,0)))</f>
        <v>1303</v>
      </c>
      <c r="S30" s="183" t="str">
        <f>IF($B30="","",INDEX(POA_GC_2026!$J:$J,MATCH($B30,POA_GC_2026!$A:$A,0)))</f>
        <v>001</v>
      </c>
      <c r="T30" s="183" t="str">
        <f>IF($B30="","",INDEX(POA_GC_2026!$K:$K,MATCH($B30,POA_GC_2026!$A:$A,0)))</f>
        <v>0000</v>
      </c>
      <c r="U30" s="183" t="str">
        <f>IF($B30="","",INDEX(POA_GC_2026!$L:$L,MATCH($B30,POA_GC_2026!$A:$A,0)))</f>
        <v>0000</v>
      </c>
      <c r="V30" s="189">
        <f t="shared" si="2"/>
        <v>0</v>
      </c>
      <c r="W30" s="189">
        <f t="shared" si="3"/>
        <v>336</v>
      </c>
      <c r="X30" s="145">
        <v>0</v>
      </c>
      <c r="Y30" s="145">
        <v>0</v>
      </c>
      <c r="Z30" s="198">
        <v>336</v>
      </c>
      <c r="AA30" s="145">
        <v>0</v>
      </c>
      <c r="AB30" s="196"/>
      <c r="AC30" s="145"/>
      <c r="AD30" s="145"/>
      <c r="AE30" s="145"/>
      <c r="AF30" s="197">
        <f>IF($B30="","",INDEX(POA_GC_2026!$BE:$BE,MATCH($B30,POA_GC_2026!$A:$A,0)))</f>
        <v>336</v>
      </c>
      <c r="AG30" s="197"/>
      <c r="AH30" s="197">
        <f>IF($B30="","",INDEX(POA_GC_2026!$BE:$BE,MATCH($B30,POA_GC_2026!$A:$A,0)))</f>
        <v>336</v>
      </c>
      <c r="AI30" s="201" t="str">
        <f>IF($B30="","",INDEX(POA_GC_2026!$B:$B,MATCH($B30,POA_GC_2026!$A:$A,0)))</f>
        <v>HOSPITAL GENERAL DE CHONE</v>
      </c>
      <c r="AJ30" s="204" t="s">
        <v>2669</v>
      </c>
    </row>
    <row r="31" spans="1:36">
      <c r="A31" s="557"/>
      <c r="B31" s="204" t="s">
        <v>2671</v>
      </c>
      <c r="C31" s="558"/>
      <c r="D31" s="559"/>
      <c r="E31" s="558"/>
      <c r="F31" s="559"/>
      <c r="G31" s="558"/>
      <c r="H31" s="182" t="str">
        <f>IF($B31="","",INDEX(POA_GC_2026!$O:$O,MATCH($B31,POA_GC_2026!$A:$A,0)))</f>
        <v>PROVISION Y PRESTACION DE SERVICIOS DE SALUD</v>
      </c>
      <c r="I31" s="183" t="str">
        <f>IF($B31="","",INDEX(POA_GC_2026!$B:$B,MATCH($B31,POA_GC_2026!$A:$A,0)))</f>
        <v>HOSPITAL GENERAL DE CHONE</v>
      </c>
      <c r="J31" s="183" t="str">
        <f>IF($B31="","",INDEX(POA_GC_2026!$N:$N,MATCH($B31,POA_GC_2026!$A:$A,0)))</f>
        <v>HOSPITAL GENERAL DE CHONE</v>
      </c>
      <c r="K31" s="183" t="str">
        <f>IF($B31="","",INDEX(POA_GC_2026!$X:$X,MATCH($B31,POA_GC_2026!$A:$A,0)))</f>
        <v>ACTA DE ENTREGA RECEPCION DE MEDICAMENTOS ADQUIRIDOS, COMPROBANDO SUS CANTIDADES, CALIDAD Y CARACTERISTICAS DE ACUERDO A LO SOLICITADO</v>
      </c>
      <c r="L31" s="183" t="str">
        <f>IF($B31="","",INDEX(POA_GC_2026!$C:$C,MATCH($B31,POA_GC_2026!$A:$A,0)))</f>
        <v xml:space="preserve">ADQUISICION DE MEDICAMENTOS </v>
      </c>
      <c r="M31" s="184" t="str">
        <f>IF($B31="","",INDEX(POA_GC_2026!$D:$D,MATCH($B31,POA_GC_2026!$A:$A,0)))</f>
        <v>1333</v>
      </c>
      <c r="N31" s="185" t="str">
        <f>IF($B31="","",INDEX(POA_GC_2026!$E:$E,MATCH($B31,POA_GC_2026!$A:$A,0)))</f>
        <v>90</v>
      </c>
      <c r="O31" s="184" t="str">
        <f>IF($B31="","",INDEX(POA_GC_2026!$F:$F,MATCH($B31,POA_GC_2026!$A:$A,0)))</f>
        <v>000</v>
      </c>
      <c r="P31" s="184" t="str">
        <f>IF($B31="","",INDEX(POA_GC_2026!$G:$G,MATCH($B31,POA_GC_2026!$A:$A,0)))</f>
        <v>004</v>
      </c>
      <c r="Q31" s="183">
        <f>IF($B31="","",INDEX(POA_GC_2026!$H:$H,MATCH($B31,POA_GC_2026!$A:$A,0)))</f>
        <v>530809</v>
      </c>
      <c r="R31" s="183" t="str">
        <f>IF($B31="","",INDEX(POA_GC_2026!$I:$I,MATCH($B31,POA_GC_2026!$A:$A,0)))</f>
        <v>1303</v>
      </c>
      <c r="S31" s="183" t="str">
        <f>IF($B31="","",INDEX(POA_GC_2026!$J:$J,MATCH($B31,POA_GC_2026!$A:$A,0)))</f>
        <v>001</v>
      </c>
      <c r="T31" s="183" t="str">
        <f>IF($B31="","",INDEX(POA_GC_2026!$K:$K,MATCH($B31,POA_GC_2026!$A:$A,0)))</f>
        <v>0000</v>
      </c>
      <c r="U31" s="183" t="str">
        <f>IF($B31="","",INDEX(POA_GC_2026!$L:$L,MATCH($B31,POA_GC_2026!$A:$A,0)))</f>
        <v>0000</v>
      </c>
      <c r="V31" s="189">
        <f t="shared" si="2"/>
        <v>0</v>
      </c>
      <c r="W31" s="189">
        <f t="shared" si="3"/>
        <v>10783.63</v>
      </c>
      <c r="X31" s="145">
        <v>0</v>
      </c>
      <c r="Y31" s="145">
        <v>0</v>
      </c>
      <c r="Z31" s="198">
        <v>10783.63</v>
      </c>
      <c r="AA31" s="145">
        <v>0</v>
      </c>
      <c r="AB31" s="196"/>
      <c r="AC31" s="145"/>
      <c r="AD31" s="145"/>
      <c r="AE31" s="145"/>
      <c r="AF31" s="197">
        <f>IF($B31="","",INDEX(POA_GC_2026!$BE:$BE,MATCH($B31,POA_GC_2026!$A:$A,0)))</f>
        <v>10783.63</v>
      </c>
      <c r="AG31" s="197"/>
      <c r="AH31" s="197">
        <f>IF($B31="","",INDEX(POA_GC_2026!$BE:$BE,MATCH($B31,POA_GC_2026!$A:$A,0)))</f>
        <v>10783.63</v>
      </c>
      <c r="AI31" s="201" t="str">
        <f>IF($B31="","",INDEX(POA_GC_2026!$B:$B,MATCH($B31,POA_GC_2026!$A:$A,0)))</f>
        <v>HOSPITAL GENERAL DE CHONE</v>
      </c>
      <c r="AJ31" s="204" t="s">
        <v>2671</v>
      </c>
    </row>
    <row r="32" spans="1:36">
      <c r="A32" s="557"/>
      <c r="B32" s="204" t="s">
        <v>2673</v>
      </c>
      <c r="C32" s="558"/>
      <c r="D32" s="559"/>
      <c r="E32" s="558"/>
      <c r="F32" s="559"/>
      <c r="G32" s="558"/>
      <c r="H32" s="182" t="str">
        <f>IF($B32="","",INDEX(POA_GC_2026!$O:$O,MATCH($B32,POA_GC_2026!$A:$A,0)))</f>
        <v>PROVISION Y PRESTACION DE SERVICIOS DE SALUD</v>
      </c>
      <c r="I32" s="183" t="str">
        <f>IF($B32="","",INDEX(POA_GC_2026!$B:$B,MATCH($B32,POA_GC_2026!$A:$A,0)))</f>
        <v>HOSPITAL GENERAL DE CHONE</v>
      </c>
      <c r="J32" s="183" t="str">
        <f>IF($B32="","",INDEX(POA_GC_2026!$N:$N,MATCH($B32,POA_GC_2026!$A:$A,0)))</f>
        <v>HOSPITAL GENERAL DE CHONE</v>
      </c>
      <c r="K32" s="183" t="str">
        <f>IF($B32="","",INDEX(POA_GC_2026!$X:$X,MATCH($B32,POA_GC_2026!$A:$A,0)))</f>
        <v>ACTA DE ENTREGA RECEPCION DE MEDICAMENTOS ADQUIRIDOS, COMPROBANDO SUS CANTIDADES, CALIDAD Y CARACTERISTICAS DE ACUERDO A LO SOLICITADO</v>
      </c>
      <c r="L32" s="183" t="str">
        <f>IF($B32="","",INDEX(POA_GC_2026!$C:$C,MATCH($B32,POA_GC_2026!$A:$A,0)))</f>
        <v xml:space="preserve">ADQUISICION DE MEDICAMENTOS </v>
      </c>
      <c r="M32" s="184" t="str">
        <f>IF($B32="","",INDEX(POA_GC_2026!$D:$D,MATCH($B32,POA_GC_2026!$A:$A,0)))</f>
        <v>1333</v>
      </c>
      <c r="N32" s="185" t="str">
        <f>IF($B32="","",INDEX(POA_GC_2026!$E:$E,MATCH($B32,POA_GC_2026!$A:$A,0)))</f>
        <v>90</v>
      </c>
      <c r="O32" s="184" t="str">
        <f>IF($B32="","",INDEX(POA_GC_2026!$F:$F,MATCH($B32,POA_GC_2026!$A:$A,0)))</f>
        <v>000</v>
      </c>
      <c r="P32" s="184" t="str">
        <f>IF($B32="","",INDEX(POA_GC_2026!$G:$G,MATCH($B32,POA_GC_2026!$A:$A,0)))</f>
        <v>004</v>
      </c>
      <c r="Q32" s="183">
        <f>IF($B32="","",INDEX(POA_GC_2026!$H:$H,MATCH($B32,POA_GC_2026!$A:$A,0)))</f>
        <v>530809</v>
      </c>
      <c r="R32" s="183" t="str">
        <f>IF($B32="","",INDEX(POA_GC_2026!$I:$I,MATCH($B32,POA_GC_2026!$A:$A,0)))</f>
        <v>1303</v>
      </c>
      <c r="S32" s="183" t="str">
        <f>IF($B32="","",INDEX(POA_GC_2026!$J:$J,MATCH($B32,POA_GC_2026!$A:$A,0)))</f>
        <v>001</v>
      </c>
      <c r="T32" s="183" t="str">
        <f>IF($B32="","",INDEX(POA_GC_2026!$K:$K,MATCH($B32,POA_GC_2026!$A:$A,0)))</f>
        <v>0000</v>
      </c>
      <c r="U32" s="183" t="str">
        <f>IF($B32="","",INDEX(POA_GC_2026!$L:$L,MATCH($B32,POA_GC_2026!$A:$A,0)))</f>
        <v>0000</v>
      </c>
      <c r="V32" s="189">
        <f t="shared" si="2"/>
        <v>0</v>
      </c>
      <c r="W32" s="189">
        <f t="shared" si="3"/>
        <v>10005.82</v>
      </c>
      <c r="X32" s="145">
        <v>0</v>
      </c>
      <c r="Y32" s="145">
        <v>0</v>
      </c>
      <c r="Z32" s="198">
        <v>10005.82</v>
      </c>
      <c r="AA32" s="145">
        <v>0</v>
      </c>
      <c r="AB32" s="196"/>
      <c r="AC32" s="145"/>
      <c r="AD32" s="145"/>
      <c r="AE32" s="145"/>
      <c r="AF32" s="197">
        <f>IF($B32="","",INDEX(POA_GC_2026!$BE:$BE,MATCH($B32,POA_GC_2026!$A:$A,0)))</f>
        <v>10005.82</v>
      </c>
      <c r="AG32" s="197"/>
      <c r="AH32" s="197">
        <f>IF($B32="","",INDEX(POA_GC_2026!$BE:$BE,MATCH($B32,POA_GC_2026!$A:$A,0)))</f>
        <v>10005.82</v>
      </c>
      <c r="AI32" s="201" t="str">
        <f>IF($B32="","",INDEX(POA_GC_2026!$B:$B,MATCH($B32,POA_GC_2026!$A:$A,0)))</f>
        <v>HOSPITAL GENERAL DE CHONE</v>
      </c>
      <c r="AJ32" s="204" t="s">
        <v>2673</v>
      </c>
    </row>
    <row r="33" spans="1:36">
      <c r="A33" s="557"/>
      <c r="B33" s="204" t="s">
        <v>2675</v>
      </c>
      <c r="C33" s="558"/>
      <c r="D33" s="559"/>
      <c r="E33" s="558"/>
      <c r="F33" s="559"/>
      <c r="G33" s="558"/>
      <c r="H33" s="182" t="str">
        <f>IF($B33="","",INDEX(POA_GC_2026!$O:$O,MATCH($B33,POA_GC_2026!$A:$A,0)))</f>
        <v>PROVISION Y PRESTACION DE SERVICIOS DE SALUD</v>
      </c>
      <c r="I33" s="183" t="str">
        <f>IF($B33="","",INDEX(POA_GC_2026!$B:$B,MATCH($B33,POA_GC_2026!$A:$A,0)))</f>
        <v>HOSPITAL GENERAL DE CHONE</v>
      </c>
      <c r="J33" s="183" t="str">
        <f>IF($B33="","",INDEX(POA_GC_2026!$N:$N,MATCH($B33,POA_GC_2026!$A:$A,0)))</f>
        <v>HOSPITAL GENERAL DE CHONE</v>
      </c>
      <c r="K33" s="183" t="str">
        <f>IF($B33="","",INDEX(POA_GC_2026!$X:$X,MATCH($B33,POA_GC_2026!$A:$A,0)))</f>
        <v>ACTA DE ENTREGA RECEPCION DE MEDICAMENTOS ADQUIRIDOS, COMPROBANDO SUS CANTIDADES, CALIDAD Y CARACTERISTICAS DE ACUERDO A LO SOLICITADO</v>
      </c>
      <c r="L33" s="183" t="str">
        <f>IF($B33="","",INDEX(POA_GC_2026!$C:$C,MATCH($B33,POA_GC_2026!$A:$A,0)))</f>
        <v xml:space="preserve">ADQUISICION DE MEDICAMENTOS </v>
      </c>
      <c r="M33" s="184" t="str">
        <f>IF($B33="","",INDEX(POA_GC_2026!$D:$D,MATCH($B33,POA_GC_2026!$A:$A,0)))</f>
        <v>1333</v>
      </c>
      <c r="N33" s="185" t="str">
        <f>IF($B33="","",INDEX(POA_GC_2026!$E:$E,MATCH($B33,POA_GC_2026!$A:$A,0)))</f>
        <v>90</v>
      </c>
      <c r="O33" s="184" t="str">
        <f>IF($B33="","",INDEX(POA_GC_2026!$F:$F,MATCH($B33,POA_GC_2026!$A:$A,0)))</f>
        <v>000</v>
      </c>
      <c r="P33" s="184" t="str">
        <f>IF($B33="","",INDEX(POA_GC_2026!$G:$G,MATCH($B33,POA_GC_2026!$A:$A,0)))</f>
        <v>004</v>
      </c>
      <c r="Q33" s="183">
        <f>IF($B33="","",INDEX(POA_GC_2026!$H:$H,MATCH($B33,POA_GC_2026!$A:$A,0)))</f>
        <v>530809</v>
      </c>
      <c r="R33" s="183" t="str">
        <f>IF($B33="","",INDEX(POA_GC_2026!$I:$I,MATCH($B33,POA_GC_2026!$A:$A,0)))</f>
        <v>1303</v>
      </c>
      <c r="S33" s="183" t="str">
        <f>IF($B33="","",INDEX(POA_GC_2026!$J:$J,MATCH($B33,POA_GC_2026!$A:$A,0)))</f>
        <v>001</v>
      </c>
      <c r="T33" s="183" t="str">
        <f>IF($B33="","",INDEX(POA_GC_2026!$K:$K,MATCH($B33,POA_GC_2026!$A:$A,0)))</f>
        <v>0000</v>
      </c>
      <c r="U33" s="183" t="str">
        <f>IF($B33="","",INDEX(POA_GC_2026!$L:$L,MATCH($B33,POA_GC_2026!$A:$A,0)))</f>
        <v>0000</v>
      </c>
      <c r="V33" s="189">
        <f t="shared" si="2"/>
        <v>0</v>
      </c>
      <c r="W33" s="189">
        <f t="shared" si="3"/>
        <v>3080</v>
      </c>
      <c r="X33" s="145">
        <v>0</v>
      </c>
      <c r="Y33" s="145">
        <v>0</v>
      </c>
      <c r="Z33" s="198">
        <v>3080</v>
      </c>
      <c r="AA33" s="145">
        <v>0</v>
      </c>
      <c r="AB33" s="196"/>
      <c r="AC33" s="145"/>
      <c r="AD33" s="145"/>
      <c r="AE33" s="145"/>
      <c r="AF33" s="197">
        <f>IF($B33="","",INDEX(POA_GC_2026!$BE:$BE,MATCH($B33,POA_GC_2026!$A:$A,0)))</f>
        <v>3080</v>
      </c>
      <c r="AG33" s="197"/>
      <c r="AH33" s="197">
        <f>IF($B33="","",INDEX(POA_GC_2026!$BE:$BE,MATCH($B33,POA_GC_2026!$A:$A,0)))</f>
        <v>3080</v>
      </c>
      <c r="AI33" s="201" t="str">
        <f>IF($B33="","",INDEX(POA_GC_2026!$B:$B,MATCH($B33,POA_GC_2026!$A:$A,0)))</f>
        <v>HOSPITAL GENERAL DE CHONE</v>
      </c>
      <c r="AJ33" s="204" t="s">
        <v>2675</v>
      </c>
    </row>
    <row r="34" spans="1:36">
      <c r="A34" s="557"/>
      <c r="B34" s="204" t="s">
        <v>2678</v>
      </c>
      <c r="C34" s="558"/>
      <c r="D34" s="559"/>
      <c r="E34" s="558"/>
      <c r="F34" s="559"/>
      <c r="G34" s="558"/>
      <c r="H34" s="182" t="str">
        <f>IF($B34="","",INDEX(POA_GC_2026!$O:$O,MATCH($B34,POA_GC_2026!$A:$A,0)))</f>
        <v>PROVISION Y PRESTACION DE SERVICIOS DE SALUD</v>
      </c>
      <c r="I34" s="183" t="str">
        <f>IF($B34="","",INDEX(POA_GC_2026!$B:$B,MATCH($B34,POA_GC_2026!$A:$A,0)))</f>
        <v>HOSPITAL GENERAL DE CHONE</v>
      </c>
      <c r="J34" s="183" t="str">
        <f>IF($B34="","",INDEX(POA_GC_2026!$N:$N,MATCH($B34,POA_GC_2026!$A:$A,0)))</f>
        <v>HOSPITAL GENERAL DE CHONE</v>
      </c>
      <c r="K34" s="183" t="str">
        <f>IF($B34="","",INDEX(POA_GC_2026!$X:$X,MATCH($B34,POA_GC_2026!$A:$A,0)))</f>
        <v>ACTA DE ENTREGA RECEPCION DE MEDICAMENTOS ADQUIRIDOS, COMPROBANDO SUS CANTIDADES, CALIDAD Y CARACTERISTICAS DE ACUERDO A LO SOLICITADO</v>
      </c>
      <c r="L34" s="183" t="str">
        <f>IF($B34="","",INDEX(POA_GC_2026!$C:$C,MATCH($B34,POA_GC_2026!$A:$A,0)))</f>
        <v xml:space="preserve">ADQUISICION DE MEDICAMENTOS </v>
      </c>
      <c r="M34" s="184" t="str">
        <f>IF($B34="","",INDEX(POA_GC_2026!$D:$D,MATCH($B34,POA_GC_2026!$A:$A,0)))</f>
        <v>1333</v>
      </c>
      <c r="N34" s="185" t="str">
        <f>IF($B34="","",INDEX(POA_GC_2026!$E:$E,MATCH($B34,POA_GC_2026!$A:$A,0)))</f>
        <v>90</v>
      </c>
      <c r="O34" s="184" t="str">
        <f>IF($B34="","",INDEX(POA_GC_2026!$F:$F,MATCH($B34,POA_GC_2026!$A:$A,0)))</f>
        <v>000</v>
      </c>
      <c r="P34" s="184" t="str">
        <f>IF($B34="","",INDEX(POA_GC_2026!$G:$G,MATCH($B34,POA_GC_2026!$A:$A,0)))</f>
        <v>004</v>
      </c>
      <c r="Q34" s="183">
        <f>IF($B34="","",INDEX(POA_GC_2026!$H:$H,MATCH($B34,POA_GC_2026!$A:$A,0)))</f>
        <v>530809</v>
      </c>
      <c r="R34" s="183" t="str">
        <f>IF($B34="","",INDEX(POA_GC_2026!$I:$I,MATCH($B34,POA_GC_2026!$A:$A,0)))</f>
        <v>1303</v>
      </c>
      <c r="S34" s="183" t="str">
        <f>IF($B34="","",INDEX(POA_GC_2026!$J:$J,MATCH($B34,POA_GC_2026!$A:$A,0)))</f>
        <v>001</v>
      </c>
      <c r="T34" s="183" t="str">
        <f>IF($B34="","",INDEX(POA_GC_2026!$K:$K,MATCH($B34,POA_GC_2026!$A:$A,0)))</f>
        <v>0000</v>
      </c>
      <c r="U34" s="183" t="str">
        <f>IF($B34="","",INDEX(POA_GC_2026!$L:$L,MATCH($B34,POA_GC_2026!$A:$A,0)))</f>
        <v>0000</v>
      </c>
      <c r="V34" s="189">
        <f t="shared" si="2"/>
        <v>0</v>
      </c>
      <c r="W34" s="189">
        <f t="shared" si="3"/>
        <v>2244.9299999999998</v>
      </c>
      <c r="X34" s="145">
        <v>0</v>
      </c>
      <c r="Y34" s="145">
        <v>0</v>
      </c>
      <c r="Z34" s="198">
        <v>2244.9299999999998</v>
      </c>
      <c r="AA34" s="145">
        <v>0</v>
      </c>
      <c r="AB34" s="196"/>
      <c r="AC34" s="145"/>
      <c r="AD34" s="145"/>
      <c r="AE34" s="145"/>
      <c r="AF34" s="197">
        <f>IF($B34="","",INDEX(POA_GC_2026!$BE:$BE,MATCH($B34,POA_GC_2026!$A:$A,0)))</f>
        <v>2244.9299999999998</v>
      </c>
      <c r="AG34" s="197"/>
      <c r="AH34" s="197">
        <f>IF($B34="","",INDEX(POA_GC_2026!$BE:$BE,MATCH($B34,POA_GC_2026!$A:$A,0)))</f>
        <v>2244.9299999999998</v>
      </c>
      <c r="AI34" s="201" t="str">
        <f>IF($B34="","",INDEX(POA_GC_2026!$B:$B,MATCH($B34,POA_GC_2026!$A:$A,0)))</f>
        <v>HOSPITAL GENERAL DE CHONE</v>
      </c>
      <c r="AJ34" s="204" t="s">
        <v>2678</v>
      </c>
    </row>
    <row r="35" spans="1:36">
      <c r="A35" s="557"/>
      <c r="B35" s="204" t="s">
        <v>2680</v>
      </c>
      <c r="C35" s="558"/>
      <c r="D35" s="559"/>
      <c r="E35" s="558"/>
      <c r="F35" s="559"/>
      <c r="G35" s="558"/>
      <c r="H35" s="182" t="str">
        <f>IF($B35="","",INDEX(POA_GC_2026!$O:$O,MATCH($B35,POA_GC_2026!$A:$A,0)))</f>
        <v>PROVISION Y PRESTACION DE SERVICIOS DE SALUD</v>
      </c>
      <c r="I35" s="183" t="str">
        <f>IF($B35="","",INDEX(POA_GC_2026!$B:$B,MATCH($B35,POA_GC_2026!$A:$A,0)))</f>
        <v>HOSPITAL GENERAL DE CHONE</v>
      </c>
      <c r="J35" s="183" t="str">
        <f>IF($B35="","",INDEX(POA_GC_2026!$N:$N,MATCH($B35,POA_GC_2026!$A:$A,0)))</f>
        <v>HOSPITAL GENERAL DE CHONE</v>
      </c>
      <c r="K35" s="183" t="str">
        <f>IF($B35="","",INDEX(POA_GC_2026!$X:$X,MATCH($B35,POA_GC_2026!$A:$A,0)))</f>
        <v>ACTA DE ENTREGA RECEPCION DE MEDICAMENTOS ADQUIRIDOS, COMPROBANDO SUS CANTIDADES, CALIDAD Y CARACTERISTICAS DE ACUERDO A LO SOLICITADO</v>
      </c>
      <c r="L35" s="183" t="str">
        <f>IF($B35="","",INDEX(POA_GC_2026!$C:$C,MATCH($B35,POA_GC_2026!$A:$A,0)))</f>
        <v xml:space="preserve">ADQUISICION DE MEDICAMENTOS </v>
      </c>
      <c r="M35" s="184" t="str">
        <f>IF($B35="","",INDEX(POA_GC_2026!$D:$D,MATCH($B35,POA_GC_2026!$A:$A,0)))</f>
        <v>1333</v>
      </c>
      <c r="N35" s="185" t="str">
        <f>IF($B35="","",INDEX(POA_GC_2026!$E:$E,MATCH($B35,POA_GC_2026!$A:$A,0)))</f>
        <v>90</v>
      </c>
      <c r="O35" s="184" t="str">
        <f>IF($B35="","",INDEX(POA_GC_2026!$F:$F,MATCH($B35,POA_GC_2026!$A:$A,0)))</f>
        <v>000</v>
      </c>
      <c r="P35" s="184" t="str">
        <f>IF($B35="","",INDEX(POA_GC_2026!$G:$G,MATCH($B35,POA_GC_2026!$A:$A,0)))</f>
        <v>004</v>
      </c>
      <c r="Q35" s="183">
        <f>IF($B35="","",INDEX(POA_GC_2026!$H:$H,MATCH($B35,POA_GC_2026!$A:$A,0)))</f>
        <v>530809</v>
      </c>
      <c r="R35" s="183" t="str">
        <f>IF($B35="","",INDEX(POA_GC_2026!$I:$I,MATCH($B35,POA_GC_2026!$A:$A,0)))</f>
        <v>1303</v>
      </c>
      <c r="S35" s="183" t="str">
        <f>IF($B35="","",INDEX(POA_GC_2026!$J:$J,MATCH($B35,POA_GC_2026!$A:$A,0)))</f>
        <v>001</v>
      </c>
      <c r="T35" s="183" t="str">
        <f>IF($B35="","",INDEX(POA_GC_2026!$K:$K,MATCH($B35,POA_GC_2026!$A:$A,0)))</f>
        <v>0000</v>
      </c>
      <c r="U35" s="183" t="str">
        <f>IF($B35="","",INDEX(POA_GC_2026!$L:$L,MATCH($B35,POA_GC_2026!$A:$A,0)))</f>
        <v>0000</v>
      </c>
      <c r="V35" s="189">
        <f t="shared" si="2"/>
        <v>0</v>
      </c>
      <c r="W35" s="189">
        <f t="shared" si="3"/>
        <v>1890</v>
      </c>
      <c r="X35" s="145">
        <v>0</v>
      </c>
      <c r="Y35" s="145">
        <v>0</v>
      </c>
      <c r="Z35" s="198">
        <v>1890</v>
      </c>
      <c r="AA35" s="145">
        <v>0</v>
      </c>
      <c r="AB35" s="196"/>
      <c r="AC35" s="145"/>
      <c r="AD35" s="145"/>
      <c r="AE35" s="145"/>
      <c r="AF35" s="197">
        <f>IF($B35="","",INDEX(POA_GC_2026!$BE:$BE,MATCH($B35,POA_GC_2026!$A:$A,0)))</f>
        <v>1890</v>
      </c>
      <c r="AG35" s="197"/>
      <c r="AH35" s="197">
        <f>IF($B35="","",INDEX(POA_GC_2026!$BE:$BE,MATCH($B35,POA_GC_2026!$A:$A,0)))</f>
        <v>1890</v>
      </c>
      <c r="AI35" s="201" t="str">
        <f>IF($B35="","",INDEX(POA_GC_2026!$B:$B,MATCH($B35,POA_GC_2026!$A:$A,0)))</f>
        <v>HOSPITAL GENERAL DE CHONE</v>
      </c>
      <c r="AJ35" s="204" t="s">
        <v>2680</v>
      </c>
    </row>
    <row r="36" spans="1:36">
      <c r="A36" s="557"/>
      <c r="B36" s="204" t="s">
        <v>2682</v>
      </c>
      <c r="C36" s="558"/>
      <c r="D36" s="559"/>
      <c r="E36" s="558"/>
      <c r="F36" s="559"/>
      <c r="G36" s="558"/>
      <c r="H36" s="182" t="str">
        <f>IF($B36="","",INDEX(POA_GC_2026!$O:$O,MATCH($B36,POA_GC_2026!$A:$A,0)))</f>
        <v>PROVISION Y PRESTACION DE SERVICIOS DE SALUD</v>
      </c>
      <c r="I36" s="183" t="str">
        <f>IF($B36="","",INDEX(POA_GC_2026!$B:$B,MATCH($B36,POA_GC_2026!$A:$A,0)))</f>
        <v>HOSPITAL GENERAL DE CHONE</v>
      </c>
      <c r="J36" s="183" t="str">
        <f>IF($B36="","",INDEX(POA_GC_2026!$N:$N,MATCH($B36,POA_GC_2026!$A:$A,0)))</f>
        <v>HOSPITAL GENERAL DE CHONE</v>
      </c>
      <c r="K36" s="183" t="str">
        <f>IF($B36="","",INDEX(POA_GC_2026!$X:$X,MATCH($B36,POA_GC_2026!$A:$A,0)))</f>
        <v>ACTA DE ENTREGA RECEPCION DE MEDICAMENTOS ADQUIRIDOS, COMPROBANDO SUS CANTIDADES, CALIDAD Y CARACTERISTICAS DE ACUERDO A LO SOLICITADO</v>
      </c>
      <c r="L36" s="183" t="str">
        <f>IF($B36="","",INDEX(POA_GC_2026!$C:$C,MATCH($B36,POA_GC_2026!$A:$A,0)))</f>
        <v xml:space="preserve">ADQUISICION DE MEDICAMENTOS </v>
      </c>
      <c r="M36" s="184" t="str">
        <f>IF($B36="","",INDEX(POA_GC_2026!$D:$D,MATCH($B36,POA_GC_2026!$A:$A,0)))</f>
        <v>1333</v>
      </c>
      <c r="N36" s="185" t="str">
        <f>IF($B36="","",INDEX(POA_GC_2026!$E:$E,MATCH($B36,POA_GC_2026!$A:$A,0)))</f>
        <v>90</v>
      </c>
      <c r="O36" s="184" t="str">
        <f>IF($B36="","",INDEX(POA_GC_2026!$F:$F,MATCH($B36,POA_GC_2026!$A:$A,0)))</f>
        <v>000</v>
      </c>
      <c r="P36" s="184" t="str">
        <f>IF($B36="","",INDEX(POA_GC_2026!$G:$G,MATCH($B36,POA_GC_2026!$A:$A,0)))</f>
        <v>004</v>
      </c>
      <c r="Q36" s="183">
        <f>IF($B36="","",INDEX(POA_GC_2026!$H:$H,MATCH($B36,POA_GC_2026!$A:$A,0)))</f>
        <v>530809</v>
      </c>
      <c r="R36" s="183" t="str">
        <f>IF($B36="","",INDEX(POA_GC_2026!$I:$I,MATCH($B36,POA_GC_2026!$A:$A,0)))</f>
        <v>1303</v>
      </c>
      <c r="S36" s="183" t="str">
        <f>IF($B36="","",INDEX(POA_GC_2026!$J:$J,MATCH($B36,POA_GC_2026!$A:$A,0)))</f>
        <v>001</v>
      </c>
      <c r="T36" s="183" t="str">
        <f>IF($B36="","",INDEX(POA_GC_2026!$K:$K,MATCH($B36,POA_GC_2026!$A:$A,0)))</f>
        <v>0000</v>
      </c>
      <c r="U36" s="183" t="str">
        <f>IF($B36="","",INDEX(POA_GC_2026!$L:$L,MATCH($B36,POA_GC_2026!$A:$A,0)))</f>
        <v>0000</v>
      </c>
      <c r="V36" s="189">
        <f t="shared" si="2"/>
        <v>0</v>
      </c>
      <c r="W36" s="189">
        <f t="shared" si="3"/>
        <v>50000</v>
      </c>
      <c r="X36" s="145">
        <v>0</v>
      </c>
      <c r="Y36" s="145">
        <v>0</v>
      </c>
      <c r="Z36" s="198">
        <v>50000</v>
      </c>
      <c r="AA36" s="145">
        <v>0</v>
      </c>
      <c r="AB36" s="196"/>
      <c r="AC36" s="145"/>
      <c r="AD36" s="145"/>
      <c r="AE36" s="145"/>
      <c r="AF36" s="197">
        <f>IF($B36="","",INDEX(POA_GC_2026!$BE:$BE,MATCH($B36,POA_GC_2026!$A:$A,0)))</f>
        <v>6764</v>
      </c>
      <c r="AG36" s="197"/>
      <c r="AH36" s="197">
        <f>IF($B36="","",INDEX(POA_GC_2026!$BE:$BE,MATCH($B36,POA_GC_2026!$A:$A,0)))</f>
        <v>6764</v>
      </c>
      <c r="AI36" s="201" t="str">
        <f>IF($B36="","",INDEX(POA_GC_2026!$B:$B,MATCH($B36,POA_GC_2026!$A:$A,0)))</f>
        <v>HOSPITAL GENERAL DE CHONE</v>
      </c>
      <c r="AJ36" s="204" t="s">
        <v>2682</v>
      </c>
    </row>
    <row r="37" spans="1:36">
      <c r="A37" s="557"/>
      <c r="B37" s="204" t="s">
        <v>2684</v>
      </c>
      <c r="C37" s="558"/>
      <c r="D37" s="559"/>
      <c r="E37" s="558"/>
      <c r="F37" s="559"/>
      <c r="G37" s="558"/>
      <c r="H37" s="182" t="str">
        <f>IF($B37="","",INDEX(POA_GC_2026!$O:$O,MATCH($B37,POA_GC_2026!$A:$A,0)))</f>
        <v>PROVISION Y PRESTACION DE SERVICIOS DE SALUD</v>
      </c>
      <c r="I37" s="183" t="str">
        <f>IF($B37="","",INDEX(POA_GC_2026!$B:$B,MATCH($B37,POA_GC_2026!$A:$A,0)))</f>
        <v>HOSPITAL GENERAL DE CHONE</v>
      </c>
      <c r="J37" s="183" t="str">
        <f>IF($B37="","",INDEX(POA_GC_2026!$N:$N,MATCH($B37,POA_GC_2026!$A:$A,0)))</f>
        <v>HOSPITAL GENERAL DE CHONE</v>
      </c>
      <c r="K37" s="183" t="str">
        <f>IF($B37="","",INDEX(POA_GC_2026!$X:$X,MATCH($B37,POA_GC_2026!$A:$A,0)))</f>
        <v>ACTA DE ENTREGA RECEPCION DE MEDICAMENTOS ADQUIRIDOS, COMPROBANDO SUS CANTIDADES, CALIDAD Y CARACTERISTICAS DE ACUERDO A LO SOLICITADO</v>
      </c>
      <c r="L37" s="183" t="str">
        <f>IF($B37="","",INDEX(POA_GC_2026!$C:$C,MATCH($B37,POA_GC_2026!$A:$A,0)))</f>
        <v xml:space="preserve">ADQUISICION DE MEDICAMENTOS </v>
      </c>
      <c r="M37" s="184" t="str">
        <f>IF($B37="","",INDEX(POA_GC_2026!$D:$D,MATCH($B37,POA_GC_2026!$A:$A,0)))</f>
        <v>1333</v>
      </c>
      <c r="N37" s="185" t="str">
        <f>IF($B37="","",INDEX(POA_GC_2026!$E:$E,MATCH($B37,POA_GC_2026!$A:$A,0)))</f>
        <v>90</v>
      </c>
      <c r="O37" s="184" t="str">
        <f>IF($B37="","",INDEX(POA_GC_2026!$F:$F,MATCH($B37,POA_GC_2026!$A:$A,0)))</f>
        <v>000</v>
      </c>
      <c r="P37" s="184" t="str">
        <f>IF($B37="","",INDEX(POA_GC_2026!$G:$G,MATCH($B37,POA_GC_2026!$A:$A,0)))</f>
        <v>004</v>
      </c>
      <c r="Q37" s="183">
        <f>IF($B37="","",INDEX(POA_GC_2026!$H:$H,MATCH($B37,POA_GC_2026!$A:$A,0)))</f>
        <v>530809</v>
      </c>
      <c r="R37" s="183" t="str">
        <f>IF($B37="","",INDEX(POA_GC_2026!$I:$I,MATCH($B37,POA_GC_2026!$A:$A,0)))</f>
        <v>1303</v>
      </c>
      <c r="S37" s="183" t="str">
        <f>IF($B37="","",INDEX(POA_GC_2026!$J:$J,MATCH($B37,POA_GC_2026!$A:$A,0)))</f>
        <v>001</v>
      </c>
      <c r="T37" s="183" t="str">
        <f>IF($B37="","",INDEX(POA_GC_2026!$K:$K,MATCH($B37,POA_GC_2026!$A:$A,0)))</f>
        <v>0000</v>
      </c>
      <c r="U37" s="183" t="str">
        <f>IF($B37="","",INDEX(POA_GC_2026!$L:$L,MATCH($B37,POA_GC_2026!$A:$A,0)))</f>
        <v>0000</v>
      </c>
      <c r="V37" s="189">
        <f t="shared" si="2"/>
        <v>0</v>
      </c>
      <c r="W37" s="189">
        <f t="shared" si="3"/>
        <v>2420.7199999999998</v>
      </c>
      <c r="X37" s="145">
        <v>0</v>
      </c>
      <c r="Y37" s="145">
        <v>0</v>
      </c>
      <c r="Z37" s="198">
        <v>2420.7199999999998</v>
      </c>
      <c r="AA37" s="145">
        <v>0</v>
      </c>
      <c r="AB37" s="196"/>
      <c r="AC37" s="145"/>
      <c r="AD37" s="145"/>
      <c r="AE37" s="145"/>
      <c r="AF37" s="197">
        <f>IF($B37="","",INDEX(POA_GC_2026!$BE:$BE,MATCH($B37,POA_GC_2026!$A:$A,0)))</f>
        <v>2420.7199999999998</v>
      </c>
      <c r="AG37" s="197"/>
      <c r="AH37" s="197">
        <f>IF($B37="","",INDEX(POA_GC_2026!$BE:$BE,MATCH($B37,POA_GC_2026!$A:$A,0)))</f>
        <v>2420.7199999999998</v>
      </c>
      <c r="AI37" s="201" t="str">
        <f>IF($B37="","",INDEX(POA_GC_2026!$B:$B,MATCH($B37,POA_GC_2026!$A:$A,0)))</f>
        <v>HOSPITAL GENERAL DE CHONE</v>
      </c>
      <c r="AJ37" s="204" t="s">
        <v>2684</v>
      </c>
    </row>
    <row r="38" spans="1:36">
      <c r="A38" s="557"/>
      <c r="B38" s="204" t="s">
        <v>2697</v>
      </c>
      <c r="C38" s="558"/>
      <c r="D38" s="559"/>
      <c r="E38" s="558"/>
      <c r="F38" s="559"/>
      <c r="G38" s="558"/>
      <c r="H38" s="182" t="str">
        <f>IF($B38="","",INDEX(POA_GC_2026!$O:$O,MATCH($B38,POA_GC_2026!$A:$A,0)))</f>
        <v>PROVISION Y PRESTACION DE SERVICIOS DE SALUD</v>
      </c>
      <c r="I38" s="183" t="str">
        <f>IF($B38="","",INDEX(POA_GC_2026!$B:$B,MATCH($B38,POA_GC_2026!$A:$A,0)))</f>
        <v>HOSPITAL GENERAL DE CHONE</v>
      </c>
      <c r="J38" s="183" t="str">
        <f>IF($B38="","",INDEX(POA_GC_2026!$N:$N,MATCH($B38,POA_GC_2026!$A:$A,0)))</f>
        <v>HOSPITAL GENERAL DE CHONE</v>
      </c>
      <c r="K38" s="183" t="str">
        <f>IF($B38="","",INDEX(POA_GC_2026!$X:$X,MATCH($B38,POA_GC_2026!$A:$A,0)))</f>
        <v>ACTA DE ENTREGA RECEPCION DE DISPOSITIVOS MEDICOS PARA LABORATORIO CLINICO Y PÀTOLOGIA ADQUIRIDOS, COMPROBANDO SUS CANTIDADES, CALIDAD Y CARACTERISTICAS DE ACUERDO A LO SOLICITADO</v>
      </c>
      <c r="L38" s="183" t="str">
        <f>IF($B38="","",INDEX(POA_GC_2026!$C:$C,MATCH($B38,POA_GC_2026!$A:$A,0)))</f>
        <v>ADQUISICION DE REPUESTOS Y ACCESORIOS</v>
      </c>
      <c r="M38" s="184" t="str">
        <f>IF($B38="","",INDEX(POA_GC_2026!$D:$D,MATCH($B38,POA_GC_2026!$A:$A,0)))</f>
        <v>1333</v>
      </c>
      <c r="N38" s="185" t="str">
        <f>IF($B38="","",INDEX(POA_GC_2026!$E:$E,MATCH($B38,POA_GC_2026!$A:$A,0)))</f>
        <v>90</v>
      </c>
      <c r="O38" s="184" t="str">
        <f>IF($B38="","",INDEX(POA_GC_2026!$F:$F,MATCH($B38,POA_GC_2026!$A:$A,0)))</f>
        <v>000</v>
      </c>
      <c r="P38" s="184" t="str">
        <f>IF($B38="","",INDEX(POA_GC_2026!$G:$G,MATCH($B38,POA_GC_2026!$A:$A,0)))</f>
        <v>004</v>
      </c>
      <c r="Q38" s="183">
        <f>IF($B38="","",INDEX(POA_GC_2026!$H:$H,MATCH($B38,POA_GC_2026!$A:$A,0)))</f>
        <v>530813</v>
      </c>
      <c r="R38" s="183" t="str">
        <f>IF($B38="","",INDEX(POA_GC_2026!$I:$I,MATCH($B38,POA_GC_2026!$A:$A,0)))</f>
        <v>1303</v>
      </c>
      <c r="S38" s="183" t="str">
        <f>IF($B38="","",INDEX(POA_GC_2026!$J:$J,MATCH($B38,POA_GC_2026!$A:$A,0)))</f>
        <v>001</v>
      </c>
      <c r="T38" s="183" t="str">
        <f>IF($B38="","",INDEX(POA_GC_2026!$K:$K,MATCH($B38,POA_GC_2026!$A:$A,0)))</f>
        <v>0000</v>
      </c>
      <c r="U38" s="183" t="str">
        <f>IF($B38="","",INDEX(POA_GC_2026!$L:$L,MATCH($B38,POA_GC_2026!$A:$A,0)))</f>
        <v>0000</v>
      </c>
      <c r="V38" s="189">
        <f t="shared" si="2"/>
        <v>0</v>
      </c>
      <c r="W38" s="189">
        <f t="shared" si="3"/>
        <v>30000</v>
      </c>
      <c r="X38" s="145">
        <v>0</v>
      </c>
      <c r="Y38" s="145">
        <v>0</v>
      </c>
      <c r="Z38" s="198">
        <v>30000</v>
      </c>
      <c r="AA38" s="145">
        <v>0</v>
      </c>
      <c r="AB38" s="196"/>
      <c r="AC38" s="145"/>
      <c r="AD38" s="145"/>
      <c r="AE38" s="145"/>
      <c r="AF38" s="197">
        <f>IF($B38="","",INDEX(POA_GC_2026!$BE:$BE,MATCH($B38,POA_GC_2026!$A:$A,0)))</f>
        <v>0</v>
      </c>
      <c r="AG38" s="197"/>
      <c r="AH38" s="197">
        <f>IF($B38="","",INDEX(POA_GC_2026!$BE:$BE,MATCH($B38,POA_GC_2026!$A:$A,0)))</f>
        <v>0</v>
      </c>
      <c r="AI38" s="201" t="str">
        <f>IF($B38="","",INDEX(POA_GC_2026!$B:$B,MATCH($B38,POA_GC_2026!$A:$A,0)))</f>
        <v>HOSPITAL GENERAL DE CHONE</v>
      </c>
      <c r="AJ38" s="204" t="s">
        <v>2697</v>
      </c>
    </row>
    <row r="39" spans="1:36">
      <c r="A39" s="557"/>
      <c r="B39" s="204" t="s">
        <v>2724</v>
      </c>
      <c r="C39" s="558"/>
      <c r="D39" s="559"/>
      <c r="E39" s="558"/>
      <c r="F39" s="559"/>
      <c r="G39" s="558"/>
      <c r="H39" s="182" t="str">
        <f>IF($B39="","",INDEX(POA_GC_2026!$O:$O,MATCH($B39,POA_GC_2026!$A:$A,0)))</f>
        <v>PROVISION Y PRESTACION DE SERVICIOS DE SALUD</v>
      </c>
      <c r="I39" s="183" t="str">
        <f>IF($B39="","",INDEX(POA_GC_2026!$B:$B,MATCH($B39,POA_GC_2026!$A:$A,0)))</f>
        <v>HOSPITAL GENERAL DE CHONE</v>
      </c>
      <c r="J39" s="183" t="str">
        <f>IF($B39="","",INDEX(POA_GC_2026!$N:$N,MATCH($B39,POA_GC_2026!$A:$A,0)))</f>
        <v>HOSPITAL GENERAL DE CHONE</v>
      </c>
      <c r="K39" s="183" t="str">
        <f>IF($B39="","",INDEX(POA_GC_2026!$X:$X,MATCH($B39,POA_GC_2026!$A:$A,0)))</f>
        <v>PAGO DE OBLIGACIONES ECONOMICAS DE LA INSTITUCION PREVIA AUTORIZACION EXPRESA DE LA AUTORIDAD COMPETENTE</v>
      </c>
      <c r="L39" s="183" t="str">
        <f>IF($B39="","",INDEX(POA_GC_2026!$C:$C,MATCH($B39,POA_GC_2026!$A:$A,0)))</f>
        <v>ARRENDAMIENTOS, ALICUOTAS, IMPUESTOS, OBLIGACIONES PATRONALES</v>
      </c>
      <c r="M39" s="184" t="str">
        <f>IF($B39="","",INDEX(POA_GC_2026!$D:$D,MATCH($B39,POA_GC_2026!$A:$A,0)))</f>
        <v>1333</v>
      </c>
      <c r="N39" s="185" t="str">
        <f>IF($B39="","",INDEX(POA_GC_2026!$E:$E,MATCH($B39,POA_GC_2026!$A:$A,0)))</f>
        <v>90</v>
      </c>
      <c r="O39" s="184" t="str">
        <f>IF($B39="","",INDEX(POA_GC_2026!$F:$F,MATCH($B39,POA_GC_2026!$A:$A,0)))</f>
        <v>000</v>
      </c>
      <c r="P39" s="184" t="str">
        <f>IF($B39="","",INDEX(POA_GC_2026!$G:$G,MATCH($B39,POA_GC_2026!$A:$A,0)))</f>
        <v>004</v>
      </c>
      <c r="Q39" s="183">
        <f>IF($B39="","",INDEX(POA_GC_2026!$H:$H,MATCH($B39,POA_GC_2026!$A:$A,0)))</f>
        <v>570102</v>
      </c>
      <c r="R39" s="183" t="str">
        <f>IF($B39="","",INDEX(POA_GC_2026!$I:$I,MATCH($B39,POA_GC_2026!$A:$A,0)))</f>
        <v>1303</v>
      </c>
      <c r="S39" s="183" t="str">
        <f>IF($B39="","",INDEX(POA_GC_2026!$J:$J,MATCH($B39,POA_GC_2026!$A:$A,0)))</f>
        <v>001</v>
      </c>
      <c r="T39" s="183" t="str">
        <f>IF($B39="","",INDEX(POA_GC_2026!$K:$K,MATCH($B39,POA_GC_2026!$A:$A,0)))</f>
        <v>0000</v>
      </c>
      <c r="U39" s="183" t="str">
        <f>IF($B39="","",INDEX(POA_GC_2026!$L:$L,MATCH($B39,POA_GC_2026!$A:$A,0)))</f>
        <v>0000</v>
      </c>
      <c r="V39" s="189">
        <f t="shared" si="2"/>
        <v>0</v>
      </c>
      <c r="W39" s="189">
        <f t="shared" si="3"/>
        <v>157000</v>
      </c>
      <c r="X39" s="145">
        <v>0</v>
      </c>
      <c r="Y39" s="145">
        <v>0</v>
      </c>
      <c r="Z39" s="198">
        <v>157000</v>
      </c>
      <c r="AA39" s="145">
        <v>0</v>
      </c>
      <c r="AB39" s="196"/>
      <c r="AC39" s="145"/>
      <c r="AD39" s="145"/>
      <c r="AE39" s="145"/>
      <c r="AF39" s="197">
        <f>IF($B39="","",INDEX(POA_GC_2026!$BE:$BE,MATCH($B39,POA_GC_2026!$A:$A,0)))</f>
        <v>0</v>
      </c>
      <c r="AG39" s="197"/>
      <c r="AH39" s="197">
        <f>IF($B39="","",INDEX(POA_GC_2026!$BE:$BE,MATCH($B39,POA_GC_2026!$A:$A,0)))</f>
        <v>0</v>
      </c>
      <c r="AI39" s="201" t="str">
        <f>IF($B39="","",INDEX(POA_GC_2026!$B:$B,MATCH($B39,POA_GC_2026!$A:$A,0)))</f>
        <v>HOSPITAL GENERAL DE CHONE</v>
      </c>
      <c r="AJ39" s="204" t="s">
        <v>2724</v>
      </c>
    </row>
    <row r="40" spans="1:36">
      <c r="A40" s="557"/>
      <c r="B40" s="204" t="s">
        <v>2725</v>
      </c>
      <c r="C40" s="558"/>
      <c r="D40" s="559"/>
      <c r="E40" s="558"/>
      <c r="F40" s="559"/>
      <c r="G40" s="558"/>
      <c r="H40" s="182" t="str">
        <f>IF($B40="","",INDEX(POA_GC_2026!$O:$O,MATCH($B40,POA_GC_2026!$A:$A,0)))</f>
        <v>PROVISION Y PRESTACION DE SERVICIOS DE SALUD</v>
      </c>
      <c r="I40" s="183" t="str">
        <f>IF($B40="","",INDEX(POA_GC_2026!$B:$B,MATCH($B40,POA_GC_2026!$A:$A,0)))</f>
        <v>HOSPITAL GENERAL DE CHONE</v>
      </c>
      <c r="J40" s="183" t="str">
        <f>IF($B40="","",INDEX(POA_GC_2026!$N:$N,MATCH($B40,POA_GC_2026!$A:$A,0)))</f>
        <v>HOSPITAL GENERAL DE CHONE</v>
      </c>
      <c r="K40" s="183" t="str">
        <f>IF($B40="","",INDEX(POA_GC_2026!$X:$X,MATCH($B40,POA_GC_2026!$A:$A,0)))</f>
        <v>PROCESOS PRECONTRACTUALES Y DE CONTRATACION (INCLUSO DE SEGUROS) CONTEMPLADOS EN LA LEY ORGANICA DEL SISTEMA NACIONAL DE CONTRATACION Y ADMINISTRACION DEL PORTAL DE COMPRAS PUBLICAS</v>
      </c>
      <c r="L40" s="183" t="str">
        <f>IF($B40="","",INDEX(POA_GC_2026!$C:$C,MATCH($B40,POA_GC_2026!$A:$A,0)))</f>
        <v>CONTRATACION DE POLIZAS DE LOS BIENES MUEBLES E INMUEBLES DEL HGNDC</v>
      </c>
      <c r="M40" s="184" t="str">
        <f>IF($B40="","",INDEX(POA_GC_2026!$D:$D,MATCH($B40,POA_GC_2026!$A:$A,0)))</f>
        <v>1333</v>
      </c>
      <c r="N40" s="185" t="str">
        <f>IF($B40="","",INDEX(POA_GC_2026!$E:$E,MATCH($B40,POA_GC_2026!$A:$A,0)))</f>
        <v>90</v>
      </c>
      <c r="O40" s="184" t="str">
        <f>IF($B40="","",INDEX(POA_GC_2026!$F:$F,MATCH($B40,POA_GC_2026!$A:$A,0)))</f>
        <v>000</v>
      </c>
      <c r="P40" s="184" t="str">
        <f>IF($B40="","",INDEX(POA_GC_2026!$G:$G,MATCH($B40,POA_GC_2026!$A:$A,0)))</f>
        <v>004</v>
      </c>
      <c r="Q40" s="183">
        <f>IF($B40="","",INDEX(POA_GC_2026!$H:$H,MATCH($B40,POA_GC_2026!$A:$A,0)))</f>
        <v>570201</v>
      </c>
      <c r="R40" s="183" t="str">
        <f>IF($B40="","",INDEX(POA_GC_2026!$I:$I,MATCH($B40,POA_GC_2026!$A:$A,0)))</f>
        <v>1303</v>
      </c>
      <c r="S40" s="183" t="str">
        <f>IF($B40="","",INDEX(POA_GC_2026!$J:$J,MATCH($B40,POA_GC_2026!$A:$A,0)))</f>
        <v>001</v>
      </c>
      <c r="T40" s="183" t="str">
        <f>IF($B40="","",INDEX(POA_GC_2026!$K:$K,MATCH($B40,POA_GC_2026!$A:$A,0)))</f>
        <v>0000</v>
      </c>
      <c r="U40" s="183" t="str">
        <f>IF($B40="","",INDEX(POA_GC_2026!$L:$L,MATCH($B40,POA_GC_2026!$A:$A,0)))</f>
        <v>0000</v>
      </c>
      <c r="V40" s="189">
        <f t="shared" si="2"/>
        <v>0</v>
      </c>
      <c r="W40" s="189">
        <f t="shared" si="3"/>
        <v>57233.49</v>
      </c>
      <c r="X40" s="145">
        <v>0</v>
      </c>
      <c r="Y40" s="145">
        <v>0</v>
      </c>
      <c r="Z40" s="198">
        <v>57233.49</v>
      </c>
      <c r="AA40" s="145">
        <v>0</v>
      </c>
      <c r="AB40" s="196"/>
      <c r="AC40" s="145"/>
      <c r="AD40" s="145"/>
      <c r="AE40" s="145"/>
      <c r="AF40" s="197">
        <f>IF($B40="","",INDEX(POA_GC_2026!$BE:$BE,MATCH($B40,POA_GC_2026!$A:$A,0)))</f>
        <v>20055.140000000007</v>
      </c>
      <c r="AG40" s="197"/>
      <c r="AH40" s="197">
        <f>IF($B40="","",INDEX(POA_GC_2026!$BE:$BE,MATCH($B40,POA_GC_2026!$A:$A,0)))</f>
        <v>20055.140000000007</v>
      </c>
      <c r="AI40" s="201" t="str">
        <f>IF($B40="","",INDEX(POA_GC_2026!$B:$B,MATCH($B40,POA_GC_2026!$A:$A,0)))</f>
        <v>HOSPITAL GENERAL DE CHONE</v>
      </c>
      <c r="AJ40" s="204" t="s">
        <v>2725</v>
      </c>
    </row>
    <row r="41" spans="1:36">
      <c r="A41" s="557"/>
      <c r="B41" s="204" t="s">
        <v>2730</v>
      </c>
      <c r="C41" s="558"/>
      <c r="D41" s="559"/>
      <c r="E41" s="558"/>
      <c r="F41" s="559"/>
      <c r="G41" s="558"/>
      <c r="H41" s="182" t="str">
        <f>IF($B41="","",INDEX(POA_GC_2026!$O:$O,MATCH($B41,POA_GC_2026!$A:$A,0)))</f>
        <v>PROVISION Y PRESTACION DE SERVICIOS DE SALUD</v>
      </c>
      <c r="I41" s="183" t="str">
        <f>IF($B41="","",INDEX(POA_GC_2026!$B:$B,MATCH($B41,POA_GC_2026!$A:$A,0)))</f>
        <v>HOSPITAL GENERAL DE CHONE</v>
      </c>
      <c r="J41" s="183" t="str">
        <f>IF($B41="","",INDEX(POA_GC_2026!$N:$N,MATCH($B41,POA_GC_2026!$A:$A,0)))</f>
        <v>HOSPITAL GENERAL DE CHONE</v>
      </c>
      <c r="K41" s="183" t="str">
        <f>IF($B41="","",INDEX(POA_GC_2026!$X:$X,MATCH($B41,POA_GC_2026!$A:$A,0)))</f>
        <v>PROCESOS PRECONTRACTUALES Y DE CONTRATACION (INCLUSO DE SEGUROS) CONTEMPLADOS EN LA LEY ORGANICA DEL SISTEMA NACIONAL DE CONTRATACION Y ADMINISTRACION DEL PORTAL DE COMPRAS PUBLICAS</v>
      </c>
      <c r="L41" s="183" t="str">
        <f>IF($B41="","",INDEX(POA_GC_2026!$C:$C,MATCH($B41,POA_GC_2026!$A:$A,0)))</f>
        <v>CONTRATACION DE POLIZAS DE LOS SERVIDORES DEL HGNDC</v>
      </c>
      <c r="M41" s="184" t="str">
        <f>IF($B41="","",INDEX(POA_GC_2026!$D:$D,MATCH($B41,POA_GC_2026!$A:$A,0)))</f>
        <v>1333</v>
      </c>
      <c r="N41" s="185" t="str">
        <f>IF($B41="","",INDEX(POA_GC_2026!$E:$E,MATCH($B41,POA_GC_2026!$A:$A,0)))</f>
        <v>90</v>
      </c>
      <c r="O41" s="184" t="str">
        <f>IF($B41="","",INDEX(POA_GC_2026!$F:$F,MATCH($B41,POA_GC_2026!$A:$A,0)))</f>
        <v>000</v>
      </c>
      <c r="P41" s="184" t="str">
        <f>IF($B41="","",INDEX(POA_GC_2026!$G:$G,MATCH($B41,POA_GC_2026!$A:$A,0)))</f>
        <v>004</v>
      </c>
      <c r="Q41" s="183">
        <f>IF($B41="","",INDEX(POA_GC_2026!$H:$H,MATCH($B41,POA_GC_2026!$A:$A,0)))</f>
        <v>570201</v>
      </c>
      <c r="R41" s="183" t="str">
        <f>IF($B41="","",INDEX(POA_GC_2026!$I:$I,MATCH($B41,POA_GC_2026!$A:$A,0)))</f>
        <v>1303</v>
      </c>
      <c r="S41" s="183" t="str">
        <f>IF($B41="","",INDEX(POA_GC_2026!$J:$J,MATCH($B41,POA_GC_2026!$A:$A,0)))</f>
        <v>001</v>
      </c>
      <c r="T41" s="183" t="str">
        <f>IF($B41="","",INDEX(POA_GC_2026!$K:$K,MATCH($B41,POA_GC_2026!$A:$A,0)))</f>
        <v>0000</v>
      </c>
      <c r="U41" s="183" t="str">
        <f>IF($B41="","",INDEX(POA_GC_2026!$L:$L,MATCH($B41,POA_GC_2026!$A:$A,0)))</f>
        <v>0000</v>
      </c>
      <c r="V41" s="189">
        <f t="shared" si="2"/>
        <v>0</v>
      </c>
      <c r="W41" s="189">
        <f t="shared" si="3"/>
        <v>450000</v>
      </c>
      <c r="X41" s="145">
        <v>0</v>
      </c>
      <c r="Y41" s="145">
        <v>0</v>
      </c>
      <c r="Z41" s="198">
        <v>450000</v>
      </c>
      <c r="AA41" s="145">
        <v>0</v>
      </c>
      <c r="AB41" s="196"/>
      <c r="AC41" s="145"/>
      <c r="AD41" s="145"/>
      <c r="AE41" s="145"/>
      <c r="AF41" s="197">
        <f>IF($B41="","",INDEX(POA_GC_2026!$BE:$BE,MATCH($B41,POA_GC_2026!$A:$A,0)))</f>
        <v>832.05999999999767</v>
      </c>
      <c r="AG41" s="197"/>
      <c r="AH41" s="197">
        <f>IF($B41="","",INDEX(POA_GC_2026!$BE:$BE,MATCH($B41,POA_GC_2026!$A:$A,0)))</f>
        <v>832.05999999999767</v>
      </c>
      <c r="AI41" s="201" t="str">
        <f>IF($B41="","",INDEX(POA_GC_2026!$B:$B,MATCH($B41,POA_GC_2026!$A:$A,0)))</f>
        <v>HOSPITAL GENERAL DE CHONE</v>
      </c>
      <c r="AJ41" s="204" t="s">
        <v>2730</v>
      </c>
    </row>
    <row r="42" spans="1:36">
      <c r="A42" s="557"/>
      <c r="B42" s="204" t="s">
        <v>2733</v>
      </c>
      <c r="C42" s="558"/>
      <c r="D42" s="559"/>
      <c r="E42" s="558"/>
      <c r="F42" s="559"/>
      <c r="G42" s="558"/>
      <c r="H42" s="182" t="str">
        <f>IF($B42="","",INDEX(POA_GC_2026!$O:$O,MATCH($B42,POA_GC_2026!$A:$A,0)))</f>
        <v>PREVENCION Y PROMOCION DE LA SALUD</v>
      </c>
      <c r="I42" s="183" t="str">
        <f>IF($B42="","",INDEX(POA_GC_2026!$B:$B,MATCH($B42,POA_GC_2026!$A:$A,0)))</f>
        <v>HOSPITAL GENERAL DE CHONE</v>
      </c>
      <c r="J42" s="183" t="str">
        <f>IF($B42="","",INDEX(POA_GC_2026!$N:$N,MATCH($B42,POA_GC_2026!$A:$A,0)))</f>
        <v>HOSPITAL GENERAL DE CHONE</v>
      </c>
      <c r="K42" s="183" t="str">
        <f>IF($B42="","",INDEX(POA_GC_2026!$X:$X,MATCH($B42,POA_GC_2026!$A:$A,0)))</f>
        <v>PLAN DE MANTENIMIENTO PREVENTIVO Y CORRECTIVO DE LOS BIENES MUEBLES, INMUEBLES, EQUIPOS DE ELECTROMEDICINA Y VEHICULOS A CARGO DEL HOSPITAL</v>
      </c>
      <c r="L42" s="183" t="str">
        <f>IF($B42="","",INDEX(POA_GC_2026!$C:$C,MATCH($B42,POA_GC_2026!$A:$A,0)))</f>
        <v>CONTRATACION  DEL SERVICIO MANTENIMIENTO DE VEHICULOS(Ambulancias)</v>
      </c>
      <c r="M42" s="184" t="str">
        <f>IF($B42="","",INDEX(POA_GC_2026!$D:$D,MATCH($B42,POA_GC_2026!$A:$A,0)))</f>
        <v>1333</v>
      </c>
      <c r="N42" s="185" t="str">
        <f>IF($B42="","",INDEX(POA_GC_2026!$E:$E,MATCH($B42,POA_GC_2026!$A:$A,0)))</f>
        <v>55</v>
      </c>
      <c r="O42" s="184" t="str">
        <f>IF($B42="","",INDEX(POA_GC_2026!$F:$F,MATCH($B42,POA_GC_2026!$A:$A,0)))</f>
        <v>000</v>
      </c>
      <c r="P42" s="184" t="str">
        <f>IF($B42="","",INDEX(POA_GC_2026!$G:$G,MATCH($B42,POA_GC_2026!$A:$A,0)))</f>
        <v>004</v>
      </c>
      <c r="Q42" s="183">
        <f>IF($B42="","",INDEX(POA_GC_2026!$H:$H,MATCH($B42,POA_GC_2026!$A:$A,0)))</f>
        <v>530405</v>
      </c>
      <c r="R42" s="183" t="str">
        <f>IF($B42="","",INDEX(POA_GC_2026!$I:$I,MATCH($B42,POA_GC_2026!$A:$A,0)))</f>
        <v>1303</v>
      </c>
      <c r="S42" s="183" t="str">
        <f>IF($B42="","",INDEX(POA_GC_2026!$J:$J,MATCH($B42,POA_GC_2026!$A:$A,0)))</f>
        <v>001</v>
      </c>
      <c r="T42" s="183" t="str">
        <f>IF($B42="","",INDEX(POA_GC_2026!$K:$K,MATCH($B42,POA_GC_2026!$A:$A,0)))</f>
        <v>0000</v>
      </c>
      <c r="U42" s="183" t="str">
        <f>IF($B42="","",INDEX(POA_GC_2026!$L:$L,MATCH($B42,POA_GC_2026!$A:$A,0)))</f>
        <v>0000</v>
      </c>
      <c r="V42" s="189">
        <f t="shared" si="2"/>
        <v>0</v>
      </c>
      <c r="W42" s="189">
        <f t="shared" si="3"/>
        <v>6872.48</v>
      </c>
      <c r="X42" s="145">
        <v>0</v>
      </c>
      <c r="Y42" s="145">
        <v>0</v>
      </c>
      <c r="Z42" s="198">
        <v>6872.48</v>
      </c>
      <c r="AA42" s="145">
        <v>0</v>
      </c>
      <c r="AB42" s="196"/>
      <c r="AC42" s="145"/>
      <c r="AD42" s="145"/>
      <c r="AE42" s="145"/>
      <c r="AF42" s="197">
        <f>IF($B42="","",INDEX(POA_GC_2026!$BE:$BE,MATCH($B42,POA_GC_2026!$A:$A,0)))</f>
        <v>6872.48</v>
      </c>
      <c r="AG42" s="197"/>
      <c r="AH42" s="197">
        <f>IF($B42="","",INDEX(POA_GC_2026!$BE:$BE,MATCH($B42,POA_GC_2026!$A:$A,0)))</f>
        <v>6872.48</v>
      </c>
      <c r="AI42" s="201" t="str">
        <f>IF($B42="","",INDEX(POA_GC_2026!$B:$B,MATCH($B42,POA_GC_2026!$A:$A,0)))</f>
        <v>HOSPITAL GENERAL DE CHONE</v>
      </c>
      <c r="AJ42" s="204" t="s">
        <v>2733</v>
      </c>
    </row>
    <row r="43" spans="1:36">
      <c r="A43" s="557" t="s">
        <v>193</v>
      </c>
      <c r="B43" s="204" t="s">
        <v>2722</v>
      </c>
      <c r="C43" s="558"/>
      <c r="D43" s="559">
        <v>46035</v>
      </c>
      <c r="E43" s="558"/>
      <c r="F43" s="559">
        <v>46035</v>
      </c>
      <c r="G43" s="558" t="s">
        <v>347</v>
      </c>
      <c r="H43" s="182" t="str">
        <f>IF($B43="","",INDEX(POA_GC_2026!$O:$O,MATCH($B43,POA_GC_2026!$A:$A,0)))</f>
        <v>PROVISION Y PRESTACION DE SERVICIOS DE SALUD</v>
      </c>
      <c r="I43" s="183" t="str">
        <f>IF($B43="","",INDEX(POA_GC_2026!$B:$B,MATCH($B43,POA_GC_2026!$A:$A,0)))</f>
        <v>HOSPITAL GENERAL DE CHONE</v>
      </c>
      <c r="J43" s="183" t="str">
        <f>IF($B43="","",INDEX(POA_GC_2026!$N:$N,MATCH($B43,POA_GC_2026!$A:$A,0)))</f>
        <v>HOSPITAL GENERAL DE CHONE</v>
      </c>
      <c r="K43" s="183" t="str">
        <f>IF($B43="","",INDEX(POA_GC_2026!$X:$X,MATCH($B43,POA_GC_2026!$A:$A,0)))</f>
        <v>PAGO DE OBLIGACIONES ECONOMICAS DE LA INSTITUCION PREVIA AUTORIZACION EXPRESA DE LA AUTORIDAD COMPETENTE</v>
      </c>
      <c r="L43" s="183" t="str">
        <f>IF($B43="","",INDEX(POA_GC_2026!$C:$C,MATCH($B43,POA_GC_2026!$A:$A,0)))</f>
        <v>ARRENDAMIENTOS, ALICUOTAS, IMPUESTOS, OBLIGACIONES PATRONALES</v>
      </c>
      <c r="M43" s="184" t="str">
        <f>IF($B43="","",INDEX(POA_GC_2026!$D:$D,MATCH($B43,POA_GC_2026!$A:$A,0)))</f>
        <v>1333</v>
      </c>
      <c r="N43" s="185" t="str">
        <f>IF($B43="","",INDEX(POA_GC_2026!$E:$E,MATCH($B43,POA_GC_2026!$A:$A,0)))</f>
        <v>90</v>
      </c>
      <c r="O43" s="184" t="str">
        <f>IF($B43="","",INDEX(POA_GC_2026!$F:$F,MATCH($B43,POA_GC_2026!$A:$A,0)))</f>
        <v>000</v>
      </c>
      <c r="P43" s="184" t="str">
        <f>IF($B43="","",INDEX(POA_GC_2026!$G:$G,MATCH($B43,POA_GC_2026!$A:$A,0)))</f>
        <v>004</v>
      </c>
      <c r="Q43" s="183">
        <f>IF($B43="","",INDEX(POA_GC_2026!$H:$H,MATCH($B43,POA_GC_2026!$A:$A,0)))</f>
        <v>570102</v>
      </c>
      <c r="R43" s="183" t="str">
        <f>IF($B43="","",INDEX(POA_GC_2026!$I:$I,MATCH($B43,POA_GC_2026!$A:$A,0)))</f>
        <v>1303</v>
      </c>
      <c r="S43" s="183" t="str">
        <f>IF($B43="","",INDEX(POA_GC_2026!$J:$J,MATCH($B43,POA_GC_2026!$A:$A,0)))</f>
        <v>001</v>
      </c>
      <c r="T43" s="183" t="str">
        <f>IF($B43="","",INDEX(POA_GC_2026!$K:$K,MATCH($B43,POA_GC_2026!$A:$A,0)))</f>
        <v>0000</v>
      </c>
      <c r="U43" s="183" t="str">
        <f>IF($B43="","",INDEX(POA_GC_2026!$L:$L,MATCH($B43,POA_GC_2026!$A:$A,0)))</f>
        <v>0000</v>
      </c>
      <c r="V43" s="189">
        <f t="shared" ref="V43:V106" si="4">+X43+Y43</f>
        <v>0</v>
      </c>
      <c r="W43" s="189">
        <f t="shared" ref="W43:W106" si="5">+Z43+AA43</f>
        <v>0</v>
      </c>
      <c r="X43" s="145">
        <v>0</v>
      </c>
      <c r="Y43" s="145">
        <v>0</v>
      </c>
      <c r="Z43" s="198">
        <v>0</v>
      </c>
      <c r="AA43" s="145">
        <v>0</v>
      </c>
      <c r="AB43" s="196"/>
      <c r="AC43" s="145">
        <v>1</v>
      </c>
      <c r="AD43" s="145"/>
      <c r="AE43" s="145" t="s">
        <v>2801</v>
      </c>
      <c r="AF43" s="197">
        <f>IF($B43="","",INDEX(POA_GC_2026!$BE:$BE,MATCH($B43,POA_GC_2026!$A:$A,0)))</f>
        <v>10406.86</v>
      </c>
      <c r="AG43" s="197"/>
      <c r="AH43" s="197">
        <f>IF($B43="","",INDEX(POA_GC_2026!$BE:$BE,MATCH($B43,POA_GC_2026!$A:$A,0)))</f>
        <v>10406.86</v>
      </c>
      <c r="AI43" s="201" t="str">
        <f>IF($B43="","",INDEX(POA_GC_2026!$B:$B,MATCH($B43,POA_GC_2026!$A:$A,0)))</f>
        <v>HOSPITAL GENERAL DE CHONE</v>
      </c>
      <c r="AJ43" s="204" t="s">
        <v>2722</v>
      </c>
    </row>
    <row r="44" spans="1:36">
      <c r="A44" s="557" t="s">
        <v>218</v>
      </c>
      <c r="B44" s="204" t="s">
        <v>2611</v>
      </c>
      <c r="C44" s="558"/>
      <c r="D44" s="559">
        <v>46035</v>
      </c>
      <c r="E44" s="558"/>
      <c r="F44" s="559">
        <v>46035</v>
      </c>
      <c r="G44" s="558" t="s">
        <v>347</v>
      </c>
      <c r="H44" s="182" t="str">
        <f>IF($B44="","",INDEX(POA_GC_2026!$O:$O,MATCH($B44,POA_GC_2026!$A:$A,0)))</f>
        <v>PROVISION Y PRESTACION DE SERVICIOS DE SALUD</v>
      </c>
      <c r="I44" s="183" t="str">
        <f>IF($B44="","",INDEX(POA_GC_2026!$B:$B,MATCH($B44,POA_GC_2026!$A:$A,0)))</f>
        <v>HOSPITAL GENERAL DE CHONE</v>
      </c>
      <c r="J44" s="183" t="str">
        <f>IF($B44="","",INDEX(POA_GC_2026!$N:$N,MATCH($B44,POA_GC_2026!$A:$A,0)))</f>
        <v>HOSPITAL GENERAL DE CHONE</v>
      </c>
      <c r="K44" s="183" t="str">
        <f>IF($B44="","",INDEX(POA_GC_2026!$X:$X,MATCH($B44,POA_GC_2026!$A:$A,0)))</f>
        <v>SISTEMA DE INFORMACION DE SERVICIOS HOTELEROS Y GENERALES, LIMPIEZA, CARPINTERIA, ELECTRICIDAD, CONSEJERIA, ENTRE OTRAS</v>
      </c>
      <c r="L44" s="183" t="str">
        <f>IF($B44="","",INDEX(POA_GC_2026!$C:$C,MATCH($B44,POA_GC_2026!$A:$A,0)))</f>
        <v>ADQUISICION DEL SERVICIO DE  SEGURIDAD Y VIGILANCIA</v>
      </c>
      <c r="M44" s="184" t="str">
        <f>IF($B44="","",INDEX(POA_GC_2026!$D:$D,MATCH($B44,POA_GC_2026!$A:$A,0)))</f>
        <v>1333</v>
      </c>
      <c r="N44" s="185" t="str">
        <f>IF($B44="","",INDEX(POA_GC_2026!$E:$E,MATCH($B44,POA_GC_2026!$A:$A,0)))</f>
        <v>90</v>
      </c>
      <c r="O44" s="184" t="str">
        <f>IF($B44="","",INDEX(POA_GC_2026!$F:$F,MATCH($B44,POA_GC_2026!$A:$A,0)))</f>
        <v>000</v>
      </c>
      <c r="P44" s="184" t="str">
        <f>IF($B44="","",INDEX(POA_GC_2026!$G:$G,MATCH($B44,POA_GC_2026!$A:$A,0)))</f>
        <v>004</v>
      </c>
      <c r="Q44" s="183">
        <f>IF($B44="","",INDEX(POA_GC_2026!$H:$H,MATCH($B44,POA_GC_2026!$A:$A,0)))</f>
        <v>530208</v>
      </c>
      <c r="R44" s="183" t="str">
        <f>IF($B44="","",INDEX(POA_GC_2026!$I:$I,MATCH($B44,POA_GC_2026!$A:$A,0)))</f>
        <v>1303</v>
      </c>
      <c r="S44" s="183" t="str">
        <f>IF($B44="","",INDEX(POA_GC_2026!$J:$J,MATCH($B44,POA_GC_2026!$A:$A,0)))</f>
        <v>001</v>
      </c>
      <c r="T44" s="183" t="str">
        <f>IF($B44="","",INDEX(POA_GC_2026!$K:$K,MATCH($B44,POA_GC_2026!$A:$A,0)))</f>
        <v>0000</v>
      </c>
      <c r="U44" s="183" t="str">
        <f>IF($B44="","",INDEX(POA_GC_2026!$L:$L,MATCH($B44,POA_GC_2026!$A:$A,0)))</f>
        <v>0000</v>
      </c>
      <c r="V44" s="189">
        <f t="shared" si="4"/>
        <v>59990.28</v>
      </c>
      <c r="W44" s="189">
        <f t="shared" si="5"/>
        <v>0</v>
      </c>
      <c r="X44" s="198">
        <v>59990.28</v>
      </c>
      <c r="Y44" s="145">
        <v>0</v>
      </c>
      <c r="Z44" s="198">
        <v>0</v>
      </c>
      <c r="AA44" s="145">
        <v>0</v>
      </c>
      <c r="AB44" s="196" t="s">
        <v>41</v>
      </c>
      <c r="AC44" s="145">
        <v>2</v>
      </c>
      <c r="AD44" s="145"/>
      <c r="AE44" s="145" t="s">
        <v>2802</v>
      </c>
      <c r="AF44" s="197">
        <f>IF($B44="","",INDEX(POA_GC_2026!$BE:$BE,MATCH($B44,POA_GC_2026!$A:$A,0)))</f>
        <v>163181.40000000002</v>
      </c>
      <c r="AG44" s="197"/>
      <c r="AH44" s="197">
        <f>IF($B44="","",INDEX(POA_GC_2026!$BE:$BE,MATCH($B44,POA_GC_2026!$A:$A,0)))</f>
        <v>163181.40000000002</v>
      </c>
      <c r="AI44" s="201" t="str">
        <f>IF($B44="","",INDEX(POA_GC_2026!$B:$B,MATCH($B44,POA_GC_2026!$A:$A,0)))</f>
        <v>HOSPITAL GENERAL DE CHONE</v>
      </c>
      <c r="AJ44" s="204" t="s">
        <v>2611</v>
      </c>
    </row>
    <row r="45" spans="1:36">
      <c r="A45" s="557" t="s">
        <v>218</v>
      </c>
      <c r="B45" s="204" t="s">
        <v>2637</v>
      </c>
      <c r="C45" s="558"/>
      <c r="D45" s="559">
        <v>46035</v>
      </c>
      <c r="E45" s="558"/>
      <c r="F45" s="559">
        <v>46035</v>
      </c>
      <c r="G45" s="558" t="s">
        <v>347</v>
      </c>
      <c r="H45" s="182" t="str">
        <f>IF($B45="","",INDEX(POA_GC_2026!$O:$O,MATCH($B45,POA_GC_2026!$A:$A,0)))</f>
        <v>PROVISION Y PRESTACION DE SERVICIOS DE SALUD</v>
      </c>
      <c r="I45" s="183" t="str">
        <f>IF($B45="","",INDEX(POA_GC_2026!$B:$B,MATCH($B45,POA_GC_2026!$A:$A,0)))</f>
        <v>HOSPITAL GENERAL DE CHONE</v>
      </c>
      <c r="J45" s="183" t="str">
        <f>IF($B45="","",INDEX(POA_GC_2026!$N:$N,MATCH($B45,POA_GC_2026!$A:$A,0)))</f>
        <v>HOSPITAL GENERAL DE CHONE</v>
      </c>
      <c r="K45" s="183" t="str">
        <f>IF($B45="","",INDEX(POA_GC_2026!$X:$X,MATCH($B45,POA_GC_2026!$A:$A,0)))</f>
        <v>SOLICITUD DE PAGO POR UTILIZACION DE COMBUSTIBLE, LUBRICANTES Y COMPRA DE PIEZAS O ACCESORIOS DE VEHICULOS</v>
      </c>
      <c r="L45" s="183" t="str">
        <f>IF($B45="","",INDEX(POA_GC_2026!$C:$C,MATCH($B45,POA_GC_2026!$A:$A,0)))</f>
        <v>ADQUISICION DE COMBUSTIBLES</v>
      </c>
      <c r="M45" s="184" t="str">
        <f>IF($B45="","",INDEX(POA_GC_2026!$D:$D,MATCH($B45,POA_GC_2026!$A:$A,0)))</f>
        <v>1333</v>
      </c>
      <c r="N45" s="185" t="str">
        <f>IF($B45="","",INDEX(POA_GC_2026!$E:$E,MATCH($B45,POA_GC_2026!$A:$A,0)))</f>
        <v>90</v>
      </c>
      <c r="O45" s="184" t="str">
        <f>IF($B45="","",INDEX(POA_GC_2026!$F:$F,MATCH($B45,POA_GC_2026!$A:$A,0)))</f>
        <v>000</v>
      </c>
      <c r="P45" s="184" t="str">
        <f>IF($B45="","",INDEX(POA_GC_2026!$G:$G,MATCH($B45,POA_GC_2026!$A:$A,0)))</f>
        <v>004</v>
      </c>
      <c r="Q45" s="183">
        <f>IF($B45="","",INDEX(POA_GC_2026!$H:$H,MATCH($B45,POA_GC_2026!$A:$A,0)))</f>
        <v>530255</v>
      </c>
      <c r="R45" s="183" t="str">
        <f>IF($B45="","",INDEX(POA_GC_2026!$I:$I,MATCH($B45,POA_GC_2026!$A:$A,0)))</f>
        <v>1303</v>
      </c>
      <c r="S45" s="183" t="str">
        <f>IF($B45="","",INDEX(POA_GC_2026!$J:$J,MATCH($B45,POA_GC_2026!$A:$A,0)))</f>
        <v>001</v>
      </c>
      <c r="T45" s="183" t="str">
        <f>IF($B45="","",INDEX(POA_GC_2026!$K:$K,MATCH($B45,POA_GC_2026!$A:$A,0)))</f>
        <v>0000</v>
      </c>
      <c r="U45" s="183" t="str">
        <f>IF($B45="","",INDEX(POA_GC_2026!$L:$L,MATCH($B45,POA_GC_2026!$A:$A,0)))</f>
        <v>0000</v>
      </c>
      <c r="V45" s="189">
        <f t="shared" si="4"/>
        <v>11160.06</v>
      </c>
      <c r="W45" s="189">
        <f t="shared" si="5"/>
        <v>0</v>
      </c>
      <c r="X45" s="198">
        <v>11160.06</v>
      </c>
      <c r="Y45" s="145">
        <v>0</v>
      </c>
      <c r="Z45" s="198">
        <v>0</v>
      </c>
      <c r="AA45" s="145">
        <v>0</v>
      </c>
      <c r="AB45" s="196" t="s">
        <v>41</v>
      </c>
      <c r="AC45" s="145">
        <v>2</v>
      </c>
      <c r="AD45" s="145"/>
      <c r="AE45" s="145" t="s">
        <v>2802</v>
      </c>
      <c r="AF45" s="197">
        <f>IF($B45="","",INDEX(POA_GC_2026!$BE:$BE,MATCH($B45,POA_GC_2026!$A:$A,0)))</f>
        <v>9993.2499999999982</v>
      </c>
      <c r="AG45" s="197"/>
      <c r="AH45" s="197">
        <f>IF($B45="","",INDEX(POA_GC_2026!$BE:$BE,MATCH($B45,POA_GC_2026!$A:$A,0)))</f>
        <v>9993.2499999999982</v>
      </c>
      <c r="AI45" s="201" t="str">
        <f>IF($B45="","",INDEX(POA_GC_2026!$B:$B,MATCH($B45,POA_GC_2026!$A:$A,0)))</f>
        <v>HOSPITAL GENERAL DE CHONE</v>
      </c>
      <c r="AJ45" s="204" t="s">
        <v>2637</v>
      </c>
    </row>
    <row r="46" spans="1:36">
      <c r="A46" s="557" t="s">
        <v>218</v>
      </c>
      <c r="B46" s="204" t="s">
        <v>2728</v>
      </c>
      <c r="C46" s="558"/>
      <c r="D46" s="559">
        <v>46035</v>
      </c>
      <c r="E46" s="558"/>
      <c r="F46" s="559">
        <v>46035</v>
      </c>
      <c r="G46" s="558" t="s">
        <v>347</v>
      </c>
      <c r="H46" s="182" t="str">
        <f>IF($B46="","",INDEX(POA_GC_2026!$O:$O,MATCH($B46,POA_GC_2026!$A:$A,0)))</f>
        <v>PROVISION Y PRESTACION DE SERVICIOS DE SALUD</v>
      </c>
      <c r="I46" s="183" t="str">
        <f>IF($B46="","",INDEX(POA_GC_2026!$B:$B,MATCH($B46,POA_GC_2026!$A:$A,0)))</f>
        <v>HOSPITAL GENERAL DE CHONE</v>
      </c>
      <c r="J46" s="183" t="str">
        <f>IF($B46="","",INDEX(POA_GC_2026!$N:$N,MATCH($B46,POA_GC_2026!$A:$A,0)))</f>
        <v>HOSPITAL GENERAL DE CHONE</v>
      </c>
      <c r="K46" s="183" t="str">
        <f>IF($B46="","",INDEX(POA_GC_2026!$X:$X,MATCH($B46,POA_GC_2026!$A:$A,0)))</f>
        <v>PROCESOS PRECONTRACTUALES Y DE CONTRATACION (INCLUSO DE SEGUROS) CONTEMPLADOS EN LA LEY ORGANICA DEL SISTEMA NACIONAL DE CONTRATACION Y ADMINISTRACION DEL PORTAL DE COMPRAS PUBLICAS</v>
      </c>
      <c r="L46" s="183" t="str">
        <f>IF($B46="","",INDEX(POA_GC_2026!$C:$C,MATCH($B46,POA_GC_2026!$A:$A,0)))</f>
        <v>CONTRATACION DE POLIZAS DE LOS BIENES MUEBLES E INMUEBLES DEL HGNDC</v>
      </c>
      <c r="M46" s="184" t="str">
        <f>IF($B46="","",INDEX(POA_GC_2026!$D:$D,MATCH($B46,POA_GC_2026!$A:$A,0)))</f>
        <v>1333</v>
      </c>
      <c r="N46" s="185" t="str">
        <f>IF($B46="","",INDEX(POA_GC_2026!$E:$E,MATCH($B46,POA_GC_2026!$A:$A,0)))</f>
        <v>90</v>
      </c>
      <c r="O46" s="184" t="str">
        <f>IF($B46="","",INDEX(POA_GC_2026!$F:$F,MATCH($B46,POA_GC_2026!$A:$A,0)))</f>
        <v>000</v>
      </c>
      <c r="P46" s="184" t="str">
        <f>IF($B46="","",INDEX(POA_GC_2026!$G:$G,MATCH($B46,POA_GC_2026!$A:$A,0)))</f>
        <v>004</v>
      </c>
      <c r="Q46" s="183">
        <f>IF($B46="","",INDEX(POA_GC_2026!$H:$H,MATCH($B46,POA_GC_2026!$A:$A,0)))</f>
        <v>570201</v>
      </c>
      <c r="R46" s="183" t="str">
        <f>IF($B46="","",INDEX(POA_GC_2026!$I:$I,MATCH($B46,POA_GC_2026!$A:$A,0)))</f>
        <v>1303</v>
      </c>
      <c r="S46" s="183" t="str">
        <f>IF($B46="","",INDEX(POA_GC_2026!$J:$J,MATCH($B46,POA_GC_2026!$A:$A,0)))</f>
        <v>001</v>
      </c>
      <c r="T46" s="183" t="str">
        <f>IF($B46="","",INDEX(POA_GC_2026!$K:$K,MATCH($B46,POA_GC_2026!$A:$A,0)))</f>
        <v>0000</v>
      </c>
      <c r="U46" s="183" t="str">
        <f>IF($B46="","",INDEX(POA_GC_2026!$L:$L,MATCH($B46,POA_GC_2026!$A:$A,0)))</f>
        <v>0000</v>
      </c>
      <c r="V46" s="189">
        <f t="shared" si="4"/>
        <v>1455.08</v>
      </c>
      <c r="W46" s="189">
        <f t="shared" si="5"/>
        <v>0</v>
      </c>
      <c r="X46" s="198">
        <v>1455.08</v>
      </c>
      <c r="Y46" s="145">
        <v>0</v>
      </c>
      <c r="Z46" s="198">
        <v>0</v>
      </c>
      <c r="AA46" s="145">
        <v>0</v>
      </c>
      <c r="AB46" s="196" t="s">
        <v>41</v>
      </c>
      <c r="AC46" s="145">
        <v>2</v>
      </c>
      <c r="AD46" s="145"/>
      <c r="AE46" s="145" t="s">
        <v>2802</v>
      </c>
      <c r="AF46" s="197">
        <f>IF($B46="","",INDEX(POA_GC_2026!$BE:$BE,MATCH($B46,POA_GC_2026!$A:$A,0)))</f>
        <v>3945.6700000000019</v>
      </c>
      <c r="AG46" s="197"/>
      <c r="AH46" s="197">
        <f>IF($B46="","",INDEX(POA_GC_2026!$BE:$BE,MATCH($B46,POA_GC_2026!$A:$A,0)))</f>
        <v>3945.6700000000019</v>
      </c>
      <c r="AI46" s="201" t="str">
        <f>IF($B46="","",INDEX(POA_GC_2026!$B:$B,MATCH($B46,POA_GC_2026!$A:$A,0)))</f>
        <v>HOSPITAL GENERAL DE CHONE</v>
      </c>
      <c r="AJ46" s="204" t="s">
        <v>2728</v>
      </c>
    </row>
    <row r="47" spans="1:36">
      <c r="A47" s="557" t="s">
        <v>272</v>
      </c>
      <c r="B47" s="204" t="s">
        <v>2556</v>
      </c>
      <c r="C47" s="558"/>
      <c r="D47" s="559">
        <v>46035</v>
      </c>
      <c r="E47" s="558"/>
      <c r="F47" s="559">
        <v>46035</v>
      </c>
      <c r="G47" s="558" t="s">
        <v>347</v>
      </c>
      <c r="H47" s="182" t="str">
        <f>IF($B47="","",INDEX(POA_GC_2026!$O:$O,MATCH($B47,POA_GC_2026!$A:$A,0)))</f>
        <v>PROVISION Y PRESTACION DE SERVICIOS DE SALUD</v>
      </c>
      <c r="I47" s="183" t="str">
        <f>IF($B47="","",INDEX(POA_GC_2026!$B:$B,MATCH($B47,POA_GC_2026!$A:$A,0)))</f>
        <v>HOSPITAL GENERAL DE CHONE</v>
      </c>
      <c r="J47" s="183" t="str">
        <f>IF($B47="","",INDEX(POA_GC_2026!$N:$N,MATCH($B47,POA_GC_2026!$A:$A,0)))</f>
        <v>HOSPITAL GENERAL DE CHONE</v>
      </c>
      <c r="K47" s="183" t="str">
        <f>IF($B47="","",INDEX(POA_GC_2026!$X:$X,MATCH($B47,POA_GC_2026!$A:$A,0)))</f>
        <v>PLAN DE MANTENIMIENTO PREVENTIVO Y CORRECTIVO DE LOS BIENES MUEBLES, INMUEBLES, EQUIPOS DE ELECTROMEDICINA Y VEHICULOS A CARGO DEL HOSPITAL</v>
      </c>
      <c r="L47" s="183" t="str">
        <f>IF($B47="","",INDEX(POA_GC_2026!$C:$C,MATCH($B47,POA_GC_2026!$A:$A,0)))</f>
        <v>CONTRATACION  DEL SERVICIO MANTENIMIENTO DE VEHICULOS(Ambulancias)</v>
      </c>
      <c r="M47" s="184" t="str">
        <f>IF($B47="","",INDEX(POA_GC_2026!$D:$D,MATCH($B47,POA_GC_2026!$A:$A,0)))</f>
        <v>1333</v>
      </c>
      <c r="N47" s="185" t="str">
        <f>IF($B47="","",INDEX(POA_GC_2026!$E:$E,MATCH($B47,POA_GC_2026!$A:$A,0)))</f>
        <v>90</v>
      </c>
      <c r="O47" s="184" t="str">
        <f>IF($B47="","",INDEX(POA_GC_2026!$F:$F,MATCH($B47,POA_GC_2026!$A:$A,0)))</f>
        <v>000</v>
      </c>
      <c r="P47" s="184" t="str">
        <f>IF($B47="","",INDEX(POA_GC_2026!$G:$G,MATCH($B47,POA_GC_2026!$A:$A,0)))</f>
        <v>001</v>
      </c>
      <c r="Q47" s="183">
        <f>IF($B47="","",INDEX(POA_GC_2026!$H:$H,MATCH($B47,POA_GC_2026!$A:$A,0)))</f>
        <v>530405</v>
      </c>
      <c r="R47" s="183" t="str">
        <f>IF($B47="","",INDEX(POA_GC_2026!$I:$I,MATCH($B47,POA_GC_2026!$A:$A,0)))</f>
        <v>1303</v>
      </c>
      <c r="S47" s="183" t="str">
        <f>IF($B47="","",INDEX(POA_GC_2026!$J:$J,MATCH($B47,POA_GC_2026!$A:$A,0)))</f>
        <v>001</v>
      </c>
      <c r="T47" s="183" t="str">
        <f>IF($B47="","",INDEX(POA_GC_2026!$K:$K,MATCH($B47,POA_GC_2026!$A:$A,0)))</f>
        <v>0000</v>
      </c>
      <c r="U47" s="183" t="str">
        <f>IF($B47="","",INDEX(POA_GC_2026!$L:$L,MATCH($B47,POA_GC_2026!$A:$A,0)))</f>
        <v>0000</v>
      </c>
      <c r="V47" s="189">
        <f t="shared" si="4"/>
        <v>0</v>
      </c>
      <c r="W47" s="189">
        <f t="shared" si="5"/>
        <v>1951.11</v>
      </c>
      <c r="X47" s="198">
        <v>0</v>
      </c>
      <c r="Y47" s="145">
        <v>0</v>
      </c>
      <c r="Z47" s="198">
        <v>1951.11</v>
      </c>
      <c r="AA47" s="145">
        <v>0</v>
      </c>
      <c r="AB47" s="196" t="s">
        <v>41</v>
      </c>
      <c r="AC47" s="145">
        <v>3</v>
      </c>
      <c r="AD47" s="145"/>
      <c r="AE47" s="145" t="s">
        <v>2802</v>
      </c>
      <c r="AF47" s="197">
        <f>IF($B47="","",INDEX(POA_GC_2026!$BE:$BE,MATCH($B47,POA_GC_2026!$A:$A,0)))</f>
        <v>0</v>
      </c>
      <c r="AG47" s="197"/>
      <c r="AH47" s="197">
        <f>IF($B47="","",INDEX(POA_GC_2026!$BE:$BE,MATCH($B47,POA_GC_2026!$A:$A,0)))</f>
        <v>0</v>
      </c>
      <c r="AI47" s="201" t="str">
        <f>IF($B47="","",INDEX(POA_GC_2026!$B:$B,MATCH($B47,POA_GC_2026!$A:$A,0)))</f>
        <v>HOSPITAL GENERAL DE CHONE</v>
      </c>
      <c r="AJ47" s="204" t="s">
        <v>2556</v>
      </c>
    </row>
    <row r="48" spans="1:36">
      <c r="A48" s="557" t="s">
        <v>272</v>
      </c>
      <c r="B48" s="204" t="s">
        <v>2558</v>
      </c>
      <c r="C48" s="558"/>
      <c r="D48" s="559">
        <v>46035</v>
      </c>
      <c r="E48" s="558"/>
      <c r="F48" s="559">
        <v>46035</v>
      </c>
      <c r="G48" s="558" t="s">
        <v>347</v>
      </c>
      <c r="H48" s="182" t="str">
        <f>IF($B48="","",INDEX(POA_GC_2026!$O:$O,MATCH($B48,POA_GC_2026!$A:$A,0)))</f>
        <v>PROVISION Y PRESTACION DE SERVICIOS DE SALUD</v>
      </c>
      <c r="I48" s="183" t="str">
        <f>IF($B48="","",INDEX(POA_GC_2026!$B:$B,MATCH($B48,POA_GC_2026!$A:$A,0)))</f>
        <v>HOSPITAL GENERAL DE CHONE</v>
      </c>
      <c r="J48" s="183" t="str">
        <f>IF($B48="","",INDEX(POA_GC_2026!$N:$N,MATCH($B48,POA_GC_2026!$A:$A,0)))</f>
        <v>HOSPITAL GENERAL DE CHONE</v>
      </c>
      <c r="K48" s="183" t="str">
        <f>IF($B48="","",INDEX(POA_GC_2026!$X:$X,MATCH($B48,POA_GC_2026!$A:$A,0)))</f>
        <v xml:space="preserve">SISTEMA DE INFORMACION DE DISTRIBUTIVO PARA ADQUISICION DE UNIFORMES DE LOS TRABAJADORES </v>
      </c>
      <c r="L48" s="183" t="str">
        <f>IF($B48="","",INDEX(POA_GC_2026!$C:$C,MATCH($B48,POA_GC_2026!$A:$A,0)))</f>
        <v>ADQUISICION DE VESTUARIO, LENCERIA Y PRENDAS DE PROTECCION</v>
      </c>
      <c r="M48" s="184" t="str">
        <f>IF($B48="","",INDEX(POA_GC_2026!$D:$D,MATCH($B48,POA_GC_2026!$A:$A,0)))</f>
        <v>1333</v>
      </c>
      <c r="N48" s="185" t="str">
        <f>IF($B48="","",INDEX(POA_GC_2026!$E:$E,MATCH($B48,POA_GC_2026!$A:$A,0)))</f>
        <v>90</v>
      </c>
      <c r="O48" s="184" t="str">
        <f>IF($B48="","",INDEX(POA_GC_2026!$F:$F,MATCH($B48,POA_GC_2026!$A:$A,0)))</f>
        <v>000</v>
      </c>
      <c r="P48" s="184" t="str">
        <f>IF($B48="","",INDEX(POA_GC_2026!$G:$G,MATCH($B48,POA_GC_2026!$A:$A,0)))</f>
        <v>001</v>
      </c>
      <c r="Q48" s="183">
        <f>IF($B48="","",INDEX(POA_GC_2026!$H:$H,MATCH($B48,POA_GC_2026!$A:$A,0)))</f>
        <v>530802</v>
      </c>
      <c r="R48" s="183" t="str">
        <f>IF($B48="","",INDEX(POA_GC_2026!$I:$I,MATCH($B48,POA_GC_2026!$A:$A,0)))</f>
        <v>1303</v>
      </c>
      <c r="S48" s="183" t="str">
        <f>IF($B48="","",INDEX(POA_GC_2026!$J:$J,MATCH($B48,POA_GC_2026!$A:$A,0)))</f>
        <v>001</v>
      </c>
      <c r="T48" s="183" t="str">
        <f>IF($B48="","",INDEX(POA_GC_2026!$K:$K,MATCH($B48,POA_GC_2026!$A:$A,0)))</f>
        <v>0000</v>
      </c>
      <c r="U48" s="183" t="str">
        <f>IF($B48="","",INDEX(POA_GC_2026!$L:$L,MATCH($B48,POA_GC_2026!$A:$A,0)))</f>
        <v>0000</v>
      </c>
      <c r="V48" s="189">
        <f t="shared" si="4"/>
        <v>0</v>
      </c>
      <c r="W48" s="189">
        <f t="shared" si="5"/>
        <v>80085.33</v>
      </c>
      <c r="X48" s="198">
        <v>0</v>
      </c>
      <c r="Y48" s="145">
        <v>0</v>
      </c>
      <c r="Z48" s="198">
        <v>80085.33</v>
      </c>
      <c r="AA48" s="145">
        <v>0</v>
      </c>
      <c r="AB48" s="196" t="s">
        <v>41</v>
      </c>
      <c r="AC48" s="145">
        <v>3</v>
      </c>
      <c r="AD48" s="145"/>
      <c r="AE48" s="145" t="s">
        <v>2802</v>
      </c>
      <c r="AF48" s="197">
        <f>IF($B48="","",INDEX(POA_GC_2026!$BE:$BE,MATCH($B48,POA_GC_2026!$A:$A,0)))</f>
        <v>0</v>
      </c>
      <c r="AG48" s="197"/>
      <c r="AH48" s="197">
        <f>IF($B48="","",INDEX(POA_GC_2026!$BE:$BE,MATCH($B48,POA_GC_2026!$A:$A,0)))</f>
        <v>0</v>
      </c>
      <c r="AI48" s="201" t="str">
        <f>IF($B48="","",INDEX(POA_GC_2026!$B:$B,MATCH($B48,POA_GC_2026!$A:$A,0)))</f>
        <v>HOSPITAL GENERAL DE CHONE</v>
      </c>
      <c r="AJ48" s="204" t="s">
        <v>2558</v>
      </c>
    </row>
    <row r="49" spans="1:36">
      <c r="A49" s="557" t="s">
        <v>272</v>
      </c>
      <c r="B49" s="204" t="s">
        <v>2564</v>
      </c>
      <c r="C49" s="558"/>
      <c r="D49" s="559">
        <v>46035</v>
      </c>
      <c r="E49" s="558"/>
      <c r="F49" s="559">
        <v>46035</v>
      </c>
      <c r="G49" s="558" t="s">
        <v>347</v>
      </c>
      <c r="H49" s="182" t="str">
        <f>IF($B49="","",INDEX(POA_GC_2026!$O:$O,MATCH($B49,POA_GC_2026!$A:$A,0)))</f>
        <v>PROVISION Y PRESTACION DE SERVICIOS DE SALUD</v>
      </c>
      <c r="I49" s="183" t="str">
        <f>IF($B49="","",INDEX(POA_GC_2026!$B:$B,MATCH($B49,POA_GC_2026!$A:$A,0)))</f>
        <v>HOSPITAL GENERAL DE CHONE</v>
      </c>
      <c r="J49" s="183" t="str">
        <f>IF($B49="","",INDEX(POA_GC_2026!$N:$N,MATCH($B49,POA_GC_2026!$A:$A,0)))</f>
        <v>HOSPITAL GENERAL DE CHONE</v>
      </c>
      <c r="K49" s="183" t="str">
        <f>IF($B49="","",INDEX(POA_GC_2026!$X:$X,MATCH($B49,POA_GC_2026!$A:$A,0)))</f>
        <v>SOLICITUD DE PAGO POR UTILIZACION DE COMBUSTIBLE, LUBRICANTES Y COMPRA DE PIEZAS O ACCESORIOS DE VEHICULOS</v>
      </c>
      <c r="L49" s="183" t="str">
        <f>IF($B49="","",INDEX(POA_GC_2026!$C:$C,MATCH($B49,POA_GC_2026!$A:$A,0)))</f>
        <v>ADQUISICION DE COMBUSTIBLES</v>
      </c>
      <c r="M49" s="184" t="str">
        <f>IF($B49="","",INDEX(POA_GC_2026!$D:$D,MATCH($B49,POA_GC_2026!$A:$A,0)))</f>
        <v>1333</v>
      </c>
      <c r="N49" s="185" t="str">
        <f>IF($B49="","",INDEX(POA_GC_2026!$E:$E,MATCH($B49,POA_GC_2026!$A:$A,0)))</f>
        <v>90</v>
      </c>
      <c r="O49" s="184" t="str">
        <f>IF($B49="","",INDEX(POA_GC_2026!$F:$F,MATCH($B49,POA_GC_2026!$A:$A,0)))</f>
        <v>000</v>
      </c>
      <c r="P49" s="184" t="str">
        <f>IF($B49="","",INDEX(POA_GC_2026!$G:$G,MATCH($B49,POA_GC_2026!$A:$A,0)))</f>
        <v>003</v>
      </c>
      <c r="Q49" s="183">
        <f>IF($B49="","",INDEX(POA_GC_2026!$H:$H,MATCH($B49,POA_GC_2026!$A:$A,0)))</f>
        <v>530255</v>
      </c>
      <c r="R49" s="183" t="str">
        <f>IF($B49="","",INDEX(POA_GC_2026!$I:$I,MATCH($B49,POA_GC_2026!$A:$A,0)))</f>
        <v>1303</v>
      </c>
      <c r="S49" s="183" t="str">
        <f>IF($B49="","",INDEX(POA_GC_2026!$J:$J,MATCH($B49,POA_GC_2026!$A:$A,0)))</f>
        <v>001</v>
      </c>
      <c r="T49" s="183" t="str">
        <f>IF($B49="","",INDEX(POA_GC_2026!$K:$K,MATCH($B49,POA_GC_2026!$A:$A,0)))</f>
        <v>0000</v>
      </c>
      <c r="U49" s="183" t="str">
        <f>IF($B49="","",INDEX(POA_GC_2026!$L:$L,MATCH($B49,POA_GC_2026!$A:$A,0)))</f>
        <v>0000</v>
      </c>
      <c r="V49" s="189">
        <f t="shared" si="4"/>
        <v>0</v>
      </c>
      <c r="W49" s="189">
        <f t="shared" si="5"/>
        <v>19480.73</v>
      </c>
      <c r="X49" s="198">
        <v>0</v>
      </c>
      <c r="Y49" s="145">
        <v>0</v>
      </c>
      <c r="Z49" s="198">
        <v>19480.73</v>
      </c>
      <c r="AA49" s="145">
        <v>0</v>
      </c>
      <c r="AB49" s="196" t="s">
        <v>41</v>
      </c>
      <c r="AC49" s="145">
        <v>3</v>
      </c>
      <c r="AD49" s="145"/>
      <c r="AE49" s="145" t="s">
        <v>2802</v>
      </c>
      <c r="AF49" s="197">
        <f>IF($B49="","",INDEX(POA_GC_2026!$BE:$BE,MATCH($B49,POA_GC_2026!$A:$A,0)))</f>
        <v>0</v>
      </c>
      <c r="AG49" s="197"/>
      <c r="AH49" s="197">
        <f>IF($B49="","",INDEX(POA_GC_2026!$BE:$BE,MATCH($B49,POA_GC_2026!$A:$A,0)))</f>
        <v>0</v>
      </c>
      <c r="AI49" s="201" t="str">
        <f>IF($B49="","",INDEX(POA_GC_2026!$B:$B,MATCH($B49,POA_GC_2026!$A:$A,0)))</f>
        <v>HOSPITAL GENERAL DE CHONE</v>
      </c>
      <c r="AJ49" s="204" t="s">
        <v>2564</v>
      </c>
    </row>
    <row r="50" spans="1:36">
      <c r="A50" s="557" t="s">
        <v>272</v>
      </c>
      <c r="B50" s="204" t="s">
        <v>2591</v>
      </c>
      <c r="C50" s="558"/>
      <c r="D50" s="559">
        <v>46035</v>
      </c>
      <c r="E50" s="558"/>
      <c r="F50" s="559">
        <v>46035</v>
      </c>
      <c r="G50" s="558" t="s">
        <v>347</v>
      </c>
      <c r="H50" s="182" t="str">
        <f>IF($B50="","",INDEX(POA_GC_2026!$O:$O,MATCH($B50,POA_GC_2026!$A:$A,0)))</f>
        <v>PROVISION Y PRESTACION DE SERVICIOS DE SALUD</v>
      </c>
      <c r="I50" s="183" t="str">
        <f>IF($B50="","",INDEX(POA_GC_2026!$B:$B,MATCH($B50,POA_GC_2026!$A:$A,0)))</f>
        <v>HOSPITAL GENERAL DE CHONE</v>
      </c>
      <c r="J50" s="183" t="str">
        <f>IF($B50="","",INDEX(POA_GC_2026!$N:$N,MATCH($B50,POA_GC_2026!$A:$A,0)))</f>
        <v>HOSPITAL GENERAL DE CHONE</v>
      </c>
      <c r="K50" s="183" t="str">
        <f>IF($B50="","",INDEX(POA_GC_2026!$X:$X,MATCH($B50,POA_GC_2026!$A:$A,0)))</f>
        <v>INFORME CONSOLIDADO DE PAGOS DE SERVICIOS BASICOS</v>
      </c>
      <c r="L50" s="183" t="str">
        <f>IF($B50="","",INDEX(POA_GC_2026!$C:$C,MATCH($B50,POA_GC_2026!$A:$A,0)))</f>
        <v>PAGO DE  AGUA POTABLE</v>
      </c>
      <c r="M50" s="184" t="str">
        <f>IF($B50="","",INDEX(POA_GC_2026!$D:$D,MATCH($B50,POA_GC_2026!$A:$A,0)))</f>
        <v>1333</v>
      </c>
      <c r="N50" s="185" t="str">
        <f>IF($B50="","",INDEX(POA_GC_2026!$E:$E,MATCH($B50,POA_GC_2026!$A:$A,0)))</f>
        <v>90</v>
      </c>
      <c r="O50" s="184" t="str">
        <f>IF($B50="","",INDEX(POA_GC_2026!$F:$F,MATCH($B50,POA_GC_2026!$A:$A,0)))</f>
        <v>000</v>
      </c>
      <c r="P50" s="184" t="str">
        <f>IF($B50="","",INDEX(POA_GC_2026!$G:$G,MATCH($B50,POA_GC_2026!$A:$A,0)))</f>
        <v>004</v>
      </c>
      <c r="Q50" s="183">
        <f>IF($B50="","",INDEX(POA_GC_2026!$H:$H,MATCH($B50,POA_GC_2026!$A:$A,0)))</f>
        <v>530101</v>
      </c>
      <c r="R50" s="183" t="str">
        <f>IF($B50="","",INDEX(POA_GC_2026!$I:$I,MATCH($B50,POA_GC_2026!$A:$A,0)))</f>
        <v>1303</v>
      </c>
      <c r="S50" s="183" t="str">
        <f>IF($B50="","",INDEX(POA_GC_2026!$J:$J,MATCH($B50,POA_GC_2026!$A:$A,0)))</f>
        <v>001</v>
      </c>
      <c r="T50" s="183" t="str">
        <f>IF($B50="","",INDEX(POA_GC_2026!$K:$K,MATCH($B50,POA_GC_2026!$A:$A,0)))</f>
        <v>0000</v>
      </c>
      <c r="U50" s="183" t="str">
        <f>IF($B50="","",INDEX(POA_GC_2026!$L:$L,MATCH($B50,POA_GC_2026!$A:$A,0)))</f>
        <v>0000</v>
      </c>
      <c r="V50" s="189">
        <f t="shared" si="4"/>
        <v>0</v>
      </c>
      <c r="W50" s="189">
        <f t="shared" si="5"/>
        <v>55683.33</v>
      </c>
      <c r="X50" s="198">
        <v>0</v>
      </c>
      <c r="Y50" s="145">
        <v>0</v>
      </c>
      <c r="Z50" s="198">
        <v>55683.33</v>
      </c>
      <c r="AA50" s="145">
        <v>0</v>
      </c>
      <c r="AB50" s="196" t="s">
        <v>41</v>
      </c>
      <c r="AC50" s="145">
        <v>3</v>
      </c>
      <c r="AD50" s="145"/>
      <c r="AE50" s="145" t="s">
        <v>2802</v>
      </c>
      <c r="AF50" s="197">
        <f>IF($B50="","",INDEX(POA_GC_2026!$BE:$BE,MATCH($B50,POA_GC_2026!$A:$A,0)))</f>
        <v>5328.1299999999974</v>
      </c>
      <c r="AG50" s="197"/>
      <c r="AH50" s="197">
        <f>IF($B50="","",INDEX(POA_GC_2026!$BE:$BE,MATCH($B50,POA_GC_2026!$A:$A,0)))</f>
        <v>5328.1299999999974</v>
      </c>
      <c r="AI50" s="201" t="str">
        <f>IF($B50="","",INDEX(POA_GC_2026!$B:$B,MATCH($B50,POA_GC_2026!$A:$A,0)))</f>
        <v>HOSPITAL GENERAL DE CHONE</v>
      </c>
      <c r="AJ50" s="204" t="s">
        <v>2591</v>
      </c>
    </row>
    <row r="51" spans="1:36">
      <c r="A51" s="557" t="s">
        <v>272</v>
      </c>
      <c r="B51" s="204" t="s">
        <v>2595</v>
      </c>
      <c r="C51" s="558"/>
      <c r="D51" s="559">
        <v>46035</v>
      </c>
      <c r="E51" s="558"/>
      <c r="F51" s="559">
        <v>46035</v>
      </c>
      <c r="G51" s="558" t="s">
        <v>347</v>
      </c>
      <c r="H51" s="182" t="str">
        <f>IF($B51="","",INDEX(POA_GC_2026!$O:$O,MATCH($B51,POA_GC_2026!$A:$A,0)))</f>
        <v>PROVISION Y PRESTACION DE SERVICIOS DE SALUD</v>
      </c>
      <c r="I51" s="183" t="str">
        <f>IF($B51="","",INDEX(POA_GC_2026!$B:$B,MATCH($B51,POA_GC_2026!$A:$A,0)))</f>
        <v>HOSPITAL GENERAL DE CHONE</v>
      </c>
      <c r="J51" s="183" t="str">
        <f>IF($B51="","",INDEX(POA_GC_2026!$N:$N,MATCH($B51,POA_GC_2026!$A:$A,0)))</f>
        <v>HOSPITAL GENERAL DE CHONE</v>
      </c>
      <c r="K51" s="183" t="str">
        <f>IF($B51="","",INDEX(POA_GC_2026!$X:$X,MATCH($B51,POA_GC_2026!$A:$A,0)))</f>
        <v>INFORME CONSOLIDADO DE PAGOS DE SERVICIOS BASICOS</v>
      </c>
      <c r="L51" s="183" t="str">
        <f>IF($B51="","",INDEX(POA_GC_2026!$C:$C,MATCH($B51,POA_GC_2026!$A:$A,0)))</f>
        <v>PAGO DE TELECOMUNICACIONES</v>
      </c>
      <c r="M51" s="184" t="str">
        <f>IF($B51="","",INDEX(POA_GC_2026!$D:$D,MATCH($B51,POA_GC_2026!$A:$A,0)))</f>
        <v>1333</v>
      </c>
      <c r="N51" s="185" t="str">
        <f>IF($B51="","",INDEX(POA_GC_2026!$E:$E,MATCH($B51,POA_GC_2026!$A:$A,0)))</f>
        <v>90</v>
      </c>
      <c r="O51" s="184" t="str">
        <f>IF($B51="","",INDEX(POA_GC_2026!$F:$F,MATCH($B51,POA_GC_2026!$A:$A,0)))</f>
        <v>000</v>
      </c>
      <c r="P51" s="184" t="str">
        <f>IF($B51="","",INDEX(POA_GC_2026!$G:$G,MATCH($B51,POA_GC_2026!$A:$A,0)))</f>
        <v>004</v>
      </c>
      <c r="Q51" s="183">
        <f>IF($B51="","",INDEX(POA_GC_2026!$H:$H,MATCH($B51,POA_GC_2026!$A:$A,0)))</f>
        <v>530105</v>
      </c>
      <c r="R51" s="183" t="str">
        <f>IF($B51="","",INDEX(POA_GC_2026!$I:$I,MATCH($B51,POA_GC_2026!$A:$A,0)))</f>
        <v>1303</v>
      </c>
      <c r="S51" s="183" t="str">
        <f>IF($B51="","",INDEX(POA_GC_2026!$J:$J,MATCH($B51,POA_GC_2026!$A:$A,0)))</f>
        <v>001</v>
      </c>
      <c r="T51" s="183" t="str">
        <f>IF($B51="","",INDEX(POA_GC_2026!$K:$K,MATCH($B51,POA_GC_2026!$A:$A,0)))</f>
        <v>0000</v>
      </c>
      <c r="U51" s="183" t="str">
        <f>IF($B51="","",INDEX(POA_GC_2026!$L:$L,MATCH($B51,POA_GC_2026!$A:$A,0)))</f>
        <v>0000</v>
      </c>
      <c r="V51" s="189">
        <f t="shared" si="4"/>
        <v>0</v>
      </c>
      <c r="W51" s="189">
        <f t="shared" si="5"/>
        <v>45507.08</v>
      </c>
      <c r="X51" s="198">
        <v>0</v>
      </c>
      <c r="Y51" s="145">
        <v>0</v>
      </c>
      <c r="Z51" s="198">
        <v>45507.08</v>
      </c>
      <c r="AA51" s="145">
        <v>0</v>
      </c>
      <c r="AB51" s="196" t="s">
        <v>41</v>
      </c>
      <c r="AC51" s="145">
        <v>3</v>
      </c>
      <c r="AD51" s="145"/>
      <c r="AE51" s="145" t="s">
        <v>2802</v>
      </c>
      <c r="AF51" s="197">
        <f>IF($B51="","",INDEX(POA_GC_2026!$BE:$BE,MATCH($B51,POA_GC_2026!$A:$A,0)))</f>
        <v>8400</v>
      </c>
      <c r="AG51" s="197"/>
      <c r="AH51" s="197">
        <f>IF($B51="","",INDEX(POA_GC_2026!$BE:$BE,MATCH($B51,POA_GC_2026!$A:$A,0)))</f>
        <v>8400</v>
      </c>
      <c r="AI51" s="201" t="str">
        <f>IF($B51="","",INDEX(POA_GC_2026!$B:$B,MATCH($B51,POA_GC_2026!$A:$A,0)))</f>
        <v>HOSPITAL GENERAL DE CHONE</v>
      </c>
      <c r="AJ51" s="204" t="s">
        <v>2595</v>
      </c>
    </row>
    <row r="52" spans="1:36">
      <c r="A52" s="557" t="s">
        <v>272</v>
      </c>
      <c r="B52" s="204" t="s">
        <v>2615</v>
      </c>
      <c r="C52" s="558"/>
      <c r="D52" s="559">
        <v>46035</v>
      </c>
      <c r="E52" s="558"/>
      <c r="F52" s="559">
        <v>46035</v>
      </c>
      <c r="G52" s="558" t="s">
        <v>347</v>
      </c>
      <c r="H52" s="182" t="str">
        <f>IF($B52="","",INDEX(POA_GC_2026!$O:$O,MATCH($B52,POA_GC_2026!$A:$A,0)))</f>
        <v>PROVISION Y PRESTACION DE SERVICIOS DE SALUD</v>
      </c>
      <c r="I52" s="183" t="str">
        <f>IF($B52="","",INDEX(POA_GC_2026!$B:$B,MATCH($B52,POA_GC_2026!$A:$A,0)))</f>
        <v>HOSPITAL GENERAL DE CHONE</v>
      </c>
      <c r="J52" s="183" t="str">
        <f>IF($B52="","",INDEX(POA_GC_2026!$N:$N,MATCH($B52,POA_GC_2026!$A:$A,0)))</f>
        <v>HOSPITAL GENERAL DE CHONE</v>
      </c>
      <c r="K52" s="183" t="str">
        <f>IF($B52="","",INDEX(POA_GC_2026!$X:$X,MATCH($B52,POA_GC_2026!$A:$A,0)))</f>
        <v>SISTEMA DE INFORMACION DE SERVICIOS HOTELEROS Y GENERALES, LIMPIEZA, CARPINTERIA, ELECTRICIDAD, CONSEJERIA, ENTRE OTRAS</v>
      </c>
      <c r="L52" s="183" t="str">
        <f>IF($B52="","",INDEX(POA_GC_2026!$C:$C,MATCH($B52,POA_GC_2026!$A:$A,0)))</f>
        <v>ADQUISICIÓN DEL SERVICIO DE LIMPIEZA DE LAS INSTALACIONES HOSPITALARIAS</v>
      </c>
      <c r="M52" s="184" t="str">
        <f>IF($B52="","",INDEX(POA_GC_2026!$D:$D,MATCH($B52,POA_GC_2026!$A:$A,0)))</f>
        <v>1333</v>
      </c>
      <c r="N52" s="185" t="str">
        <f>IF($B52="","",INDEX(POA_GC_2026!$E:$E,MATCH($B52,POA_GC_2026!$A:$A,0)))</f>
        <v>90</v>
      </c>
      <c r="O52" s="184" t="str">
        <f>IF($B52="","",INDEX(POA_GC_2026!$F:$F,MATCH($B52,POA_GC_2026!$A:$A,0)))</f>
        <v>000</v>
      </c>
      <c r="P52" s="184" t="str">
        <f>IF($B52="","",INDEX(POA_GC_2026!$G:$G,MATCH($B52,POA_GC_2026!$A:$A,0)))</f>
        <v>004</v>
      </c>
      <c r="Q52" s="183">
        <f>IF($B52="","",INDEX(POA_GC_2026!$H:$H,MATCH($B52,POA_GC_2026!$A:$A,0)))</f>
        <v>530209</v>
      </c>
      <c r="R52" s="183" t="str">
        <f>IF($B52="","",INDEX(POA_GC_2026!$I:$I,MATCH($B52,POA_GC_2026!$A:$A,0)))</f>
        <v>1303</v>
      </c>
      <c r="S52" s="183" t="str">
        <f>IF($B52="","",INDEX(POA_GC_2026!$J:$J,MATCH($B52,POA_GC_2026!$A:$A,0)))</f>
        <v>001</v>
      </c>
      <c r="T52" s="183" t="str">
        <f>IF($B52="","",INDEX(POA_GC_2026!$K:$K,MATCH($B52,POA_GC_2026!$A:$A,0)))</f>
        <v>0000</v>
      </c>
      <c r="U52" s="183" t="str">
        <f>IF($B52="","",INDEX(POA_GC_2026!$L:$L,MATCH($B52,POA_GC_2026!$A:$A,0)))</f>
        <v>0000</v>
      </c>
      <c r="V52" s="189">
        <f t="shared" si="4"/>
        <v>0</v>
      </c>
      <c r="W52" s="189">
        <f t="shared" si="5"/>
        <v>210181.27</v>
      </c>
      <c r="X52" s="198">
        <v>0</v>
      </c>
      <c r="Y52" s="145">
        <v>0</v>
      </c>
      <c r="Z52" s="198">
        <v>210181.27</v>
      </c>
      <c r="AA52" s="145">
        <v>0</v>
      </c>
      <c r="AB52" s="196" t="s">
        <v>41</v>
      </c>
      <c r="AC52" s="145">
        <v>3</v>
      </c>
      <c r="AD52" s="145"/>
      <c r="AE52" s="145" t="s">
        <v>2802</v>
      </c>
      <c r="AF52" s="197">
        <f>IF($B52="","",INDEX(POA_GC_2026!$BE:$BE,MATCH($B52,POA_GC_2026!$A:$A,0)))</f>
        <v>238788.30999999997</v>
      </c>
      <c r="AG52" s="197"/>
      <c r="AH52" s="197">
        <f>IF($B52="","",INDEX(POA_GC_2026!$BE:$BE,MATCH($B52,POA_GC_2026!$A:$A,0)))</f>
        <v>238788.30999999997</v>
      </c>
      <c r="AI52" s="201" t="str">
        <f>IF($B52="","",INDEX(POA_GC_2026!$B:$B,MATCH($B52,POA_GC_2026!$A:$A,0)))</f>
        <v>HOSPITAL GENERAL DE CHONE</v>
      </c>
      <c r="AJ52" s="204" t="s">
        <v>2615</v>
      </c>
    </row>
    <row r="53" spans="1:36">
      <c r="A53" s="557" t="s">
        <v>272</v>
      </c>
      <c r="B53" s="204" t="s">
        <v>2629</v>
      </c>
      <c r="C53" s="558"/>
      <c r="D53" s="559">
        <v>46035</v>
      </c>
      <c r="E53" s="558"/>
      <c r="F53" s="559">
        <v>46035</v>
      </c>
      <c r="G53" s="558" t="s">
        <v>347</v>
      </c>
      <c r="H53" s="182" t="str">
        <f>IF($B53="","",INDEX(POA_GC_2026!$O:$O,MATCH($B53,POA_GC_2026!$A:$A,0)))</f>
        <v>PROVISION Y PRESTACION DE SERVICIOS DE SALUD</v>
      </c>
      <c r="I53" s="183" t="str">
        <f>IF($B53="","",INDEX(POA_GC_2026!$B:$B,MATCH($B53,POA_GC_2026!$A:$A,0)))</f>
        <v>HOSPITAL GENERAL DE CHONE</v>
      </c>
      <c r="J53" s="183" t="str">
        <f>IF($B53="","",INDEX(POA_GC_2026!$N:$N,MATCH($B53,POA_GC_2026!$A:$A,0)))</f>
        <v>HOSPITAL GENERAL DE CHONE</v>
      </c>
      <c r="K53" s="183" t="str">
        <f>IF($B53="","",INDEX(POA_GC_2026!$X:$X,MATCH($B53,POA_GC_2026!$A:$A,0)))</f>
        <v>SISTEMA DE INFORMACION DE SERVICIOS HOTELEROS Y GENERALES, LIMPIEZA, CARPINTERIA, ELECTRICIDAD, CONSEJERIA, ENTRE OTRAS</v>
      </c>
      <c r="L53" s="183" t="str">
        <f>IF($B53="","",INDEX(POA_GC_2026!$C:$C,MATCH($B53,POA_GC_2026!$A:$A,0)))</f>
        <v>ADQUISICION DE SERVICIO EXTERNALIZADO DE ALIMENTACION</v>
      </c>
      <c r="M53" s="184" t="str">
        <f>IF($B53="","",INDEX(POA_GC_2026!$D:$D,MATCH($B53,POA_GC_2026!$A:$A,0)))</f>
        <v>1333</v>
      </c>
      <c r="N53" s="185" t="str">
        <f>IF($B53="","",INDEX(POA_GC_2026!$E:$E,MATCH($B53,POA_GC_2026!$A:$A,0)))</f>
        <v>90</v>
      </c>
      <c r="O53" s="184" t="str">
        <f>IF($B53="","",INDEX(POA_GC_2026!$F:$F,MATCH($B53,POA_GC_2026!$A:$A,0)))</f>
        <v>000</v>
      </c>
      <c r="P53" s="184" t="str">
        <f>IF($B53="","",INDEX(POA_GC_2026!$G:$G,MATCH($B53,POA_GC_2026!$A:$A,0)))</f>
        <v>004</v>
      </c>
      <c r="Q53" s="183">
        <f>IF($B53="","",INDEX(POA_GC_2026!$H:$H,MATCH($B53,POA_GC_2026!$A:$A,0)))</f>
        <v>530235</v>
      </c>
      <c r="R53" s="183" t="str">
        <f>IF($B53="","",INDEX(POA_GC_2026!$I:$I,MATCH($B53,POA_GC_2026!$A:$A,0)))</f>
        <v>1303</v>
      </c>
      <c r="S53" s="183" t="str">
        <f>IF($B53="","",INDEX(POA_GC_2026!$J:$J,MATCH($B53,POA_GC_2026!$A:$A,0)))</f>
        <v>001</v>
      </c>
      <c r="T53" s="183" t="str">
        <f>IF($B53="","",INDEX(POA_GC_2026!$K:$K,MATCH($B53,POA_GC_2026!$A:$A,0)))</f>
        <v>0000</v>
      </c>
      <c r="U53" s="183" t="str">
        <f>IF($B53="","",INDEX(POA_GC_2026!$L:$L,MATCH($B53,POA_GC_2026!$A:$A,0)))</f>
        <v>0000</v>
      </c>
      <c r="V53" s="189">
        <f t="shared" si="4"/>
        <v>0</v>
      </c>
      <c r="W53" s="189">
        <f t="shared" si="5"/>
        <v>112288.74</v>
      </c>
      <c r="X53" s="198">
        <v>0</v>
      </c>
      <c r="Y53" s="145">
        <v>0</v>
      </c>
      <c r="Z53" s="198">
        <v>112288.74</v>
      </c>
      <c r="AA53" s="145">
        <v>0</v>
      </c>
      <c r="AB53" s="196" t="s">
        <v>41</v>
      </c>
      <c r="AC53" s="145">
        <v>3</v>
      </c>
      <c r="AD53" s="145"/>
      <c r="AE53" s="145" t="s">
        <v>2802</v>
      </c>
      <c r="AF53" s="197">
        <f>IF($B53="","",INDEX(POA_GC_2026!$BE:$BE,MATCH($B53,POA_GC_2026!$A:$A,0)))</f>
        <v>87177.449999999983</v>
      </c>
      <c r="AG53" s="197"/>
      <c r="AH53" s="197">
        <f>IF($B53="","",INDEX(POA_GC_2026!$BE:$BE,MATCH($B53,POA_GC_2026!$A:$A,0)))</f>
        <v>87177.449999999983</v>
      </c>
      <c r="AI53" s="201" t="str">
        <f>IF($B53="","",INDEX(POA_GC_2026!$B:$B,MATCH($B53,POA_GC_2026!$A:$A,0)))</f>
        <v>HOSPITAL GENERAL DE CHONE</v>
      </c>
      <c r="AJ53" s="204" t="s">
        <v>2629</v>
      </c>
    </row>
    <row r="54" spans="1:36">
      <c r="A54" s="557" t="s">
        <v>272</v>
      </c>
      <c r="B54" s="204" t="s">
        <v>2659</v>
      </c>
      <c r="C54" s="558"/>
      <c r="D54" s="559">
        <v>46035</v>
      </c>
      <c r="E54" s="558"/>
      <c r="F54" s="559">
        <v>46035</v>
      </c>
      <c r="G54" s="558" t="s">
        <v>347</v>
      </c>
      <c r="H54" s="182" t="str">
        <f>IF($B54="","",INDEX(POA_GC_2026!$O:$O,MATCH($B54,POA_GC_2026!$A:$A,0)))</f>
        <v>PROVISION Y PRESTACION DE SERVICIOS DE SALUD</v>
      </c>
      <c r="I54" s="183" t="str">
        <f>IF($B54="","",INDEX(POA_GC_2026!$B:$B,MATCH($B54,POA_GC_2026!$A:$A,0)))</f>
        <v>HOSPITAL GENERAL DE CHONE</v>
      </c>
      <c r="J54" s="183" t="str">
        <f>IF($B54="","",INDEX(POA_GC_2026!$N:$N,MATCH($B54,POA_GC_2026!$A:$A,0)))</f>
        <v>HOSPITAL GENERAL DE CHONE</v>
      </c>
      <c r="K54" s="183" t="str">
        <f>IF($B54="","",INDEX(POA_GC_2026!$X:$X,MATCH($B54,POA_GC_2026!$A:$A,0)))</f>
        <v>INFORME  DE INGRESOS Y EGRESOS DE SUMINISTROS Y MATERIALES</v>
      </c>
      <c r="L54" s="183" t="str">
        <f>IF($B54="","",INDEX(POA_GC_2026!$C:$C,MATCH($B54,POA_GC_2026!$A:$A,0)))</f>
        <v>ADQUISICION DE MATERIALES DE ASEO</v>
      </c>
      <c r="M54" s="184" t="str">
        <f>IF($B54="","",INDEX(POA_GC_2026!$D:$D,MATCH($B54,POA_GC_2026!$A:$A,0)))</f>
        <v>1333</v>
      </c>
      <c r="N54" s="185" t="str">
        <f>IF($B54="","",INDEX(POA_GC_2026!$E:$E,MATCH($B54,POA_GC_2026!$A:$A,0)))</f>
        <v>90</v>
      </c>
      <c r="O54" s="184" t="str">
        <f>IF($B54="","",INDEX(POA_GC_2026!$F:$F,MATCH($B54,POA_GC_2026!$A:$A,0)))</f>
        <v>000</v>
      </c>
      <c r="P54" s="184" t="str">
        <f>IF($B54="","",INDEX(POA_GC_2026!$G:$G,MATCH($B54,POA_GC_2026!$A:$A,0)))</f>
        <v>004</v>
      </c>
      <c r="Q54" s="183">
        <f>IF($B54="","",INDEX(POA_GC_2026!$H:$H,MATCH($B54,POA_GC_2026!$A:$A,0)))</f>
        <v>530805</v>
      </c>
      <c r="R54" s="183" t="str">
        <f>IF($B54="","",INDEX(POA_GC_2026!$I:$I,MATCH($B54,POA_GC_2026!$A:$A,0)))</f>
        <v>1303</v>
      </c>
      <c r="S54" s="183" t="str">
        <f>IF($B54="","",INDEX(POA_GC_2026!$J:$J,MATCH($B54,POA_GC_2026!$A:$A,0)))</f>
        <v>001</v>
      </c>
      <c r="T54" s="183" t="str">
        <f>IF($B54="","",INDEX(POA_GC_2026!$K:$K,MATCH($B54,POA_GC_2026!$A:$A,0)))</f>
        <v>0000</v>
      </c>
      <c r="U54" s="183" t="str">
        <f>IF($B54="","",INDEX(POA_GC_2026!$L:$L,MATCH($B54,POA_GC_2026!$A:$A,0)))</f>
        <v>0000</v>
      </c>
      <c r="V54" s="189">
        <f t="shared" si="4"/>
        <v>0</v>
      </c>
      <c r="W54" s="189">
        <f t="shared" si="5"/>
        <v>17500.22</v>
      </c>
      <c r="X54" s="198">
        <v>0</v>
      </c>
      <c r="Y54" s="145">
        <v>0</v>
      </c>
      <c r="Z54" s="198">
        <v>17500.22</v>
      </c>
      <c r="AA54" s="145">
        <v>0</v>
      </c>
      <c r="AB54" s="196" t="s">
        <v>41</v>
      </c>
      <c r="AC54" s="145">
        <v>3</v>
      </c>
      <c r="AD54" s="145"/>
      <c r="AE54" s="145" t="s">
        <v>2802</v>
      </c>
      <c r="AF54" s="197">
        <f>IF($B54="","",INDEX(POA_GC_2026!$BE:$BE,MATCH($B54,POA_GC_2026!$A:$A,0)))</f>
        <v>0</v>
      </c>
      <c r="AG54" s="197"/>
      <c r="AH54" s="197">
        <f>IF($B54="","",INDEX(POA_GC_2026!$BE:$BE,MATCH($B54,POA_GC_2026!$A:$A,0)))</f>
        <v>0</v>
      </c>
      <c r="AI54" s="201" t="str">
        <f>IF($B54="","",INDEX(POA_GC_2026!$B:$B,MATCH($B54,POA_GC_2026!$A:$A,0)))</f>
        <v>HOSPITAL GENERAL DE CHONE</v>
      </c>
      <c r="AJ54" s="204" t="s">
        <v>2659</v>
      </c>
    </row>
    <row r="55" spans="1:36">
      <c r="A55" s="557" t="s">
        <v>272</v>
      </c>
      <c r="B55" s="204" t="s">
        <v>2665</v>
      </c>
      <c r="C55" s="558"/>
      <c r="D55" s="559">
        <v>46035</v>
      </c>
      <c r="E55" s="558"/>
      <c r="F55" s="559">
        <v>46035</v>
      </c>
      <c r="G55" s="558" t="s">
        <v>347</v>
      </c>
      <c r="H55" s="182" t="str">
        <f>IF($B55="","",INDEX(POA_GC_2026!$O:$O,MATCH($B55,POA_GC_2026!$A:$A,0)))</f>
        <v>PROVISION Y PRESTACION DE SERVICIOS DE SALUD</v>
      </c>
      <c r="I55" s="183" t="str">
        <f>IF($B55="","",INDEX(POA_GC_2026!$B:$B,MATCH($B55,POA_GC_2026!$A:$A,0)))</f>
        <v>HOSPITAL GENERAL DE CHONE</v>
      </c>
      <c r="J55" s="183" t="str">
        <f>IF($B55="","",INDEX(POA_GC_2026!$N:$N,MATCH($B55,POA_GC_2026!$A:$A,0)))</f>
        <v>HOSPITAL GENERAL DE CHONE</v>
      </c>
      <c r="K55" s="183" t="str">
        <f>IF($B55="","",INDEX(POA_GC_2026!$X:$X,MATCH($B55,POA_GC_2026!$A:$A,0)))</f>
        <v>INFORME  DE INGRESOS Y EGRESOS DE SUMINISTROS Y MATERIALES</v>
      </c>
      <c r="L55" s="183" t="str">
        <f>IF($B55="","",INDEX(POA_GC_2026!$C:$C,MATCH($B55,POA_GC_2026!$A:$A,0)))</f>
        <v>ADQUISICION DE MATERIALES DE ASEO</v>
      </c>
      <c r="M55" s="184" t="str">
        <f>IF($B55="","",INDEX(POA_GC_2026!$D:$D,MATCH($B55,POA_GC_2026!$A:$A,0)))</f>
        <v>1333</v>
      </c>
      <c r="N55" s="185" t="str">
        <f>IF($B55="","",INDEX(POA_GC_2026!$E:$E,MATCH($B55,POA_GC_2026!$A:$A,0)))</f>
        <v>90</v>
      </c>
      <c r="O55" s="184" t="str">
        <f>IF($B55="","",INDEX(POA_GC_2026!$F:$F,MATCH($B55,POA_GC_2026!$A:$A,0)))</f>
        <v>000</v>
      </c>
      <c r="P55" s="184" t="str">
        <f>IF($B55="","",INDEX(POA_GC_2026!$G:$G,MATCH($B55,POA_GC_2026!$A:$A,0)))</f>
        <v>004</v>
      </c>
      <c r="Q55" s="183">
        <f>IF($B55="","",INDEX(POA_GC_2026!$H:$H,MATCH($B55,POA_GC_2026!$A:$A,0)))</f>
        <v>530805</v>
      </c>
      <c r="R55" s="183" t="str">
        <f>IF($B55="","",INDEX(POA_GC_2026!$I:$I,MATCH($B55,POA_GC_2026!$A:$A,0)))</f>
        <v>1303</v>
      </c>
      <c r="S55" s="183" t="str">
        <f>IF($B55="","",INDEX(POA_GC_2026!$J:$J,MATCH($B55,POA_GC_2026!$A:$A,0)))</f>
        <v>001</v>
      </c>
      <c r="T55" s="183" t="str">
        <f>IF($B55="","",INDEX(POA_GC_2026!$K:$K,MATCH($B55,POA_GC_2026!$A:$A,0)))</f>
        <v>0000</v>
      </c>
      <c r="U55" s="183" t="str">
        <f>IF($B55="","",INDEX(POA_GC_2026!$L:$L,MATCH($B55,POA_GC_2026!$A:$A,0)))</f>
        <v>0000</v>
      </c>
      <c r="V55" s="189">
        <f t="shared" si="4"/>
        <v>0</v>
      </c>
      <c r="W55" s="189">
        <f t="shared" si="5"/>
        <v>166.6</v>
      </c>
      <c r="X55" s="198">
        <v>0</v>
      </c>
      <c r="Y55" s="145">
        <v>0</v>
      </c>
      <c r="Z55" s="198">
        <v>166.6</v>
      </c>
      <c r="AA55" s="145">
        <v>0</v>
      </c>
      <c r="AB55" s="196" t="s">
        <v>41</v>
      </c>
      <c r="AC55" s="145">
        <v>3</v>
      </c>
      <c r="AD55" s="145"/>
      <c r="AE55" s="145" t="s">
        <v>2802</v>
      </c>
      <c r="AF55" s="197">
        <f>IF($B55="","",INDEX(POA_GC_2026!$BE:$BE,MATCH($B55,POA_GC_2026!$A:$A,0)))</f>
        <v>166.6</v>
      </c>
      <c r="AG55" s="197"/>
      <c r="AH55" s="197">
        <f>IF($B55="","",INDEX(POA_GC_2026!$BE:$BE,MATCH($B55,POA_GC_2026!$A:$A,0)))</f>
        <v>166.6</v>
      </c>
      <c r="AI55" s="201" t="str">
        <f>IF($B55="","",INDEX(POA_GC_2026!$B:$B,MATCH($B55,POA_GC_2026!$A:$A,0)))</f>
        <v>HOSPITAL GENERAL DE CHONE</v>
      </c>
      <c r="AJ55" s="204" t="s">
        <v>2665</v>
      </c>
    </row>
    <row r="56" spans="1:36">
      <c r="A56" s="557" t="s">
        <v>272</v>
      </c>
      <c r="B56" s="204" t="s">
        <v>2686</v>
      </c>
      <c r="C56" s="558"/>
      <c r="D56" s="559">
        <v>46035</v>
      </c>
      <c r="E56" s="558"/>
      <c r="F56" s="559">
        <v>46035</v>
      </c>
      <c r="G56" s="558" t="s">
        <v>347</v>
      </c>
      <c r="H56" s="182" t="str">
        <f>IF($B56="","",INDEX(POA_GC_2026!$O:$O,MATCH($B56,POA_GC_2026!$A:$A,0)))</f>
        <v>PROVISION Y PRESTACION DE SERVICIOS DE SALUD</v>
      </c>
      <c r="I56" s="183" t="str">
        <f>IF($B56="","",INDEX(POA_GC_2026!$B:$B,MATCH($B56,POA_GC_2026!$A:$A,0)))</f>
        <v>HOSPITAL GENERAL DE CHONE</v>
      </c>
      <c r="J56" s="183" t="str">
        <f>IF($B56="","",INDEX(POA_GC_2026!$N:$N,MATCH($B56,POA_GC_2026!$A:$A,0)))</f>
        <v>HOSPITAL GENERAL DE CHONE</v>
      </c>
      <c r="K56" s="183" t="str">
        <f>IF($B56="","",INDEX(POA_GC_2026!$X:$X,MATCH($B56,POA_GC_2026!$A:$A,0)))</f>
        <v>ACTA DE ENTREGA RECEPCION DE DISPOSITIVOS MEDICOS PARA LABORATORIO CLINICO Y PÀTOLOGIA ADQUIRIDOS, COMPROBANDO SUS CANTIDADES, CALIDAD Y CARACTERISTICAS DE ACUERDO A LO SOLICITADO</v>
      </c>
      <c r="L56" s="183" t="str">
        <f>IF($B56="","",INDEX(POA_GC_2026!$C:$C,MATCH($B56,POA_GC_2026!$A:$A,0)))</f>
        <v>ADQUISICION DE DISPOSITIVOS PARA LABORATORIO CLINICO Y PATOLOGIA</v>
      </c>
      <c r="M56" s="184" t="str">
        <f>IF($B56="","",INDEX(POA_GC_2026!$D:$D,MATCH($B56,POA_GC_2026!$A:$A,0)))</f>
        <v>1333</v>
      </c>
      <c r="N56" s="185" t="str">
        <f>IF($B56="","",INDEX(POA_GC_2026!$E:$E,MATCH($B56,POA_GC_2026!$A:$A,0)))</f>
        <v>90</v>
      </c>
      <c r="O56" s="184" t="str">
        <f>IF($B56="","",INDEX(POA_GC_2026!$F:$F,MATCH($B56,POA_GC_2026!$A:$A,0)))</f>
        <v>000</v>
      </c>
      <c r="P56" s="184" t="str">
        <f>IF($B56="","",INDEX(POA_GC_2026!$G:$G,MATCH($B56,POA_GC_2026!$A:$A,0)))</f>
        <v>004</v>
      </c>
      <c r="Q56" s="183">
        <f>IF($B56="","",INDEX(POA_GC_2026!$H:$H,MATCH($B56,POA_GC_2026!$A:$A,0)))</f>
        <v>530810</v>
      </c>
      <c r="R56" s="183" t="str">
        <f>IF($B56="","",INDEX(POA_GC_2026!$I:$I,MATCH($B56,POA_GC_2026!$A:$A,0)))</f>
        <v>1303</v>
      </c>
      <c r="S56" s="183" t="str">
        <f>IF($B56="","",INDEX(POA_GC_2026!$J:$J,MATCH($B56,POA_GC_2026!$A:$A,0)))</f>
        <v>001</v>
      </c>
      <c r="T56" s="183" t="str">
        <f>IF($B56="","",INDEX(POA_GC_2026!$K:$K,MATCH($B56,POA_GC_2026!$A:$A,0)))</f>
        <v>0000</v>
      </c>
      <c r="U56" s="183" t="str">
        <f>IF($B56="","",INDEX(POA_GC_2026!$L:$L,MATCH($B56,POA_GC_2026!$A:$A,0)))</f>
        <v>0000</v>
      </c>
      <c r="V56" s="189">
        <f t="shared" si="4"/>
        <v>0</v>
      </c>
      <c r="W56" s="189">
        <f t="shared" si="5"/>
        <v>31334.799999999999</v>
      </c>
      <c r="X56" s="198">
        <v>0</v>
      </c>
      <c r="Y56" s="145">
        <v>0</v>
      </c>
      <c r="Z56" s="198">
        <v>31334.799999999999</v>
      </c>
      <c r="AA56" s="145">
        <v>0</v>
      </c>
      <c r="AB56" s="196" t="s">
        <v>41</v>
      </c>
      <c r="AC56" s="145">
        <v>3</v>
      </c>
      <c r="AD56" s="145"/>
      <c r="AE56" s="145" t="s">
        <v>2802</v>
      </c>
      <c r="AF56" s="197">
        <f>IF($B56="","",INDEX(POA_GC_2026!$BE:$BE,MATCH($B56,POA_GC_2026!$A:$A,0)))</f>
        <v>29611.390000000003</v>
      </c>
      <c r="AG56" s="197"/>
      <c r="AH56" s="197">
        <f>IF($B56="","",INDEX(POA_GC_2026!$BE:$BE,MATCH($B56,POA_GC_2026!$A:$A,0)))</f>
        <v>29611.390000000003</v>
      </c>
      <c r="AI56" s="201" t="str">
        <f>IF($B56="","",INDEX(POA_GC_2026!$B:$B,MATCH($B56,POA_GC_2026!$A:$A,0)))</f>
        <v>HOSPITAL GENERAL DE CHONE</v>
      </c>
      <c r="AJ56" s="204" t="s">
        <v>2686</v>
      </c>
    </row>
    <row r="57" spans="1:36">
      <c r="A57" s="557" t="s">
        <v>272</v>
      </c>
      <c r="B57" s="204" t="s">
        <v>2689</v>
      </c>
      <c r="C57" s="558"/>
      <c r="D57" s="559">
        <v>46035</v>
      </c>
      <c r="E57" s="558"/>
      <c r="F57" s="559">
        <v>46035</v>
      </c>
      <c r="G57" s="558" t="s">
        <v>347</v>
      </c>
      <c r="H57" s="182" t="str">
        <f>IF($B57="","",INDEX(POA_GC_2026!$O:$O,MATCH($B57,POA_GC_2026!$A:$A,0)))</f>
        <v>PROVISION Y PRESTACION DE SERVICIOS DE SALUD</v>
      </c>
      <c r="I57" s="183" t="str">
        <f>IF($B57="","",INDEX(POA_GC_2026!$B:$B,MATCH($B57,POA_GC_2026!$A:$A,0)))</f>
        <v>HOSPITAL GENERAL DE CHONE</v>
      </c>
      <c r="J57" s="183" t="str">
        <f>IF($B57="","",INDEX(POA_GC_2026!$N:$N,MATCH($B57,POA_GC_2026!$A:$A,0)))</f>
        <v>HOSPITAL GENERAL DE CHONE</v>
      </c>
      <c r="K57" s="183" t="str">
        <f>IF($B57="","",INDEX(POA_GC_2026!$X:$X,MATCH($B57,POA_GC_2026!$A:$A,0)))</f>
        <v>ACTA DE ENTREGA RECEPCION DE DISPOSITIVOS MEDICOS PARA LABORATORIO CLINICO Y PÀTOLOGIA ADQUIRIDOS, COMPROBANDO SUS CANTIDADES, CALIDAD Y CARACTERISTICAS DE ACUERDO A LO SOLICITADO</v>
      </c>
      <c r="L57" s="183" t="str">
        <f>IF($B57="","",INDEX(POA_GC_2026!$C:$C,MATCH($B57,POA_GC_2026!$A:$A,0)))</f>
        <v>ADQUISICION DE DISPOSITIVOS PARA LABORATORIO CLINICO Y PATOLOGIA</v>
      </c>
      <c r="M57" s="184" t="str">
        <f>IF($B57="","",INDEX(POA_GC_2026!$D:$D,MATCH($B57,POA_GC_2026!$A:$A,0)))</f>
        <v>1333</v>
      </c>
      <c r="N57" s="185" t="str">
        <f>IF($B57="","",INDEX(POA_GC_2026!$E:$E,MATCH($B57,POA_GC_2026!$A:$A,0)))</f>
        <v>90</v>
      </c>
      <c r="O57" s="184" t="str">
        <f>IF($B57="","",INDEX(POA_GC_2026!$F:$F,MATCH($B57,POA_GC_2026!$A:$A,0)))</f>
        <v>000</v>
      </c>
      <c r="P57" s="184" t="str">
        <f>IF($B57="","",INDEX(POA_GC_2026!$G:$G,MATCH($B57,POA_GC_2026!$A:$A,0)))</f>
        <v>004</v>
      </c>
      <c r="Q57" s="183">
        <f>IF($B57="","",INDEX(POA_GC_2026!$H:$H,MATCH($B57,POA_GC_2026!$A:$A,0)))</f>
        <v>530810</v>
      </c>
      <c r="R57" s="183" t="str">
        <f>IF($B57="","",INDEX(POA_GC_2026!$I:$I,MATCH($B57,POA_GC_2026!$A:$A,0)))</f>
        <v>1303</v>
      </c>
      <c r="S57" s="183" t="str">
        <f>IF($B57="","",INDEX(POA_GC_2026!$J:$J,MATCH($B57,POA_GC_2026!$A:$A,0)))</f>
        <v>001</v>
      </c>
      <c r="T57" s="183" t="str">
        <f>IF($B57="","",INDEX(POA_GC_2026!$K:$K,MATCH($B57,POA_GC_2026!$A:$A,0)))</f>
        <v>0000</v>
      </c>
      <c r="U57" s="183" t="str">
        <f>IF($B57="","",INDEX(POA_GC_2026!$L:$L,MATCH($B57,POA_GC_2026!$A:$A,0)))</f>
        <v>0000</v>
      </c>
      <c r="V57" s="189">
        <f t="shared" si="4"/>
        <v>0</v>
      </c>
      <c r="W57" s="189">
        <f t="shared" si="5"/>
        <v>211341.65</v>
      </c>
      <c r="X57" s="198">
        <v>0</v>
      </c>
      <c r="Y57" s="145">
        <v>0</v>
      </c>
      <c r="Z57" s="198">
        <v>211341.65</v>
      </c>
      <c r="AA57" s="145">
        <v>0</v>
      </c>
      <c r="AB57" s="196" t="s">
        <v>41</v>
      </c>
      <c r="AC57" s="145">
        <v>3</v>
      </c>
      <c r="AD57" s="145"/>
      <c r="AE57" s="145" t="s">
        <v>2802</v>
      </c>
      <c r="AF57" s="197">
        <f>IF($B57="","",INDEX(POA_GC_2026!$BE:$BE,MATCH($B57,POA_GC_2026!$A:$A,0)))</f>
        <v>199716.74000000002</v>
      </c>
      <c r="AG57" s="197"/>
      <c r="AH57" s="197">
        <f>IF($B57="","",INDEX(POA_GC_2026!$BE:$BE,MATCH($B57,POA_GC_2026!$A:$A,0)))</f>
        <v>199716.74000000002</v>
      </c>
      <c r="AI57" s="201" t="str">
        <f>IF($B57="","",INDEX(POA_GC_2026!$B:$B,MATCH($B57,POA_GC_2026!$A:$A,0)))</f>
        <v>HOSPITAL GENERAL DE CHONE</v>
      </c>
      <c r="AJ57" s="204" t="s">
        <v>2689</v>
      </c>
    </row>
    <row r="58" spans="1:36">
      <c r="A58" s="557" t="s">
        <v>272</v>
      </c>
      <c r="B58" s="204" t="s">
        <v>2691</v>
      </c>
      <c r="C58" s="558"/>
      <c r="D58" s="559">
        <v>46035</v>
      </c>
      <c r="E58" s="558"/>
      <c r="F58" s="559">
        <v>46035</v>
      </c>
      <c r="G58" s="558" t="s">
        <v>347</v>
      </c>
      <c r="H58" s="182" t="str">
        <f>IF($B58="","",INDEX(POA_GC_2026!$O:$O,MATCH($B58,POA_GC_2026!$A:$A,0)))</f>
        <v>PROVISION Y PRESTACION DE SERVICIOS DE SALUD</v>
      </c>
      <c r="I58" s="183" t="str">
        <f>IF($B58="","",INDEX(POA_GC_2026!$B:$B,MATCH($B58,POA_GC_2026!$A:$A,0)))</f>
        <v>HOSPITAL GENERAL DE CHONE</v>
      </c>
      <c r="J58" s="183" t="str">
        <f>IF($B58="","",INDEX(POA_GC_2026!$N:$N,MATCH($B58,POA_GC_2026!$A:$A,0)))</f>
        <v>HOSPITAL GENERAL DE CHONE</v>
      </c>
      <c r="K58" s="183" t="str">
        <f>IF($B58="","",INDEX(POA_GC_2026!$X:$X,MATCH($B58,POA_GC_2026!$A:$A,0)))</f>
        <v>ACTA DE ENTREGA RECEPCION DE DISPOSITIVOS MEDICOS PARA LABORATORIO CLINICO Y PÀTOLOGIA ADQUIRIDOS, COMPROBANDO SUS CANTIDADES, CALIDAD Y CARACTERISTICAS DE ACUERDO A LO SOLICITADO</v>
      </c>
      <c r="L58" s="183" t="str">
        <f>IF($B58="","",INDEX(POA_GC_2026!$C:$C,MATCH($B58,POA_GC_2026!$A:$A,0)))</f>
        <v>ADQUISICION DE DISPOSITIVOS PARA LABORATORIO CLINICO Y PATOLOGIA</v>
      </c>
      <c r="M58" s="184" t="str">
        <f>IF($B58="","",INDEX(POA_GC_2026!$D:$D,MATCH($B58,POA_GC_2026!$A:$A,0)))</f>
        <v>1333</v>
      </c>
      <c r="N58" s="185" t="str">
        <f>IF($B58="","",INDEX(POA_GC_2026!$E:$E,MATCH($B58,POA_GC_2026!$A:$A,0)))</f>
        <v>90</v>
      </c>
      <c r="O58" s="184" t="str">
        <f>IF($B58="","",INDEX(POA_GC_2026!$F:$F,MATCH($B58,POA_GC_2026!$A:$A,0)))</f>
        <v>000</v>
      </c>
      <c r="P58" s="184" t="str">
        <f>IF($B58="","",INDEX(POA_GC_2026!$G:$G,MATCH($B58,POA_GC_2026!$A:$A,0)))</f>
        <v>004</v>
      </c>
      <c r="Q58" s="183">
        <f>IF($B58="","",INDEX(POA_GC_2026!$H:$H,MATCH($B58,POA_GC_2026!$A:$A,0)))</f>
        <v>530810</v>
      </c>
      <c r="R58" s="183" t="str">
        <f>IF($B58="","",INDEX(POA_GC_2026!$I:$I,MATCH($B58,POA_GC_2026!$A:$A,0)))</f>
        <v>1303</v>
      </c>
      <c r="S58" s="183" t="str">
        <f>IF($B58="","",INDEX(POA_GC_2026!$J:$J,MATCH($B58,POA_GC_2026!$A:$A,0)))</f>
        <v>001</v>
      </c>
      <c r="T58" s="183" t="str">
        <f>IF($B58="","",INDEX(POA_GC_2026!$K:$K,MATCH($B58,POA_GC_2026!$A:$A,0)))</f>
        <v>0000</v>
      </c>
      <c r="U58" s="183" t="str">
        <f>IF($B58="","",INDEX(POA_GC_2026!$L:$L,MATCH($B58,POA_GC_2026!$A:$A,0)))</f>
        <v>0000</v>
      </c>
      <c r="V58" s="189">
        <f t="shared" si="4"/>
        <v>0</v>
      </c>
      <c r="W58" s="189">
        <f t="shared" si="5"/>
        <v>201781.1</v>
      </c>
      <c r="X58" s="198">
        <v>0</v>
      </c>
      <c r="Y58" s="145">
        <v>0</v>
      </c>
      <c r="Z58" s="198">
        <v>201781.1</v>
      </c>
      <c r="AA58" s="145">
        <v>0</v>
      </c>
      <c r="AB58" s="196" t="s">
        <v>41</v>
      </c>
      <c r="AC58" s="145">
        <v>3</v>
      </c>
      <c r="AD58" s="145"/>
      <c r="AE58" s="145" t="s">
        <v>2802</v>
      </c>
      <c r="AF58" s="197">
        <f>IF($B58="","",INDEX(POA_GC_2026!$BE:$BE,MATCH($B58,POA_GC_2026!$A:$A,0)))</f>
        <v>0</v>
      </c>
      <c r="AG58" s="197"/>
      <c r="AH58" s="197">
        <f>IF($B58="","",INDEX(POA_GC_2026!$BE:$BE,MATCH($B58,POA_GC_2026!$A:$A,0)))</f>
        <v>0</v>
      </c>
      <c r="AI58" s="201" t="str">
        <f>IF($B58="","",INDEX(POA_GC_2026!$B:$B,MATCH($B58,POA_GC_2026!$A:$A,0)))</f>
        <v>HOSPITAL GENERAL DE CHONE</v>
      </c>
      <c r="AJ58" s="204" t="s">
        <v>2691</v>
      </c>
    </row>
    <row r="59" spans="1:36">
      <c r="A59" s="557" t="s">
        <v>272</v>
      </c>
      <c r="B59" s="204" t="s">
        <v>2716</v>
      </c>
      <c r="C59" s="558"/>
      <c r="D59" s="559">
        <v>46035</v>
      </c>
      <c r="E59" s="558"/>
      <c r="F59" s="559">
        <v>46035</v>
      </c>
      <c r="G59" s="558" t="s">
        <v>347</v>
      </c>
      <c r="H59" s="182" t="str">
        <f>IF($B59="","",INDEX(POA_GC_2026!$O:$O,MATCH($B59,POA_GC_2026!$A:$A,0)))</f>
        <v>PROVISION Y PRESTACION DE SERVICIOS DE SALUD</v>
      </c>
      <c r="I59" s="183" t="str">
        <f>IF($B59="","",INDEX(POA_GC_2026!$B:$B,MATCH($B59,POA_GC_2026!$A:$A,0)))</f>
        <v>HOSPITAL GENERAL DE CHONE</v>
      </c>
      <c r="J59" s="183" t="str">
        <f>IF($B59="","",INDEX(POA_GC_2026!$N:$N,MATCH($B59,POA_GC_2026!$A:$A,0)))</f>
        <v>HOSPITAL GENERAL DE CHONE</v>
      </c>
      <c r="K59" s="183" t="str">
        <f>IF($B59="","",INDEX(POA_GC_2026!$X:$X,MATCH($B59,POA_GC_2026!$A:$A,0)))</f>
        <v>ACTA DE ENTREGA RECEPCION DE DISPOSITIVOS MEDICOS PARA TRAUMATOLOGIA ADQUIRIDOS, COMPROBANDO SUS CANTIDADES, CALIDAD Y CARACTERISTICAS DE ACUERDO A LO SOLICITADO</v>
      </c>
      <c r="L59" s="183" t="str">
        <f>IF($B59="","",INDEX(POA_GC_2026!$C:$C,MATCH($B59,POA_GC_2026!$A:$A,0)))</f>
        <v>ADQUISICION DE DISPOSITIVOS PARA TRAUMATOLOGIA</v>
      </c>
      <c r="M59" s="184" t="str">
        <f>IF($B59="","",INDEX(POA_GC_2026!$D:$D,MATCH($B59,POA_GC_2026!$A:$A,0)))</f>
        <v>1333</v>
      </c>
      <c r="N59" s="185" t="str">
        <f>IF($B59="","",INDEX(POA_GC_2026!$E:$E,MATCH($B59,POA_GC_2026!$A:$A,0)))</f>
        <v>90</v>
      </c>
      <c r="O59" s="184" t="str">
        <f>IF($B59="","",INDEX(POA_GC_2026!$F:$F,MATCH($B59,POA_GC_2026!$A:$A,0)))</f>
        <v>000</v>
      </c>
      <c r="P59" s="184" t="str">
        <f>IF($B59="","",INDEX(POA_GC_2026!$G:$G,MATCH($B59,POA_GC_2026!$A:$A,0)))</f>
        <v>004</v>
      </c>
      <c r="Q59" s="183">
        <f>IF($B59="","",INDEX(POA_GC_2026!$H:$H,MATCH($B59,POA_GC_2026!$A:$A,0)))</f>
        <v>530834</v>
      </c>
      <c r="R59" s="183" t="str">
        <f>IF($B59="","",INDEX(POA_GC_2026!$I:$I,MATCH($B59,POA_GC_2026!$A:$A,0)))</f>
        <v>1303</v>
      </c>
      <c r="S59" s="183" t="str">
        <f>IF($B59="","",INDEX(POA_GC_2026!$J:$J,MATCH($B59,POA_GC_2026!$A:$A,0)))</f>
        <v>001</v>
      </c>
      <c r="T59" s="183" t="str">
        <f>IF($B59="","",INDEX(POA_GC_2026!$K:$K,MATCH($B59,POA_GC_2026!$A:$A,0)))</f>
        <v>0000</v>
      </c>
      <c r="U59" s="183" t="str">
        <f>IF($B59="","",INDEX(POA_GC_2026!$L:$L,MATCH($B59,POA_GC_2026!$A:$A,0)))</f>
        <v>0000</v>
      </c>
      <c r="V59" s="189">
        <f t="shared" si="4"/>
        <v>0</v>
      </c>
      <c r="W59" s="189">
        <f t="shared" si="5"/>
        <v>211705.58</v>
      </c>
      <c r="X59" s="198">
        <v>0</v>
      </c>
      <c r="Y59" s="145">
        <v>0</v>
      </c>
      <c r="Z59" s="198">
        <v>211705.58</v>
      </c>
      <c r="AA59" s="145">
        <v>0</v>
      </c>
      <c r="AB59" s="196" t="s">
        <v>41</v>
      </c>
      <c r="AC59" s="145">
        <v>3</v>
      </c>
      <c r="AD59" s="145"/>
      <c r="AE59" s="145" t="s">
        <v>2802</v>
      </c>
      <c r="AF59" s="197">
        <f>IF($B59="","",INDEX(POA_GC_2026!$BE:$BE,MATCH($B59,POA_GC_2026!$A:$A,0)))</f>
        <v>0</v>
      </c>
      <c r="AG59" s="197"/>
      <c r="AH59" s="197">
        <f>IF($B59="","",INDEX(POA_GC_2026!$BE:$BE,MATCH($B59,POA_GC_2026!$A:$A,0)))</f>
        <v>0</v>
      </c>
      <c r="AI59" s="201" t="str">
        <f>IF($B59="","",INDEX(POA_GC_2026!$B:$B,MATCH($B59,POA_GC_2026!$A:$A,0)))</f>
        <v>HOSPITAL GENERAL DE CHONE</v>
      </c>
      <c r="AJ59" s="204" t="s">
        <v>2716</v>
      </c>
    </row>
    <row r="60" spans="1:36">
      <c r="A60" s="557" t="s">
        <v>265</v>
      </c>
      <c r="B60" s="204" t="s">
        <v>2568</v>
      </c>
      <c r="C60" s="558"/>
      <c r="D60" s="559">
        <v>46039</v>
      </c>
      <c r="E60" s="558"/>
      <c r="F60" s="559"/>
      <c r="G60" s="558" t="s">
        <v>347</v>
      </c>
      <c r="H60" s="182" t="str">
        <f>IF($B60="","",INDEX(POA_GC_2026!$O:$O,MATCH($B60,POA_GC_2026!$A:$A,0)))</f>
        <v>PROVISION Y PRESTACION DE SERVICIOS DE SALUD</v>
      </c>
      <c r="I60" s="183" t="str">
        <f>IF($B60="","",INDEX(POA_GC_2026!$B:$B,MATCH($B60,POA_GC_2026!$A:$A,0)))</f>
        <v>HOSPITAL GENERAL DE CHONE</v>
      </c>
      <c r="J60" s="183" t="str">
        <f>IF($B60="","",INDEX(POA_GC_2026!$N:$N,MATCH($B60,POA_GC_2026!$A:$A,0)))</f>
        <v>HOSPITAL GENERAL DE CHONE</v>
      </c>
      <c r="K60" s="183" t="str">
        <f>IF($B60="","",INDEX(POA_GC_2026!$X:$X,MATCH($B60,POA_GC_2026!$A:$A,0)))</f>
        <v>DISTRIBUTIVOS DE SUELDOS Y SALARIOS DEL PERSONAL</v>
      </c>
      <c r="L60" s="183" t="str">
        <f>IF($B60="","",INDEX(POA_GC_2026!$C:$C,MATCH($B60,POA_GC_2026!$A:$A,0)))</f>
        <v xml:space="preserve"> PAGO DE REMUNERACIONES UNIFICADAS A PROFESIONALES DE LA SALUD</v>
      </c>
      <c r="M60" s="184" t="str">
        <f>IF($B60="","",INDEX(POA_GC_2026!$D:$D,MATCH($B60,POA_GC_2026!$A:$A,0)))</f>
        <v>1333</v>
      </c>
      <c r="N60" s="185" t="str">
        <f>IF($B60="","",INDEX(POA_GC_2026!$E:$E,MATCH($B60,POA_GC_2026!$A:$A,0)))</f>
        <v>90</v>
      </c>
      <c r="O60" s="184" t="str">
        <f>IF($B60="","",INDEX(POA_GC_2026!$F:$F,MATCH($B60,POA_GC_2026!$A:$A,0)))</f>
        <v>000</v>
      </c>
      <c r="P60" s="184" t="str">
        <f>IF($B60="","",INDEX(POA_GC_2026!$G:$G,MATCH($B60,POA_GC_2026!$A:$A,0)))</f>
        <v>004</v>
      </c>
      <c r="Q60" s="183">
        <f>IF($B60="","",INDEX(POA_GC_2026!$H:$H,MATCH($B60,POA_GC_2026!$A:$A,0)))</f>
        <v>510111</v>
      </c>
      <c r="R60" s="183" t="str">
        <f>IF($B60="","",INDEX(POA_GC_2026!$I:$I,MATCH($B60,POA_GC_2026!$A:$A,0)))</f>
        <v>1300</v>
      </c>
      <c r="S60" s="183" t="str">
        <f>IF($B60="","",INDEX(POA_GC_2026!$J:$J,MATCH($B60,POA_GC_2026!$A:$A,0)))</f>
        <v>001</v>
      </c>
      <c r="T60" s="183" t="str">
        <f>IF($B60="","",INDEX(POA_GC_2026!$K:$K,MATCH($B60,POA_GC_2026!$A:$A,0)))</f>
        <v>0000</v>
      </c>
      <c r="U60" s="183" t="str">
        <f>IF($B60="","",INDEX(POA_GC_2026!$L:$L,MATCH($B60,POA_GC_2026!$A:$A,0)))</f>
        <v>0000</v>
      </c>
      <c r="V60" s="189">
        <f t="shared" si="4"/>
        <v>63504</v>
      </c>
      <c r="W60" s="189">
        <f t="shared" si="5"/>
        <v>0</v>
      </c>
      <c r="X60" s="198">
        <v>63504</v>
      </c>
      <c r="Y60" s="145">
        <v>0</v>
      </c>
      <c r="Z60" s="198">
        <v>0</v>
      </c>
      <c r="AA60" s="145">
        <v>0</v>
      </c>
      <c r="AB60" s="196" t="s">
        <v>41</v>
      </c>
      <c r="AC60" s="145">
        <v>5</v>
      </c>
      <c r="AD60" s="145"/>
      <c r="AE60" s="145" t="s">
        <v>2433</v>
      </c>
      <c r="AF60" s="197">
        <f>IF($B60="","",INDEX(POA_GC_2026!$BE:$BE,MATCH($B60,POA_GC_2026!$A:$A,0)))</f>
        <v>3251964</v>
      </c>
      <c r="AG60" s="197"/>
      <c r="AH60" s="197">
        <f>IF($B60="","",INDEX(POA_GC_2026!$BE:$BE,MATCH($B60,POA_GC_2026!$A:$A,0)))</f>
        <v>3251964</v>
      </c>
      <c r="AI60" s="201" t="str">
        <f>IF($B60="","",INDEX(POA_GC_2026!$B:$B,MATCH($B60,POA_GC_2026!$A:$A,0)))</f>
        <v>HOSPITAL GENERAL DE CHONE</v>
      </c>
      <c r="AJ60" s="204" t="s">
        <v>2568</v>
      </c>
    </row>
    <row r="61" spans="1:36">
      <c r="A61" s="557" t="s">
        <v>265</v>
      </c>
      <c r="B61" s="204" t="s">
        <v>2570</v>
      </c>
      <c r="C61" s="558"/>
      <c r="D61" s="559">
        <v>46039</v>
      </c>
      <c r="E61" s="558"/>
      <c r="F61" s="559"/>
      <c r="G61" s="558" t="s">
        <v>347</v>
      </c>
      <c r="H61" s="182" t="str">
        <f>IF($B61="","",INDEX(POA_GC_2026!$O:$O,MATCH($B61,POA_GC_2026!$A:$A,0)))</f>
        <v>PROVISION Y PRESTACION DE SERVICIOS DE SALUD</v>
      </c>
      <c r="I61" s="183" t="str">
        <f>IF($B61="","",INDEX(POA_GC_2026!$B:$B,MATCH($B61,POA_GC_2026!$A:$A,0)))</f>
        <v>HOSPITAL GENERAL DE CHONE</v>
      </c>
      <c r="J61" s="183" t="str">
        <f>IF($B61="","",INDEX(POA_GC_2026!$N:$N,MATCH($B61,POA_GC_2026!$A:$A,0)))</f>
        <v>HOSPITAL GENERAL DE CHONE</v>
      </c>
      <c r="K61" s="183" t="str">
        <f>IF($B61="","",INDEX(POA_GC_2026!$X:$X,MATCH($B61,POA_GC_2026!$A:$A,0)))</f>
        <v>DISTRIBUTIVOS DE SUELDOS Y SALARIOS DEL PERSONAL</v>
      </c>
      <c r="L61" s="183" t="str">
        <f>IF($B61="","",INDEX(POA_GC_2026!$C:$C,MATCH($B61,POA_GC_2026!$A:$A,0)))</f>
        <v>PAGO DE DECIMO TERCER SUELDO</v>
      </c>
      <c r="M61" s="184" t="str">
        <f>IF($B61="","",INDEX(POA_GC_2026!$D:$D,MATCH($B61,POA_GC_2026!$A:$A,0)))</f>
        <v>1333</v>
      </c>
      <c r="N61" s="185" t="str">
        <f>IF($B61="","",INDEX(POA_GC_2026!$E:$E,MATCH($B61,POA_GC_2026!$A:$A,0)))</f>
        <v>90</v>
      </c>
      <c r="O61" s="184" t="str">
        <f>IF($B61="","",INDEX(POA_GC_2026!$F:$F,MATCH($B61,POA_GC_2026!$A:$A,0)))</f>
        <v>000</v>
      </c>
      <c r="P61" s="184" t="str">
        <f>IF($B61="","",INDEX(POA_GC_2026!$G:$G,MATCH($B61,POA_GC_2026!$A:$A,0)))</f>
        <v>004</v>
      </c>
      <c r="Q61" s="183">
        <f>IF($B61="","",INDEX(POA_GC_2026!$H:$H,MATCH($B61,POA_GC_2026!$A:$A,0)))</f>
        <v>510203</v>
      </c>
      <c r="R61" s="183" t="str">
        <f>IF($B61="","",INDEX(POA_GC_2026!$I:$I,MATCH($B61,POA_GC_2026!$A:$A,0)))</f>
        <v>1300</v>
      </c>
      <c r="S61" s="183" t="str">
        <f>IF($B61="","",INDEX(POA_GC_2026!$J:$J,MATCH($B61,POA_GC_2026!$A:$A,0)))</f>
        <v>001</v>
      </c>
      <c r="T61" s="183" t="str">
        <f>IF($B61="","",INDEX(POA_GC_2026!$K:$K,MATCH($B61,POA_GC_2026!$A:$A,0)))</f>
        <v>0000</v>
      </c>
      <c r="U61" s="183" t="str">
        <f>IF($B61="","",INDEX(POA_GC_2026!$L:$L,MATCH($B61,POA_GC_2026!$A:$A,0)))</f>
        <v>0000</v>
      </c>
      <c r="V61" s="189">
        <f t="shared" si="4"/>
        <v>12985.76</v>
      </c>
      <c r="W61" s="189">
        <f t="shared" si="5"/>
        <v>0</v>
      </c>
      <c r="X61" s="198">
        <v>12985.76</v>
      </c>
      <c r="Y61" s="145">
        <v>0</v>
      </c>
      <c r="Z61" s="198">
        <v>0</v>
      </c>
      <c r="AA61" s="145">
        <v>0</v>
      </c>
      <c r="AB61" s="196" t="s">
        <v>41</v>
      </c>
      <c r="AC61" s="145">
        <v>5</v>
      </c>
      <c r="AD61" s="145"/>
      <c r="AE61" s="145" t="s">
        <v>2433</v>
      </c>
      <c r="AF61" s="197">
        <f>IF($B61="","",INDEX(POA_GC_2026!$BE:$BE,MATCH($B61,POA_GC_2026!$A:$A,0)))</f>
        <v>721004.71000000008</v>
      </c>
      <c r="AG61" s="197"/>
      <c r="AH61" s="197">
        <f>IF($B61="","",INDEX(POA_GC_2026!$BE:$BE,MATCH($B61,POA_GC_2026!$A:$A,0)))</f>
        <v>721004.71000000008</v>
      </c>
      <c r="AI61" s="201" t="str">
        <f>IF($B61="","",INDEX(POA_GC_2026!$B:$B,MATCH($B61,POA_GC_2026!$A:$A,0)))</f>
        <v>HOSPITAL GENERAL DE CHONE</v>
      </c>
      <c r="AJ61" s="204" t="s">
        <v>2570</v>
      </c>
    </row>
    <row r="62" spans="1:36">
      <c r="A62" s="557" t="s">
        <v>265</v>
      </c>
      <c r="B62" s="204" t="s">
        <v>2571</v>
      </c>
      <c r="C62" s="558"/>
      <c r="D62" s="559">
        <v>46039</v>
      </c>
      <c r="E62" s="558"/>
      <c r="F62" s="559"/>
      <c r="G62" s="558" t="s">
        <v>347</v>
      </c>
      <c r="H62" s="182" t="str">
        <f>IF($B62="","",INDEX(POA_GC_2026!$O:$O,MATCH($B62,POA_GC_2026!$A:$A,0)))</f>
        <v>PROVISION Y PRESTACION DE SERVICIOS DE SALUD</v>
      </c>
      <c r="I62" s="183" t="str">
        <f>IF($B62="","",INDEX(POA_GC_2026!$B:$B,MATCH($B62,POA_GC_2026!$A:$A,0)))</f>
        <v>HOSPITAL GENERAL DE CHONE</v>
      </c>
      <c r="J62" s="183" t="str">
        <f>IF($B62="","",INDEX(POA_GC_2026!$N:$N,MATCH($B62,POA_GC_2026!$A:$A,0)))</f>
        <v>HOSPITAL GENERAL DE CHONE</v>
      </c>
      <c r="K62" s="183" t="str">
        <f>IF($B62="","",INDEX(POA_GC_2026!$X:$X,MATCH($B62,POA_GC_2026!$A:$A,0)))</f>
        <v>DISTRIBUTIVOS DE SUELDOS Y SALARIOS DEL PERSONAL</v>
      </c>
      <c r="L62" s="183" t="str">
        <f>IF($B62="","",INDEX(POA_GC_2026!$C:$C,MATCH($B62,POA_GC_2026!$A:$A,0)))</f>
        <v>PAGO DE DECIMO CUARTO SUELDO</v>
      </c>
      <c r="M62" s="184" t="str">
        <f>IF($B62="","",INDEX(POA_GC_2026!$D:$D,MATCH($B62,POA_GC_2026!$A:$A,0)))</f>
        <v>1333</v>
      </c>
      <c r="N62" s="185" t="str">
        <f>IF($B62="","",INDEX(POA_GC_2026!$E:$E,MATCH($B62,POA_GC_2026!$A:$A,0)))</f>
        <v>90</v>
      </c>
      <c r="O62" s="184" t="str">
        <f>IF($B62="","",INDEX(POA_GC_2026!$F:$F,MATCH($B62,POA_GC_2026!$A:$A,0)))</f>
        <v>000</v>
      </c>
      <c r="P62" s="184" t="str">
        <f>IF($B62="","",INDEX(POA_GC_2026!$G:$G,MATCH($B62,POA_GC_2026!$A:$A,0)))</f>
        <v>004</v>
      </c>
      <c r="Q62" s="183">
        <f>IF($B62="","",INDEX(POA_GC_2026!$H:$H,MATCH($B62,POA_GC_2026!$A:$A,0)))</f>
        <v>510204</v>
      </c>
      <c r="R62" s="183" t="str">
        <f>IF($B62="","",INDEX(POA_GC_2026!$I:$I,MATCH($B62,POA_GC_2026!$A:$A,0)))</f>
        <v>1300</v>
      </c>
      <c r="S62" s="183" t="str">
        <f>IF($B62="","",INDEX(POA_GC_2026!$J:$J,MATCH($B62,POA_GC_2026!$A:$A,0)))</f>
        <v>001</v>
      </c>
      <c r="T62" s="183" t="str">
        <f>IF($B62="","",INDEX(POA_GC_2026!$K:$K,MATCH($B62,POA_GC_2026!$A:$A,0)))</f>
        <v>0000</v>
      </c>
      <c r="U62" s="183" t="str">
        <f>IF($B62="","",INDEX(POA_GC_2026!$L:$L,MATCH($B62,POA_GC_2026!$A:$A,0)))</f>
        <v>0000</v>
      </c>
      <c r="V62" s="189">
        <f t="shared" si="4"/>
        <v>5704.04</v>
      </c>
      <c r="W62" s="189">
        <f t="shared" si="5"/>
        <v>0</v>
      </c>
      <c r="X62" s="198">
        <v>5704.04</v>
      </c>
      <c r="Y62" s="145">
        <v>0</v>
      </c>
      <c r="Z62" s="198">
        <v>0</v>
      </c>
      <c r="AA62" s="145">
        <v>0</v>
      </c>
      <c r="AB62" s="196" t="s">
        <v>41</v>
      </c>
      <c r="AC62" s="145">
        <v>5</v>
      </c>
      <c r="AD62" s="145"/>
      <c r="AE62" s="145" t="s">
        <v>2433</v>
      </c>
      <c r="AF62" s="197">
        <f>IF($B62="","",INDEX(POA_GC_2026!$BE:$BE,MATCH($B62,POA_GC_2026!$A:$A,0)))</f>
        <v>268875.67</v>
      </c>
      <c r="AG62" s="197"/>
      <c r="AH62" s="197">
        <f>IF($B62="","",INDEX(POA_GC_2026!$BE:$BE,MATCH($B62,POA_GC_2026!$A:$A,0)))</f>
        <v>268875.67</v>
      </c>
      <c r="AI62" s="201" t="str">
        <f>IF($B62="","",INDEX(POA_GC_2026!$B:$B,MATCH($B62,POA_GC_2026!$A:$A,0)))</f>
        <v>HOSPITAL GENERAL DE CHONE</v>
      </c>
      <c r="AJ62" s="204" t="s">
        <v>2571</v>
      </c>
    </row>
    <row r="63" spans="1:36">
      <c r="A63" s="557" t="s">
        <v>265</v>
      </c>
      <c r="B63" s="204" t="s">
        <v>2587</v>
      </c>
      <c r="C63" s="558"/>
      <c r="D63" s="559">
        <v>46039</v>
      </c>
      <c r="E63" s="558"/>
      <c r="F63" s="559"/>
      <c r="G63" s="558" t="s">
        <v>347</v>
      </c>
      <c r="H63" s="182" t="str">
        <f>IF($B63="","",INDEX(POA_GC_2026!$O:$O,MATCH($B63,POA_GC_2026!$A:$A,0)))</f>
        <v>PROVISION Y PRESTACION DE SERVICIOS DE SALUD</v>
      </c>
      <c r="I63" s="183" t="str">
        <f>IF($B63="","",INDEX(POA_GC_2026!$B:$B,MATCH($B63,POA_GC_2026!$A:$A,0)))</f>
        <v>HOSPITAL GENERAL DE CHONE</v>
      </c>
      <c r="J63" s="183" t="str">
        <f>IF($B63="","",INDEX(POA_GC_2026!$N:$N,MATCH($B63,POA_GC_2026!$A:$A,0)))</f>
        <v>HOSPITAL GENERAL DE CHONE</v>
      </c>
      <c r="K63" s="183" t="str">
        <f>IF($B63="","",INDEX(POA_GC_2026!$X:$X,MATCH($B63,POA_GC_2026!$A:$A,0)))</f>
        <v>DISTRIBUTIVOS DE SUELDOS Y SALARIOS DEL PERSONAL</v>
      </c>
      <c r="L63" s="183" t="str">
        <f>IF($B63="","",INDEX(POA_GC_2026!$C:$C,MATCH($B63,POA_GC_2026!$A:$A,0)))</f>
        <v>PAGO DE APORTE PATRONAL</v>
      </c>
      <c r="M63" s="184" t="str">
        <f>IF($B63="","",INDEX(POA_GC_2026!$D:$D,MATCH($B63,POA_GC_2026!$A:$A,0)))</f>
        <v>1333</v>
      </c>
      <c r="N63" s="185" t="str">
        <f>IF($B63="","",INDEX(POA_GC_2026!$E:$E,MATCH($B63,POA_GC_2026!$A:$A,0)))</f>
        <v>90</v>
      </c>
      <c r="O63" s="184" t="str">
        <f>IF($B63="","",INDEX(POA_GC_2026!$F:$F,MATCH($B63,POA_GC_2026!$A:$A,0)))</f>
        <v>000</v>
      </c>
      <c r="P63" s="184" t="str">
        <f>IF($B63="","",INDEX(POA_GC_2026!$G:$G,MATCH($B63,POA_GC_2026!$A:$A,0)))</f>
        <v>004</v>
      </c>
      <c r="Q63" s="183">
        <f>IF($B63="","",INDEX(POA_GC_2026!$H:$H,MATCH($B63,POA_GC_2026!$A:$A,0)))</f>
        <v>510601</v>
      </c>
      <c r="R63" s="183" t="str">
        <f>IF($B63="","",INDEX(POA_GC_2026!$I:$I,MATCH($B63,POA_GC_2026!$A:$A,0)))</f>
        <v>1300</v>
      </c>
      <c r="S63" s="183" t="str">
        <f>IF($B63="","",INDEX(POA_GC_2026!$J:$J,MATCH($B63,POA_GC_2026!$A:$A,0)))</f>
        <v>001</v>
      </c>
      <c r="T63" s="183" t="str">
        <f>IF($B63="","",INDEX(POA_GC_2026!$K:$K,MATCH($B63,POA_GC_2026!$A:$A,0)))</f>
        <v>0000</v>
      </c>
      <c r="U63" s="183" t="str">
        <f>IF($B63="","",INDEX(POA_GC_2026!$L:$L,MATCH($B63,POA_GC_2026!$A:$A,0)))</f>
        <v>0000</v>
      </c>
      <c r="V63" s="189">
        <f t="shared" si="4"/>
        <v>10185.31</v>
      </c>
      <c r="W63" s="189">
        <f t="shared" si="5"/>
        <v>0</v>
      </c>
      <c r="X63" s="198">
        <v>10185.31</v>
      </c>
      <c r="Y63" s="145">
        <v>0</v>
      </c>
      <c r="Z63" s="198">
        <v>0</v>
      </c>
      <c r="AA63" s="145">
        <v>0</v>
      </c>
      <c r="AB63" s="196" t="s">
        <v>41</v>
      </c>
      <c r="AC63" s="145">
        <v>5</v>
      </c>
      <c r="AD63" s="145"/>
      <c r="AE63" s="145" t="s">
        <v>2433</v>
      </c>
      <c r="AF63" s="197">
        <f>IF($B63="","",INDEX(POA_GC_2026!$BE:$BE,MATCH($B63,POA_GC_2026!$A:$A,0)))</f>
        <v>869708.43999999983</v>
      </c>
      <c r="AG63" s="197"/>
      <c r="AH63" s="197">
        <f>IF($B63="","",INDEX(POA_GC_2026!$BE:$BE,MATCH($B63,POA_GC_2026!$A:$A,0)))</f>
        <v>869708.43999999983</v>
      </c>
      <c r="AI63" s="201" t="str">
        <f>IF($B63="","",INDEX(POA_GC_2026!$B:$B,MATCH($B63,POA_GC_2026!$A:$A,0)))</f>
        <v>HOSPITAL GENERAL DE CHONE</v>
      </c>
      <c r="AJ63" s="204" t="s">
        <v>2587</v>
      </c>
    </row>
    <row r="64" spans="1:36">
      <c r="A64" s="557" t="s">
        <v>265</v>
      </c>
      <c r="B64" s="204" t="s">
        <v>2588</v>
      </c>
      <c r="C64" s="558"/>
      <c r="D64" s="559">
        <v>46039</v>
      </c>
      <c r="E64" s="558"/>
      <c r="F64" s="559"/>
      <c r="G64" s="558" t="s">
        <v>347</v>
      </c>
      <c r="H64" s="182" t="str">
        <f>IF($B64="","",INDEX(POA_GC_2026!$O:$O,MATCH($B64,POA_GC_2026!$A:$A,0)))</f>
        <v>PROVISION Y PRESTACION DE SERVICIOS DE SALUD</v>
      </c>
      <c r="I64" s="183" t="str">
        <f>IF($B64="","",INDEX(POA_GC_2026!$B:$B,MATCH($B64,POA_GC_2026!$A:$A,0)))</f>
        <v>HOSPITAL GENERAL DE CHONE</v>
      </c>
      <c r="J64" s="183" t="str">
        <f>IF($B64="","",INDEX(POA_GC_2026!$N:$N,MATCH($B64,POA_GC_2026!$A:$A,0)))</f>
        <v>HOSPITAL GENERAL DE CHONE</v>
      </c>
      <c r="K64" s="183" t="str">
        <f>IF($B64="","",INDEX(POA_GC_2026!$X:$X,MATCH($B64,POA_GC_2026!$A:$A,0)))</f>
        <v>DISTRIBUTIVOS DE SUELDOS Y SALARIOS DEL PERSONAL</v>
      </c>
      <c r="L64" s="183" t="str">
        <f>IF($B64="","",INDEX(POA_GC_2026!$C:$C,MATCH($B64,POA_GC_2026!$A:$A,0)))</f>
        <v>PAGO DE FONDOS DE RESERVA</v>
      </c>
      <c r="M64" s="184" t="str">
        <f>IF($B64="","",INDEX(POA_GC_2026!$D:$D,MATCH($B64,POA_GC_2026!$A:$A,0)))</f>
        <v>1333</v>
      </c>
      <c r="N64" s="185" t="str">
        <f>IF($B64="","",INDEX(POA_GC_2026!$E:$E,MATCH($B64,POA_GC_2026!$A:$A,0)))</f>
        <v>90</v>
      </c>
      <c r="O64" s="184" t="str">
        <f>IF($B64="","",INDEX(POA_GC_2026!$F:$F,MATCH($B64,POA_GC_2026!$A:$A,0)))</f>
        <v>000</v>
      </c>
      <c r="P64" s="184" t="str">
        <f>IF($B64="","",INDEX(POA_GC_2026!$G:$G,MATCH($B64,POA_GC_2026!$A:$A,0)))</f>
        <v>004</v>
      </c>
      <c r="Q64" s="183">
        <f>IF($B64="","",INDEX(POA_GC_2026!$H:$H,MATCH($B64,POA_GC_2026!$A:$A,0)))</f>
        <v>510602</v>
      </c>
      <c r="R64" s="183" t="str">
        <f>IF($B64="","",INDEX(POA_GC_2026!$I:$I,MATCH($B64,POA_GC_2026!$A:$A,0)))</f>
        <v>1300</v>
      </c>
      <c r="S64" s="183" t="str">
        <f>IF($B64="","",INDEX(POA_GC_2026!$J:$J,MATCH($B64,POA_GC_2026!$A:$A,0)))</f>
        <v>001</v>
      </c>
      <c r="T64" s="183" t="str">
        <f>IF($B64="","",INDEX(POA_GC_2026!$K:$K,MATCH($B64,POA_GC_2026!$A:$A,0)))</f>
        <v>0000</v>
      </c>
      <c r="U64" s="183" t="str">
        <f>IF($B64="","",INDEX(POA_GC_2026!$L:$L,MATCH($B64,POA_GC_2026!$A:$A,0)))</f>
        <v>0000</v>
      </c>
      <c r="V64" s="189">
        <f t="shared" si="4"/>
        <v>8214.51</v>
      </c>
      <c r="W64" s="189">
        <f t="shared" si="5"/>
        <v>0</v>
      </c>
      <c r="X64" s="198">
        <v>8214.51</v>
      </c>
      <c r="Y64" s="145">
        <v>0</v>
      </c>
      <c r="Z64" s="198">
        <v>0</v>
      </c>
      <c r="AA64" s="145">
        <v>0</v>
      </c>
      <c r="AB64" s="196" t="s">
        <v>41</v>
      </c>
      <c r="AC64" s="145">
        <v>5</v>
      </c>
      <c r="AD64" s="145"/>
      <c r="AE64" s="145" t="s">
        <v>2433</v>
      </c>
      <c r="AF64" s="197">
        <f>IF($B64="","",INDEX(POA_GC_2026!$BE:$BE,MATCH($B64,POA_GC_2026!$A:$A,0)))</f>
        <v>724481.85999999987</v>
      </c>
      <c r="AG64" s="197"/>
      <c r="AH64" s="197">
        <f>IF($B64="","",INDEX(POA_GC_2026!$BE:$BE,MATCH($B64,POA_GC_2026!$A:$A,0)))</f>
        <v>724481.85999999987</v>
      </c>
      <c r="AI64" s="201" t="str">
        <f>IF($B64="","",INDEX(POA_GC_2026!$B:$B,MATCH($B64,POA_GC_2026!$A:$A,0)))</f>
        <v>HOSPITAL GENERAL DE CHONE</v>
      </c>
      <c r="AJ64" s="204" t="s">
        <v>2588</v>
      </c>
    </row>
    <row r="65" spans="1:36">
      <c r="A65" s="557" t="s">
        <v>265</v>
      </c>
      <c r="B65" s="204" t="s">
        <v>2735</v>
      </c>
      <c r="C65" s="558"/>
      <c r="D65" s="559">
        <v>46039</v>
      </c>
      <c r="E65" s="558"/>
      <c r="F65" s="559"/>
      <c r="G65" s="558" t="s">
        <v>347</v>
      </c>
      <c r="H65" s="182" t="str">
        <f>IF($B65="","",INDEX(POA_GC_2026!$O:$O,MATCH($B65,POA_GC_2026!$A:$A,0)))</f>
        <v>PROVISION Y PRESTACION DE SERVICIOS DE SALUD</v>
      </c>
      <c r="I65" s="183" t="str">
        <f>IF($B65="","",INDEX(POA_GC_2026!$B:$B,MATCH($B65,POA_GC_2026!$A:$A,0)))</f>
        <v>HOSPITAL GENERAL DE CHONE</v>
      </c>
      <c r="J65" s="183" t="str">
        <f>IF($B65="","",INDEX(POA_GC_2026!$N:$N,MATCH($B65,POA_GC_2026!$A:$A,0)))</f>
        <v>HOSPITAL GENERAL DE CHONE</v>
      </c>
      <c r="K65" s="183" t="str">
        <f>IF($B65="","",INDEX(POA_GC_2026!$X:$X,MATCH($B65,POA_GC_2026!$A:$A,0)))</f>
        <v>DISTRIBUTIVOS DE SUELDOS Y SALARIOS DEL PERSONAL</v>
      </c>
      <c r="L65" s="183" t="str">
        <f>IF($B65="","",INDEX(POA_GC_2026!$C:$C,MATCH($B65,POA_GC_2026!$A:$A,0)))</f>
        <v>PAGO DECONTRATOS OCASIONALES PARA EL CUMPLIMIENTO DEL SERVICIO RURAL</v>
      </c>
      <c r="M65" s="184" t="str">
        <f>IF($B65="","",INDEX(POA_GC_2026!$D:$D,MATCH($B65,POA_GC_2026!$A:$A,0)))</f>
        <v>1333</v>
      </c>
      <c r="N65" s="185" t="str">
        <f>IF($B65="","",INDEX(POA_GC_2026!$E:$E,MATCH($B65,POA_GC_2026!$A:$A,0)))</f>
        <v>90</v>
      </c>
      <c r="O65" s="184" t="str">
        <f>IF($B65="","",INDEX(POA_GC_2026!$F:$F,MATCH($B65,POA_GC_2026!$A:$A,0)))</f>
        <v>000</v>
      </c>
      <c r="P65" s="184" t="str">
        <f>IF($B65="","",INDEX(POA_GC_2026!$G:$G,MATCH($B65,POA_GC_2026!$A:$A,0)))</f>
        <v>004</v>
      </c>
      <c r="Q65" s="183">
        <f>IF($B65="","",INDEX(POA_GC_2026!$H:$H,MATCH($B65,POA_GC_2026!$A:$A,0)))</f>
        <v>510515</v>
      </c>
      <c r="R65" s="183" t="str">
        <f>IF($B65="","",INDEX(POA_GC_2026!$I:$I,MATCH($B65,POA_GC_2026!$A:$A,0)))</f>
        <v>1300</v>
      </c>
      <c r="S65" s="183" t="str">
        <f>IF($B65="","",INDEX(POA_GC_2026!$J:$J,MATCH($B65,POA_GC_2026!$A:$A,0)))</f>
        <v>001</v>
      </c>
      <c r="T65" s="183" t="str">
        <f>IF($B65="","",INDEX(POA_GC_2026!$K:$K,MATCH($B65,POA_GC_2026!$A:$A,0)))</f>
        <v>0000</v>
      </c>
      <c r="U65" s="183" t="str">
        <f>IF($B65="","",INDEX(POA_GC_2026!$L:$L,MATCH($B65,POA_GC_2026!$A:$A,0)))</f>
        <v>0000</v>
      </c>
      <c r="V65" s="189">
        <f t="shared" si="4"/>
        <v>31692</v>
      </c>
      <c r="W65" s="189">
        <f t="shared" si="5"/>
        <v>0</v>
      </c>
      <c r="X65" s="198">
        <v>31692</v>
      </c>
      <c r="Y65" s="145">
        <v>0</v>
      </c>
      <c r="Z65" s="198">
        <v>0</v>
      </c>
      <c r="AA65" s="145">
        <v>0</v>
      </c>
      <c r="AB65" s="196" t="s">
        <v>41</v>
      </c>
      <c r="AC65" s="145">
        <v>5</v>
      </c>
      <c r="AD65" s="145"/>
      <c r="AE65" s="145" t="s">
        <v>2433</v>
      </c>
      <c r="AF65" s="197">
        <f>IF($B65="","",INDEX(POA_GC_2026!$BE:$BE,MATCH($B65,POA_GC_2026!$A:$A,0)))</f>
        <v>49292</v>
      </c>
      <c r="AG65" s="197"/>
      <c r="AH65" s="197">
        <f>IF($B65="","",INDEX(POA_GC_2026!$BE:$BE,MATCH($B65,POA_GC_2026!$A:$A,0)))</f>
        <v>49292</v>
      </c>
      <c r="AI65" s="201" t="str">
        <f>IF($B65="","",INDEX(POA_GC_2026!$B:$B,MATCH($B65,POA_GC_2026!$A:$A,0)))</f>
        <v>HOSPITAL GENERAL DE CHONE</v>
      </c>
      <c r="AJ65" s="204" t="s">
        <v>2735</v>
      </c>
    </row>
    <row r="66" spans="1:36">
      <c r="A66" s="557" t="s">
        <v>265</v>
      </c>
      <c r="B66" s="204" t="s">
        <v>2736</v>
      </c>
      <c r="C66" s="558"/>
      <c r="D66" s="559">
        <v>46039</v>
      </c>
      <c r="E66" s="558"/>
      <c r="F66" s="559"/>
      <c r="G66" s="558" t="s">
        <v>347</v>
      </c>
      <c r="H66" s="182" t="str">
        <f>IF($B66="","",INDEX(POA_GC_2026!$O:$O,MATCH($B66,POA_GC_2026!$A:$A,0)))</f>
        <v>PROVISION Y PRESTACION DE SERVICIOS DE SALUD</v>
      </c>
      <c r="I66" s="183" t="str">
        <f>IF($B66="","",INDEX(POA_GC_2026!$B:$B,MATCH($B66,POA_GC_2026!$A:$A,0)))</f>
        <v>HOSPITAL GENERAL DE CHONE</v>
      </c>
      <c r="J66" s="183" t="str">
        <f>IF($B66="","",INDEX(POA_GC_2026!$N:$N,MATCH($B66,POA_GC_2026!$A:$A,0)))</f>
        <v>HOSPITAL GENERAL DE CHONE</v>
      </c>
      <c r="K66" s="183" t="str">
        <f>IF($B66="","",INDEX(POA_GC_2026!$X:$X,MATCH($B66,POA_GC_2026!$A:$A,0)))</f>
        <v>DISTRIBUTIVOS DE SUELDOS Y SALARIOS DEL PERSONAL</v>
      </c>
      <c r="L66" s="183" t="str">
        <f>IF($B66="","",INDEX(POA_GC_2026!$C:$C,MATCH($B66,POA_GC_2026!$A:$A,0)))</f>
        <v xml:space="preserve"> PAGO DE SERVICIOS PERSONALES POR DEVENGAMIENTO DE BECAS PROFESIONALES DE LA SALUD</v>
      </c>
      <c r="M66" s="184" t="str">
        <f>IF($B66="","",INDEX(POA_GC_2026!$D:$D,MATCH($B66,POA_GC_2026!$A:$A,0)))</f>
        <v>1333</v>
      </c>
      <c r="N66" s="185" t="str">
        <f>IF($B66="","",INDEX(POA_GC_2026!$E:$E,MATCH($B66,POA_GC_2026!$A:$A,0)))</f>
        <v>90</v>
      </c>
      <c r="O66" s="184" t="str">
        <f>IF($B66="","",INDEX(POA_GC_2026!$F:$F,MATCH($B66,POA_GC_2026!$A:$A,0)))</f>
        <v>000</v>
      </c>
      <c r="P66" s="184" t="str">
        <f>IF($B66="","",INDEX(POA_GC_2026!$G:$G,MATCH($B66,POA_GC_2026!$A:$A,0)))</f>
        <v>004</v>
      </c>
      <c r="Q66" s="183">
        <f>IF($B66="","",INDEX(POA_GC_2026!$H:$H,MATCH($B66,POA_GC_2026!$A:$A,0)))</f>
        <v>510516</v>
      </c>
      <c r="R66" s="183" t="str">
        <f>IF($B66="","",INDEX(POA_GC_2026!$I:$I,MATCH($B66,POA_GC_2026!$A:$A,0)))</f>
        <v>1300</v>
      </c>
      <c r="S66" s="183" t="str">
        <f>IF($B66="","",INDEX(POA_GC_2026!$J:$J,MATCH($B66,POA_GC_2026!$A:$A,0)))</f>
        <v>001</v>
      </c>
      <c r="T66" s="183" t="str">
        <f>IF($B66="","",INDEX(POA_GC_2026!$K:$K,MATCH($B66,POA_GC_2026!$A:$A,0)))</f>
        <v>0000</v>
      </c>
      <c r="U66" s="183" t="str">
        <f>IF($B66="","",INDEX(POA_GC_2026!$L:$L,MATCH($B66,POA_GC_2026!$A:$A,0)))</f>
        <v>0000</v>
      </c>
      <c r="V66" s="189">
        <f t="shared" si="4"/>
        <v>63384</v>
      </c>
      <c r="W66" s="189">
        <f t="shared" si="5"/>
        <v>0</v>
      </c>
      <c r="X66" s="198">
        <v>63384</v>
      </c>
      <c r="Y66" s="145">
        <v>0</v>
      </c>
      <c r="Z66" s="198">
        <v>0</v>
      </c>
      <c r="AA66" s="145">
        <v>0</v>
      </c>
      <c r="AB66" s="196" t="s">
        <v>41</v>
      </c>
      <c r="AC66" s="145">
        <v>5</v>
      </c>
      <c r="AD66" s="145"/>
      <c r="AE66" s="145" t="s">
        <v>2433</v>
      </c>
      <c r="AF66" s="197">
        <f>IF($B66="","",INDEX(POA_GC_2026!$BE:$BE,MATCH($B66,POA_GC_2026!$A:$A,0)))</f>
        <v>47538</v>
      </c>
      <c r="AG66" s="197"/>
      <c r="AH66" s="197">
        <f>IF($B66="","",INDEX(POA_GC_2026!$BE:$BE,MATCH($B66,POA_GC_2026!$A:$A,0)))</f>
        <v>47538</v>
      </c>
      <c r="AI66" s="201" t="str">
        <f>IF($B66="","",INDEX(POA_GC_2026!$B:$B,MATCH($B66,POA_GC_2026!$A:$A,0)))</f>
        <v>HOSPITAL GENERAL DE CHONE</v>
      </c>
      <c r="AJ66" s="204" t="s">
        <v>2736</v>
      </c>
    </row>
    <row r="67" spans="1:36">
      <c r="A67" s="557" t="s">
        <v>503</v>
      </c>
      <c r="B67" s="204" t="s">
        <v>2544</v>
      </c>
      <c r="C67" s="558"/>
      <c r="D67" s="559">
        <v>46039</v>
      </c>
      <c r="E67" s="558"/>
      <c r="F67" s="559"/>
      <c r="G67" s="558" t="s">
        <v>347</v>
      </c>
      <c r="H67" s="182" t="str">
        <f>IF($B67="","",INDEX(POA_GC_2026!$O:$O,MATCH($B67,POA_GC_2026!$A:$A,0)))</f>
        <v>PROVISION Y PRESTACION DE SERVICIOS DE SALUD</v>
      </c>
      <c r="I67" s="183" t="str">
        <f>IF($B67="","",INDEX(POA_GC_2026!$B:$B,MATCH($B67,POA_GC_2026!$A:$A,0)))</f>
        <v>HOSPITAL GENERAL DE CHONE</v>
      </c>
      <c r="J67" s="183" t="str">
        <f>IF($B67="","",INDEX(POA_GC_2026!$N:$N,MATCH($B67,POA_GC_2026!$A:$A,0)))</f>
        <v>HOSPITAL GENERAL DE CHONE</v>
      </c>
      <c r="K67" s="183" t="str">
        <f>IF($B67="","",INDEX(POA_GC_2026!$X:$X,MATCH($B67,POA_GC_2026!$A:$A,0)))</f>
        <v>DISTRIBUTIVOS DE SUELDOS Y SALARIOS DEL PERSONAL</v>
      </c>
      <c r="L67" s="183" t="str">
        <f>IF($B67="","",INDEX(POA_GC_2026!$C:$C,MATCH($B67,POA_GC_2026!$A:$A,0)))</f>
        <v>PAGO DE DECIMO TERCER SUELDO</v>
      </c>
      <c r="M67" s="184" t="str">
        <f>IF($B67="","",INDEX(POA_GC_2026!$D:$D,MATCH($B67,POA_GC_2026!$A:$A,0)))</f>
        <v>1333</v>
      </c>
      <c r="N67" s="185" t="str">
        <f>IF($B67="","",INDEX(POA_GC_2026!$E:$E,MATCH($B67,POA_GC_2026!$A:$A,0)))</f>
        <v>90</v>
      </c>
      <c r="O67" s="184" t="str">
        <f>IF($B67="","",INDEX(POA_GC_2026!$F:$F,MATCH($B67,POA_GC_2026!$A:$A,0)))</f>
        <v>000</v>
      </c>
      <c r="P67" s="184" t="str">
        <f>IF($B67="","",INDEX(POA_GC_2026!$G:$G,MATCH($B67,POA_GC_2026!$A:$A,0)))</f>
        <v>001</v>
      </c>
      <c r="Q67" s="183">
        <f>IF($B67="","",INDEX(POA_GC_2026!$H:$H,MATCH($B67,POA_GC_2026!$A:$A,0)))</f>
        <v>510203</v>
      </c>
      <c r="R67" s="183" t="str">
        <f>IF($B67="","",INDEX(POA_GC_2026!$I:$I,MATCH($B67,POA_GC_2026!$A:$A,0)))</f>
        <v>1300</v>
      </c>
      <c r="S67" s="183" t="str">
        <f>IF($B67="","",INDEX(POA_GC_2026!$J:$J,MATCH($B67,POA_GC_2026!$A:$A,0)))</f>
        <v>001</v>
      </c>
      <c r="T67" s="183" t="str">
        <f>IF($B67="","",INDEX(POA_GC_2026!$K:$K,MATCH($B67,POA_GC_2026!$A:$A,0)))</f>
        <v>0000</v>
      </c>
      <c r="U67" s="183" t="str">
        <f>IF($B67="","",INDEX(POA_GC_2026!$L:$L,MATCH($B67,POA_GC_2026!$A:$A,0)))</f>
        <v>0000</v>
      </c>
      <c r="V67" s="189">
        <f t="shared" si="4"/>
        <v>0</v>
      </c>
      <c r="W67" s="189">
        <f t="shared" si="5"/>
        <v>10355.200000000001</v>
      </c>
      <c r="X67" s="198">
        <v>0</v>
      </c>
      <c r="Y67" s="145">
        <v>0</v>
      </c>
      <c r="Z67" s="198">
        <v>10355.200000000001</v>
      </c>
      <c r="AA67" s="145">
        <v>0</v>
      </c>
      <c r="AB67" s="196" t="s">
        <v>41</v>
      </c>
      <c r="AC67" s="145">
        <v>6</v>
      </c>
      <c r="AD67" s="145"/>
      <c r="AE67" s="145" t="s">
        <v>2433</v>
      </c>
      <c r="AF67" s="197">
        <f>IF($B67="","",INDEX(POA_GC_2026!$BE:$BE,MATCH($B67,POA_GC_2026!$A:$A,0)))</f>
        <v>0</v>
      </c>
      <c r="AG67" s="197"/>
      <c r="AH67" s="197">
        <f>IF($B67="","",INDEX(POA_GC_2026!$BE:$BE,MATCH($B67,POA_GC_2026!$A:$A,0)))</f>
        <v>0</v>
      </c>
      <c r="AI67" s="201" t="str">
        <f>IF($B67="","",INDEX(POA_GC_2026!$B:$B,MATCH($B67,POA_GC_2026!$A:$A,0)))</f>
        <v>HOSPITAL GENERAL DE CHONE</v>
      </c>
      <c r="AJ67" s="204" t="s">
        <v>2544</v>
      </c>
    </row>
    <row r="68" spans="1:36">
      <c r="A68" s="557" t="s">
        <v>503</v>
      </c>
      <c r="B68" s="204" t="s">
        <v>2545</v>
      </c>
      <c r="C68" s="558"/>
      <c r="D68" s="559">
        <v>46039</v>
      </c>
      <c r="E68" s="558"/>
      <c r="F68" s="559"/>
      <c r="G68" s="558" t="s">
        <v>347</v>
      </c>
      <c r="H68" s="182" t="str">
        <f>IF($B68="","",INDEX(POA_GC_2026!$O:$O,MATCH($B68,POA_GC_2026!$A:$A,0)))</f>
        <v>PROVISION Y PRESTACION DE SERVICIOS DE SALUD</v>
      </c>
      <c r="I68" s="183" t="str">
        <f>IF($B68="","",INDEX(POA_GC_2026!$B:$B,MATCH($B68,POA_GC_2026!$A:$A,0)))</f>
        <v>HOSPITAL GENERAL DE CHONE</v>
      </c>
      <c r="J68" s="183" t="str">
        <f>IF($B68="","",INDEX(POA_GC_2026!$N:$N,MATCH($B68,POA_GC_2026!$A:$A,0)))</f>
        <v>HOSPITAL GENERAL DE CHONE</v>
      </c>
      <c r="K68" s="183" t="str">
        <f>IF($B68="","",INDEX(POA_GC_2026!$X:$X,MATCH($B68,POA_GC_2026!$A:$A,0)))</f>
        <v>DISTRIBUTIVOS DE SUELDOS Y SALARIOS DEL PERSONAL</v>
      </c>
      <c r="L68" s="183" t="str">
        <f>IF($B68="","",INDEX(POA_GC_2026!$C:$C,MATCH($B68,POA_GC_2026!$A:$A,0)))</f>
        <v xml:space="preserve"> PAGO DE DECIMO CUARTO SUELDO</v>
      </c>
      <c r="M68" s="184" t="str">
        <f>IF($B68="","",INDEX(POA_GC_2026!$D:$D,MATCH($B68,POA_GC_2026!$A:$A,0)))</f>
        <v>1333</v>
      </c>
      <c r="N68" s="185" t="str">
        <f>IF($B68="","",INDEX(POA_GC_2026!$E:$E,MATCH($B68,POA_GC_2026!$A:$A,0)))</f>
        <v>90</v>
      </c>
      <c r="O68" s="184" t="str">
        <f>IF($B68="","",INDEX(POA_GC_2026!$F:$F,MATCH($B68,POA_GC_2026!$A:$A,0)))</f>
        <v>000</v>
      </c>
      <c r="P68" s="184" t="str">
        <f>IF($B68="","",INDEX(POA_GC_2026!$G:$G,MATCH($B68,POA_GC_2026!$A:$A,0)))</f>
        <v>001</v>
      </c>
      <c r="Q68" s="183">
        <f>IF($B68="","",INDEX(POA_GC_2026!$H:$H,MATCH($B68,POA_GC_2026!$A:$A,0)))</f>
        <v>510204</v>
      </c>
      <c r="R68" s="183" t="str">
        <f>IF($B68="","",INDEX(POA_GC_2026!$I:$I,MATCH($B68,POA_GC_2026!$A:$A,0)))</f>
        <v>1300</v>
      </c>
      <c r="S68" s="183" t="str">
        <f>IF($B68="","",INDEX(POA_GC_2026!$J:$J,MATCH($B68,POA_GC_2026!$A:$A,0)))</f>
        <v>001</v>
      </c>
      <c r="T68" s="183" t="str">
        <f>IF($B68="","",INDEX(POA_GC_2026!$K:$K,MATCH($B68,POA_GC_2026!$A:$A,0)))</f>
        <v>0000</v>
      </c>
      <c r="U68" s="183" t="str">
        <f>IF($B68="","",INDEX(POA_GC_2026!$L:$L,MATCH($B68,POA_GC_2026!$A:$A,0)))</f>
        <v>0000</v>
      </c>
      <c r="V68" s="189">
        <f t="shared" si="4"/>
        <v>0</v>
      </c>
      <c r="W68" s="189">
        <f t="shared" si="5"/>
        <v>1370.04</v>
      </c>
      <c r="X68" s="198">
        <v>0</v>
      </c>
      <c r="Y68" s="145">
        <v>0</v>
      </c>
      <c r="Z68" s="198">
        <v>1370.04</v>
      </c>
      <c r="AA68" s="145">
        <v>0</v>
      </c>
      <c r="AB68" s="196" t="s">
        <v>41</v>
      </c>
      <c r="AC68" s="145">
        <v>6</v>
      </c>
      <c r="AD68" s="145"/>
      <c r="AE68" s="145" t="s">
        <v>2433</v>
      </c>
      <c r="AF68" s="197">
        <f>IF($B68="","",INDEX(POA_GC_2026!$BE:$BE,MATCH($B68,POA_GC_2026!$A:$A,0)))</f>
        <v>0</v>
      </c>
      <c r="AG68" s="197"/>
      <c r="AH68" s="197">
        <f>IF($B68="","",INDEX(POA_GC_2026!$BE:$BE,MATCH($B68,POA_GC_2026!$A:$A,0)))</f>
        <v>0</v>
      </c>
      <c r="AI68" s="201" t="str">
        <f>IF($B68="","",INDEX(POA_GC_2026!$B:$B,MATCH($B68,POA_GC_2026!$A:$A,0)))</f>
        <v>HOSPITAL GENERAL DE CHONE</v>
      </c>
      <c r="AJ68" s="204" t="s">
        <v>2545</v>
      </c>
    </row>
    <row r="69" spans="1:36">
      <c r="A69" s="557" t="s">
        <v>503</v>
      </c>
      <c r="B69" s="204" t="s">
        <v>2547</v>
      </c>
      <c r="C69" s="558"/>
      <c r="D69" s="559">
        <v>46039</v>
      </c>
      <c r="E69" s="558"/>
      <c r="F69" s="559"/>
      <c r="G69" s="558" t="s">
        <v>347</v>
      </c>
      <c r="H69" s="182" t="str">
        <f>IF($B69="","",INDEX(POA_GC_2026!$O:$O,MATCH($B69,POA_GC_2026!$A:$A,0)))</f>
        <v>PROVISION Y PRESTACION DE SERVICIOS DE SALUD</v>
      </c>
      <c r="I69" s="183" t="str">
        <f>IF($B69="","",INDEX(POA_GC_2026!$B:$B,MATCH($B69,POA_GC_2026!$A:$A,0)))</f>
        <v>HOSPITAL GENERAL DE CHONE</v>
      </c>
      <c r="J69" s="183" t="str">
        <f>IF($B69="","",INDEX(POA_GC_2026!$N:$N,MATCH($B69,POA_GC_2026!$A:$A,0)))</f>
        <v>HOSPITAL GENERAL DE CHONE</v>
      </c>
      <c r="K69" s="183" t="str">
        <f>IF($B69="","",INDEX(POA_GC_2026!$X:$X,MATCH($B69,POA_GC_2026!$A:$A,0)))</f>
        <v>DISTRIBUTIVOS DE SUELDOS Y SALARIOS DEL PERSONAL</v>
      </c>
      <c r="L69" s="183" t="str">
        <f>IF($B69="","",INDEX(POA_GC_2026!$C:$C,MATCH($B69,POA_GC_2026!$A:$A,0)))</f>
        <v>PAGO DECONTRATOS OCASIONALES PARA EL CUMPLIMIENTO DEL SERVICIO RURAL</v>
      </c>
      <c r="M69" s="184" t="str">
        <f>IF($B69="","",INDEX(POA_GC_2026!$D:$D,MATCH($B69,POA_GC_2026!$A:$A,0)))</f>
        <v>1333</v>
      </c>
      <c r="N69" s="185" t="str">
        <f>IF($B69="","",INDEX(POA_GC_2026!$E:$E,MATCH($B69,POA_GC_2026!$A:$A,0)))</f>
        <v>90</v>
      </c>
      <c r="O69" s="184" t="str">
        <f>IF($B69="","",INDEX(POA_GC_2026!$F:$F,MATCH($B69,POA_GC_2026!$A:$A,0)))</f>
        <v>000</v>
      </c>
      <c r="P69" s="184" t="str">
        <f>IF($B69="","",INDEX(POA_GC_2026!$G:$G,MATCH($B69,POA_GC_2026!$A:$A,0)))</f>
        <v>001</v>
      </c>
      <c r="Q69" s="183">
        <f>IF($B69="","",INDEX(POA_GC_2026!$H:$H,MATCH($B69,POA_GC_2026!$A:$A,0)))</f>
        <v>510515</v>
      </c>
      <c r="R69" s="183" t="str">
        <f>IF($B69="","",INDEX(POA_GC_2026!$I:$I,MATCH($B69,POA_GC_2026!$A:$A,0)))</f>
        <v>1300</v>
      </c>
      <c r="S69" s="183" t="str">
        <f>IF($B69="","",INDEX(POA_GC_2026!$J:$J,MATCH($B69,POA_GC_2026!$A:$A,0)))</f>
        <v>001</v>
      </c>
      <c r="T69" s="183" t="str">
        <f>IF($B69="","",INDEX(POA_GC_2026!$K:$K,MATCH($B69,POA_GC_2026!$A:$A,0)))</f>
        <v>0000</v>
      </c>
      <c r="U69" s="183" t="str">
        <f>IF($B69="","",INDEX(POA_GC_2026!$L:$L,MATCH($B69,POA_GC_2026!$A:$A,0)))</f>
        <v>0000</v>
      </c>
      <c r="V69" s="189">
        <f t="shared" si="4"/>
        <v>0</v>
      </c>
      <c r="W69" s="189">
        <f t="shared" si="5"/>
        <v>15840</v>
      </c>
      <c r="X69" s="198">
        <v>0</v>
      </c>
      <c r="Y69" s="145">
        <v>0</v>
      </c>
      <c r="Z69" s="198">
        <v>15840</v>
      </c>
      <c r="AA69" s="145">
        <v>0</v>
      </c>
      <c r="AB69" s="196" t="s">
        <v>41</v>
      </c>
      <c r="AC69" s="145">
        <v>6</v>
      </c>
      <c r="AD69" s="145"/>
      <c r="AE69" s="145" t="s">
        <v>2433</v>
      </c>
      <c r="AF69" s="197">
        <f>IF($B69="","",INDEX(POA_GC_2026!$BE:$BE,MATCH($B69,POA_GC_2026!$A:$A,0)))</f>
        <v>0</v>
      </c>
      <c r="AG69" s="197"/>
      <c r="AH69" s="197">
        <f>IF($B69="","",INDEX(POA_GC_2026!$BE:$BE,MATCH($B69,POA_GC_2026!$A:$A,0)))</f>
        <v>0</v>
      </c>
      <c r="AI69" s="201" t="str">
        <f>IF($B69="","",INDEX(POA_GC_2026!$B:$B,MATCH($B69,POA_GC_2026!$A:$A,0)))</f>
        <v>HOSPITAL GENERAL DE CHONE</v>
      </c>
      <c r="AJ69" s="204" t="s">
        <v>2547</v>
      </c>
    </row>
    <row r="70" spans="1:36">
      <c r="A70" s="557" t="s">
        <v>503</v>
      </c>
      <c r="B70" s="204" t="s">
        <v>2549</v>
      </c>
      <c r="C70" s="558"/>
      <c r="D70" s="559">
        <v>46039</v>
      </c>
      <c r="E70" s="558"/>
      <c r="F70" s="559"/>
      <c r="G70" s="558" t="s">
        <v>347</v>
      </c>
      <c r="H70" s="182" t="str">
        <f>IF($B70="","",INDEX(POA_GC_2026!$O:$O,MATCH($B70,POA_GC_2026!$A:$A,0)))</f>
        <v>PROVISION Y PRESTACION DE SERVICIOS DE SALUD</v>
      </c>
      <c r="I70" s="183" t="str">
        <f>IF($B70="","",INDEX(POA_GC_2026!$B:$B,MATCH($B70,POA_GC_2026!$A:$A,0)))</f>
        <v>HOSPITAL GENERAL DE CHONE</v>
      </c>
      <c r="J70" s="183" t="str">
        <f>IF($B70="","",INDEX(POA_GC_2026!$N:$N,MATCH($B70,POA_GC_2026!$A:$A,0)))</f>
        <v>HOSPITAL GENERAL DE CHONE</v>
      </c>
      <c r="K70" s="183" t="str">
        <f>IF($B70="","",INDEX(POA_GC_2026!$X:$X,MATCH($B70,POA_GC_2026!$A:$A,0)))</f>
        <v>DISTRIBUTIVOS DE SUELDOS Y SALARIOS DEL PERSONAL</v>
      </c>
      <c r="L70" s="183" t="str">
        <f>IF($B70="","",INDEX(POA_GC_2026!$C:$C,MATCH($B70,POA_GC_2026!$A:$A,0)))</f>
        <v xml:space="preserve"> PAGO DE SERVICIOS PERSONALES POR DEVENGAMIENTO DE BECAS PROFESIONALES DE LA SALUD</v>
      </c>
      <c r="M70" s="184" t="str">
        <f>IF($B70="","",INDEX(POA_GC_2026!$D:$D,MATCH($B70,POA_GC_2026!$A:$A,0)))</f>
        <v>1333</v>
      </c>
      <c r="N70" s="185" t="str">
        <f>IF($B70="","",INDEX(POA_GC_2026!$E:$E,MATCH($B70,POA_GC_2026!$A:$A,0)))</f>
        <v>90</v>
      </c>
      <c r="O70" s="184" t="str">
        <f>IF($B70="","",INDEX(POA_GC_2026!$F:$F,MATCH($B70,POA_GC_2026!$A:$A,0)))</f>
        <v>000</v>
      </c>
      <c r="P70" s="184" t="str">
        <f>IF($B70="","",INDEX(POA_GC_2026!$G:$G,MATCH($B70,POA_GC_2026!$A:$A,0)))</f>
        <v>001</v>
      </c>
      <c r="Q70" s="183">
        <f>IF($B70="","",INDEX(POA_GC_2026!$H:$H,MATCH($B70,POA_GC_2026!$A:$A,0)))</f>
        <v>510516</v>
      </c>
      <c r="R70" s="183" t="str">
        <f>IF($B70="","",INDEX(POA_GC_2026!$I:$I,MATCH($B70,POA_GC_2026!$A:$A,0)))</f>
        <v>1300</v>
      </c>
      <c r="S70" s="183" t="str">
        <f>IF($B70="","",INDEX(POA_GC_2026!$J:$J,MATCH($B70,POA_GC_2026!$A:$A,0)))</f>
        <v>001</v>
      </c>
      <c r="T70" s="183" t="str">
        <f>IF($B70="","",INDEX(POA_GC_2026!$K:$K,MATCH($B70,POA_GC_2026!$A:$A,0)))</f>
        <v>0000</v>
      </c>
      <c r="U70" s="183" t="str">
        <f>IF($B70="","",INDEX(POA_GC_2026!$L:$L,MATCH($B70,POA_GC_2026!$A:$A,0)))</f>
        <v>0000</v>
      </c>
      <c r="V70" s="189">
        <f t="shared" si="4"/>
        <v>0</v>
      </c>
      <c r="W70" s="189">
        <f t="shared" si="5"/>
        <v>63384</v>
      </c>
      <c r="X70" s="198">
        <v>0</v>
      </c>
      <c r="Y70" s="145">
        <v>0</v>
      </c>
      <c r="Z70" s="198">
        <v>63384</v>
      </c>
      <c r="AA70" s="145">
        <v>0</v>
      </c>
      <c r="AB70" s="196" t="s">
        <v>41</v>
      </c>
      <c r="AC70" s="145">
        <v>6</v>
      </c>
      <c r="AD70" s="145"/>
      <c r="AE70" s="145" t="s">
        <v>2433</v>
      </c>
      <c r="AF70" s="197">
        <f>IF($B70="","",INDEX(POA_GC_2026!$BE:$BE,MATCH($B70,POA_GC_2026!$A:$A,0)))</f>
        <v>0</v>
      </c>
      <c r="AG70" s="197"/>
      <c r="AH70" s="197">
        <f>IF($B70="","",INDEX(POA_GC_2026!$BE:$BE,MATCH($B70,POA_GC_2026!$A:$A,0)))</f>
        <v>0</v>
      </c>
      <c r="AI70" s="201" t="str">
        <f>IF($B70="","",INDEX(POA_GC_2026!$B:$B,MATCH($B70,POA_GC_2026!$A:$A,0)))</f>
        <v>HOSPITAL GENERAL DE CHONE</v>
      </c>
      <c r="AJ70" s="204" t="s">
        <v>2549</v>
      </c>
    </row>
    <row r="71" spans="1:36">
      <c r="A71" s="557" t="s">
        <v>503</v>
      </c>
      <c r="B71" s="204" t="s">
        <v>2551</v>
      </c>
      <c r="C71" s="558"/>
      <c r="D71" s="559">
        <v>46039</v>
      </c>
      <c r="E71" s="558"/>
      <c r="F71" s="559"/>
      <c r="G71" s="558" t="s">
        <v>347</v>
      </c>
      <c r="H71" s="182" t="str">
        <f>IF($B71="","",INDEX(POA_GC_2026!$O:$O,MATCH($B71,POA_GC_2026!$A:$A,0)))</f>
        <v>PROVISION Y PRESTACION DE SERVICIOS DE SALUD</v>
      </c>
      <c r="I71" s="183" t="str">
        <f>IF($B71="","",INDEX(POA_GC_2026!$B:$B,MATCH($B71,POA_GC_2026!$A:$A,0)))</f>
        <v>HOSPITAL GENERAL DE CHONE</v>
      </c>
      <c r="J71" s="183" t="str">
        <f>IF($B71="","",INDEX(POA_GC_2026!$N:$N,MATCH($B71,POA_GC_2026!$A:$A,0)))</f>
        <v>HOSPITAL GENERAL DE CHONE</v>
      </c>
      <c r="K71" s="183" t="str">
        <f>IF($B71="","",INDEX(POA_GC_2026!$X:$X,MATCH($B71,POA_GC_2026!$A:$A,0)))</f>
        <v>INFORMES DE CONTRATOS DE SERVICIOS OCASIONALES Y PROFESIONALES</v>
      </c>
      <c r="L71" s="183" t="str">
        <f>IF($B71="","",INDEX(POA_GC_2026!$C:$C,MATCH($B71,POA_GC_2026!$A:$A,0)))</f>
        <v>PAGO DESERVICIOS PERSONALES POR CONTRATO A PROFESIONALES DE LA SALUD</v>
      </c>
      <c r="M71" s="184" t="str">
        <f>IF($B71="","",INDEX(POA_GC_2026!$D:$D,MATCH($B71,POA_GC_2026!$A:$A,0)))</f>
        <v>1333</v>
      </c>
      <c r="N71" s="185" t="str">
        <f>IF($B71="","",INDEX(POA_GC_2026!$E:$E,MATCH($B71,POA_GC_2026!$A:$A,0)))</f>
        <v>90</v>
      </c>
      <c r="O71" s="184" t="str">
        <f>IF($B71="","",INDEX(POA_GC_2026!$F:$F,MATCH($B71,POA_GC_2026!$A:$A,0)))</f>
        <v>000</v>
      </c>
      <c r="P71" s="184" t="str">
        <f>IF($B71="","",INDEX(POA_GC_2026!$G:$G,MATCH($B71,POA_GC_2026!$A:$A,0)))</f>
        <v>001</v>
      </c>
      <c r="Q71" s="183">
        <f>IF($B71="","",INDEX(POA_GC_2026!$H:$H,MATCH($B71,POA_GC_2026!$A:$A,0)))</f>
        <v>510517</v>
      </c>
      <c r="R71" s="183" t="str">
        <f>IF($B71="","",INDEX(POA_GC_2026!$I:$I,MATCH($B71,POA_GC_2026!$A:$A,0)))</f>
        <v>1300</v>
      </c>
      <c r="S71" s="183" t="str">
        <f>IF($B71="","",INDEX(POA_GC_2026!$J:$J,MATCH($B71,POA_GC_2026!$A:$A,0)))</f>
        <v>001</v>
      </c>
      <c r="T71" s="183" t="str">
        <f>IF($B71="","",INDEX(POA_GC_2026!$K:$K,MATCH($B71,POA_GC_2026!$A:$A,0)))</f>
        <v>0000</v>
      </c>
      <c r="U71" s="183" t="str">
        <f>IF($B71="","",INDEX(POA_GC_2026!$L:$L,MATCH($B71,POA_GC_2026!$A:$A,0)))</f>
        <v>0000</v>
      </c>
      <c r="V71" s="189">
        <f t="shared" si="4"/>
        <v>0</v>
      </c>
      <c r="W71" s="189">
        <f t="shared" si="5"/>
        <v>5269.38</v>
      </c>
      <c r="X71" s="198">
        <v>0</v>
      </c>
      <c r="Y71" s="145">
        <v>0</v>
      </c>
      <c r="Z71" s="198">
        <v>5269.38</v>
      </c>
      <c r="AA71" s="145">
        <v>0</v>
      </c>
      <c r="AB71" s="196" t="s">
        <v>41</v>
      </c>
      <c r="AC71" s="145">
        <v>6</v>
      </c>
      <c r="AD71" s="145"/>
      <c r="AE71" s="145" t="s">
        <v>2433</v>
      </c>
      <c r="AF71" s="197">
        <f>IF($B71="","",INDEX(POA_GC_2026!$BE:$BE,MATCH($B71,POA_GC_2026!$A:$A,0)))</f>
        <v>0</v>
      </c>
      <c r="AG71" s="197"/>
      <c r="AH71" s="197">
        <f>IF($B71="","",INDEX(POA_GC_2026!$BE:$BE,MATCH($B71,POA_GC_2026!$A:$A,0)))</f>
        <v>0</v>
      </c>
      <c r="AI71" s="201" t="str">
        <f>IF($B71="","",INDEX(POA_GC_2026!$B:$B,MATCH($B71,POA_GC_2026!$A:$A,0)))</f>
        <v>HOSPITAL GENERAL DE CHONE</v>
      </c>
      <c r="AJ71" s="204" t="s">
        <v>2551</v>
      </c>
    </row>
    <row r="72" spans="1:36">
      <c r="A72" s="557" t="s">
        <v>503</v>
      </c>
      <c r="B72" s="204" t="s">
        <v>2554</v>
      </c>
      <c r="C72" s="558"/>
      <c r="D72" s="559">
        <v>46039</v>
      </c>
      <c r="E72" s="558"/>
      <c r="F72" s="559"/>
      <c r="G72" s="558" t="s">
        <v>347</v>
      </c>
      <c r="H72" s="182" t="str">
        <f>IF($B72="","",INDEX(POA_GC_2026!$O:$O,MATCH($B72,POA_GC_2026!$A:$A,0)))</f>
        <v>PROVISION Y PRESTACION DE SERVICIOS DE SALUD</v>
      </c>
      <c r="I72" s="183" t="str">
        <f>IF($B72="","",INDEX(POA_GC_2026!$B:$B,MATCH($B72,POA_GC_2026!$A:$A,0)))</f>
        <v>HOSPITAL GENERAL DE CHONE</v>
      </c>
      <c r="J72" s="183" t="str">
        <f>IF($B72="","",INDEX(POA_GC_2026!$N:$N,MATCH($B72,POA_GC_2026!$A:$A,0)))</f>
        <v>HOSPITAL GENERAL DE CHONE</v>
      </c>
      <c r="K72" s="183" t="str">
        <f>IF($B72="","",INDEX(POA_GC_2026!$X:$X,MATCH($B72,POA_GC_2026!$A:$A,0)))</f>
        <v>DISTRIBUTIVOS DE SUELDOS Y SALARIOS DEL PERSONAL</v>
      </c>
      <c r="L72" s="183" t="str">
        <f>IF($B72="","",INDEX(POA_GC_2026!$C:$C,MATCH($B72,POA_GC_2026!$A:$A,0)))</f>
        <v>PAGO DE APORTE PATRONAL</v>
      </c>
      <c r="M72" s="184" t="str">
        <f>IF($B72="","",INDEX(POA_GC_2026!$D:$D,MATCH($B72,POA_GC_2026!$A:$A,0)))</f>
        <v>1333</v>
      </c>
      <c r="N72" s="185" t="str">
        <f>IF($B72="","",INDEX(POA_GC_2026!$E:$E,MATCH($B72,POA_GC_2026!$A:$A,0)))</f>
        <v>90</v>
      </c>
      <c r="O72" s="184" t="str">
        <f>IF($B72="","",INDEX(POA_GC_2026!$F:$F,MATCH($B72,POA_GC_2026!$A:$A,0)))</f>
        <v>000</v>
      </c>
      <c r="P72" s="184" t="str">
        <f>IF($B72="","",INDEX(POA_GC_2026!$G:$G,MATCH($B72,POA_GC_2026!$A:$A,0)))</f>
        <v>001</v>
      </c>
      <c r="Q72" s="183">
        <f>IF($B72="","",INDEX(POA_GC_2026!$H:$H,MATCH($B72,POA_GC_2026!$A:$A,0)))</f>
        <v>510601</v>
      </c>
      <c r="R72" s="183" t="str">
        <f>IF($B72="","",INDEX(POA_GC_2026!$I:$I,MATCH($B72,POA_GC_2026!$A:$A,0)))</f>
        <v>1300</v>
      </c>
      <c r="S72" s="183" t="str">
        <f>IF($B72="","",INDEX(POA_GC_2026!$J:$J,MATCH($B72,POA_GC_2026!$A:$A,0)))</f>
        <v>001</v>
      </c>
      <c r="T72" s="183" t="str">
        <f>IF($B72="","",INDEX(POA_GC_2026!$K:$K,MATCH($B72,POA_GC_2026!$A:$A,0)))</f>
        <v>0000</v>
      </c>
      <c r="U72" s="183" t="str">
        <f>IF($B72="","",INDEX(POA_GC_2026!$L:$L,MATCH($B72,POA_GC_2026!$A:$A,0)))</f>
        <v>0000</v>
      </c>
      <c r="V72" s="189">
        <f t="shared" si="4"/>
        <v>0</v>
      </c>
      <c r="W72" s="189">
        <f t="shared" si="5"/>
        <v>7831.95</v>
      </c>
      <c r="X72" s="198">
        <v>0</v>
      </c>
      <c r="Y72" s="145">
        <v>0</v>
      </c>
      <c r="Z72" s="198">
        <v>7831.95</v>
      </c>
      <c r="AA72" s="145">
        <v>0</v>
      </c>
      <c r="AB72" s="196" t="s">
        <v>41</v>
      </c>
      <c r="AC72" s="145">
        <v>6</v>
      </c>
      <c r="AD72" s="145"/>
      <c r="AE72" s="145" t="s">
        <v>2433</v>
      </c>
      <c r="AF72" s="197">
        <f>IF($B72="","",INDEX(POA_GC_2026!$BE:$BE,MATCH($B72,POA_GC_2026!$A:$A,0)))</f>
        <v>0</v>
      </c>
      <c r="AG72" s="197"/>
      <c r="AH72" s="197">
        <f>IF($B72="","",INDEX(POA_GC_2026!$BE:$BE,MATCH($B72,POA_GC_2026!$A:$A,0)))</f>
        <v>0</v>
      </c>
      <c r="AI72" s="201" t="str">
        <f>IF($B72="","",INDEX(POA_GC_2026!$B:$B,MATCH($B72,POA_GC_2026!$A:$A,0)))</f>
        <v>HOSPITAL GENERAL DE CHONE</v>
      </c>
      <c r="AJ72" s="204" t="s">
        <v>2554</v>
      </c>
    </row>
    <row r="73" spans="1:36">
      <c r="A73" s="557" t="s">
        <v>503</v>
      </c>
      <c r="B73" s="204" t="s">
        <v>2555</v>
      </c>
      <c r="C73" s="558"/>
      <c r="D73" s="559">
        <v>46039</v>
      </c>
      <c r="E73" s="558"/>
      <c r="F73" s="559"/>
      <c r="G73" s="558" t="s">
        <v>347</v>
      </c>
      <c r="H73" s="182" t="str">
        <f>IF($B73="","",INDEX(POA_GC_2026!$O:$O,MATCH($B73,POA_GC_2026!$A:$A,0)))</f>
        <v>PROVISION Y PRESTACION DE SERVICIOS DE SALUD</v>
      </c>
      <c r="I73" s="183" t="str">
        <f>IF($B73="","",INDEX(POA_GC_2026!$B:$B,MATCH($B73,POA_GC_2026!$A:$A,0)))</f>
        <v>HOSPITAL GENERAL DE CHONE</v>
      </c>
      <c r="J73" s="183" t="str">
        <f>IF($B73="","",INDEX(POA_GC_2026!$N:$N,MATCH($B73,POA_GC_2026!$A:$A,0)))</f>
        <v>HOSPITAL GENERAL DE CHONE</v>
      </c>
      <c r="K73" s="183" t="str">
        <f>IF($B73="","",INDEX(POA_GC_2026!$X:$X,MATCH($B73,POA_GC_2026!$A:$A,0)))</f>
        <v>DISTRIBUTIVOS DE SUELDOS Y SALARIOS DEL PERSONAL</v>
      </c>
      <c r="L73" s="183" t="str">
        <f>IF($B73="","",INDEX(POA_GC_2026!$C:$C,MATCH($B73,POA_GC_2026!$A:$A,0)))</f>
        <v>PAGO DE FONDOS DE RESERVA</v>
      </c>
      <c r="M73" s="184" t="str">
        <f>IF($B73="","",INDEX(POA_GC_2026!$D:$D,MATCH($B73,POA_GC_2026!$A:$A,0)))</f>
        <v>1333</v>
      </c>
      <c r="N73" s="185" t="str">
        <f>IF($B73="","",INDEX(POA_GC_2026!$E:$E,MATCH($B73,POA_GC_2026!$A:$A,0)))</f>
        <v>90</v>
      </c>
      <c r="O73" s="184" t="str">
        <f>IF($B73="","",INDEX(POA_GC_2026!$F:$F,MATCH($B73,POA_GC_2026!$A:$A,0)))</f>
        <v>000</v>
      </c>
      <c r="P73" s="184" t="str">
        <f>IF($B73="","",INDEX(POA_GC_2026!$G:$G,MATCH($B73,POA_GC_2026!$A:$A,0)))</f>
        <v>001</v>
      </c>
      <c r="Q73" s="183">
        <f>IF($B73="","",INDEX(POA_GC_2026!$H:$H,MATCH($B73,POA_GC_2026!$A:$A,0)))</f>
        <v>510602</v>
      </c>
      <c r="R73" s="183" t="str">
        <f>IF($B73="","",INDEX(POA_GC_2026!$I:$I,MATCH($B73,POA_GC_2026!$A:$A,0)))</f>
        <v>1300</v>
      </c>
      <c r="S73" s="183" t="str">
        <f>IF($B73="","",INDEX(POA_GC_2026!$J:$J,MATCH($B73,POA_GC_2026!$A:$A,0)))</f>
        <v>001</v>
      </c>
      <c r="T73" s="183" t="str">
        <f>IF($B73="","",INDEX(POA_GC_2026!$K:$K,MATCH($B73,POA_GC_2026!$A:$A,0)))</f>
        <v>0000</v>
      </c>
      <c r="U73" s="183" t="str">
        <f>IF($B73="","",INDEX(POA_GC_2026!$L:$L,MATCH($B73,POA_GC_2026!$A:$A,0)))</f>
        <v>0000</v>
      </c>
      <c r="V73" s="189">
        <f t="shared" si="4"/>
        <v>0</v>
      </c>
      <c r="W73" s="189">
        <f t="shared" si="5"/>
        <v>5874.13</v>
      </c>
      <c r="X73" s="198">
        <v>0</v>
      </c>
      <c r="Y73" s="145">
        <v>0</v>
      </c>
      <c r="Z73" s="198">
        <v>5874.13</v>
      </c>
      <c r="AA73" s="145">
        <v>0</v>
      </c>
      <c r="AB73" s="196" t="s">
        <v>41</v>
      </c>
      <c r="AC73" s="145">
        <v>6</v>
      </c>
      <c r="AD73" s="145"/>
      <c r="AE73" s="145" t="s">
        <v>2433</v>
      </c>
      <c r="AF73" s="197">
        <f>IF($B73="","",INDEX(POA_GC_2026!$BE:$BE,MATCH($B73,POA_GC_2026!$A:$A,0)))</f>
        <v>0</v>
      </c>
      <c r="AG73" s="197"/>
      <c r="AH73" s="197">
        <f>IF($B73="","",INDEX(POA_GC_2026!$BE:$BE,MATCH($B73,POA_GC_2026!$A:$A,0)))</f>
        <v>0</v>
      </c>
      <c r="AI73" s="201" t="str">
        <f>IF($B73="","",INDEX(POA_GC_2026!$B:$B,MATCH($B73,POA_GC_2026!$A:$A,0)))</f>
        <v>HOSPITAL GENERAL DE CHONE</v>
      </c>
      <c r="AJ73" s="204" t="s">
        <v>2555</v>
      </c>
    </row>
    <row r="74" spans="1:36">
      <c r="A74" s="557" t="s">
        <v>503</v>
      </c>
      <c r="B74" s="204" t="s">
        <v>2566</v>
      </c>
      <c r="C74" s="558"/>
      <c r="D74" s="559">
        <v>46039</v>
      </c>
      <c r="E74" s="558"/>
      <c r="F74" s="559"/>
      <c r="G74" s="558" t="s">
        <v>347</v>
      </c>
      <c r="H74" s="182" t="str">
        <f>IF($B74="","",INDEX(POA_GC_2026!$O:$O,MATCH($B74,POA_GC_2026!$A:$A,0)))</f>
        <v>PROVISION Y PRESTACION DE SERVICIOS DE SALUD</v>
      </c>
      <c r="I74" s="183" t="str">
        <f>IF($B74="","",INDEX(POA_GC_2026!$B:$B,MATCH($B74,POA_GC_2026!$A:$A,0)))</f>
        <v>HOSPITAL GENERAL DE CHONE</v>
      </c>
      <c r="J74" s="183" t="str">
        <f>IF($B74="","",INDEX(POA_GC_2026!$N:$N,MATCH($B74,POA_GC_2026!$A:$A,0)))</f>
        <v>HOSPITAL GENERAL DE CHONE</v>
      </c>
      <c r="K74" s="183" t="str">
        <f>IF($B74="","",INDEX(POA_GC_2026!$X:$X,MATCH($B74,POA_GC_2026!$A:$A,0)))</f>
        <v>DISTRIBUTIVOS DE SUELDOS Y SALARIOS DEL PERSONAL</v>
      </c>
      <c r="L74" s="183" t="str">
        <f>IF($B74="","",INDEX(POA_GC_2026!$C:$C,MATCH($B74,POA_GC_2026!$A:$A,0)))</f>
        <v>PAGO DE REMUNERACIONES UNIFICADAS</v>
      </c>
      <c r="M74" s="184" t="str">
        <f>IF($B74="","",INDEX(POA_GC_2026!$D:$D,MATCH($B74,POA_GC_2026!$A:$A,0)))</f>
        <v>1333</v>
      </c>
      <c r="N74" s="185" t="str">
        <f>IF($B74="","",INDEX(POA_GC_2026!$E:$E,MATCH($B74,POA_GC_2026!$A:$A,0)))</f>
        <v>90</v>
      </c>
      <c r="O74" s="184" t="str">
        <f>IF($B74="","",INDEX(POA_GC_2026!$F:$F,MATCH($B74,POA_GC_2026!$A:$A,0)))</f>
        <v>000</v>
      </c>
      <c r="P74" s="184" t="str">
        <f>IF($B74="","",INDEX(POA_GC_2026!$G:$G,MATCH($B74,POA_GC_2026!$A:$A,0)))</f>
        <v>004</v>
      </c>
      <c r="Q74" s="183">
        <f>IF($B74="","",INDEX(POA_GC_2026!$H:$H,MATCH($B74,POA_GC_2026!$A:$A,0)))</f>
        <v>510105</v>
      </c>
      <c r="R74" s="183" t="str">
        <f>IF($B74="","",INDEX(POA_GC_2026!$I:$I,MATCH($B74,POA_GC_2026!$A:$A,0)))</f>
        <v>1300</v>
      </c>
      <c r="S74" s="183" t="str">
        <f>IF($B74="","",INDEX(POA_GC_2026!$J:$J,MATCH($B74,POA_GC_2026!$A:$A,0)))</f>
        <v>001</v>
      </c>
      <c r="T74" s="183" t="str">
        <f>IF($B74="","",INDEX(POA_GC_2026!$K:$K,MATCH($B74,POA_GC_2026!$A:$A,0)))</f>
        <v>0000</v>
      </c>
      <c r="U74" s="183" t="str">
        <f>IF($B74="","",INDEX(POA_GC_2026!$L:$L,MATCH($B74,POA_GC_2026!$A:$A,0)))</f>
        <v>0000</v>
      </c>
      <c r="V74" s="189">
        <f t="shared" si="4"/>
        <v>0</v>
      </c>
      <c r="W74" s="189">
        <f t="shared" si="5"/>
        <v>26376</v>
      </c>
      <c r="X74" s="198">
        <v>0</v>
      </c>
      <c r="Y74" s="145">
        <v>0</v>
      </c>
      <c r="Z74" s="198">
        <v>26376</v>
      </c>
      <c r="AA74" s="145">
        <v>0</v>
      </c>
      <c r="AB74" s="196" t="s">
        <v>41</v>
      </c>
      <c r="AC74" s="145">
        <v>6</v>
      </c>
      <c r="AD74" s="145"/>
      <c r="AE74" s="145" t="s">
        <v>2433</v>
      </c>
      <c r="AF74" s="197">
        <f>IF($B74="","",INDEX(POA_GC_2026!$BE:$BE,MATCH($B74,POA_GC_2026!$A:$A,0)))</f>
        <v>525876</v>
      </c>
      <c r="AG74" s="197"/>
      <c r="AH74" s="197">
        <f>IF($B74="","",INDEX(POA_GC_2026!$BE:$BE,MATCH($B74,POA_GC_2026!$A:$A,0)))</f>
        <v>525876</v>
      </c>
      <c r="AI74" s="201" t="str">
        <f>IF($B74="","",INDEX(POA_GC_2026!$B:$B,MATCH($B74,POA_GC_2026!$A:$A,0)))</f>
        <v>HOSPITAL GENERAL DE CHONE</v>
      </c>
      <c r="AJ74" s="204" t="s">
        <v>2566</v>
      </c>
    </row>
    <row r="75" spans="1:36">
      <c r="A75" s="557" t="s">
        <v>503</v>
      </c>
      <c r="B75" s="204" t="s">
        <v>2567</v>
      </c>
      <c r="C75" s="558"/>
      <c r="D75" s="559">
        <v>46039</v>
      </c>
      <c r="E75" s="558"/>
      <c r="F75" s="559"/>
      <c r="G75" s="558" t="s">
        <v>347</v>
      </c>
      <c r="H75" s="182" t="str">
        <f>IF($B75="","",INDEX(POA_GC_2026!$O:$O,MATCH($B75,POA_GC_2026!$A:$A,0)))</f>
        <v>PROVISION Y PRESTACION DE SERVICIOS DE SALUD</v>
      </c>
      <c r="I75" s="183" t="str">
        <f>IF($B75="","",INDEX(POA_GC_2026!$B:$B,MATCH($B75,POA_GC_2026!$A:$A,0)))</f>
        <v>HOSPITAL GENERAL DE CHONE</v>
      </c>
      <c r="J75" s="183" t="str">
        <f>IF($B75="","",INDEX(POA_GC_2026!$N:$N,MATCH($B75,POA_GC_2026!$A:$A,0)))</f>
        <v>HOSPITAL GENERAL DE CHONE</v>
      </c>
      <c r="K75" s="183" t="str">
        <f>IF($B75="","",INDEX(POA_GC_2026!$X:$X,MATCH($B75,POA_GC_2026!$A:$A,0)))</f>
        <v>DISTRIBUTIVOS DE SUELDOS Y SALARIOS DEL PERSONAL</v>
      </c>
      <c r="L75" s="183" t="str">
        <f>IF($B75="","",INDEX(POA_GC_2026!$C:$C,MATCH($B75,POA_GC_2026!$A:$A,0)))</f>
        <v>PAGO DE SALARIOS UNIFICADOS</v>
      </c>
      <c r="M75" s="184" t="str">
        <f>IF($B75="","",INDEX(POA_GC_2026!$D:$D,MATCH($B75,POA_GC_2026!$A:$A,0)))</f>
        <v>1333</v>
      </c>
      <c r="N75" s="185" t="str">
        <f>IF($B75="","",INDEX(POA_GC_2026!$E:$E,MATCH($B75,POA_GC_2026!$A:$A,0)))</f>
        <v>90</v>
      </c>
      <c r="O75" s="184" t="str">
        <f>IF($B75="","",INDEX(POA_GC_2026!$F:$F,MATCH($B75,POA_GC_2026!$A:$A,0)))</f>
        <v>000</v>
      </c>
      <c r="P75" s="184" t="str">
        <f>IF($B75="","",INDEX(POA_GC_2026!$G:$G,MATCH($B75,POA_GC_2026!$A:$A,0)))</f>
        <v>004</v>
      </c>
      <c r="Q75" s="183">
        <f>IF($B75="","",INDEX(POA_GC_2026!$H:$H,MATCH($B75,POA_GC_2026!$A:$A,0)))</f>
        <v>510106</v>
      </c>
      <c r="R75" s="183" t="str">
        <f>IF($B75="","",INDEX(POA_GC_2026!$I:$I,MATCH($B75,POA_GC_2026!$A:$A,0)))</f>
        <v>1300</v>
      </c>
      <c r="S75" s="183" t="str">
        <f>IF($B75="","",INDEX(POA_GC_2026!$J:$J,MATCH($B75,POA_GC_2026!$A:$A,0)))</f>
        <v>001</v>
      </c>
      <c r="T75" s="183" t="str">
        <f>IF($B75="","",INDEX(POA_GC_2026!$K:$K,MATCH($B75,POA_GC_2026!$A:$A,0)))</f>
        <v>0000</v>
      </c>
      <c r="U75" s="183" t="str">
        <f>IF($B75="","",INDEX(POA_GC_2026!$L:$L,MATCH($B75,POA_GC_2026!$A:$A,0)))</f>
        <v>0000</v>
      </c>
      <c r="V75" s="189">
        <f t="shared" si="4"/>
        <v>0</v>
      </c>
      <c r="W75" s="189">
        <f t="shared" si="5"/>
        <v>27713.279999999999</v>
      </c>
      <c r="X75" s="198">
        <v>0</v>
      </c>
      <c r="Y75" s="145">
        <v>0</v>
      </c>
      <c r="Z75" s="198">
        <v>27713.279999999999</v>
      </c>
      <c r="AA75" s="145">
        <v>0</v>
      </c>
      <c r="AB75" s="196" t="s">
        <v>41</v>
      </c>
      <c r="AC75" s="145">
        <v>6</v>
      </c>
      <c r="AD75" s="145"/>
      <c r="AE75" s="145" t="s">
        <v>2433</v>
      </c>
      <c r="AF75" s="197">
        <f>IF($B75="","",INDEX(POA_GC_2026!$BE:$BE,MATCH($B75,POA_GC_2026!$A:$A,0)))</f>
        <v>1138770.4800000002</v>
      </c>
      <c r="AG75" s="197"/>
      <c r="AH75" s="197">
        <f>IF($B75="","",INDEX(POA_GC_2026!$BE:$BE,MATCH($B75,POA_GC_2026!$A:$A,0)))</f>
        <v>1138770.4800000002</v>
      </c>
      <c r="AI75" s="201" t="str">
        <f>IF($B75="","",INDEX(POA_GC_2026!$B:$B,MATCH($B75,POA_GC_2026!$A:$A,0)))</f>
        <v>HOSPITAL GENERAL DE CHONE</v>
      </c>
      <c r="AJ75" s="204" t="s">
        <v>2567</v>
      </c>
    </row>
    <row r="76" spans="1:36">
      <c r="A76" s="557" t="s">
        <v>503</v>
      </c>
      <c r="B76" s="204" t="s">
        <v>2586</v>
      </c>
      <c r="C76" s="558"/>
      <c r="D76" s="559">
        <v>46039</v>
      </c>
      <c r="E76" s="558"/>
      <c r="F76" s="559"/>
      <c r="G76" s="558" t="s">
        <v>347</v>
      </c>
      <c r="H76" s="182" t="str">
        <f>IF($B76="","",INDEX(POA_GC_2026!$O:$O,MATCH($B76,POA_GC_2026!$A:$A,0)))</f>
        <v>PROVISION Y PRESTACION DE SERVICIOS DE SALUD</v>
      </c>
      <c r="I76" s="183" t="str">
        <f>IF($B76="","",INDEX(POA_GC_2026!$B:$B,MATCH($B76,POA_GC_2026!$A:$A,0)))</f>
        <v>HOSPITAL GENERAL DE CHONE</v>
      </c>
      <c r="J76" s="183" t="str">
        <f>IF($B76="","",INDEX(POA_GC_2026!$N:$N,MATCH($B76,POA_GC_2026!$A:$A,0)))</f>
        <v>HOSPITAL GENERAL DE CHONE</v>
      </c>
      <c r="K76" s="183" t="str">
        <f>IF($B76="","",INDEX(POA_GC_2026!$X:$X,MATCH($B76,POA_GC_2026!$A:$A,0)))</f>
        <v>INFORMES DE CONTRATOS DE SERVICIOS OCASIONALES Y PROFESIONALES</v>
      </c>
      <c r="L76" s="183" t="str">
        <f>IF($B76="","",INDEX(POA_GC_2026!$C:$C,MATCH($B76,POA_GC_2026!$A:$A,0)))</f>
        <v>PAGO DESERVICIOS PERSONALES POR CONTRATO A PROFESIONALES DE LA SALUD</v>
      </c>
      <c r="M76" s="184" t="str">
        <f>IF($B76="","",INDEX(POA_GC_2026!$D:$D,MATCH($B76,POA_GC_2026!$A:$A,0)))</f>
        <v>1333</v>
      </c>
      <c r="N76" s="185" t="str">
        <f>IF($B76="","",INDEX(POA_GC_2026!$E:$E,MATCH($B76,POA_GC_2026!$A:$A,0)))</f>
        <v>90</v>
      </c>
      <c r="O76" s="184" t="str">
        <f>IF($B76="","",INDEX(POA_GC_2026!$F:$F,MATCH($B76,POA_GC_2026!$A:$A,0)))</f>
        <v>000</v>
      </c>
      <c r="P76" s="184" t="str">
        <f>IF($B76="","",INDEX(POA_GC_2026!$G:$G,MATCH($B76,POA_GC_2026!$A:$A,0)))</f>
        <v>004</v>
      </c>
      <c r="Q76" s="183">
        <f>IF($B76="","",INDEX(POA_GC_2026!$H:$H,MATCH($B76,POA_GC_2026!$A:$A,0)))</f>
        <v>510517</v>
      </c>
      <c r="R76" s="183" t="str">
        <f>IF($B76="","",INDEX(POA_GC_2026!$I:$I,MATCH($B76,POA_GC_2026!$A:$A,0)))</f>
        <v>1300</v>
      </c>
      <c r="S76" s="183" t="str">
        <f>IF($B76="","",INDEX(POA_GC_2026!$J:$J,MATCH($B76,POA_GC_2026!$A:$A,0)))</f>
        <v>001</v>
      </c>
      <c r="T76" s="183" t="str">
        <f>IF($B76="","",INDEX(POA_GC_2026!$K:$K,MATCH($B76,POA_GC_2026!$A:$A,0)))</f>
        <v>0000</v>
      </c>
      <c r="U76" s="183" t="str">
        <f>IF($B76="","",INDEX(POA_GC_2026!$L:$L,MATCH($B76,POA_GC_2026!$A:$A,0)))</f>
        <v>0000</v>
      </c>
      <c r="V76" s="189">
        <f t="shared" si="4"/>
        <v>0</v>
      </c>
      <c r="W76" s="189">
        <f t="shared" si="5"/>
        <v>4270.62</v>
      </c>
      <c r="X76" s="198">
        <v>0</v>
      </c>
      <c r="Y76" s="145">
        <v>0</v>
      </c>
      <c r="Z76" s="198">
        <v>4270.62</v>
      </c>
      <c r="AA76" s="145">
        <v>0</v>
      </c>
      <c r="AB76" s="196" t="s">
        <v>41</v>
      </c>
      <c r="AC76" s="145">
        <v>6</v>
      </c>
      <c r="AD76" s="145"/>
      <c r="AE76" s="145" t="s">
        <v>2433</v>
      </c>
      <c r="AF76" s="197">
        <f>IF($B76="","",INDEX(POA_GC_2026!$BE:$BE,MATCH($B76,POA_GC_2026!$A:$A,0)))</f>
        <v>3568206</v>
      </c>
      <c r="AG76" s="197"/>
      <c r="AH76" s="197">
        <f>IF($B76="","",INDEX(POA_GC_2026!$BE:$BE,MATCH($B76,POA_GC_2026!$A:$A,0)))</f>
        <v>3568206</v>
      </c>
      <c r="AI76" s="201" t="str">
        <f>IF($B76="","",INDEX(POA_GC_2026!$B:$B,MATCH($B76,POA_GC_2026!$A:$A,0)))</f>
        <v>HOSPITAL GENERAL DE CHONE</v>
      </c>
      <c r="AJ76" s="204" t="s">
        <v>2586</v>
      </c>
    </row>
    <row r="77" spans="1:36">
      <c r="A77" s="557" t="s">
        <v>521</v>
      </c>
      <c r="B77" s="204" t="s">
        <v>2722</v>
      </c>
      <c r="C77" s="558"/>
      <c r="D77" s="559">
        <v>46043</v>
      </c>
      <c r="E77" s="558"/>
      <c r="F77" s="559"/>
      <c r="G77" s="558" t="s">
        <v>347</v>
      </c>
      <c r="H77" s="182" t="str">
        <f>IF($B77="","",INDEX(POA_GC_2026!$O:$O,MATCH($B77,POA_GC_2026!$A:$A,0)))</f>
        <v>PROVISION Y PRESTACION DE SERVICIOS DE SALUD</v>
      </c>
      <c r="I77" s="183" t="str">
        <f>IF($B77="","",INDEX(POA_GC_2026!$B:$B,MATCH($B77,POA_GC_2026!$A:$A,0)))</f>
        <v>HOSPITAL GENERAL DE CHONE</v>
      </c>
      <c r="J77" s="183" t="str">
        <f>IF($B77="","",INDEX(POA_GC_2026!$N:$N,MATCH($B77,POA_GC_2026!$A:$A,0)))</f>
        <v>HOSPITAL GENERAL DE CHONE</v>
      </c>
      <c r="K77" s="183" t="str">
        <f>IF($B77="","",INDEX(POA_GC_2026!$X:$X,MATCH($B77,POA_GC_2026!$A:$A,0)))</f>
        <v>PAGO DE OBLIGACIONES ECONOMICAS DE LA INSTITUCION PREVIA AUTORIZACION EXPRESA DE LA AUTORIDAD COMPETENTE</v>
      </c>
      <c r="L77" s="183" t="str">
        <f>IF($B77="","",INDEX(POA_GC_2026!$C:$C,MATCH($B77,POA_GC_2026!$A:$A,0)))</f>
        <v>ARRENDAMIENTOS, ALICUOTAS, IMPUESTOS, OBLIGACIONES PATRONALES</v>
      </c>
      <c r="M77" s="184" t="str">
        <f>IF($B77="","",INDEX(POA_GC_2026!$D:$D,MATCH($B77,POA_GC_2026!$A:$A,0)))</f>
        <v>1333</v>
      </c>
      <c r="N77" s="185" t="str">
        <f>IF($B77="","",INDEX(POA_GC_2026!$E:$E,MATCH($B77,POA_GC_2026!$A:$A,0)))</f>
        <v>90</v>
      </c>
      <c r="O77" s="184" t="str">
        <f>IF($B77="","",INDEX(POA_GC_2026!$F:$F,MATCH($B77,POA_GC_2026!$A:$A,0)))</f>
        <v>000</v>
      </c>
      <c r="P77" s="184" t="str">
        <f>IF($B77="","",INDEX(POA_GC_2026!$G:$G,MATCH($B77,POA_GC_2026!$A:$A,0)))</f>
        <v>004</v>
      </c>
      <c r="Q77" s="183">
        <f>IF($B77="","",INDEX(POA_GC_2026!$H:$H,MATCH($B77,POA_GC_2026!$A:$A,0)))</f>
        <v>570102</v>
      </c>
      <c r="R77" s="183" t="str">
        <f>IF($B77="","",INDEX(POA_GC_2026!$I:$I,MATCH($B77,POA_GC_2026!$A:$A,0)))</f>
        <v>1303</v>
      </c>
      <c r="S77" s="183" t="str">
        <f>IF($B77="","",INDEX(POA_GC_2026!$J:$J,MATCH($B77,POA_GC_2026!$A:$A,0)))</f>
        <v>001</v>
      </c>
      <c r="T77" s="183" t="str">
        <f>IF($B77="","",INDEX(POA_GC_2026!$K:$K,MATCH($B77,POA_GC_2026!$A:$A,0)))</f>
        <v>0000</v>
      </c>
      <c r="U77" s="183" t="str">
        <f>IF($B77="","",INDEX(POA_GC_2026!$L:$L,MATCH($B77,POA_GC_2026!$A:$A,0)))</f>
        <v>0000</v>
      </c>
      <c r="V77" s="189">
        <f t="shared" si="4"/>
        <v>0</v>
      </c>
      <c r="W77" s="189">
        <f t="shared" si="5"/>
        <v>3468.95</v>
      </c>
      <c r="X77" s="198">
        <v>0</v>
      </c>
      <c r="Y77" s="145">
        <v>0</v>
      </c>
      <c r="Z77" s="198">
        <v>3468.95</v>
      </c>
      <c r="AA77" s="145">
        <v>0</v>
      </c>
      <c r="AB77" s="196" t="s">
        <v>41</v>
      </c>
      <c r="AC77" s="145">
        <v>7</v>
      </c>
      <c r="AD77" s="145"/>
      <c r="AE77" s="145" t="s">
        <v>2803</v>
      </c>
      <c r="AF77" s="197">
        <f>IF($B77="","",INDEX(POA_GC_2026!$BE:$BE,MATCH($B77,POA_GC_2026!$A:$A,0)))</f>
        <v>10406.86</v>
      </c>
      <c r="AG77" s="197"/>
      <c r="AH77" s="197">
        <f>IF($B77="","",INDEX(POA_GC_2026!$BE:$BE,MATCH($B77,POA_GC_2026!$A:$A,0)))</f>
        <v>10406.86</v>
      </c>
      <c r="AI77" s="201" t="str">
        <f>IF($B77="","",INDEX(POA_GC_2026!$B:$B,MATCH($B77,POA_GC_2026!$A:$A,0)))</f>
        <v>HOSPITAL GENERAL DE CHONE</v>
      </c>
      <c r="AJ77" s="204" t="s">
        <v>2722</v>
      </c>
    </row>
    <row r="78" spans="1:36">
      <c r="A78" s="557" t="s">
        <v>735</v>
      </c>
      <c r="B78" s="204" t="s">
        <v>2570</v>
      </c>
      <c r="C78" s="558" t="s">
        <v>2804</v>
      </c>
      <c r="D78" s="559">
        <v>46051</v>
      </c>
      <c r="E78" s="558" t="s">
        <v>2804</v>
      </c>
      <c r="F78" s="559"/>
      <c r="G78" s="558" t="s">
        <v>347</v>
      </c>
      <c r="H78" s="182" t="str">
        <f>IF($B78="","",INDEX(POA_GC_2026!$O:$O,MATCH($B78,POA_GC_2026!$A:$A,0)))</f>
        <v>PROVISION Y PRESTACION DE SERVICIOS DE SALUD</v>
      </c>
      <c r="I78" s="183" t="str">
        <f>IF($B78="","",INDEX(POA_GC_2026!$B:$B,MATCH($B78,POA_GC_2026!$A:$A,0)))</f>
        <v>HOSPITAL GENERAL DE CHONE</v>
      </c>
      <c r="J78" s="183" t="str">
        <f>IF($B78="","",INDEX(POA_GC_2026!$N:$N,MATCH($B78,POA_GC_2026!$A:$A,0)))</f>
        <v>HOSPITAL GENERAL DE CHONE</v>
      </c>
      <c r="K78" s="183" t="str">
        <f>IF($B78="","",INDEX(POA_GC_2026!$X:$X,MATCH($B78,POA_GC_2026!$A:$A,0)))</f>
        <v>DISTRIBUTIVOS DE SUELDOS Y SALARIOS DEL PERSONAL</v>
      </c>
      <c r="L78" s="183" t="str">
        <f>IF($B78="","",INDEX(POA_GC_2026!$C:$C,MATCH($B78,POA_GC_2026!$A:$A,0)))</f>
        <v>PAGO DE DECIMO TERCER SUELDO</v>
      </c>
      <c r="M78" s="184" t="str">
        <f>IF($B78="","",INDEX(POA_GC_2026!$D:$D,MATCH($B78,POA_GC_2026!$A:$A,0)))</f>
        <v>1333</v>
      </c>
      <c r="N78" s="185" t="str">
        <f>IF($B78="","",INDEX(POA_GC_2026!$E:$E,MATCH($B78,POA_GC_2026!$A:$A,0)))</f>
        <v>90</v>
      </c>
      <c r="O78" s="184" t="str">
        <f>IF($B78="","",INDEX(POA_GC_2026!$F:$F,MATCH($B78,POA_GC_2026!$A:$A,0)))</f>
        <v>000</v>
      </c>
      <c r="P78" s="184" t="str">
        <f>IF($B78="","",INDEX(POA_GC_2026!$G:$G,MATCH($B78,POA_GC_2026!$A:$A,0)))</f>
        <v>004</v>
      </c>
      <c r="Q78" s="183">
        <f>IF($B78="","",INDEX(POA_GC_2026!$H:$H,MATCH($B78,POA_GC_2026!$A:$A,0)))</f>
        <v>510203</v>
      </c>
      <c r="R78" s="183" t="str">
        <f>IF($B78="","",INDEX(POA_GC_2026!$I:$I,MATCH($B78,POA_GC_2026!$A:$A,0)))</f>
        <v>1300</v>
      </c>
      <c r="S78" s="183" t="str">
        <f>IF($B78="","",INDEX(POA_GC_2026!$J:$J,MATCH($B78,POA_GC_2026!$A:$A,0)))</f>
        <v>001</v>
      </c>
      <c r="T78" s="183" t="str">
        <f>IF($B78="","",INDEX(POA_GC_2026!$K:$K,MATCH($B78,POA_GC_2026!$A:$A,0)))</f>
        <v>0000</v>
      </c>
      <c r="U78" s="183" t="str">
        <f>IF($B78="","",INDEX(POA_GC_2026!$L:$L,MATCH($B78,POA_GC_2026!$A:$A,0)))</f>
        <v>0000</v>
      </c>
      <c r="V78" s="189">
        <f t="shared" si="4"/>
        <v>0</v>
      </c>
      <c r="W78" s="189">
        <f t="shared" si="5"/>
        <v>2626</v>
      </c>
      <c r="X78" s="198">
        <v>0</v>
      </c>
      <c r="Y78" s="145">
        <v>0</v>
      </c>
      <c r="Z78" s="198">
        <v>2626</v>
      </c>
      <c r="AA78" s="145">
        <v>0</v>
      </c>
      <c r="AB78" s="196" t="s">
        <v>41</v>
      </c>
      <c r="AC78" s="145">
        <v>10</v>
      </c>
      <c r="AD78" s="145"/>
      <c r="AE78" s="145" t="s">
        <v>2805</v>
      </c>
      <c r="AF78" s="197">
        <f>IF($B78="","",INDEX(POA_GC_2026!$BE:$BE,MATCH($B78,POA_GC_2026!$A:$A,0)))</f>
        <v>721004.71000000008</v>
      </c>
      <c r="AG78" s="197"/>
      <c r="AH78" s="197">
        <f>IF($B78="","",INDEX(POA_GC_2026!$BE:$BE,MATCH($B78,POA_GC_2026!$A:$A,0)))</f>
        <v>721004.71000000008</v>
      </c>
      <c r="AI78" s="201" t="str">
        <f>IF($B78="","",INDEX(POA_GC_2026!$B:$B,MATCH($B78,POA_GC_2026!$A:$A,0)))</f>
        <v>HOSPITAL GENERAL DE CHONE</v>
      </c>
      <c r="AJ78" s="204" t="s">
        <v>2570</v>
      </c>
    </row>
    <row r="79" spans="1:36">
      <c r="A79" s="557" t="s">
        <v>735</v>
      </c>
      <c r="B79" s="204" t="s">
        <v>2587</v>
      </c>
      <c r="C79" s="558" t="s">
        <v>2804</v>
      </c>
      <c r="D79" s="559">
        <v>46051</v>
      </c>
      <c r="E79" s="558" t="s">
        <v>2804</v>
      </c>
      <c r="F79" s="559"/>
      <c r="G79" s="558" t="s">
        <v>347</v>
      </c>
      <c r="H79" s="182" t="str">
        <f>IF($B79="","",INDEX(POA_GC_2026!$O:$O,MATCH($B79,POA_GC_2026!$A:$A,0)))</f>
        <v>PROVISION Y PRESTACION DE SERVICIOS DE SALUD</v>
      </c>
      <c r="I79" s="183" t="str">
        <f>IF($B79="","",INDEX(POA_GC_2026!$B:$B,MATCH($B79,POA_GC_2026!$A:$A,0)))</f>
        <v>HOSPITAL GENERAL DE CHONE</v>
      </c>
      <c r="J79" s="183" t="str">
        <f>IF($B79="","",INDEX(POA_GC_2026!$N:$N,MATCH($B79,POA_GC_2026!$A:$A,0)))</f>
        <v>HOSPITAL GENERAL DE CHONE</v>
      </c>
      <c r="K79" s="183" t="str">
        <f>IF($B79="","",INDEX(POA_GC_2026!$X:$X,MATCH($B79,POA_GC_2026!$A:$A,0)))</f>
        <v>DISTRIBUTIVOS DE SUELDOS Y SALARIOS DEL PERSONAL</v>
      </c>
      <c r="L79" s="183" t="str">
        <f>IF($B79="","",INDEX(POA_GC_2026!$C:$C,MATCH($B79,POA_GC_2026!$A:$A,0)))</f>
        <v>PAGO DE APORTE PATRONAL</v>
      </c>
      <c r="M79" s="184" t="str">
        <f>IF($B79="","",INDEX(POA_GC_2026!$D:$D,MATCH($B79,POA_GC_2026!$A:$A,0)))</f>
        <v>1333</v>
      </c>
      <c r="N79" s="185" t="str">
        <f>IF($B79="","",INDEX(POA_GC_2026!$E:$E,MATCH($B79,POA_GC_2026!$A:$A,0)))</f>
        <v>90</v>
      </c>
      <c r="O79" s="184" t="str">
        <f>IF($B79="","",INDEX(POA_GC_2026!$F:$F,MATCH($B79,POA_GC_2026!$A:$A,0)))</f>
        <v>000</v>
      </c>
      <c r="P79" s="184" t="str">
        <f>IF($B79="","",INDEX(POA_GC_2026!$G:$G,MATCH($B79,POA_GC_2026!$A:$A,0)))</f>
        <v>004</v>
      </c>
      <c r="Q79" s="183">
        <f>IF($B79="","",INDEX(POA_GC_2026!$H:$H,MATCH($B79,POA_GC_2026!$A:$A,0)))</f>
        <v>510601</v>
      </c>
      <c r="R79" s="183" t="str">
        <f>IF($B79="","",INDEX(POA_GC_2026!$I:$I,MATCH($B79,POA_GC_2026!$A:$A,0)))</f>
        <v>1300</v>
      </c>
      <c r="S79" s="183" t="str">
        <f>IF($B79="","",INDEX(POA_GC_2026!$J:$J,MATCH($B79,POA_GC_2026!$A:$A,0)))</f>
        <v>001</v>
      </c>
      <c r="T79" s="183" t="str">
        <f>IF($B79="","",INDEX(POA_GC_2026!$K:$K,MATCH($B79,POA_GC_2026!$A:$A,0)))</f>
        <v>0000</v>
      </c>
      <c r="U79" s="183" t="str">
        <f>IF($B79="","",INDEX(POA_GC_2026!$L:$L,MATCH($B79,POA_GC_2026!$A:$A,0)))</f>
        <v>0000</v>
      </c>
      <c r="V79" s="189">
        <f t="shared" si="4"/>
        <v>0</v>
      </c>
      <c r="W79" s="189">
        <f t="shared" si="5"/>
        <v>233.92</v>
      </c>
      <c r="X79" s="198">
        <v>0</v>
      </c>
      <c r="Y79" s="145">
        <v>0</v>
      </c>
      <c r="Z79" s="198">
        <v>233.92</v>
      </c>
      <c r="AA79" s="145">
        <v>0</v>
      </c>
      <c r="AB79" s="196" t="s">
        <v>41</v>
      </c>
      <c r="AC79" s="145">
        <v>10</v>
      </c>
      <c r="AD79" s="145"/>
      <c r="AE79" s="145" t="s">
        <v>2805</v>
      </c>
      <c r="AF79" s="197">
        <f>IF($B79="","",INDEX(POA_GC_2026!$BE:$BE,MATCH($B79,POA_GC_2026!$A:$A,0)))</f>
        <v>869708.43999999983</v>
      </c>
      <c r="AG79" s="197"/>
      <c r="AH79" s="197">
        <f>IF($B79="","",INDEX(POA_GC_2026!$BE:$BE,MATCH($B79,POA_GC_2026!$A:$A,0)))</f>
        <v>869708.43999999983</v>
      </c>
      <c r="AI79" s="201" t="str">
        <f>IF($B79="","",INDEX(POA_GC_2026!$B:$B,MATCH($B79,POA_GC_2026!$A:$A,0)))</f>
        <v>HOSPITAL GENERAL DE CHONE</v>
      </c>
      <c r="AJ79" s="204" t="s">
        <v>2587</v>
      </c>
    </row>
    <row r="80" spans="1:36">
      <c r="A80" s="557" t="s">
        <v>735</v>
      </c>
      <c r="B80" s="204" t="s">
        <v>2588</v>
      </c>
      <c r="C80" s="558" t="s">
        <v>2804</v>
      </c>
      <c r="D80" s="559">
        <v>46051</v>
      </c>
      <c r="E80" s="558" t="s">
        <v>2804</v>
      </c>
      <c r="F80" s="559"/>
      <c r="G80" s="558" t="s">
        <v>347</v>
      </c>
      <c r="H80" s="182" t="str">
        <f>IF($B80="","",INDEX(POA_GC_2026!$O:$O,MATCH($B80,POA_GC_2026!$A:$A,0)))</f>
        <v>PROVISION Y PRESTACION DE SERVICIOS DE SALUD</v>
      </c>
      <c r="I80" s="183" t="str">
        <f>IF($B80="","",INDEX(POA_GC_2026!$B:$B,MATCH($B80,POA_GC_2026!$A:$A,0)))</f>
        <v>HOSPITAL GENERAL DE CHONE</v>
      </c>
      <c r="J80" s="183" t="str">
        <f>IF($B80="","",INDEX(POA_GC_2026!$N:$N,MATCH($B80,POA_GC_2026!$A:$A,0)))</f>
        <v>HOSPITAL GENERAL DE CHONE</v>
      </c>
      <c r="K80" s="183" t="str">
        <f>IF($B80="","",INDEX(POA_GC_2026!$X:$X,MATCH($B80,POA_GC_2026!$A:$A,0)))</f>
        <v>DISTRIBUTIVOS DE SUELDOS Y SALARIOS DEL PERSONAL</v>
      </c>
      <c r="L80" s="183" t="str">
        <f>IF($B80="","",INDEX(POA_GC_2026!$C:$C,MATCH($B80,POA_GC_2026!$A:$A,0)))</f>
        <v>PAGO DE FONDOS DE RESERVA</v>
      </c>
      <c r="M80" s="184" t="str">
        <f>IF($B80="","",INDEX(POA_GC_2026!$D:$D,MATCH($B80,POA_GC_2026!$A:$A,0)))</f>
        <v>1333</v>
      </c>
      <c r="N80" s="185" t="str">
        <f>IF($B80="","",INDEX(POA_GC_2026!$E:$E,MATCH($B80,POA_GC_2026!$A:$A,0)))</f>
        <v>90</v>
      </c>
      <c r="O80" s="184" t="str">
        <f>IF($B80="","",INDEX(POA_GC_2026!$F:$F,MATCH($B80,POA_GC_2026!$A:$A,0)))</f>
        <v>000</v>
      </c>
      <c r="P80" s="184" t="str">
        <f>IF($B80="","",INDEX(POA_GC_2026!$G:$G,MATCH($B80,POA_GC_2026!$A:$A,0)))</f>
        <v>004</v>
      </c>
      <c r="Q80" s="183">
        <f>IF($B80="","",INDEX(POA_GC_2026!$H:$H,MATCH($B80,POA_GC_2026!$A:$A,0)))</f>
        <v>510602</v>
      </c>
      <c r="R80" s="183" t="str">
        <f>IF($B80="","",INDEX(POA_GC_2026!$I:$I,MATCH($B80,POA_GC_2026!$A:$A,0)))</f>
        <v>1300</v>
      </c>
      <c r="S80" s="183" t="str">
        <f>IF($B80="","",INDEX(POA_GC_2026!$J:$J,MATCH($B80,POA_GC_2026!$A:$A,0)))</f>
        <v>001</v>
      </c>
      <c r="T80" s="183" t="str">
        <f>IF($B80="","",INDEX(POA_GC_2026!$K:$K,MATCH($B80,POA_GC_2026!$A:$A,0)))</f>
        <v>0000</v>
      </c>
      <c r="U80" s="183" t="str">
        <f>IF($B80="","",INDEX(POA_GC_2026!$L:$L,MATCH($B80,POA_GC_2026!$A:$A,0)))</f>
        <v>0000</v>
      </c>
      <c r="V80" s="189">
        <f t="shared" si="4"/>
        <v>0</v>
      </c>
      <c r="W80" s="189">
        <f t="shared" si="5"/>
        <v>202</v>
      </c>
      <c r="X80" s="198">
        <v>0</v>
      </c>
      <c r="Y80" s="145">
        <v>0</v>
      </c>
      <c r="Z80" s="198">
        <v>202</v>
      </c>
      <c r="AA80" s="145">
        <v>0</v>
      </c>
      <c r="AB80" s="196" t="s">
        <v>41</v>
      </c>
      <c r="AC80" s="145">
        <v>10</v>
      </c>
      <c r="AD80" s="145"/>
      <c r="AE80" s="145" t="s">
        <v>2805</v>
      </c>
      <c r="AF80" s="197">
        <f>IF($B80="","",INDEX(POA_GC_2026!$BE:$BE,MATCH($B80,POA_GC_2026!$A:$A,0)))</f>
        <v>724481.85999999987</v>
      </c>
      <c r="AG80" s="197"/>
      <c r="AH80" s="197">
        <f>IF($B80="","",INDEX(POA_GC_2026!$BE:$BE,MATCH($B80,POA_GC_2026!$A:$A,0)))</f>
        <v>724481.85999999987</v>
      </c>
      <c r="AI80" s="201" t="str">
        <f>IF($B80="","",INDEX(POA_GC_2026!$B:$B,MATCH($B80,POA_GC_2026!$A:$A,0)))</f>
        <v>HOSPITAL GENERAL DE CHONE</v>
      </c>
      <c r="AJ80" s="204" t="s">
        <v>2588</v>
      </c>
    </row>
    <row r="81" spans="1:36">
      <c r="A81" s="557" t="s">
        <v>742</v>
      </c>
      <c r="B81" s="204" t="s">
        <v>2624</v>
      </c>
      <c r="C81" s="558" t="s">
        <v>2434</v>
      </c>
      <c r="D81" s="559">
        <v>46063</v>
      </c>
      <c r="E81" s="558" t="s">
        <v>2434</v>
      </c>
      <c r="F81" s="559">
        <v>46063</v>
      </c>
      <c r="G81" s="558" t="s">
        <v>347</v>
      </c>
      <c r="H81" s="182" t="str">
        <f>IF($B81="","",INDEX(POA_GC_2026!$O:$O,MATCH($B81,POA_GC_2026!$A:$A,0)))</f>
        <v>PROVISION Y PRESTACION DE SERVICIOS DE SALUD</v>
      </c>
      <c r="I81" s="183" t="str">
        <f>IF($B81="","",INDEX(POA_GC_2026!$B:$B,MATCH($B81,POA_GC_2026!$A:$A,0)))</f>
        <v>HOSPITAL GENERAL DE CHONE</v>
      </c>
      <c r="J81" s="183" t="str">
        <f>IF($B81="","",INDEX(POA_GC_2026!$N:$N,MATCH($B81,POA_GC_2026!$A:$A,0)))</f>
        <v>HOSPITAL GENERAL DE CHONE</v>
      </c>
      <c r="K81" s="183" t="str">
        <f>IF($B81="","",INDEX(POA_GC_2026!$X:$X,MATCH($B81,POA_GC_2026!$A:$A,0)))</f>
        <v>SISTEMA DE INFORMACION DE SERVICIOS HOTELEROS Y GENERALES, LIMPIEZA, CARPINTERIA, ELECTRICIDAD, CONSEJERIA, ENTRE OTRAS</v>
      </c>
      <c r="L81" s="183" t="str">
        <f>IF($B81="","",INDEX(POA_GC_2026!$C:$C,MATCH($B81,POA_GC_2026!$A:$A,0)))</f>
        <v>ADQUISICIÓN DEL SERVICIO DE LAVADO DE LENCERIA Y VESTIMENTA DE TRABAJO</v>
      </c>
      <c r="M81" s="184" t="str">
        <f>IF($B81="","",INDEX(POA_GC_2026!$D:$D,MATCH($B81,POA_GC_2026!$A:$A,0)))</f>
        <v>1333</v>
      </c>
      <c r="N81" s="185" t="str">
        <f>IF($B81="","",INDEX(POA_GC_2026!$E:$E,MATCH($B81,POA_GC_2026!$A:$A,0)))</f>
        <v>90</v>
      </c>
      <c r="O81" s="184" t="str">
        <f>IF($B81="","",INDEX(POA_GC_2026!$F:$F,MATCH($B81,POA_GC_2026!$A:$A,0)))</f>
        <v>000</v>
      </c>
      <c r="P81" s="184" t="str">
        <f>IF($B81="","",INDEX(POA_GC_2026!$G:$G,MATCH($B81,POA_GC_2026!$A:$A,0)))</f>
        <v>004</v>
      </c>
      <c r="Q81" s="183">
        <f>IF($B81="","",INDEX(POA_GC_2026!$H:$H,MATCH($B81,POA_GC_2026!$A:$A,0)))</f>
        <v>530209</v>
      </c>
      <c r="R81" s="183" t="str">
        <f>IF($B81="","",INDEX(POA_GC_2026!$I:$I,MATCH($B81,POA_GC_2026!$A:$A,0)))</f>
        <v>1303</v>
      </c>
      <c r="S81" s="183" t="str">
        <f>IF($B81="","",INDEX(POA_GC_2026!$J:$J,MATCH($B81,POA_GC_2026!$A:$A,0)))</f>
        <v>001</v>
      </c>
      <c r="T81" s="183" t="str">
        <f>IF($B81="","",INDEX(POA_GC_2026!$K:$K,MATCH($B81,POA_GC_2026!$A:$A,0)))</f>
        <v>0000</v>
      </c>
      <c r="U81" s="183" t="str">
        <f>IF($B81="","",INDEX(POA_GC_2026!$L:$L,MATCH($B81,POA_GC_2026!$A:$A,0)))</f>
        <v>0000</v>
      </c>
      <c r="V81" s="189">
        <f t="shared" si="4"/>
        <v>0</v>
      </c>
      <c r="W81" s="189">
        <f t="shared" si="5"/>
        <v>7025</v>
      </c>
      <c r="X81" s="198">
        <v>0</v>
      </c>
      <c r="Y81" s="145">
        <v>0</v>
      </c>
      <c r="Z81" s="198">
        <v>7025</v>
      </c>
      <c r="AA81" s="145">
        <v>0</v>
      </c>
      <c r="AB81" s="196" t="s">
        <v>41</v>
      </c>
      <c r="AC81" s="145">
        <v>11</v>
      </c>
      <c r="AD81" s="145"/>
      <c r="AE81" s="145" t="s">
        <v>2802</v>
      </c>
      <c r="AF81" s="197">
        <f>IF($B81="","",INDEX(POA_GC_2026!$BE:$BE,MATCH($B81,POA_GC_2026!$A:$A,0)))</f>
        <v>125500</v>
      </c>
      <c r="AG81" s="197"/>
      <c r="AH81" s="197">
        <f>IF($B81="","",INDEX(POA_GC_2026!$BE:$BE,MATCH($B81,POA_GC_2026!$A:$A,0)))</f>
        <v>125500</v>
      </c>
      <c r="AI81" s="201" t="str">
        <f>IF($B81="","",INDEX(POA_GC_2026!$B:$B,MATCH($B81,POA_GC_2026!$A:$A,0)))</f>
        <v>HOSPITAL GENERAL DE CHONE</v>
      </c>
      <c r="AJ81" s="204" t="s">
        <v>2624</v>
      </c>
    </row>
    <row r="82" spans="1:36">
      <c r="A82" s="557" t="s">
        <v>193</v>
      </c>
      <c r="B82" s="204" t="s">
        <v>2637</v>
      </c>
      <c r="C82" s="558" t="s">
        <v>2806</v>
      </c>
      <c r="D82" s="559">
        <v>45699</v>
      </c>
      <c r="E82" s="558" t="s">
        <v>2806</v>
      </c>
      <c r="F82" s="559">
        <v>45699</v>
      </c>
      <c r="G82" s="558" t="s">
        <v>378</v>
      </c>
      <c r="H82" s="182" t="str">
        <f>IF($B82="","",INDEX(POA_GC_2026!$O:$O,MATCH($B82,POA_GC_2026!$A:$A,0)))</f>
        <v>PROVISION Y PRESTACION DE SERVICIOS DE SALUD</v>
      </c>
      <c r="I82" s="183" t="str">
        <f>IF($B82="","",INDEX(POA_GC_2026!$B:$B,MATCH($B82,POA_GC_2026!$A:$A,0)))</f>
        <v>HOSPITAL GENERAL DE CHONE</v>
      </c>
      <c r="J82" s="183" t="str">
        <f>IF($B82="","",INDEX(POA_GC_2026!$N:$N,MATCH($B82,POA_GC_2026!$A:$A,0)))</f>
        <v>HOSPITAL GENERAL DE CHONE</v>
      </c>
      <c r="K82" s="183" t="str">
        <f>IF($B82="","",INDEX(POA_GC_2026!$X:$X,MATCH($B82,POA_GC_2026!$A:$A,0)))</f>
        <v>SOLICITUD DE PAGO POR UTILIZACION DE COMBUSTIBLE, LUBRICANTES Y COMPRA DE PIEZAS O ACCESORIOS DE VEHICULOS</v>
      </c>
      <c r="L82" s="183" t="str">
        <f>IF($B82="","",INDEX(POA_GC_2026!$C:$C,MATCH($B82,POA_GC_2026!$A:$A,0)))</f>
        <v>ADQUISICION DE COMBUSTIBLES</v>
      </c>
      <c r="M82" s="184" t="str">
        <f>IF($B82="","",INDEX(POA_GC_2026!$D:$D,MATCH($B82,POA_GC_2026!$A:$A,0)))</f>
        <v>1333</v>
      </c>
      <c r="N82" s="185" t="str">
        <f>IF($B82="","",INDEX(POA_GC_2026!$E:$E,MATCH($B82,POA_GC_2026!$A:$A,0)))</f>
        <v>90</v>
      </c>
      <c r="O82" s="184" t="str">
        <f>IF($B82="","",INDEX(POA_GC_2026!$F:$F,MATCH($B82,POA_GC_2026!$A:$A,0)))</f>
        <v>000</v>
      </c>
      <c r="P82" s="184" t="str">
        <f>IF($B82="","",INDEX(POA_GC_2026!$G:$G,MATCH($B82,POA_GC_2026!$A:$A,0)))</f>
        <v>004</v>
      </c>
      <c r="Q82" s="183">
        <f>IF($B82="","",INDEX(POA_GC_2026!$H:$H,MATCH($B82,POA_GC_2026!$A:$A,0)))</f>
        <v>530255</v>
      </c>
      <c r="R82" s="183" t="str">
        <f>IF($B82="","",INDEX(POA_GC_2026!$I:$I,MATCH($B82,POA_GC_2026!$A:$A,0)))</f>
        <v>1303</v>
      </c>
      <c r="S82" s="183" t="str">
        <f>IF($B82="","",INDEX(POA_GC_2026!$J:$J,MATCH($B82,POA_GC_2026!$A:$A,0)))</f>
        <v>001</v>
      </c>
      <c r="T82" s="183" t="str">
        <f>IF($B82="","",INDEX(POA_GC_2026!$K:$K,MATCH($B82,POA_GC_2026!$A:$A,0)))</f>
        <v>0000</v>
      </c>
      <c r="U82" s="183" t="str">
        <f>IF($B82="","",INDEX(POA_GC_2026!$L:$L,MATCH($B82,POA_GC_2026!$A:$A,0)))</f>
        <v>0000</v>
      </c>
      <c r="V82" s="189">
        <f t="shared" si="4"/>
        <v>0</v>
      </c>
      <c r="W82" s="189">
        <f t="shared" si="5"/>
        <v>9638.6299999999992</v>
      </c>
      <c r="X82" s="198">
        <v>0</v>
      </c>
      <c r="Y82" s="145">
        <v>0</v>
      </c>
      <c r="Z82" s="198">
        <v>9638.6299999999992</v>
      </c>
      <c r="AA82" s="145">
        <v>0</v>
      </c>
      <c r="AB82" s="196"/>
      <c r="AC82" s="145">
        <v>1</v>
      </c>
      <c r="AD82" s="145"/>
      <c r="AE82" s="145" t="s">
        <v>2807</v>
      </c>
      <c r="AF82" s="197">
        <f>IF($B82="","",INDEX(POA_GC_2026!$BE:$BE,MATCH($B82,POA_GC_2026!$A:$A,0)))</f>
        <v>9993.2499999999982</v>
      </c>
      <c r="AG82" s="197"/>
      <c r="AH82" s="197">
        <f>IF($B82="","",INDEX(POA_GC_2026!$BE:$BE,MATCH($B82,POA_GC_2026!$A:$A,0)))</f>
        <v>9993.2499999999982</v>
      </c>
      <c r="AI82" s="201" t="str">
        <f>IF($B82="","",INDEX(POA_GC_2026!$B:$B,MATCH($B82,POA_GC_2026!$A:$A,0)))</f>
        <v>HOSPITAL GENERAL DE CHONE</v>
      </c>
      <c r="AJ82" s="204" t="s">
        <v>2637</v>
      </c>
    </row>
    <row r="83" spans="1:36">
      <c r="A83" s="557" t="s">
        <v>193</v>
      </c>
      <c r="B83" s="204" t="s">
        <v>2737</v>
      </c>
      <c r="C83" s="558" t="s">
        <v>2806</v>
      </c>
      <c r="D83" s="559">
        <v>45699</v>
      </c>
      <c r="E83" s="558" t="s">
        <v>2806</v>
      </c>
      <c r="F83" s="559">
        <v>45699</v>
      </c>
      <c r="G83" s="558" t="s">
        <v>378</v>
      </c>
      <c r="H83" s="182" t="str">
        <f>IF($B83="","",INDEX(POA_GC_2026!$O:$O,MATCH($B83,POA_GC_2026!$A:$A,0)))</f>
        <v>PROVISION Y PRESTACION DE SERVICIOS DE SALUD</v>
      </c>
      <c r="I83" s="183" t="str">
        <f>IF($B83="","",INDEX(POA_GC_2026!$B:$B,MATCH($B83,POA_GC_2026!$A:$A,0)))</f>
        <v>HOSPITAL GENERAL DE CHONE</v>
      </c>
      <c r="J83" s="183" t="str">
        <f>IF($B83="","",INDEX(POA_GC_2026!$N:$N,MATCH($B83,POA_GC_2026!$A:$A,0)))</f>
        <v>HOSPITAL GENERAL DE CHONE</v>
      </c>
      <c r="K83" s="183" t="str">
        <f>IF($B83="","",INDEX(POA_GC_2026!$X:$X,MATCH($B83,POA_GC_2026!$A:$A,0)))</f>
        <v>SOLICITUD DE PAGO POR UTILIZACION DE COMBUSTIBLE, LUBRICANTES Y COMPRA DE PIEZAS O ACCESORIOS DE VEHICULOS</v>
      </c>
      <c r="L83" s="183" t="str">
        <f>IF($B83="","",INDEX(POA_GC_2026!$C:$C,MATCH($B83,POA_GC_2026!$A:$A,0)))</f>
        <v>ADQUISICION DE COMBUSTIBLES</v>
      </c>
      <c r="M83" s="184" t="str">
        <f>IF($B83="","",INDEX(POA_GC_2026!$D:$D,MATCH($B83,POA_GC_2026!$A:$A,0)))</f>
        <v>1333</v>
      </c>
      <c r="N83" s="185" t="str">
        <f>IF($B83="","",INDEX(POA_GC_2026!$E:$E,MATCH($B83,POA_GC_2026!$A:$A,0)))</f>
        <v>90</v>
      </c>
      <c r="O83" s="184" t="str">
        <f>IF($B83="","",INDEX(POA_GC_2026!$F:$F,MATCH($B83,POA_GC_2026!$A:$A,0)))</f>
        <v>000</v>
      </c>
      <c r="P83" s="184" t="str">
        <f>IF($B83="","",INDEX(POA_GC_2026!$G:$G,MATCH($B83,POA_GC_2026!$A:$A,0)))</f>
        <v>004</v>
      </c>
      <c r="Q83" s="183">
        <f>IF($B83="","",INDEX(POA_GC_2026!$H:$H,MATCH($B83,POA_GC_2026!$A:$A,0)))</f>
        <v>530255</v>
      </c>
      <c r="R83" s="183" t="str">
        <f>IF($B83="","",INDEX(POA_GC_2026!$I:$I,MATCH($B83,POA_GC_2026!$A:$A,0)))</f>
        <v>1303</v>
      </c>
      <c r="S83" s="183" t="str">
        <f>IF($B83="","",INDEX(POA_GC_2026!$J:$J,MATCH($B83,POA_GC_2026!$A:$A,0)))</f>
        <v>001</v>
      </c>
      <c r="T83" s="183" t="str">
        <f>IF($B83="","",INDEX(POA_GC_2026!$K:$K,MATCH($B83,POA_GC_2026!$A:$A,0)))</f>
        <v>0000</v>
      </c>
      <c r="U83" s="183" t="str">
        <f>IF($B83="","",INDEX(POA_GC_2026!$L:$L,MATCH($B83,POA_GC_2026!$A:$A,0)))</f>
        <v>0000</v>
      </c>
      <c r="V83" s="189">
        <f t="shared" si="4"/>
        <v>9638.6299999999992</v>
      </c>
      <c r="W83" s="189">
        <f t="shared" si="5"/>
        <v>0</v>
      </c>
      <c r="X83" s="198">
        <v>9638.6299999999992</v>
      </c>
      <c r="Y83" s="145">
        <v>0</v>
      </c>
      <c r="Z83" s="198">
        <v>0</v>
      </c>
      <c r="AA83" s="145">
        <v>0</v>
      </c>
      <c r="AB83" s="196"/>
      <c r="AC83" s="145">
        <v>1</v>
      </c>
      <c r="AD83" s="145"/>
      <c r="AE83" s="145" t="s">
        <v>2807</v>
      </c>
      <c r="AF83" s="197">
        <f>IF($B83="","",INDEX(POA_GC_2026!$BE:$BE,MATCH($B83,POA_GC_2026!$A:$A,0)))</f>
        <v>7947.3099999999995</v>
      </c>
      <c r="AG83" s="197"/>
      <c r="AH83" s="197">
        <f>IF($B83="","",INDEX(POA_GC_2026!$BE:$BE,MATCH($B83,POA_GC_2026!$A:$A,0)))</f>
        <v>7947.3099999999995</v>
      </c>
      <c r="AI83" s="201" t="str">
        <f>IF($B83="","",INDEX(POA_GC_2026!$B:$B,MATCH($B83,POA_GC_2026!$A:$A,0)))</f>
        <v>HOSPITAL GENERAL DE CHONE</v>
      </c>
      <c r="AJ83" s="204" t="s">
        <v>2737</v>
      </c>
    </row>
    <row r="84" spans="1:36">
      <c r="A84" s="557" t="s">
        <v>218</v>
      </c>
      <c r="B84" s="204" t="s">
        <v>2618</v>
      </c>
      <c r="C84" s="558" t="s">
        <v>2808</v>
      </c>
      <c r="D84" s="559">
        <v>46065</v>
      </c>
      <c r="E84" s="558" t="s">
        <v>2808</v>
      </c>
      <c r="F84" s="559">
        <v>46065</v>
      </c>
      <c r="G84" s="558" t="s">
        <v>378</v>
      </c>
      <c r="H84" s="182" t="str">
        <f>IF($B84="","",INDEX(POA_GC_2026!$O:$O,MATCH($B84,POA_GC_2026!$A:$A,0)))</f>
        <v>PROVISION Y PRESTACION DE SERVICIOS DE SALUD</v>
      </c>
      <c r="I84" s="183" t="str">
        <f>IF($B84="","",INDEX(POA_GC_2026!$B:$B,MATCH($B84,POA_GC_2026!$A:$A,0)))</f>
        <v>HOSPITAL GENERAL DE CHONE</v>
      </c>
      <c r="J84" s="183" t="str">
        <f>IF($B84="","",INDEX(POA_GC_2026!$N:$N,MATCH($B84,POA_GC_2026!$A:$A,0)))</f>
        <v>HOSPITAL GENERAL DE CHONE</v>
      </c>
      <c r="K84" s="183" t="str">
        <f>IF($B84="","",INDEX(POA_GC_2026!$X:$X,MATCH($B84,POA_GC_2026!$A:$A,0)))</f>
        <v>SISTEMA DE INFORMACION DE SERVICIOS HOTELEROS Y GENERALES, LIMPIEZA, CARPINTERIA, ELECTRICIDAD, CONSEJERIA, ENTRE OTRAS</v>
      </c>
      <c r="L84" s="183" t="str">
        <f>IF($B84="","",INDEX(POA_GC_2026!$C:$C,MATCH($B84,POA_GC_2026!$A:$A,0)))</f>
        <v>ADQUISICIÓN DEL SERVICIO DE LIMPIEZA DE LAS INSTALACIONES HOSPITALARIAS</v>
      </c>
      <c r="M84" s="184" t="str">
        <f>IF($B84="","",INDEX(POA_GC_2026!$D:$D,MATCH($B84,POA_GC_2026!$A:$A,0)))</f>
        <v>1333</v>
      </c>
      <c r="N84" s="185" t="str">
        <f>IF($B84="","",INDEX(POA_GC_2026!$E:$E,MATCH($B84,POA_GC_2026!$A:$A,0)))</f>
        <v>90</v>
      </c>
      <c r="O84" s="184" t="str">
        <f>IF($B84="","",INDEX(POA_GC_2026!$F:$F,MATCH($B84,POA_GC_2026!$A:$A,0)))</f>
        <v>000</v>
      </c>
      <c r="P84" s="184" t="str">
        <f>IF($B84="","",INDEX(POA_GC_2026!$G:$G,MATCH($B84,POA_GC_2026!$A:$A,0)))</f>
        <v>004</v>
      </c>
      <c r="Q84" s="183">
        <f>IF($B84="","",INDEX(POA_GC_2026!$H:$H,MATCH($B84,POA_GC_2026!$A:$A,0)))</f>
        <v>530209</v>
      </c>
      <c r="R84" s="183" t="str">
        <f>IF($B84="","",INDEX(POA_GC_2026!$I:$I,MATCH($B84,POA_GC_2026!$A:$A,0)))</f>
        <v>1303</v>
      </c>
      <c r="S84" s="183" t="str">
        <f>IF($B84="","",INDEX(POA_GC_2026!$J:$J,MATCH($B84,POA_GC_2026!$A:$A,0)))</f>
        <v>001</v>
      </c>
      <c r="T84" s="183" t="str">
        <f>IF($B84="","",INDEX(POA_GC_2026!$K:$K,MATCH($B84,POA_GC_2026!$A:$A,0)))</f>
        <v>0000</v>
      </c>
      <c r="U84" s="183" t="str">
        <f>IF($B84="","",INDEX(POA_GC_2026!$L:$L,MATCH($B84,POA_GC_2026!$A:$A,0)))</f>
        <v>0000</v>
      </c>
      <c r="V84" s="189">
        <f t="shared" si="4"/>
        <v>0</v>
      </c>
      <c r="W84" s="189">
        <f t="shared" si="5"/>
        <v>32778.239999999998</v>
      </c>
      <c r="X84" s="198">
        <v>0</v>
      </c>
      <c r="Y84" s="145">
        <v>0</v>
      </c>
      <c r="Z84" s="198">
        <v>32778.239999999998</v>
      </c>
      <c r="AA84" s="145">
        <v>0</v>
      </c>
      <c r="AB84" s="196"/>
      <c r="AC84" s="145">
        <v>2</v>
      </c>
      <c r="AD84" s="145"/>
      <c r="AE84" s="145" t="s">
        <v>2807</v>
      </c>
      <c r="AF84" s="197">
        <f>IF($B84="","",INDEX(POA_GC_2026!$BE:$BE,MATCH($B84,POA_GC_2026!$A:$A,0)))</f>
        <v>27438.30000000001</v>
      </c>
      <c r="AG84" s="197"/>
      <c r="AH84" s="197">
        <f>IF($B84="","",INDEX(POA_GC_2026!$BE:$BE,MATCH($B84,POA_GC_2026!$A:$A,0)))</f>
        <v>27438.30000000001</v>
      </c>
      <c r="AI84" s="201" t="str">
        <f>IF($B84="","",INDEX(POA_GC_2026!$B:$B,MATCH($B84,POA_GC_2026!$A:$A,0)))</f>
        <v>HOSPITAL GENERAL DE CHONE</v>
      </c>
      <c r="AJ84" s="204" t="s">
        <v>2618</v>
      </c>
    </row>
    <row r="85" spans="1:36">
      <c r="A85" s="557" t="s">
        <v>218</v>
      </c>
      <c r="B85" s="204" t="s">
        <v>2620</v>
      </c>
      <c r="C85" s="558" t="s">
        <v>2808</v>
      </c>
      <c r="D85" s="559">
        <v>46065</v>
      </c>
      <c r="E85" s="558" t="s">
        <v>2808</v>
      </c>
      <c r="F85" s="559">
        <v>46065</v>
      </c>
      <c r="G85" s="558" t="s">
        <v>378</v>
      </c>
      <c r="H85" s="182" t="str">
        <f>IF($B85="","",INDEX(POA_GC_2026!$O:$O,MATCH($B85,POA_GC_2026!$A:$A,0)))</f>
        <v>PROVISION Y PRESTACION DE SERVICIOS DE SALUD</v>
      </c>
      <c r="I85" s="183" t="str">
        <f>IF($B85="","",INDEX(POA_GC_2026!$B:$B,MATCH($B85,POA_GC_2026!$A:$A,0)))</f>
        <v>HOSPITAL GENERAL DE CHONE</v>
      </c>
      <c r="J85" s="183" t="str">
        <f>IF($B85="","",INDEX(POA_GC_2026!$N:$N,MATCH($B85,POA_GC_2026!$A:$A,0)))</f>
        <v>HOSPITAL GENERAL DE CHONE</v>
      </c>
      <c r="K85" s="183" t="str">
        <f>IF($B85="","",INDEX(POA_GC_2026!$X:$X,MATCH($B85,POA_GC_2026!$A:$A,0)))</f>
        <v>SISTEMA DE INFORMACION DE SERVICIOS HOTELEROS Y GENERALES, LIMPIEZA, CARPINTERIA, ELECTRICIDAD, CONSEJERIA, ENTRE OTRAS</v>
      </c>
      <c r="L85" s="183" t="str">
        <f>IF($B85="","",INDEX(POA_GC_2026!$C:$C,MATCH($B85,POA_GC_2026!$A:$A,0)))</f>
        <v>ADQUISICIÓN DEL SERVICIO DE LIMPIEZA DE LAS INSTALACIONES HOSPITALARIAS</v>
      </c>
      <c r="M85" s="184" t="str">
        <f>IF($B85="","",INDEX(POA_GC_2026!$D:$D,MATCH($B85,POA_GC_2026!$A:$A,0)))</f>
        <v>1333</v>
      </c>
      <c r="N85" s="185" t="str">
        <f>IF($B85="","",INDEX(POA_GC_2026!$E:$E,MATCH($B85,POA_GC_2026!$A:$A,0)))</f>
        <v>90</v>
      </c>
      <c r="O85" s="184" t="str">
        <f>IF($B85="","",INDEX(POA_GC_2026!$F:$F,MATCH($B85,POA_GC_2026!$A:$A,0)))</f>
        <v>000</v>
      </c>
      <c r="P85" s="184" t="str">
        <f>IF($B85="","",INDEX(POA_GC_2026!$G:$G,MATCH($B85,POA_GC_2026!$A:$A,0)))</f>
        <v>004</v>
      </c>
      <c r="Q85" s="183">
        <f>IF($B85="","",INDEX(POA_GC_2026!$H:$H,MATCH($B85,POA_GC_2026!$A:$A,0)))</f>
        <v>530209</v>
      </c>
      <c r="R85" s="183" t="str">
        <f>IF($B85="","",INDEX(POA_GC_2026!$I:$I,MATCH($B85,POA_GC_2026!$A:$A,0)))</f>
        <v>1303</v>
      </c>
      <c r="S85" s="183" t="str">
        <f>IF($B85="","",INDEX(POA_GC_2026!$J:$J,MATCH($B85,POA_GC_2026!$A:$A,0)))</f>
        <v>001</v>
      </c>
      <c r="T85" s="183" t="str">
        <f>IF($B85="","",INDEX(POA_GC_2026!$K:$K,MATCH($B85,POA_GC_2026!$A:$A,0)))</f>
        <v>0000</v>
      </c>
      <c r="U85" s="183" t="str">
        <f>IF($B85="","",INDEX(POA_GC_2026!$L:$L,MATCH($B85,POA_GC_2026!$A:$A,0)))</f>
        <v>0000</v>
      </c>
      <c r="V85" s="189">
        <f t="shared" si="4"/>
        <v>32778.239999999998</v>
      </c>
      <c r="W85" s="189">
        <f t="shared" si="5"/>
        <v>0</v>
      </c>
      <c r="X85" s="198">
        <v>32778.239999999998</v>
      </c>
      <c r="Y85" s="145">
        <v>0</v>
      </c>
      <c r="Z85" s="198">
        <v>0</v>
      </c>
      <c r="AA85" s="145">
        <v>0</v>
      </c>
      <c r="AB85" s="196"/>
      <c r="AC85" s="145">
        <v>2</v>
      </c>
      <c r="AD85" s="145"/>
      <c r="AE85" s="145" t="s">
        <v>2807</v>
      </c>
      <c r="AF85" s="197">
        <f>IF($B85="","",INDEX(POA_GC_2026!$BE:$BE,MATCH($B85,POA_GC_2026!$A:$A,0)))</f>
        <v>355676</v>
      </c>
      <c r="AG85" s="197"/>
      <c r="AH85" s="197">
        <f>IF($B85="","",INDEX(POA_GC_2026!$BE:$BE,MATCH($B85,POA_GC_2026!$A:$A,0)))</f>
        <v>355676</v>
      </c>
      <c r="AI85" s="201" t="str">
        <f>IF($B85="","",INDEX(POA_GC_2026!$B:$B,MATCH($B85,POA_GC_2026!$A:$A,0)))</f>
        <v>HOSPITAL GENERAL DE CHONE</v>
      </c>
      <c r="AJ85" s="204" t="s">
        <v>2620</v>
      </c>
    </row>
    <row r="86" spans="1:36">
      <c r="A86" s="557" t="s">
        <v>2415</v>
      </c>
      <c r="B86" s="204" t="s">
        <v>2611</v>
      </c>
      <c r="C86" s="558" t="s">
        <v>2808</v>
      </c>
      <c r="D86" s="559">
        <v>46065</v>
      </c>
      <c r="E86" s="558" t="s">
        <v>2808</v>
      </c>
      <c r="F86" s="559">
        <v>46065</v>
      </c>
      <c r="G86" s="558" t="s">
        <v>347</v>
      </c>
      <c r="H86" s="182" t="str">
        <f>IF($B86="","",INDEX(POA_GC_2026!$O:$O,MATCH($B86,POA_GC_2026!$A:$A,0)))</f>
        <v>PROVISION Y PRESTACION DE SERVICIOS DE SALUD</v>
      </c>
      <c r="I86" s="183" t="str">
        <f>IF($B86="","",INDEX(POA_GC_2026!$B:$B,MATCH($B86,POA_GC_2026!$A:$A,0)))</f>
        <v>HOSPITAL GENERAL DE CHONE</v>
      </c>
      <c r="J86" s="183" t="str">
        <f>IF($B86="","",INDEX(POA_GC_2026!$N:$N,MATCH($B86,POA_GC_2026!$A:$A,0)))</f>
        <v>HOSPITAL GENERAL DE CHONE</v>
      </c>
      <c r="K86" s="183" t="str">
        <f>IF($B86="","",INDEX(POA_GC_2026!$X:$X,MATCH($B86,POA_GC_2026!$A:$A,0)))</f>
        <v>SISTEMA DE INFORMACION DE SERVICIOS HOTELEROS Y GENERALES, LIMPIEZA, CARPINTERIA, ELECTRICIDAD, CONSEJERIA, ENTRE OTRAS</v>
      </c>
      <c r="L86" s="183" t="str">
        <f>IF($B86="","",INDEX(POA_GC_2026!$C:$C,MATCH($B86,POA_GC_2026!$A:$A,0)))</f>
        <v>ADQUISICION DEL SERVICIO DE  SEGURIDAD Y VIGILANCIA</v>
      </c>
      <c r="M86" s="184" t="str">
        <f>IF($B86="","",INDEX(POA_GC_2026!$D:$D,MATCH($B86,POA_GC_2026!$A:$A,0)))</f>
        <v>1333</v>
      </c>
      <c r="N86" s="185" t="str">
        <f>IF($B86="","",INDEX(POA_GC_2026!$E:$E,MATCH($B86,POA_GC_2026!$A:$A,0)))</f>
        <v>90</v>
      </c>
      <c r="O86" s="184" t="str">
        <f>IF($B86="","",INDEX(POA_GC_2026!$F:$F,MATCH($B86,POA_GC_2026!$A:$A,0)))</f>
        <v>000</v>
      </c>
      <c r="P86" s="184" t="str">
        <f>IF($B86="","",INDEX(POA_GC_2026!$G:$G,MATCH($B86,POA_GC_2026!$A:$A,0)))</f>
        <v>004</v>
      </c>
      <c r="Q86" s="183">
        <f>IF($B86="","",INDEX(POA_GC_2026!$H:$H,MATCH($B86,POA_GC_2026!$A:$A,0)))</f>
        <v>530208</v>
      </c>
      <c r="R86" s="183" t="str">
        <f>IF($B86="","",INDEX(POA_GC_2026!$I:$I,MATCH($B86,POA_GC_2026!$A:$A,0)))</f>
        <v>1303</v>
      </c>
      <c r="S86" s="183" t="str">
        <f>IF($B86="","",INDEX(POA_GC_2026!$J:$J,MATCH($B86,POA_GC_2026!$A:$A,0)))</f>
        <v>001</v>
      </c>
      <c r="T86" s="183" t="str">
        <f>IF($B86="","",INDEX(POA_GC_2026!$K:$K,MATCH($B86,POA_GC_2026!$A:$A,0)))</f>
        <v>0000</v>
      </c>
      <c r="U86" s="183" t="str">
        <f>IF($B86="","",INDEX(POA_GC_2026!$L:$L,MATCH($B86,POA_GC_2026!$A:$A,0)))</f>
        <v>0000</v>
      </c>
      <c r="V86" s="189">
        <f t="shared" si="4"/>
        <v>0</v>
      </c>
      <c r="W86" s="189">
        <f t="shared" si="5"/>
        <v>114329.66</v>
      </c>
      <c r="X86" s="198">
        <v>0</v>
      </c>
      <c r="Y86" s="145">
        <v>0</v>
      </c>
      <c r="Z86" s="198">
        <v>114329.66</v>
      </c>
      <c r="AA86" s="145">
        <v>0</v>
      </c>
      <c r="AB86" s="196" t="s">
        <v>41</v>
      </c>
      <c r="AC86" s="145">
        <v>12</v>
      </c>
      <c r="AD86" s="145"/>
      <c r="AE86" s="145" t="s">
        <v>2809</v>
      </c>
      <c r="AF86" s="197">
        <f>IF($B86="","",INDEX(POA_GC_2026!$BE:$BE,MATCH($B86,POA_GC_2026!$A:$A,0)))</f>
        <v>163181.40000000002</v>
      </c>
      <c r="AG86" s="197"/>
      <c r="AH86" s="197">
        <f>IF($B86="","",INDEX(POA_GC_2026!$BE:$BE,MATCH($B86,POA_GC_2026!$A:$A,0)))</f>
        <v>163181.40000000002</v>
      </c>
      <c r="AI86" s="201" t="str">
        <f>IF($B86="","",INDEX(POA_GC_2026!$B:$B,MATCH($B86,POA_GC_2026!$A:$A,0)))</f>
        <v>HOSPITAL GENERAL DE CHONE</v>
      </c>
      <c r="AJ86" s="204" t="s">
        <v>2611</v>
      </c>
    </row>
    <row r="87" spans="1:36">
      <c r="A87" s="557" t="s">
        <v>2415</v>
      </c>
      <c r="B87" s="204" t="s">
        <v>2633</v>
      </c>
      <c r="C87" s="558" t="s">
        <v>2808</v>
      </c>
      <c r="D87" s="559">
        <v>46065</v>
      </c>
      <c r="E87" s="558" t="s">
        <v>2808</v>
      </c>
      <c r="F87" s="559">
        <v>46065</v>
      </c>
      <c r="G87" s="558" t="s">
        <v>347</v>
      </c>
      <c r="H87" s="182" t="str">
        <f>IF($B87="","",INDEX(POA_GC_2026!$O:$O,MATCH($B87,POA_GC_2026!$A:$A,0)))</f>
        <v>PROVISION Y PRESTACION DE SERVICIOS DE SALUD</v>
      </c>
      <c r="I87" s="183" t="str">
        <f>IF($B87="","",INDEX(POA_GC_2026!$B:$B,MATCH($B87,POA_GC_2026!$A:$A,0)))</f>
        <v>HOSPITAL GENERAL DE CHONE</v>
      </c>
      <c r="J87" s="183" t="str">
        <f>IF($B87="","",INDEX(POA_GC_2026!$N:$N,MATCH($B87,POA_GC_2026!$A:$A,0)))</f>
        <v>HOSPITAL GENERAL DE CHONE</v>
      </c>
      <c r="K87" s="183" t="str">
        <f>IF($B87="","",INDEX(POA_GC_2026!$X:$X,MATCH($B87,POA_GC_2026!$A:$A,0)))</f>
        <v>SISTEMA DE INFORMACION DE SERVICIOS HOTELEROS Y GENERALES, LIMPIEZA, CARPINTERIA, ELECTRICIDAD, CONSEJERIA, ENTRE OTRAS</v>
      </c>
      <c r="L87" s="183" t="str">
        <f>IF($B87="","",INDEX(POA_GC_2026!$C:$C,MATCH($B87,POA_GC_2026!$A:$A,0)))</f>
        <v>ADQUISICION DE SERVICIO EXTERNALIZADO DE ALIMENTACION</v>
      </c>
      <c r="M87" s="184" t="str">
        <f>IF($B87="","",INDEX(POA_GC_2026!$D:$D,MATCH($B87,POA_GC_2026!$A:$A,0)))</f>
        <v>1333</v>
      </c>
      <c r="N87" s="185" t="str">
        <f>IF($B87="","",INDEX(POA_GC_2026!$E:$E,MATCH($B87,POA_GC_2026!$A:$A,0)))</f>
        <v>90</v>
      </c>
      <c r="O87" s="184" t="str">
        <f>IF($B87="","",INDEX(POA_GC_2026!$F:$F,MATCH($B87,POA_GC_2026!$A:$A,0)))</f>
        <v>000</v>
      </c>
      <c r="P87" s="184" t="str">
        <f>IF($B87="","",INDEX(POA_GC_2026!$G:$G,MATCH($B87,POA_GC_2026!$A:$A,0)))</f>
        <v>004</v>
      </c>
      <c r="Q87" s="183">
        <f>IF($B87="","",INDEX(POA_GC_2026!$H:$H,MATCH($B87,POA_GC_2026!$A:$A,0)))</f>
        <v>530235</v>
      </c>
      <c r="R87" s="183" t="str">
        <f>IF($B87="","",INDEX(POA_GC_2026!$I:$I,MATCH($B87,POA_GC_2026!$A:$A,0)))</f>
        <v>1303</v>
      </c>
      <c r="S87" s="183" t="str">
        <f>IF($B87="","",INDEX(POA_GC_2026!$J:$J,MATCH($B87,POA_GC_2026!$A:$A,0)))</f>
        <v>001</v>
      </c>
      <c r="T87" s="183" t="str">
        <f>IF($B87="","",INDEX(POA_GC_2026!$K:$K,MATCH($B87,POA_GC_2026!$A:$A,0)))</f>
        <v>0000</v>
      </c>
      <c r="U87" s="183" t="str">
        <f>IF($B87="","",INDEX(POA_GC_2026!$L:$L,MATCH($B87,POA_GC_2026!$A:$A,0)))</f>
        <v>0000</v>
      </c>
      <c r="V87" s="189">
        <f t="shared" si="4"/>
        <v>0</v>
      </c>
      <c r="W87" s="189">
        <f t="shared" si="5"/>
        <v>208568.1</v>
      </c>
      <c r="X87" s="198">
        <v>0</v>
      </c>
      <c r="Y87" s="145">
        <v>0</v>
      </c>
      <c r="Z87" s="198">
        <v>208568.1</v>
      </c>
      <c r="AA87" s="145">
        <v>0</v>
      </c>
      <c r="AB87" s="196" t="s">
        <v>41</v>
      </c>
      <c r="AC87" s="145">
        <v>12</v>
      </c>
      <c r="AD87" s="145"/>
      <c r="AE87" s="145" t="s">
        <v>2809</v>
      </c>
      <c r="AF87" s="197">
        <f>IF($B87="","",INDEX(POA_GC_2026!$BE:$BE,MATCH($B87,POA_GC_2026!$A:$A,0)))</f>
        <v>32778.239999999991</v>
      </c>
      <c r="AG87" s="197"/>
      <c r="AH87" s="197">
        <f>IF($B87="","",INDEX(POA_GC_2026!$BE:$BE,MATCH($B87,POA_GC_2026!$A:$A,0)))</f>
        <v>32778.239999999991</v>
      </c>
      <c r="AI87" s="201" t="str">
        <f>IF($B87="","",INDEX(POA_GC_2026!$B:$B,MATCH($B87,POA_GC_2026!$A:$A,0)))</f>
        <v>HOSPITAL GENERAL DE CHONE</v>
      </c>
      <c r="AJ87" s="204" t="s">
        <v>2633</v>
      </c>
    </row>
    <row r="88" spans="1:36">
      <c r="A88" s="557" t="s">
        <v>2415</v>
      </c>
      <c r="B88" s="204" t="s">
        <v>2620</v>
      </c>
      <c r="C88" s="558" t="s">
        <v>2808</v>
      </c>
      <c r="D88" s="559">
        <v>46065</v>
      </c>
      <c r="E88" s="558" t="s">
        <v>2808</v>
      </c>
      <c r="F88" s="559">
        <v>46065</v>
      </c>
      <c r="G88" s="558" t="s">
        <v>347</v>
      </c>
      <c r="H88" s="182" t="str">
        <f>IF($B88="","",INDEX(POA_GC_2026!$O:$O,MATCH($B88,POA_GC_2026!$A:$A,0)))</f>
        <v>PROVISION Y PRESTACION DE SERVICIOS DE SALUD</v>
      </c>
      <c r="I88" s="183" t="str">
        <f>IF($B88="","",INDEX(POA_GC_2026!$B:$B,MATCH($B88,POA_GC_2026!$A:$A,0)))</f>
        <v>HOSPITAL GENERAL DE CHONE</v>
      </c>
      <c r="J88" s="183" t="str">
        <f>IF($B88="","",INDEX(POA_GC_2026!$N:$N,MATCH($B88,POA_GC_2026!$A:$A,0)))</f>
        <v>HOSPITAL GENERAL DE CHONE</v>
      </c>
      <c r="K88" s="183" t="str">
        <f>IF($B88="","",INDEX(POA_GC_2026!$X:$X,MATCH($B88,POA_GC_2026!$A:$A,0)))</f>
        <v>SISTEMA DE INFORMACION DE SERVICIOS HOTELEROS Y GENERALES, LIMPIEZA, CARPINTERIA, ELECTRICIDAD, CONSEJERIA, ENTRE OTRAS</v>
      </c>
      <c r="L88" s="183" t="str">
        <f>IF($B88="","",INDEX(POA_GC_2026!$C:$C,MATCH($B88,POA_GC_2026!$A:$A,0)))</f>
        <v>ADQUISICIÓN DEL SERVICIO DE LIMPIEZA DE LAS INSTALACIONES HOSPITALARIAS</v>
      </c>
      <c r="M88" s="184" t="str">
        <f>IF($B88="","",INDEX(POA_GC_2026!$D:$D,MATCH($B88,POA_GC_2026!$A:$A,0)))</f>
        <v>1333</v>
      </c>
      <c r="N88" s="185" t="str">
        <f>IF($B88="","",INDEX(POA_GC_2026!$E:$E,MATCH($B88,POA_GC_2026!$A:$A,0)))</f>
        <v>90</v>
      </c>
      <c r="O88" s="184" t="str">
        <f>IF($B88="","",INDEX(POA_GC_2026!$F:$F,MATCH($B88,POA_GC_2026!$A:$A,0)))</f>
        <v>000</v>
      </c>
      <c r="P88" s="184" t="str">
        <f>IF($B88="","",INDEX(POA_GC_2026!$G:$G,MATCH($B88,POA_GC_2026!$A:$A,0)))</f>
        <v>004</v>
      </c>
      <c r="Q88" s="183">
        <f>IF($B88="","",INDEX(POA_GC_2026!$H:$H,MATCH($B88,POA_GC_2026!$A:$A,0)))</f>
        <v>530209</v>
      </c>
      <c r="R88" s="183" t="str">
        <f>IF($B88="","",INDEX(POA_GC_2026!$I:$I,MATCH($B88,POA_GC_2026!$A:$A,0)))</f>
        <v>1303</v>
      </c>
      <c r="S88" s="183" t="str">
        <f>IF($B88="","",INDEX(POA_GC_2026!$J:$J,MATCH($B88,POA_GC_2026!$A:$A,0)))</f>
        <v>001</v>
      </c>
      <c r="T88" s="183" t="str">
        <f>IF($B88="","",INDEX(POA_GC_2026!$K:$K,MATCH($B88,POA_GC_2026!$A:$A,0)))</f>
        <v>0000</v>
      </c>
      <c r="U88" s="183" t="str">
        <f>IF($B88="","",INDEX(POA_GC_2026!$L:$L,MATCH($B88,POA_GC_2026!$A:$A,0)))</f>
        <v>0000</v>
      </c>
      <c r="V88" s="189">
        <f t="shared" si="4"/>
        <v>322897.76</v>
      </c>
      <c r="W88" s="189">
        <f t="shared" si="5"/>
        <v>0</v>
      </c>
      <c r="X88" s="198">
        <v>322897.76</v>
      </c>
      <c r="Y88" s="145">
        <v>0</v>
      </c>
      <c r="Z88" s="198">
        <v>0</v>
      </c>
      <c r="AA88" s="145">
        <v>0</v>
      </c>
      <c r="AB88" s="196" t="s">
        <v>41</v>
      </c>
      <c r="AC88" s="145">
        <v>12</v>
      </c>
      <c r="AD88" s="145"/>
      <c r="AE88" s="145" t="s">
        <v>2809</v>
      </c>
      <c r="AF88" s="197">
        <f>IF($B88="","",INDEX(POA_GC_2026!$BE:$BE,MATCH($B88,POA_GC_2026!$A:$A,0)))</f>
        <v>355676</v>
      </c>
      <c r="AG88" s="197"/>
      <c r="AH88" s="197">
        <f>IF($B88="","",INDEX(POA_GC_2026!$BE:$BE,MATCH($B88,POA_GC_2026!$A:$A,0)))</f>
        <v>355676</v>
      </c>
      <c r="AI88" s="201" t="str">
        <f>IF($B88="","",INDEX(POA_GC_2026!$B:$B,MATCH($B88,POA_GC_2026!$A:$A,0)))</f>
        <v>HOSPITAL GENERAL DE CHONE</v>
      </c>
      <c r="AJ88" s="204" t="s">
        <v>2620</v>
      </c>
    </row>
    <row r="89" spans="1:36">
      <c r="A89" s="557" t="s">
        <v>2506</v>
      </c>
      <c r="B89" s="204" t="s">
        <v>2686</v>
      </c>
      <c r="C89" s="558" t="s">
        <v>2451</v>
      </c>
      <c r="D89" s="559">
        <v>46078</v>
      </c>
      <c r="E89" s="558" t="s">
        <v>2451</v>
      </c>
      <c r="F89" s="559">
        <v>46079</v>
      </c>
      <c r="G89" s="558" t="s">
        <v>347</v>
      </c>
      <c r="H89" s="182" t="str">
        <f>IF($B89="","",INDEX(POA_GC_2026!$O:$O,MATCH($B89,POA_GC_2026!$A:$A,0)))</f>
        <v>PROVISION Y PRESTACION DE SERVICIOS DE SALUD</v>
      </c>
      <c r="I89" s="183" t="str">
        <f>IF($B89="","",INDEX(POA_GC_2026!$B:$B,MATCH($B89,POA_GC_2026!$A:$A,0)))</f>
        <v>HOSPITAL GENERAL DE CHONE</v>
      </c>
      <c r="J89" s="183" t="str">
        <f>IF($B89="","",INDEX(POA_GC_2026!$N:$N,MATCH($B89,POA_GC_2026!$A:$A,0)))</f>
        <v>HOSPITAL GENERAL DE CHONE</v>
      </c>
      <c r="K89" s="183" t="str">
        <f>IF($B89="","",INDEX(POA_GC_2026!$X:$X,MATCH($B89,POA_GC_2026!$A:$A,0)))</f>
        <v>ACTA DE ENTREGA RECEPCION DE DISPOSITIVOS MEDICOS PARA LABORATORIO CLINICO Y PÀTOLOGIA ADQUIRIDOS, COMPROBANDO SUS CANTIDADES, CALIDAD Y CARACTERISTICAS DE ACUERDO A LO SOLICITADO</v>
      </c>
      <c r="L89" s="183" t="str">
        <f>IF($B89="","",INDEX(POA_GC_2026!$C:$C,MATCH($B89,POA_GC_2026!$A:$A,0)))</f>
        <v>ADQUISICION DE DISPOSITIVOS PARA LABORATORIO CLINICO Y PATOLOGIA</v>
      </c>
      <c r="M89" s="184" t="str">
        <f>IF($B89="","",INDEX(POA_GC_2026!$D:$D,MATCH($B89,POA_GC_2026!$A:$A,0)))</f>
        <v>1333</v>
      </c>
      <c r="N89" s="185" t="str">
        <f>IF($B89="","",INDEX(POA_GC_2026!$E:$E,MATCH($B89,POA_GC_2026!$A:$A,0)))</f>
        <v>90</v>
      </c>
      <c r="O89" s="184" t="str">
        <f>IF($B89="","",INDEX(POA_GC_2026!$F:$F,MATCH($B89,POA_GC_2026!$A:$A,0)))</f>
        <v>000</v>
      </c>
      <c r="P89" s="184" t="str">
        <f>IF($B89="","",INDEX(POA_GC_2026!$G:$G,MATCH($B89,POA_GC_2026!$A:$A,0)))</f>
        <v>004</v>
      </c>
      <c r="Q89" s="183">
        <f>IF($B89="","",INDEX(POA_GC_2026!$H:$H,MATCH($B89,POA_GC_2026!$A:$A,0)))</f>
        <v>530810</v>
      </c>
      <c r="R89" s="183" t="str">
        <f>IF($B89="","",INDEX(POA_GC_2026!$I:$I,MATCH($B89,POA_GC_2026!$A:$A,0)))</f>
        <v>1303</v>
      </c>
      <c r="S89" s="183" t="str">
        <f>IF($B89="","",INDEX(POA_GC_2026!$J:$J,MATCH($B89,POA_GC_2026!$A:$A,0)))</f>
        <v>001</v>
      </c>
      <c r="T89" s="183" t="str">
        <f>IF($B89="","",INDEX(POA_GC_2026!$K:$K,MATCH($B89,POA_GC_2026!$A:$A,0)))</f>
        <v>0000</v>
      </c>
      <c r="U89" s="183" t="str">
        <f>IF($B89="","",INDEX(POA_GC_2026!$L:$L,MATCH($B89,POA_GC_2026!$A:$A,0)))</f>
        <v>0000</v>
      </c>
      <c r="V89" s="189">
        <f t="shared" si="4"/>
        <v>29611.39</v>
      </c>
      <c r="W89" s="189">
        <f t="shared" si="5"/>
        <v>0</v>
      </c>
      <c r="X89" s="198">
        <v>29611.39</v>
      </c>
      <c r="Y89" s="145">
        <v>0</v>
      </c>
      <c r="Z89" s="198">
        <v>0</v>
      </c>
      <c r="AA89" s="145">
        <v>0</v>
      </c>
      <c r="AB89" s="196" t="s">
        <v>41</v>
      </c>
      <c r="AC89" s="145">
        <v>13</v>
      </c>
      <c r="AD89" s="145"/>
      <c r="AE89" s="145" t="s">
        <v>2802</v>
      </c>
      <c r="AF89" s="197">
        <f>IF($B89="","",INDEX(POA_GC_2026!$BE:$BE,MATCH($B89,POA_GC_2026!$A:$A,0)))</f>
        <v>29611.390000000003</v>
      </c>
      <c r="AG89" s="197"/>
      <c r="AH89" s="197">
        <f>IF($B89="","",INDEX(POA_GC_2026!$BE:$BE,MATCH($B89,POA_GC_2026!$A:$A,0)))</f>
        <v>29611.390000000003</v>
      </c>
      <c r="AI89" s="201" t="str">
        <f>IF($B89="","",INDEX(POA_GC_2026!$B:$B,MATCH($B89,POA_GC_2026!$A:$A,0)))</f>
        <v>HOSPITAL GENERAL DE CHONE</v>
      </c>
      <c r="AJ89" s="204" t="s">
        <v>2686</v>
      </c>
    </row>
    <row r="90" spans="1:36">
      <c r="A90" s="557" t="s">
        <v>2506</v>
      </c>
      <c r="B90" s="204" t="s">
        <v>2689</v>
      </c>
      <c r="C90" s="558" t="s">
        <v>2451</v>
      </c>
      <c r="D90" s="559">
        <v>46078</v>
      </c>
      <c r="E90" s="558" t="s">
        <v>2451</v>
      </c>
      <c r="F90" s="559">
        <v>46079</v>
      </c>
      <c r="G90" s="558" t="s">
        <v>347</v>
      </c>
      <c r="H90" s="182" t="str">
        <f>IF($B90="","",INDEX(POA_GC_2026!$O:$O,MATCH($B90,POA_GC_2026!$A:$A,0)))</f>
        <v>PROVISION Y PRESTACION DE SERVICIOS DE SALUD</v>
      </c>
      <c r="I90" s="183" t="str">
        <f>IF($B90="","",INDEX(POA_GC_2026!$B:$B,MATCH($B90,POA_GC_2026!$A:$A,0)))</f>
        <v>HOSPITAL GENERAL DE CHONE</v>
      </c>
      <c r="J90" s="183" t="str">
        <f>IF($B90="","",INDEX(POA_GC_2026!$N:$N,MATCH($B90,POA_GC_2026!$A:$A,0)))</f>
        <v>HOSPITAL GENERAL DE CHONE</v>
      </c>
      <c r="K90" s="183" t="str">
        <f>IF($B90="","",INDEX(POA_GC_2026!$X:$X,MATCH($B90,POA_GC_2026!$A:$A,0)))</f>
        <v>ACTA DE ENTREGA RECEPCION DE DISPOSITIVOS MEDICOS PARA LABORATORIO CLINICO Y PÀTOLOGIA ADQUIRIDOS, COMPROBANDO SUS CANTIDADES, CALIDAD Y CARACTERISTICAS DE ACUERDO A LO SOLICITADO</v>
      </c>
      <c r="L90" s="183" t="str">
        <f>IF($B90="","",INDEX(POA_GC_2026!$C:$C,MATCH($B90,POA_GC_2026!$A:$A,0)))</f>
        <v>ADQUISICION DE DISPOSITIVOS PARA LABORATORIO CLINICO Y PATOLOGIA</v>
      </c>
      <c r="M90" s="184" t="str">
        <f>IF($B90="","",INDEX(POA_GC_2026!$D:$D,MATCH($B90,POA_GC_2026!$A:$A,0)))</f>
        <v>1333</v>
      </c>
      <c r="N90" s="185" t="str">
        <f>IF($B90="","",INDEX(POA_GC_2026!$E:$E,MATCH($B90,POA_GC_2026!$A:$A,0)))</f>
        <v>90</v>
      </c>
      <c r="O90" s="184" t="str">
        <f>IF($B90="","",INDEX(POA_GC_2026!$F:$F,MATCH($B90,POA_GC_2026!$A:$A,0)))</f>
        <v>000</v>
      </c>
      <c r="P90" s="184" t="str">
        <f>IF($B90="","",INDEX(POA_GC_2026!$G:$G,MATCH($B90,POA_GC_2026!$A:$A,0)))</f>
        <v>004</v>
      </c>
      <c r="Q90" s="183">
        <f>IF($B90="","",INDEX(POA_GC_2026!$H:$H,MATCH($B90,POA_GC_2026!$A:$A,0)))</f>
        <v>530810</v>
      </c>
      <c r="R90" s="183" t="str">
        <f>IF($B90="","",INDEX(POA_GC_2026!$I:$I,MATCH($B90,POA_GC_2026!$A:$A,0)))</f>
        <v>1303</v>
      </c>
      <c r="S90" s="183" t="str">
        <f>IF($B90="","",INDEX(POA_GC_2026!$J:$J,MATCH($B90,POA_GC_2026!$A:$A,0)))</f>
        <v>001</v>
      </c>
      <c r="T90" s="183" t="str">
        <f>IF($B90="","",INDEX(POA_GC_2026!$K:$K,MATCH($B90,POA_GC_2026!$A:$A,0)))</f>
        <v>0000</v>
      </c>
      <c r="U90" s="183" t="str">
        <f>IF($B90="","",INDEX(POA_GC_2026!$L:$L,MATCH($B90,POA_GC_2026!$A:$A,0)))</f>
        <v>0000</v>
      </c>
      <c r="V90" s="189">
        <f t="shared" si="4"/>
        <v>199716.74</v>
      </c>
      <c r="W90" s="189">
        <f t="shared" si="5"/>
        <v>0</v>
      </c>
      <c r="X90" s="198">
        <v>199716.74</v>
      </c>
      <c r="Y90" s="145">
        <v>0</v>
      </c>
      <c r="Z90" s="198">
        <v>0</v>
      </c>
      <c r="AA90" s="145">
        <v>0</v>
      </c>
      <c r="AB90" s="196" t="s">
        <v>41</v>
      </c>
      <c r="AC90" s="145">
        <v>13</v>
      </c>
      <c r="AD90" s="145"/>
      <c r="AE90" s="145" t="s">
        <v>2802</v>
      </c>
      <c r="AF90" s="197">
        <f>IF($B90="","",INDEX(POA_GC_2026!$BE:$BE,MATCH($B90,POA_GC_2026!$A:$A,0)))</f>
        <v>199716.74000000002</v>
      </c>
      <c r="AG90" s="197"/>
      <c r="AH90" s="197">
        <f>IF($B90="","",INDEX(POA_GC_2026!$BE:$BE,MATCH($B90,POA_GC_2026!$A:$A,0)))</f>
        <v>199716.74000000002</v>
      </c>
      <c r="AI90" s="201" t="str">
        <f>IF($B90="","",INDEX(POA_GC_2026!$B:$B,MATCH($B90,POA_GC_2026!$A:$A,0)))</f>
        <v>HOSPITAL GENERAL DE CHONE</v>
      </c>
      <c r="AJ90" s="204" t="s">
        <v>2689</v>
      </c>
    </row>
    <row r="91" spans="1:36">
      <c r="A91" s="557" t="s">
        <v>2507</v>
      </c>
      <c r="B91" s="204" t="s">
        <v>2570</v>
      </c>
      <c r="C91" s="558" t="s">
        <v>2810</v>
      </c>
      <c r="D91" s="559">
        <v>46079</v>
      </c>
      <c r="E91" s="558" t="s">
        <v>2810</v>
      </c>
      <c r="F91" s="559">
        <v>46085</v>
      </c>
      <c r="G91" s="558" t="s">
        <v>347</v>
      </c>
      <c r="H91" s="182" t="str">
        <f>IF($B91="","",INDEX(POA_GC_2026!$O:$O,MATCH($B91,POA_GC_2026!$A:$A,0)))</f>
        <v>PROVISION Y PRESTACION DE SERVICIOS DE SALUD</v>
      </c>
      <c r="I91" s="183" t="str">
        <f>IF($B91="","",INDEX(POA_GC_2026!$B:$B,MATCH($B91,POA_GC_2026!$A:$A,0)))</f>
        <v>HOSPITAL GENERAL DE CHONE</v>
      </c>
      <c r="J91" s="183" t="str">
        <f>IF($B91="","",INDEX(POA_GC_2026!$N:$N,MATCH($B91,POA_GC_2026!$A:$A,0)))</f>
        <v>HOSPITAL GENERAL DE CHONE</v>
      </c>
      <c r="K91" s="183" t="str">
        <f>IF($B91="","",INDEX(POA_GC_2026!$X:$X,MATCH($B91,POA_GC_2026!$A:$A,0)))</f>
        <v>DISTRIBUTIVOS DE SUELDOS Y SALARIOS DEL PERSONAL</v>
      </c>
      <c r="L91" s="183" t="str">
        <f>IF($B91="","",INDEX(POA_GC_2026!$C:$C,MATCH($B91,POA_GC_2026!$A:$A,0)))</f>
        <v>PAGO DE DECIMO TERCER SUELDO</v>
      </c>
      <c r="M91" s="184" t="str">
        <f>IF($B91="","",INDEX(POA_GC_2026!$D:$D,MATCH($B91,POA_GC_2026!$A:$A,0)))</f>
        <v>1333</v>
      </c>
      <c r="N91" s="185" t="str">
        <f>IF($B91="","",INDEX(POA_GC_2026!$E:$E,MATCH($B91,POA_GC_2026!$A:$A,0)))</f>
        <v>90</v>
      </c>
      <c r="O91" s="184" t="str">
        <f>IF($B91="","",INDEX(POA_GC_2026!$F:$F,MATCH($B91,POA_GC_2026!$A:$A,0)))</f>
        <v>000</v>
      </c>
      <c r="P91" s="184" t="str">
        <f>IF($B91="","",INDEX(POA_GC_2026!$G:$G,MATCH($B91,POA_GC_2026!$A:$A,0)))</f>
        <v>004</v>
      </c>
      <c r="Q91" s="183">
        <f>IF($B91="","",INDEX(POA_GC_2026!$H:$H,MATCH($B91,POA_GC_2026!$A:$A,0)))</f>
        <v>510203</v>
      </c>
      <c r="R91" s="183" t="str">
        <f>IF($B91="","",INDEX(POA_GC_2026!$I:$I,MATCH($B91,POA_GC_2026!$A:$A,0)))</f>
        <v>1300</v>
      </c>
      <c r="S91" s="183" t="str">
        <f>IF($B91="","",INDEX(POA_GC_2026!$J:$J,MATCH($B91,POA_GC_2026!$A:$A,0)))</f>
        <v>001</v>
      </c>
      <c r="T91" s="183" t="str">
        <f>IF($B91="","",INDEX(POA_GC_2026!$K:$K,MATCH($B91,POA_GC_2026!$A:$A,0)))</f>
        <v>0000</v>
      </c>
      <c r="U91" s="183" t="str">
        <f>IF($B91="","",INDEX(POA_GC_2026!$L:$L,MATCH($B91,POA_GC_2026!$A:$A,0)))</f>
        <v>0000</v>
      </c>
      <c r="V91" s="189">
        <f t="shared" si="4"/>
        <v>1466.67</v>
      </c>
      <c r="W91" s="189">
        <f t="shared" si="5"/>
        <v>0</v>
      </c>
      <c r="X91" s="198">
        <v>1466.67</v>
      </c>
      <c r="Y91" s="145">
        <v>0</v>
      </c>
      <c r="Z91" s="198">
        <v>0</v>
      </c>
      <c r="AA91" s="145">
        <v>0</v>
      </c>
      <c r="AB91" s="196" t="s">
        <v>41</v>
      </c>
      <c r="AC91" s="145">
        <v>14</v>
      </c>
      <c r="AD91" s="145"/>
      <c r="AE91" s="145" t="s">
        <v>2433</v>
      </c>
      <c r="AF91" s="197">
        <f>IF($B91="","",INDEX(POA_GC_2026!$BE:$BE,MATCH($B91,POA_GC_2026!$A:$A,0)))</f>
        <v>721004.71000000008</v>
      </c>
      <c r="AG91" s="197"/>
      <c r="AH91" s="197">
        <f>IF($B91="","",INDEX(POA_GC_2026!$BE:$BE,MATCH($B91,POA_GC_2026!$A:$A,0)))</f>
        <v>721004.71000000008</v>
      </c>
      <c r="AI91" s="201" t="str">
        <f>IF($B91="","",INDEX(POA_GC_2026!$B:$B,MATCH($B91,POA_GC_2026!$A:$A,0)))</f>
        <v>HOSPITAL GENERAL DE CHONE</v>
      </c>
      <c r="AJ91" s="204" t="s">
        <v>2570</v>
      </c>
    </row>
    <row r="92" spans="1:36">
      <c r="A92" s="557" t="s">
        <v>2507</v>
      </c>
      <c r="B92" s="204" t="s">
        <v>2571</v>
      </c>
      <c r="C92" s="558" t="s">
        <v>2810</v>
      </c>
      <c r="D92" s="559">
        <v>46079</v>
      </c>
      <c r="E92" s="558" t="s">
        <v>2810</v>
      </c>
      <c r="F92" s="559">
        <v>46085</v>
      </c>
      <c r="G92" s="558" t="s">
        <v>347</v>
      </c>
      <c r="H92" s="182" t="str">
        <f>IF($B92="","",INDEX(POA_GC_2026!$O:$O,MATCH($B92,POA_GC_2026!$A:$A,0)))</f>
        <v>PROVISION Y PRESTACION DE SERVICIOS DE SALUD</v>
      </c>
      <c r="I92" s="183" t="str">
        <f>IF($B92="","",INDEX(POA_GC_2026!$B:$B,MATCH($B92,POA_GC_2026!$A:$A,0)))</f>
        <v>HOSPITAL GENERAL DE CHONE</v>
      </c>
      <c r="J92" s="183" t="str">
        <f>IF($B92="","",INDEX(POA_GC_2026!$N:$N,MATCH($B92,POA_GC_2026!$A:$A,0)))</f>
        <v>HOSPITAL GENERAL DE CHONE</v>
      </c>
      <c r="K92" s="183" t="str">
        <f>IF($B92="","",INDEX(POA_GC_2026!$X:$X,MATCH($B92,POA_GC_2026!$A:$A,0)))</f>
        <v>DISTRIBUTIVOS DE SUELDOS Y SALARIOS DEL PERSONAL</v>
      </c>
      <c r="L92" s="183" t="str">
        <f>IF($B92="","",INDEX(POA_GC_2026!$C:$C,MATCH($B92,POA_GC_2026!$A:$A,0)))</f>
        <v>PAGO DE DECIMO CUARTO SUELDO</v>
      </c>
      <c r="M92" s="184" t="str">
        <f>IF($B92="","",INDEX(POA_GC_2026!$D:$D,MATCH($B92,POA_GC_2026!$A:$A,0)))</f>
        <v>1333</v>
      </c>
      <c r="N92" s="185" t="str">
        <f>IF($B92="","",INDEX(POA_GC_2026!$E:$E,MATCH($B92,POA_GC_2026!$A:$A,0)))</f>
        <v>90</v>
      </c>
      <c r="O92" s="184" t="str">
        <f>IF($B92="","",INDEX(POA_GC_2026!$F:$F,MATCH($B92,POA_GC_2026!$A:$A,0)))</f>
        <v>000</v>
      </c>
      <c r="P92" s="184" t="str">
        <f>IF($B92="","",INDEX(POA_GC_2026!$G:$G,MATCH($B92,POA_GC_2026!$A:$A,0)))</f>
        <v>004</v>
      </c>
      <c r="Q92" s="183">
        <f>IF($B92="","",INDEX(POA_GC_2026!$H:$H,MATCH($B92,POA_GC_2026!$A:$A,0)))</f>
        <v>510204</v>
      </c>
      <c r="R92" s="183" t="str">
        <f>IF($B92="","",INDEX(POA_GC_2026!$I:$I,MATCH($B92,POA_GC_2026!$A:$A,0)))</f>
        <v>1300</v>
      </c>
      <c r="S92" s="183" t="str">
        <f>IF($B92="","",INDEX(POA_GC_2026!$J:$J,MATCH($B92,POA_GC_2026!$A:$A,0)))</f>
        <v>001</v>
      </c>
      <c r="T92" s="183" t="str">
        <f>IF($B92="","",INDEX(POA_GC_2026!$K:$K,MATCH($B92,POA_GC_2026!$A:$A,0)))</f>
        <v>0000</v>
      </c>
      <c r="U92" s="183" t="str">
        <f>IF($B92="","",INDEX(POA_GC_2026!$L:$L,MATCH($B92,POA_GC_2026!$A:$A,0)))</f>
        <v>0000</v>
      </c>
      <c r="V92" s="189">
        <f t="shared" si="4"/>
        <v>401.67</v>
      </c>
      <c r="W92" s="189">
        <f t="shared" si="5"/>
        <v>0</v>
      </c>
      <c r="X92" s="198">
        <v>401.67</v>
      </c>
      <c r="Y92" s="145">
        <v>0</v>
      </c>
      <c r="Z92" s="198">
        <v>0</v>
      </c>
      <c r="AA92" s="145">
        <v>0</v>
      </c>
      <c r="AB92" s="196" t="s">
        <v>41</v>
      </c>
      <c r="AC92" s="145">
        <v>14</v>
      </c>
      <c r="AD92" s="145"/>
      <c r="AE92" s="145" t="s">
        <v>2433</v>
      </c>
      <c r="AF92" s="197">
        <f>IF($B92="","",INDEX(POA_GC_2026!$BE:$BE,MATCH($B92,POA_GC_2026!$A:$A,0)))</f>
        <v>268875.67</v>
      </c>
      <c r="AG92" s="197"/>
      <c r="AH92" s="197">
        <f>IF($B92="","",INDEX(POA_GC_2026!$BE:$BE,MATCH($B92,POA_GC_2026!$A:$A,0)))</f>
        <v>268875.67</v>
      </c>
      <c r="AI92" s="201" t="str">
        <f>IF($B92="","",INDEX(POA_GC_2026!$B:$B,MATCH($B92,POA_GC_2026!$A:$A,0)))</f>
        <v>HOSPITAL GENERAL DE CHONE</v>
      </c>
      <c r="AJ92" s="204" t="s">
        <v>2571</v>
      </c>
    </row>
    <row r="93" spans="1:36">
      <c r="A93" s="557" t="s">
        <v>2507</v>
      </c>
      <c r="B93" s="204" t="s">
        <v>2587</v>
      </c>
      <c r="C93" s="558" t="s">
        <v>2810</v>
      </c>
      <c r="D93" s="559">
        <v>46079</v>
      </c>
      <c r="E93" s="558" t="s">
        <v>2810</v>
      </c>
      <c r="F93" s="559">
        <v>46085</v>
      </c>
      <c r="G93" s="558" t="s">
        <v>347</v>
      </c>
      <c r="H93" s="182" t="str">
        <f>IF($B93="","",INDEX(POA_GC_2026!$O:$O,MATCH($B93,POA_GC_2026!$A:$A,0)))</f>
        <v>PROVISION Y PRESTACION DE SERVICIOS DE SALUD</v>
      </c>
      <c r="I93" s="183" t="str">
        <f>IF($B93="","",INDEX(POA_GC_2026!$B:$B,MATCH($B93,POA_GC_2026!$A:$A,0)))</f>
        <v>HOSPITAL GENERAL DE CHONE</v>
      </c>
      <c r="J93" s="183" t="str">
        <f>IF($B93="","",INDEX(POA_GC_2026!$N:$N,MATCH($B93,POA_GC_2026!$A:$A,0)))</f>
        <v>HOSPITAL GENERAL DE CHONE</v>
      </c>
      <c r="K93" s="183" t="str">
        <f>IF($B93="","",INDEX(POA_GC_2026!$X:$X,MATCH($B93,POA_GC_2026!$A:$A,0)))</f>
        <v>DISTRIBUTIVOS DE SUELDOS Y SALARIOS DEL PERSONAL</v>
      </c>
      <c r="L93" s="183" t="str">
        <f>IF($B93="","",INDEX(POA_GC_2026!$C:$C,MATCH($B93,POA_GC_2026!$A:$A,0)))</f>
        <v>PAGO DE APORTE PATRONAL</v>
      </c>
      <c r="M93" s="184" t="str">
        <f>IF($B93="","",INDEX(POA_GC_2026!$D:$D,MATCH($B93,POA_GC_2026!$A:$A,0)))</f>
        <v>1333</v>
      </c>
      <c r="N93" s="185" t="str">
        <f>IF($B93="","",INDEX(POA_GC_2026!$E:$E,MATCH($B93,POA_GC_2026!$A:$A,0)))</f>
        <v>90</v>
      </c>
      <c r="O93" s="184" t="str">
        <f>IF($B93="","",INDEX(POA_GC_2026!$F:$F,MATCH($B93,POA_GC_2026!$A:$A,0)))</f>
        <v>000</v>
      </c>
      <c r="P93" s="184" t="str">
        <f>IF($B93="","",INDEX(POA_GC_2026!$G:$G,MATCH($B93,POA_GC_2026!$A:$A,0)))</f>
        <v>004</v>
      </c>
      <c r="Q93" s="183">
        <f>IF($B93="","",INDEX(POA_GC_2026!$H:$H,MATCH($B93,POA_GC_2026!$A:$A,0)))</f>
        <v>510601</v>
      </c>
      <c r="R93" s="183" t="str">
        <f>IF($B93="","",INDEX(POA_GC_2026!$I:$I,MATCH($B93,POA_GC_2026!$A:$A,0)))</f>
        <v>1300</v>
      </c>
      <c r="S93" s="183" t="str">
        <f>IF($B93="","",INDEX(POA_GC_2026!$J:$J,MATCH($B93,POA_GC_2026!$A:$A,0)))</f>
        <v>001</v>
      </c>
      <c r="T93" s="183" t="str">
        <f>IF($B93="","",INDEX(POA_GC_2026!$K:$K,MATCH($B93,POA_GC_2026!$A:$A,0)))</f>
        <v>0000</v>
      </c>
      <c r="U93" s="183" t="str">
        <f>IF($B93="","",INDEX(POA_GC_2026!$L:$L,MATCH($B93,POA_GC_2026!$A:$A,0)))</f>
        <v>0000</v>
      </c>
      <c r="V93" s="189">
        <f t="shared" si="4"/>
        <v>1698.4</v>
      </c>
      <c r="W93" s="189">
        <f t="shared" si="5"/>
        <v>0</v>
      </c>
      <c r="X93" s="198">
        <v>1698.4</v>
      </c>
      <c r="Y93" s="145">
        <v>0</v>
      </c>
      <c r="Z93" s="198">
        <v>0</v>
      </c>
      <c r="AA93" s="145">
        <v>0</v>
      </c>
      <c r="AB93" s="196" t="s">
        <v>41</v>
      </c>
      <c r="AC93" s="145">
        <v>14</v>
      </c>
      <c r="AD93" s="145"/>
      <c r="AE93" s="145" t="s">
        <v>2433</v>
      </c>
      <c r="AF93" s="197">
        <f>IF($B93="","",INDEX(POA_GC_2026!$BE:$BE,MATCH($B93,POA_GC_2026!$A:$A,0)))</f>
        <v>869708.43999999983</v>
      </c>
      <c r="AG93" s="197"/>
      <c r="AH93" s="197">
        <f>IF($B93="","",INDEX(POA_GC_2026!$BE:$BE,MATCH($B93,POA_GC_2026!$A:$A,0)))</f>
        <v>869708.43999999983</v>
      </c>
      <c r="AI93" s="201" t="str">
        <f>IF($B93="","",INDEX(POA_GC_2026!$B:$B,MATCH($B93,POA_GC_2026!$A:$A,0)))</f>
        <v>HOSPITAL GENERAL DE CHONE</v>
      </c>
      <c r="AJ93" s="204" t="s">
        <v>2587</v>
      </c>
    </row>
    <row r="94" spans="1:36">
      <c r="A94" s="557" t="s">
        <v>2507</v>
      </c>
      <c r="B94" s="204" t="s">
        <v>2735</v>
      </c>
      <c r="C94" s="558" t="s">
        <v>2810</v>
      </c>
      <c r="D94" s="559">
        <v>46079</v>
      </c>
      <c r="E94" s="558" t="s">
        <v>2810</v>
      </c>
      <c r="F94" s="559">
        <v>46085</v>
      </c>
      <c r="G94" s="558" t="s">
        <v>347</v>
      </c>
      <c r="H94" s="182" t="str">
        <f>IF($B94="","",INDEX(POA_GC_2026!$O:$O,MATCH($B94,POA_GC_2026!$A:$A,0)))</f>
        <v>PROVISION Y PRESTACION DE SERVICIOS DE SALUD</v>
      </c>
      <c r="I94" s="183" t="str">
        <f>IF($B94="","",INDEX(POA_GC_2026!$B:$B,MATCH($B94,POA_GC_2026!$A:$A,0)))</f>
        <v>HOSPITAL GENERAL DE CHONE</v>
      </c>
      <c r="J94" s="183" t="str">
        <f>IF($B94="","",INDEX(POA_GC_2026!$N:$N,MATCH($B94,POA_GC_2026!$A:$A,0)))</f>
        <v>HOSPITAL GENERAL DE CHONE</v>
      </c>
      <c r="K94" s="183" t="str">
        <f>IF($B94="","",INDEX(POA_GC_2026!$X:$X,MATCH($B94,POA_GC_2026!$A:$A,0)))</f>
        <v>DISTRIBUTIVOS DE SUELDOS Y SALARIOS DEL PERSONAL</v>
      </c>
      <c r="L94" s="183" t="str">
        <f>IF($B94="","",INDEX(POA_GC_2026!$C:$C,MATCH($B94,POA_GC_2026!$A:$A,0)))</f>
        <v>PAGO DECONTRATOS OCASIONALES PARA EL CUMPLIMIENTO DEL SERVICIO RURAL</v>
      </c>
      <c r="M94" s="184" t="str">
        <f>IF($B94="","",INDEX(POA_GC_2026!$D:$D,MATCH($B94,POA_GC_2026!$A:$A,0)))</f>
        <v>1333</v>
      </c>
      <c r="N94" s="185" t="str">
        <f>IF($B94="","",INDEX(POA_GC_2026!$E:$E,MATCH($B94,POA_GC_2026!$A:$A,0)))</f>
        <v>90</v>
      </c>
      <c r="O94" s="184" t="str">
        <f>IF($B94="","",INDEX(POA_GC_2026!$F:$F,MATCH($B94,POA_GC_2026!$A:$A,0)))</f>
        <v>000</v>
      </c>
      <c r="P94" s="184" t="str">
        <f>IF($B94="","",INDEX(POA_GC_2026!$G:$G,MATCH($B94,POA_GC_2026!$A:$A,0)))</f>
        <v>004</v>
      </c>
      <c r="Q94" s="183">
        <f>IF($B94="","",INDEX(POA_GC_2026!$H:$H,MATCH($B94,POA_GC_2026!$A:$A,0)))</f>
        <v>510515</v>
      </c>
      <c r="R94" s="183" t="str">
        <f>IF($B94="","",INDEX(POA_GC_2026!$I:$I,MATCH($B94,POA_GC_2026!$A:$A,0)))</f>
        <v>1300</v>
      </c>
      <c r="S94" s="183" t="str">
        <f>IF($B94="","",INDEX(POA_GC_2026!$J:$J,MATCH($B94,POA_GC_2026!$A:$A,0)))</f>
        <v>001</v>
      </c>
      <c r="T94" s="183" t="str">
        <f>IF($B94="","",INDEX(POA_GC_2026!$K:$K,MATCH($B94,POA_GC_2026!$A:$A,0)))</f>
        <v>0000</v>
      </c>
      <c r="U94" s="183" t="str">
        <f>IF($B94="","",INDEX(POA_GC_2026!$L:$L,MATCH($B94,POA_GC_2026!$A:$A,0)))</f>
        <v>0000</v>
      </c>
      <c r="V94" s="189">
        <f t="shared" si="4"/>
        <v>17600</v>
      </c>
      <c r="W94" s="189">
        <f t="shared" si="5"/>
        <v>0</v>
      </c>
      <c r="X94" s="198">
        <v>17600</v>
      </c>
      <c r="Y94" s="145">
        <v>0</v>
      </c>
      <c r="Z94" s="198">
        <v>0</v>
      </c>
      <c r="AA94" s="145">
        <v>0</v>
      </c>
      <c r="AB94" s="196" t="s">
        <v>41</v>
      </c>
      <c r="AC94" s="145">
        <v>14</v>
      </c>
      <c r="AD94" s="145"/>
      <c r="AE94" s="145" t="s">
        <v>2433</v>
      </c>
      <c r="AF94" s="197">
        <f>IF($B94="","",INDEX(POA_GC_2026!$BE:$BE,MATCH($B94,POA_GC_2026!$A:$A,0)))</f>
        <v>49292</v>
      </c>
      <c r="AG94" s="197"/>
      <c r="AH94" s="197">
        <f>IF($B94="","",INDEX(POA_GC_2026!$BE:$BE,MATCH($B94,POA_GC_2026!$A:$A,0)))</f>
        <v>49292</v>
      </c>
      <c r="AI94" s="201" t="str">
        <f>IF($B94="","",INDEX(POA_GC_2026!$B:$B,MATCH($B94,POA_GC_2026!$A:$A,0)))</f>
        <v>HOSPITAL GENERAL DE CHONE</v>
      </c>
      <c r="AJ94" s="204" t="s">
        <v>2735</v>
      </c>
    </row>
    <row r="95" spans="1:36">
      <c r="A95" s="557" t="s">
        <v>2508</v>
      </c>
      <c r="B95" s="204" t="s">
        <v>2596</v>
      </c>
      <c r="C95" s="558"/>
      <c r="D95" s="559">
        <v>46080</v>
      </c>
      <c r="E95" s="558"/>
      <c r="F95" s="559">
        <v>46080</v>
      </c>
      <c r="G95" s="558" t="s">
        <v>347</v>
      </c>
      <c r="H95" s="182" t="str">
        <f>IF($B95="","",INDEX(POA_GC_2026!$O:$O,MATCH($B95,POA_GC_2026!$A:$A,0)))</f>
        <v>PROVISION Y PRESTACION DE SERVICIOS DE SALUD</v>
      </c>
      <c r="I95" s="183" t="str">
        <f>IF($B95="","",INDEX(POA_GC_2026!$B:$B,MATCH($B95,POA_GC_2026!$A:$A,0)))</f>
        <v>HOSPITAL GENERAL DE CHONE</v>
      </c>
      <c r="J95" s="183" t="str">
        <f>IF($B95="","",INDEX(POA_GC_2026!$N:$N,MATCH($B95,POA_GC_2026!$A:$A,0)))</f>
        <v>HOSPITAL GENERAL DE CHONE</v>
      </c>
      <c r="K95" s="183" t="str">
        <f>IF($B95="","",INDEX(POA_GC_2026!$X:$X,MATCH($B95,POA_GC_2026!$A:$A,0)))</f>
        <v>INFORME CONSOLIDADO DE PAGOS DE SERVICIOS BASICOS</v>
      </c>
      <c r="L95" s="183" t="str">
        <f>IF($B95="","",INDEX(POA_GC_2026!$C:$C,MATCH($B95,POA_GC_2026!$A:$A,0)))</f>
        <v>PAGO DE TELECOMUNICACIONES-PAGINA WEB</v>
      </c>
      <c r="M95" s="184" t="str">
        <f>IF($B95="","",INDEX(POA_GC_2026!$D:$D,MATCH($B95,POA_GC_2026!$A:$A,0)))</f>
        <v>1333</v>
      </c>
      <c r="N95" s="185" t="str">
        <f>IF($B95="","",INDEX(POA_GC_2026!$E:$E,MATCH($B95,POA_GC_2026!$A:$A,0)))</f>
        <v>90</v>
      </c>
      <c r="O95" s="184" t="str">
        <f>IF($B95="","",INDEX(POA_GC_2026!$F:$F,MATCH($B95,POA_GC_2026!$A:$A,0)))</f>
        <v>000</v>
      </c>
      <c r="P95" s="184" t="str">
        <f>IF($B95="","",INDEX(POA_GC_2026!$G:$G,MATCH($B95,POA_GC_2026!$A:$A,0)))</f>
        <v>004</v>
      </c>
      <c r="Q95" s="183">
        <f>IF($B95="","",INDEX(POA_GC_2026!$H:$H,MATCH($B95,POA_GC_2026!$A:$A,0)))</f>
        <v>530105</v>
      </c>
      <c r="R95" s="183" t="str">
        <f>IF($B95="","",INDEX(POA_GC_2026!$I:$I,MATCH($B95,POA_GC_2026!$A:$A,0)))</f>
        <v>1303</v>
      </c>
      <c r="S95" s="183" t="str">
        <f>IF($B95="","",INDEX(POA_GC_2026!$J:$J,MATCH($B95,POA_GC_2026!$A:$A,0)))</f>
        <v>001</v>
      </c>
      <c r="T95" s="183" t="str">
        <f>IF($B95="","",INDEX(POA_GC_2026!$K:$K,MATCH($B95,POA_GC_2026!$A:$A,0)))</f>
        <v>0000</v>
      </c>
      <c r="U95" s="183" t="str">
        <f>IF($B95="","",INDEX(POA_GC_2026!$L:$L,MATCH($B95,POA_GC_2026!$A:$A,0)))</f>
        <v>0000</v>
      </c>
      <c r="V95" s="189">
        <f t="shared" si="4"/>
        <v>0</v>
      </c>
      <c r="W95" s="189">
        <f t="shared" si="5"/>
        <v>54.05</v>
      </c>
      <c r="X95" s="198">
        <v>0</v>
      </c>
      <c r="Y95" s="145">
        <v>0</v>
      </c>
      <c r="Z95" s="198">
        <v>54.05</v>
      </c>
      <c r="AA95" s="145">
        <v>0</v>
      </c>
      <c r="AB95" s="196" t="s">
        <v>41</v>
      </c>
      <c r="AC95" s="145">
        <v>15</v>
      </c>
      <c r="AD95" s="145"/>
      <c r="AE95" s="145" t="s">
        <v>2802</v>
      </c>
      <c r="AF95" s="197">
        <f>IF($B95="","",INDEX(POA_GC_2026!$BE:$BE,MATCH($B95,POA_GC_2026!$A:$A,0)))</f>
        <v>545.95000000000005</v>
      </c>
      <c r="AG95" s="197"/>
      <c r="AH95" s="197">
        <f>IF($B95="","",INDEX(POA_GC_2026!$BE:$BE,MATCH($B95,POA_GC_2026!$A:$A,0)))</f>
        <v>545.95000000000005</v>
      </c>
      <c r="AI95" s="201" t="str">
        <f>IF($B95="","",INDEX(POA_GC_2026!$B:$B,MATCH($B95,POA_GC_2026!$A:$A,0)))</f>
        <v>HOSPITAL GENERAL DE CHONE</v>
      </c>
      <c r="AJ95" s="204" t="s">
        <v>2596</v>
      </c>
    </row>
    <row r="96" spans="1:36">
      <c r="A96" s="557" t="s">
        <v>2509</v>
      </c>
      <c r="B96" s="204" t="s">
        <v>2560</v>
      </c>
      <c r="C96" s="558" t="s">
        <v>2811</v>
      </c>
      <c r="D96" s="559">
        <v>46080</v>
      </c>
      <c r="E96" s="558" t="s">
        <v>2451</v>
      </c>
      <c r="F96" s="559">
        <v>46080</v>
      </c>
      <c r="G96" s="558" t="s">
        <v>347</v>
      </c>
      <c r="H96" s="182" t="str">
        <f>IF($B96="","",INDEX(POA_GC_2026!$O:$O,MATCH($B96,POA_GC_2026!$A:$A,0)))</f>
        <v>PROVISION Y PRESTACION DE SERVICIOS DE SALUD</v>
      </c>
      <c r="I96" s="183" t="str">
        <f>IF($B96="","",INDEX(POA_GC_2026!$B:$B,MATCH($B96,POA_GC_2026!$A:$A,0)))</f>
        <v>HOSPITAL GENERAL DE CHONE</v>
      </c>
      <c r="J96" s="183" t="str">
        <f>IF($B96="","",INDEX(POA_GC_2026!$N:$N,MATCH($B96,POA_GC_2026!$A:$A,0)))</f>
        <v>HOSPITAL GENERAL DE CHONE</v>
      </c>
      <c r="K96" s="183" t="str">
        <f>IF($B96="","",INDEX(POA_GC_2026!$X:$X,MATCH($B96,POA_GC_2026!$A:$A,0)))</f>
        <v>ACTA DE ENTREGA RECEPCION DE MEDICAMENTOS ADQUIRIDOS, COMPROBANDO SUS CANTIDADES, CALIDAD Y CARACTERISTICAS DE ACUERDO A LO SOLICITADO</v>
      </c>
      <c r="L96" s="183" t="str">
        <f>IF($B96="","",INDEX(POA_GC_2026!$C:$C,MATCH($B96,POA_GC_2026!$A:$A,0)))</f>
        <v xml:space="preserve">ADQUISICION DE MEDICAMENTOS </v>
      </c>
      <c r="M96" s="184" t="str">
        <f>IF($B96="","",INDEX(POA_GC_2026!$D:$D,MATCH($B96,POA_GC_2026!$A:$A,0)))</f>
        <v>1333</v>
      </c>
      <c r="N96" s="185" t="str">
        <f>IF($B96="","",INDEX(POA_GC_2026!$E:$E,MATCH($B96,POA_GC_2026!$A:$A,0)))</f>
        <v>90</v>
      </c>
      <c r="O96" s="184" t="str">
        <f>IF($B96="","",INDEX(POA_GC_2026!$F:$F,MATCH($B96,POA_GC_2026!$A:$A,0)))</f>
        <v>000</v>
      </c>
      <c r="P96" s="184" t="str">
        <f>IF($B96="","",INDEX(POA_GC_2026!$G:$G,MATCH($B96,POA_GC_2026!$A:$A,0)))</f>
        <v>001</v>
      </c>
      <c r="Q96" s="183">
        <f>IF($B96="","",INDEX(POA_GC_2026!$H:$H,MATCH($B96,POA_GC_2026!$A:$A,0)))</f>
        <v>530809</v>
      </c>
      <c r="R96" s="183" t="str">
        <f>IF($B96="","",INDEX(POA_GC_2026!$I:$I,MATCH($B96,POA_GC_2026!$A:$A,0)))</f>
        <v>1303</v>
      </c>
      <c r="S96" s="183" t="str">
        <f>IF($B96="","",INDEX(POA_GC_2026!$J:$J,MATCH($B96,POA_GC_2026!$A:$A,0)))</f>
        <v>001</v>
      </c>
      <c r="T96" s="183" t="str">
        <f>IF($B96="","",INDEX(POA_GC_2026!$K:$K,MATCH($B96,POA_GC_2026!$A:$A,0)))</f>
        <v>0000</v>
      </c>
      <c r="U96" s="183" t="str">
        <f>IF($B96="","",INDEX(POA_GC_2026!$L:$L,MATCH($B96,POA_GC_2026!$A:$A,0)))</f>
        <v>0000</v>
      </c>
      <c r="V96" s="189">
        <f t="shared" si="4"/>
        <v>50065.85</v>
      </c>
      <c r="W96" s="189">
        <f t="shared" si="5"/>
        <v>0</v>
      </c>
      <c r="X96" s="198">
        <v>50065.85</v>
      </c>
      <c r="Y96" s="145">
        <v>0</v>
      </c>
      <c r="Z96" s="198">
        <v>0</v>
      </c>
      <c r="AA96" s="145">
        <v>0</v>
      </c>
      <c r="AB96" s="196" t="s">
        <v>41</v>
      </c>
      <c r="AC96" s="145">
        <v>16</v>
      </c>
      <c r="AD96" s="145"/>
      <c r="AE96" s="145" t="s">
        <v>2802</v>
      </c>
      <c r="AF96" s="197">
        <f>IF($B96="","",INDEX(POA_GC_2026!$BE:$BE,MATCH($B96,POA_GC_2026!$A:$A,0)))</f>
        <v>16209.010000000002</v>
      </c>
      <c r="AG96" s="197"/>
      <c r="AH96" s="197">
        <f>IF($B96="","",INDEX(POA_GC_2026!$BE:$BE,MATCH($B96,POA_GC_2026!$A:$A,0)))</f>
        <v>16209.010000000002</v>
      </c>
      <c r="AI96" s="201" t="str">
        <f>IF($B96="","",INDEX(POA_GC_2026!$B:$B,MATCH($B96,POA_GC_2026!$A:$A,0)))</f>
        <v>HOSPITAL GENERAL DE CHONE</v>
      </c>
      <c r="AJ96" s="204" t="s">
        <v>2560</v>
      </c>
    </row>
    <row r="97" spans="1:36">
      <c r="A97" s="557" t="s">
        <v>2437</v>
      </c>
      <c r="B97" s="204" t="s">
        <v>2667</v>
      </c>
      <c r="C97" s="558" t="s">
        <v>2812</v>
      </c>
      <c r="D97" s="559">
        <v>46084</v>
      </c>
      <c r="E97" s="558" t="s">
        <v>2813</v>
      </c>
      <c r="F97" s="559">
        <v>46085</v>
      </c>
      <c r="G97" s="558" t="s">
        <v>347</v>
      </c>
      <c r="H97" s="182" t="str">
        <f>IF($B97="","",INDEX(POA_GC_2026!$O:$O,MATCH($B97,POA_GC_2026!$A:$A,0)))</f>
        <v>PROVISION Y PRESTACION DE SERVICIOS DE SALUD</v>
      </c>
      <c r="I97" s="183" t="str">
        <f>IF($B97="","",INDEX(POA_GC_2026!$B:$B,MATCH($B97,POA_GC_2026!$A:$A,0)))</f>
        <v>HOSPITAL GENERAL DE CHONE</v>
      </c>
      <c r="J97" s="183" t="str">
        <f>IF($B97="","",INDEX(POA_GC_2026!$N:$N,MATCH($B97,POA_GC_2026!$A:$A,0)))</f>
        <v>HOSPITAL GENERAL DE CHONE</v>
      </c>
      <c r="K97" s="183" t="str">
        <f>IF($B97="","",INDEX(POA_GC_2026!$X:$X,MATCH($B97,POA_GC_2026!$A:$A,0)))</f>
        <v>ACTA DE ENTREGA RECEPCION DE MEDICAMENTOS ADQUIRIDOS, COMPROBANDO SUS CANTIDADES, CALIDAD Y CARACTERISTICAS DE ACUERDO A LO SOLICITADO</v>
      </c>
      <c r="L97" s="183" t="str">
        <f>IF($B97="","",INDEX(POA_GC_2026!$C:$C,MATCH($B97,POA_GC_2026!$A:$A,0)))</f>
        <v xml:space="preserve">ADQUISICION DE MEDICAMENTOS </v>
      </c>
      <c r="M97" s="184" t="str">
        <f>IF($B97="","",INDEX(POA_GC_2026!$D:$D,MATCH($B97,POA_GC_2026!$A:$A,0)))</f>
        <v>1333</v>
      </c>
      <c r="N97" s="185" t="str">
        <f>IF($B97="","",INDEX(POA_GC_2026!$E:$E,MATCH($B97,POA_GC_2026!$A:$A,0)))</f>
        <v>90</v>
      </c>
      <c r="O97" s="184" t="str">
        <f>IF($B97="","",INDEX(POA_GC_2026!$F:$F,MATCH($B97,POA_GC_2026!$A:$A,0)))</f>
        <v>000</v>
      </c>
      <c r="P97" s="184" t="str">
        <f>IF($B97="","",INDEX(POA_GC_2026!$G:$G,MATCH($B97,POA_GC_2026!$A:$A,0)))</f>
        <v>004</v>
      </c>
      <c r="Q97" s="183">
        <f>IF($B97="","",INDEX(POA_GC_2026!$H:$H,MATCH($B97,POA_GC_2026!$A:$A,0)))</f>
        <v>530809</v>
      </c>
      <c r="R97" s="183" t="str">
        <f>IF($B97="","",INDEX(POA_GC_2026!$I:$I,MATCH($B97,POA_GC_2026!$A:$A,0)))</f>
        <v>1303</v>
      </c>
      <c r="S97" s="183" t="str">
        <f>IF($B97="","",INDEX(POA_GC_2026!$J:$J,MATCH($B97,POA_GC_2026!$A:$A,0)))</f>
        <v>001</v>
      </c>
      <c r="T97" s="183" t="str">
        <f>IF($B97="","",INDEX(POA_GC_2026!$K:$K,MATCH($B97,POA_GC_2026!$A:$A,0)))</f>
        <v>0000</v>
      </c>
      <c r="U97" s="183" t="str">
        <f>IF($B97="","",INDEX(POA_GC_2026!$L:$L,MATCH($B97,POA_GC_2026!$A:$A,0)))</f>
        <v>0000</v>
      </c>
      <c r="V97" s="189">
        <f t="shared" si="4"/>
        <v>3095.74</v>
      </c>
      <c r="W97" s="189">
        <f t="shared" si="5"/>
        <v>0</v>
      </c>
      <c r="X97" s="198">
        <v>3095.74</v>
      </c>
      <c r="Y97" s="145">
        <v>0</v>
      </c>
      <c r="Z97" s="198">
        <v>0</v>
      </c>
      <c r="AA97" s="145">
        <v>0</v>
      </c>
      <c r="AB97" s="196" t="s">
        <v>41</v>
      </c>
      <c r="AC97" s="145">
        <v>17</v>
      </c>
      <c r="AD97" s="145"/>
      <c r="AE97" s="145" t="s">
        <v>2809</v>
      </c>
      <c r="AF97" s="197">
        <f>IF($B97="","",INDEX(POA_GC_2026!$BE:$BE,MATCH($B97,POA_GC_2026!$A:$A,0)))</f>
        <v>3095.7299999999996</v>
      </c>
      <c r="AG97" s="197"/>
      <c r="AH97" s="197">
        <f>IF($B97="","",INDEX(POA_GC_2026!$BE:$BE,MATCH($B97,POA_GC_2026!$A:$A,0)))</f>
        <v>3095.7299999999996</v>
      </c>
      <c r="AI97" s="201" t="str">
        <f>IF($B97="","",INDEX(POA_GC_2026!$B:$B,MATCH($B97,POA_GC_2026!$A:$A,0)))</f>
        <v>HOSPITAL GENERAL DE CHONE</v>
      </c>
      <c r="AJ97" s="204" t="s">
        <v>2667</v>
      </c>
    </row>
    <row r="98" spans="1:36">
      <c r="A98" s="557" t="s">
        <v>2437</v>
      </c>
      <c r="B98" s="204" t="s">
        <v>2669</v>
      </c>
      <c r="C98" s="558" t="s">
        <v>2812</v>
      </c>
      <c r="D98" s="559">
        <v>46084</v>
      </c>
      <c r="E98" s="558" t="s">
        <v>2813</v>
      </c>
      <c r="F98" s="559">
        <v>46085</v>
      </c>
      <c r="G98" s="558" t="s">
        <v>347</v>
      </c>
      <c r="H98" s="182" t="str">
        <f>IF($B98="","",INDEX(POA_GC_2026!$O:$O,MATCH($B98,POA_GC_2026!$A:$A,0)))</f>
        <v>PROVISION Y PRESTACION DE SERVICIOS DE SALUD</v>
      </c>
      <c r="I98" s="183" t="str">
        <f>IF($B98="","",INDEX(POA_GC_2026!$B:$B,MATCH($B98,POA_GC_2026!$A:$A,0)))</f>
        <v>HOSPITAL GENERAL DE CHONE</v>
      </c>
      <c r="J98" s="183" t="str">
        <f>IF($B98="","",INDEX(POA_GC_2026!$N:$N,MATCH($B98,POA_GC_2026!$A:$A,0)))</f>
        <v>HOSPITAL GENERAL DE CHONE</v>
      </c>
      <c r="K98" s="183" t="str">
        <f>IF($B98="","",INDEX(POA_GC_2026!$X:$X,MATCH($B98,POA_GC_2026!$A:$A,0)))</f>
        <v>ACTA DE ENTREGA RECEPCION DE MEDICAMENTOS ADQUIRIDOS, COMPROBANDO SUS CANTIDADES, CALIDAD Y CARACTERISTICAS DE ACUERDO A LO SOLICITADO</v>
      </c>
      <c r="L98" s="183" t="str">
        <f>IF($B98="","",INDEX(POA_GC_2026!$C:$C,MATCH($B98,POA_GC_2026!$A:$A,0)))</f>
        <v xml:space="preserve">ADQUISICION DE MEDICAMENTOS </v>
      </c>
      <c r="M98" s="184" t="str">
        <f>IF($B98="","",INDEX(POA_GC_2026!$D:$D,MATCH($B98,POA_GC_2026!$A:$A,0)))</f>
        <v>1333</v>
      </c>
      <c r="N98" s="185" t="str">
        <f>IF($B98="","",INDEX(POA_GC_2026!$E:$E,MATCH($B98,POA_GC_2026!$A:$A,0)))</f>
        <v>90</v>
      </c>
      <c r="O98" s="184" t="str">
        <f>IF($B98="","",INDEX(POA_GC_2026!$F:$F,MATCH($B98,POA_GC_2026!$A:$A,0)))</f>
        <v>000</v>
      </c>
      <c r="P98" s="184" t="str">
        <f>IF($B98="","",INDEX(POA_GC_2026!$G:$G,MATCH($B98,POA_GC_2026!$A:$A,0)))</f>
        <v>004</v>
      </c>
      <c r="Q98" s="183">
        <f>IF($B98="","",INDEX(POA_GC_2026!$H:$H,MATCH($B98,POA_GC_2026!$A:$A,0)))</f>
        <v>530809</v>
      </c>
      <c r="R98" s="183" t="str">
        <f>IF($B98="","",INDEX(POA_GC_2026!$I:$I,MATCH($B98,POA_GC_2026!$A:$A,0)))</f>
        <v>1303</v>
      </c>
      <c r="S98" s="183" t="str">
        <f>IF($B98="","",INDEX(POA_GC_2026!$J:$J,MATCH($B98,POA_GC_2026!$A:$A,0)))</f>
        <v>001</v>
      </c>
      <c r="T98" s="183" t="str">
        <f>IF($B98="","",INDEX(POA_GC_2026!$K:$K,MATCH($B98,POA_GC_2026!$A:$A,0)))</f>
        <v>0000</v>
      </c>
      <c r="U98" s="183" t="str">
        <f>IF($B98="","",INDEX(POA_GC_2026!$L:$L,MATCH($B98,POA_GC_2026!$A:$A,0)))</f>
        <v>0000</v>
      </c>
      <c r="V98" s="189">
        <f t="shared" si="4"/>
        <v>336</v>
      </c>
      <c r="W98" s="189">
        <f t="shared" si="5"/>
        <v>0</v>
      </c>
      <c r="X98" s="198">
        <v>336</v>
      </c>
      <c r="Y98" s="145">
        <v>0</v>
      </c>
      <c r="Z98" s="198">
        <v>0</v>
      </c>
      <c r="AA98" s="145">
        <v>0</v>
      </c>
      <c r="AB98" s="196" t="s">
        <v>41</v>
      </c>
      <c r="AC98" s="145">
        <v>17</v>
      </c>
      <c r="AD98" s="145"/>
      <c r="AE98" s="145" t="s">
        <v>2809</v>
      </c>
      <c r="AF98" s="197">
        <f>IF($B98="","",INDEX(POA_GC_2026!$BE:$BE,MATCH($B98,POA_GC_2026!$A:$A,0)))</f>
        <v>336</v>
      </c>
      <c r="AG98" s="197"/>
      <c r="AH98" s="197">
        <f>IF($B98="","",INDEX(POA_GC_2026!$BE:$BE,MATCH($B98,POA_GC_2026!$A:$A,0)))</f>
        <v>336</v>
      </c>
      <c r="AI98" s="201" t="str">
        <f>IF($B98="","",INDEX(POA_GC_2026!$B:$B,MATCH($B98,POA_GC_2026!$A:$A,0)))</f>
        <v>HOSPITAL GENERAL DE CHONE</v>
      </c>
      <c r="AJ98" s="204" t="s">
        <v>2669</v>
      </c>
    </row>
    <row r="99" spans="1:36">
      <c r="A99" s="557" t="s">
        <v>2437</v>
      </c>
      <c r="B99" s="204" t="s">
        <v>2671</v>
      </c>
      <c r="C99" s="558" t="s">
        <v>2812</v>
      </c>
      <c r="D99" s="559">
        <v>46084</v>
      </c>
      <c r="E99" s="558" t="s">
        <v>2813</v>
      </c>
      <c r="F99" s="559">
        <v>46085</v>
      </c>
      <c r="G99" s="558" t="s">
        <v>347</v>
      </c>
      <c r="H99" s="182" t="str">
        <f>IF($B99="","",INDEX(POA_GC_2026!$O:$O,MATCH($B99,POA_GC_2026!$A:$A,0)))</f>
        <v>PROVISION Y PRESTACION DE SERVICIOS DE SALUD</v>
      </c>
      <c r="I99" s="183" t="str">
        <f>IF($B99="","",INDEX(POA_GC_2026!$B:$B,MATCH($B99,POA_GC_2026!$A:$A,0)))</f>
        <v>HOSPITAL GENERAL DE CHONE</v>
      </c>
      <c r="J99" s="183" t="str">
        <f>IF($B99="","",INDEX(POA_GC_2026!$N:$N,MATCH($B99,POA_GC_2026!$A:$A,0)))</f>
        <v>HOSPITAL GENERAL DE CHONE</v>
      </c>
      <c r="K99" s="183" t="str">
        <f>IF($B99="","",INDEX(POA_GC_2026!$X:$X,MATCH($B99,POA_GC_2026!$A:$A,0)))</f>
        <v>ACTA DE ENTREGA RECEPCION DE MEDICAMENTOS ADQUIRIDOS, COMPROBANDO SUS CANTIDADES, CALIDAD Y CARACTERISTICAS DE ACUERDO A LO SOLICITADO</v>
      </c>
      <c r="L99" s="183" t="str">
        <f>IF($B99="","",INDEX(POA_GC_2026!$C:$C,MATCH($B99,POA_GC_2026!$A:$A,0)))</f>
        <v xml:space="preserve">ADQUISICION DE MEDICAMENTOS </v>
      </c>
      <c r="M99" s="184" t="str">
        <f>IF($B99="","",INDEX(POA_GC_2026!$D:$D,MATCH($B99,POA_GC_2026!$A:$A,0)))</f>
        <v>1333</v>
      </c>
      <c r="N99" s="185" t="str">
        <f>IF($B99="","",INDEX(POA_GC_2026!$E:$E,MATCH($B99,POA_GC_2026!$A:$A,0)))</f>
        <v>90</v>
      </c>
      <c r="O99" s="184" t="str">
        <f>IF($B99="","",INDEX(POA_GC_2026!$F:$F,MATCH($B99,POA_GC_2026!$A:$A,0)))</f>
        <v>000</v>
      </c>
      <c r="P99" s="184" t="str">
        <f>IF($B99="","",INDEX(POA_GC_2026!$G:$G,MATCH($B99,POA_GC_2026!$A:$A,0)))</f>
        <v>004</v>
      </c>
      <c r="Q99" s="183">
        <f>IF($B99="","",INDEX(POA_GC_2026!$H:$H,MATCH($B99,POA_GC_2026!$A:$A,0)))</f>
        <v>530809</v>
      </c>
      <c r="R99" s="183" t="str">
        <f>IF($B99="","",INDEX(POA_GC_2026!$I:$I,MATCH($B99,POA_GC_2026!$A:$A,0)))</f>
        <v>1303</v>
      </c>
      <c r="S99" s="183" t="str">
        <f>IF($B99="","",INDEX(POA_GC_2026!$J:$J,MATCH($B99,POA_GC_2026!$A:$A,0)))</f>
        <v>001</v>
      </c>
      <c r="T99" s="183" t="str">
        <f>IF($B99="","",INDEX(POA_GC_2026!$K:$K,MATCH($B99,POA_GC_2026!$A:$A,0)))</f>
        <v>0000</v>
      </c>
      <c r="U99" s="183" t="str">
        <f>IF($B99="","",INDEX(POA_GC_2026!$L:$L,MATCH($B99,POA_GC_2026!$A:$A,0)))</f>
        <v>0000</v>
      </c>
      <c r="V99" s="189">
        <f t="shared" si="4"/>
        <v>10783.63</v>
      </c>
      <c r="W99" s="189">
        <f t="shared" si="5"/>
        <v>0</v>
      </c>
      <c r="X99" s="198">
        <v>10783.63</v>
      </c>
      <c r="Y99" s="145">
        <v>0</v>
      </c>
      <c r="Z99" s="198">
        <v>0</v>
      </c>
      <c r="AA99" s="145">
        <v>0</v>
      </c>
      <c r="AB99" s="196" t="s">
        <v>41</v>
      </c>
      <c r="AC99" s="145">
        <v>17</v>
      </c>
      <c r="AD99" s="145"/>
      <c r="AE99" s="145" t="s">
        <v>2809</v>
      </c>
      <c r="AF99" s="197">
        <f>IF($B99="","",INDEX(POA_GC_2026!$BE:$BE,MATCH($B99,POA_GC_2026!$A:$A,0)))</f>
        <v>10783.63</v>
      </c>
      <c r="AG99" s="197"/>
      <c r="AH99" s="197">
        <f>IF($B99="","",INDEX(POA_GC_2026!$BE:$BE,MATCH($B99,POA_GC_2026!$A:$A,0)))</f>
        <v>10783.63</v>
      </c>
      <c r="AI99" s="201" t="str">
        <f>IF($B99="","",INDEX(POA_GC_2026!$B:$B,MATCH($B99,POA_GC_2026!$A:$A,0)))</f>
        <v>HOSPITAL GENERAL DE CHONE</v>
      </c>
      <c r="AJ99" s="204" t="s">
        <v>2671</v>
      </c>
    </row>
    <row r="100" spans="1:36">
      <c r="A100" s="557" t="s">
        <v>2437</v>
      </c>
      <c r="B100" s="204" t="s">
        <v>2673</v>
      </c>
      <c r="C100" s="558" t="s">
        <v>2812</v>
      </c>
      <c r="D100" s="559">
        <v>46084</v>
      </c>
      <c r="E100" s="558" t="s">
        <v>2813</v>
      </c>
      <c r="F100" s="559">
        <v>46085</v>
      </c>
      <c r="G100" s="558" t="s">
        <v>347</v>
      </c>
      <c r="H100" s="182" t="str">
        <f>IF($B100="","",INDEX(POA_GC_2026!$O:$O,MATCH($B100,POA_GC_2026!$A:$A,0)))</f>
        <v>PROVISION Y PRESTACION DE SERVICIOS DE SALUD</v>
      </c>
      <c r="I100" s="183" t="str">
        <f>IF($B100="","",INDEX(POA_GC_2026!$B:$B,MATCH($B100,POA_GC_2026!$A:$A,0)))</f>
        <v>HOSPITAL GENERAL DE CHONE</v>
      </c>
      <c r="J100" s="183" t="str">
        <f>IF($B100="","",INDEX(POA_GC_2026!$N:$N,MATCH($B100,POA_GC_2026!$A:$A,0)))</f>
        <v>HOSPITAL GENERAL DE CHONE</v>
      </c>
      <c r="K100" s="183" t="str">
        <f>IF($B100="","",INDEX(POA_GC_2026!$X:$X,MATCH($B100,POA_GC_2026!$A:$A,0)))</f>
        <v>ACTA DE ENTREGA RECEPCION DE MEDICAMENTOS ADQUIRIDOS, COMPROBANDO SUS CANTIDADES, CALIDAD Y CARACTERISTICAS DE ACUERDO A LO SOLICITADO</v>
      </c>
      <c r="L100" s="183" t="str">
        <f>IF($B100="","",INDEX(POA_GC_2026!$C:$C,MATCH($B100,POA_GC_2026!$A:$A,0)))</f>
        <v xml:space="preserve">ADQUISICION DE MEDICAMENTOS </v>
      </c>
      <c r="M100" s="184" t="str">
        <f>IF($B100="","",INDEX(POA_GC_2026!$D:$D,MATCH($B100,POA_GC_2026!$A:$A,0)))</f>
        <v>1333</v>
      </c>
      <c r="N100" s="185" t="str">
        <f>IF($B100="","",INDEX(POA_GC_2026!$E:$E,MATCH($B100,POA_GC_2026!$A:$A,0)))</f>
        <v>90</v>
      </c>
      <c r="O100" s="184" t="str">
        <f>IF($B100="","",INDEX(POA_GC_2026!$F:$F,MATCH($B100,POA_GC_2026!$A:$A,0)))</f>
        <v>000</v>
      </c>
      <c r="P100" s="184" t="str">
        <f>IF($B100="","",INDEX(POA_GC_2026!$G:$G,MATCH($B100,POA_GC_2026!$A:$A,0)))</f>
        <v>004</v>
      </c>
      <c r="Q100" s="183">
        <f>IF($B100="","",INDEX(POA_GC_2026!$H:$H,MATCH($B100,POA_GC_2026!$A:$A,0)))</f>
        <v>530809</v>
      </c>
      <c r="R100" s="183" t="str">
        <f>IF($B100="","",INDEX(POA_GC_2026!$I:$I,MATCH($B100,POA_GC_2026!$A:$A,0)))</f>
        <v>1303</v>
      </c>
      <c r="S100" s="183" t="str">
        <f>IF($B100="","",INDEX(POA_GC_2026!$J:$J,MATCH($B100,POA_GC_2026!$A:$A,0)))</f>
        <v>001</v>
      </c>
      <c r="T100" s="183" t="str">
        <f>IF($B100="","",INDEX(POA_GC_2026!$K:$K,MATCH($B100,POA_GC_2026!$A:$A,0)))</f>
        <v>0000</v>
      </c>
      <c r="U100" s="183" t="str">
        <f>IF($B100="","",INDEX(POA_GC_2026!$L:$L,MATCH($B100,POA_GC_2026!$A:$A,0)))</f>
        <v>0000</v>
      </c>
      <c r="V100" s="189">
        <f t="shared" si="4"/>
        <v>10005.82</v>
      </c>
      <c r="W100" s="189">
        <f t="shared" si="5"/>
        <v>0</v>
      </c>
      <c r="X100" s="198">
        <v>10005.82</v>
      </c>
      <c r="Y100" s="145">
        <v>0</v>
      </c>
      <c r="Z100" s="198">
        <v>0</v>
      </c>
      <c r="AA100" s="145">
        <v>0</v>
      </c>
      <c r="AB100" s="196" t="s">
        <v>41</v>
      </c>
      <c r="AC100" s="145">
        <v>17</v>
      </c>
      <c r="AD100" s="145"/>
      <c r="AE100" s="145" t="s">
        <v>2809</v>
      </c>
      <c r="AF100" s="197">
        <f>IF($B100="","",INDEX(POA_GC_2026!$BE:$BE,MATCH($B100,POA_GC_2026!$A:$A,0)))</f>
        <v>10005.82</v>
      </c>
      <c r="AG100" s="197"/>
      <c r="AH100" s="197">
        <f>IF($B100="","",INDEX(POA_GC_2026!$BE:$BE,MATCH($B100,POA_GC_2026!$A:$A,0)))</f>
        <v>10005.82</v>
      </c>
      <c r="AI100" s="201" t="str">
        <f>IF($B100="","",INDEX(POA_GC_2026!$B:$B,MATCH($B100,POA_GC_2026!$A:$A,0)))</f>
        <v>HOSPITAL GENERAL DE CHONE</v>
      </c>
      <c r="AJ100" s="204" t="s">
        <v>2673</v>
      </c>
    </row>
    <row r="101" spans="1:36">
      <c r="A101" s="557" t="s">
        <v>2437</v>
      </c>
      <c r="B101" s="204" t="s">
        <v>2675</v>
      </c>
      <c r="C101" s="558" t="s">
        <v>2812</v>
      </c>
      <c r="D101" s="559">
        <v>46084</v>
      </c>
      <c r="E101" s="558" t="s">
        <v>2813</v>
      </c>
      <c r="F101" s="559">
        <v>46085</v>
      </c>
      <c r="G101" s="558" t="s">
        <v>347</v>
      </c>
      <c r="H101" s="182" t="str">
        <f>IF($B101="","",INDEX(POA_GC_2026!$O:$O,MATCH($B101,POA_GC_2026!$A:$A,0)))</f>
        <v>PROVISION Y PRESTACION DE SERVICIOS DE SALUD</v>
      </c>
      <c r="I101" s="183" t="str">
        <f>IF($B101="","",INDEX(POA_GC_2026!$B:$B,MATCH($B101,POA_GC_2026!$A:$A,0)))</f>
        <v>HOSPITAL GENERAL DE CHONE</v>
      </c>
      <c r="J101" s="183" t="str">
        <f>IF($B101="","",INDEX(POA_GC_2026!$N:$N,MATCH($B101,POA_GC_2026!$A:$A,0)))</f>
        <v>HOSPITAL GENERAL DE CHONE</v>
      </c>
      <c r="K101" s="183" t="str">
        <f>IF($B101="","",INDEX(POA_GC_2026!$X:$X,MATCH($B101,POA_GC_2026!$A:$A,0)))</f>
        <v>ACTA DE ENTREGA RECEPCION DE MEDICAMENTOS ADQUIRIDOS, COMPROBANDO SUS CANTIDADES, CALIDAD Y CARACTERISTICAS DE ACUERDO A LO SOLICITADO</v>
      </c>
      <c r="L101" s="183" t="str">
        <f>IF($B101="","",INDEX(POA_GC_2026!$C:$C,MATCH($B101,POA_GC_2026!$A:$A,0)))</f>
        <v xml:space="preserve">ADQUISICION DE MEDICAMENTOS </v>
      </c>
      <c r="M101" s="184" t="str">
        <f>IF($B101="","",INDEX(POA_GC_2026!$D:$D,MATCH($B101,POA_GC_2026!$A:$A,0)))</f>
        <v>1333</v>
      </c>
      <c r="N101" s="185" t="str">
        <f>IF($B101="","",INDEX(POA_GC_2026!$E:$E,MATCH($B101,POA_GC_2026!$A:$A,0)))</f>
        <v>90</v>
      </c>
      <c r="O101" s="184" t="str">
        <f>IF($B101="","",INDEX(POA_GC_2026!$F:$F,MATCH($B101,POA_GC_2026!$A:$A,0)))</f>
        <v>000</v>
      </c>
      <c r="P101" s="184" t="str">
        <f>IF($B101="","",INDEX(POA_GC_2026!$G:$G,MATCH($B101,POA_GC_2026!$A:$A,0)))</f>
        <v>004</v>
      </c>
      <c r="Q101" s="183">
        <f>IF($B101="","",INDEX(POA_GC_2026!$H:$H,MATCH($B101,POA_GC_2026!$A:$A,0)))</f>
        <v>530809</v>
      </c>
      <c r="R101" s="183" t="str">
        <f>IF($B101="","",INDEX(POA_GC_2026!$I:$I,MATCH($B101,POA_GC_2026!$A:$A,0)))</f>
        <v>1303</v>
      </c>
      <c r="S101" s="183" t="str">
        <f>IF($B101="","",INDEX(POA_GC_2026!$J:$J,MATCH($B101,POA_GC_2026!$A:$A,0)))</f>
        <v>001</v>
      </c>
      <c r="T101" s="183" t="str">
        <f>IF($B101="","",INDEX(POA_GC_2026!$K:$K,MATCH($B101,POA_GC_2026!$A:$A,0)))</f>
        <v>0000</v>
      </c>
      <c r="U101" s="183" t="str">
        <f>IF($B101="","",INDEX(POA_GC_2026!$L:$L,MATCH($B101,POA_GC_2026!$A:$A,0)))</f>
        <v>0000</v>
      </c>
      <c r="V101" s="189">
        <f t="shared" si="4"/>
        <v>3080</v>
      </c>
      <c r="W101" s="189">
        <f t="shared" si="5"/>
        <v>0</v>
      </c>
      <c r="X101" s="198">
        <v>3080</v>
      </c>
      <c r="Y101" s="145">
        <v>0</v>
      </c>
      <c r="Z101" s="198">
        <v>0</v>
      </c>
      <c r="AA101" s="145">
        <v>0</v>
      </c>
      <c r="AB101" s="196" t="s">
        <v>41</v>
      </c>
      <c r="AC101" s="145">
        <v>17</v>
      </c>
      <c r="AD101" s="145"/>
      <c r="AE101" s="145" t="s">
        <v>2809</v>
      </c>
      <c r="AF101" s="197">
        <f>IF($B101="","",INDEX(POA_GC_2026!$BE:$BE,MATCH($B101,POA_GC_2026!$A:$A,0)))</f>
        <v>3080</v>
      </c>
      <c r="AG101" s="197"/>
      <c r="AH101" s="197">
        <f>IF($B101="","",INDEX(POA_GC_2026!$BE:$BE,MATCH($B101,POA_GC_2026!$A:$A,0)))</f>
        <v>3080</v>
      </c>
      <c r="AI101" s="201" t="str">
        <f>IF($B101="","",INDEX(POA_GC_2026!$B:$B,MATCH($B101,POA_GC_2026!$A:$A,0)))</f>
        <v>HOSPITAL GENERAL DE CHONE</v>
      </c>
      <c r="AJ101" s="204" t="s">
        <v>2675</v>
      </c>
    </row>
    <row r="102" spans="1:36">
      <c r="A102" s="557" t="s">
        <v>2437</v>
      </c>
      <c r="B102" s="204" t="s">
        <v>2678</v>
      </c>
      <c r="C102" s="558" t="s">
        <v>2812</v>
      </c>
      <c r="D102" s="559">
        <v>46084</v>
      </c>
      <c r="E102" s="558" t="s">
        <v>2813</v>
      </c>
      <c r="F102" s="559">
        <v>46085</v>
      </c>
      <c r="G102" s="558" t="s">
        <v>347</v>
      </c>
      <c r="H102" s="182" t="str">
        <f>IF($B102="","",INDEX(POA_GC_2026!$O:$O,MATCH($B102,POA_GC_2026!$A:$A,0)))</f>
        <v>PROVISION Y PRESTACION DE SERVICIOS DE SALUD</v>
      </c>
      <c r="I102" s="183" t="str">
        <f>IF($B102="","",INDEX(POA_GC_2026!$B:$B,MATCH($B102,POA_GC_2026!$A:$A,0)))</f>
        <v>HOSPITAL GENERAL DE CHONE</v>
      </c>
      <c r="J102" s="183" t="str">
        <f>IF($B102="","",INDEX(POA_GC_2026!$N:$N,MATCH($B102,POA_GC_2026!$A:$A,0)))</f>
        <v>HOSPITAL GENERAL DE CHONE</v>
      </c>
      <c r="K102" s="183" t="str">
        <f>IF($B102="","",INDEX(POA_GC_2026!$X:$X,MATCH($B102,POA_GC_2026!$A:$A,0)))</f>
        <v>ACTA DE ENTREGA RECEPCION DE MEDICAMENTOS ADQUIRIDOS, COMPROBANDO SUS CANTIDADES, CALIDAD Y CARACTERISTICAS DE ACUERDO A LO SOLICITADO</v>
      </c>
      <c r="L102" s="183" t="str">
        <f>IF($B102="","",INDEX(POA_GC_2026!$C:$C,MATCH($B102,POA_GC_2026!$A:$A,0)))</f>
        <v xml:space="preserve">ADQUISICION DE MEDICAMENTOS </v>
      </c>
      <c r="M102" s="184" t="str">
        <f>IF($B102="","",INDEX(POA_GC_2026!$D:$D,MATCH($B102,POA_GC_2026!$A:$A,0)))</f>
        <v>1333</v>
      </c>
      <c r="N102" s="185" t="str">
        <f>IF($B102="","",INDEX(POA_GC_2026!$E:$E,MATCH($B102,POA_GC_2026!$A:$A,0)))</f>
        <v>90</v>
      </c>
      <c r="O102" s="184" t="str">
        <f>IF($B102="","",INDEX(POA_GC_2026!$F:$F,MATCH($B102,POA_GC_2026!$A:$A,0)))</f>
        <v>000</v>
      </c>
      <c r="P102" s="184" t="str">
        <f>IF($B102="","",INDEX(POA_GC_2026!$G:$G,MATCH($B102,POA_GC_2026!$A:$A,0)))</f>
        <v>004</v>
      </c>
      <c r="Q102" s="183">
        <f>IF($B102="","",INDEX(POA_GC_2026!$H:$H,MATCH($B102,POA_GC_2026!$A:$A,0)))</f>
        <v>530809</v>
      </c>
      <c r="R102" s="183" t="str">
        <f>IF($B102="","",INDEX(POA_GC_2026!$I:$I,MATCH($B102,POA_GC_2026!$A:$A,0)))</f>
        <v>1303</v>
      </c>
      <c r="S102" s="183" t="str">
        <f>IF($B102="","",INDEX(POA_GC_2026!$J:$J,MATCH($B102,POA_GC_2026!$A:$A,0)))</f>
        <v>001</v>
      </c>
      <c r="T102" s="183" t="str">
        <f>IF($B102="","",INDEX(POA_GC_2026!$K:$K,MATCH($B102,POA_GC_2026!$A:$A,0)))</f>
        <v>0000</v>
      </c>
      <c r="U102" s="183" t="str">
        <f>IF($B102="","",INDEX(POA_GC_2026!$L:$L,MATCH($B102,POA_GC_2026!$A:$A,0)))</f>
        <v>0000</v>
      </c>
      <c r="V102" s="189">
        <f t="shared" si="4"/>
        <v>2244.9299999999998</v>
      </c>
      <c r="W102" s="189">
        <f t="shared" si="5"/>
        <v>0</v>
      </c>
      <c r="X102" s="198">
        <v>2244.9299999999998</v>
      </c>
      <c r="Y102" s="145">
        <v>0</v>
      </c>
      <c r="Z102" s="198">
        <v>0</v>
      </c>
      <c r="AA102" s="145">
        <v>0</v>
      </c>
      <c r="AB102" s="196" t="s">
        <v>41</v>
      </c>
      <c r="AC102" s="145">
        <v>17</v>
      </c>
      <c r="AD102" s="145"/>
      <c r="AE102" s="145" t="s">
        <v>2809</v>
      </c>
      <c r="AF102" s="197">
        <f>IF($B102="","",INDEX(POA_GC_2026!$BE:$BE,MATCH($B102,POA_GC_2026!$A:$A,0)))</f>
        <v>2244.9299999999998</v>
      </c>
      <c r="AG102" s="197"/>
      <c r="AH102" s="197">
        <f>IF($B102="","",INDEX(POA_GC_2026!$BE:$BE,MATCH($B102,POA_GC_2026!$A:$A,0)))</f>
        <v>2244.9299999999998</v>
      </c>
      <c r="AI102" s="201" t="str">
        <f>IF($B102="","",INDEX(POA_GC_2026!$B:$B,MATCH($B102,POA_GC_2026!$A:$A,0)))</f>
        <v>HOSPITAL GENERAL DE CHONE</v>
      </c>
      <c r="AJ102" s="204" t="s">
        <v>2678</v>
      </c>
    </row>
    <row r="103" spans="1:36">
      <c r="A103" s="557" t="s">
        <v>2437</v>
      </c>
      <c r="B103" s="204" t="s">
        <v>2680</v>
      </c>
      <c r="C103" s="558" t="s">
        <v>2812</v>
      </c>
      <c r="D103" s="559">
        <v>46084</v>
      </c>
      <c r="E103" s="558" t="s">
        <v>2813</v>
      </c>
      <c r="F103" s="559">
        <v>46085</v>
      </c>
      <c r="G103" s="558" t="s">
        <v>347</v>
      </c>
      <c r="H103" s="182" t="str">
        <f>IF($B103="","",INDEX(POA_GC_2026!$O:$O,MATCH($B103,POA_GC_2026!$A:$A,0)))</f>
        <v>PROVISION Y PRESTACION DE SERVICIOS DE SALUD</v>
      </c>
      <c r="I103" s="183" t="str">
        <f>IF($B103="","",INDEX(POA_GC_2026!$B:$B,MATCH($B103,POA_GC_2026!$A:$A,0)))</f>
        <v>HOSPITAL GENERAL DE CHONE</v>
      </c>
      <c r="J103" s="183" t="str">
        <f>IF($B103="","",INDEX(POA_GC_2026!$N:$N,MATCH($B103,POA_GC_2026!$A:$A,0)))</f>
        <v>HOSPITAL GENERAL DE CHONE</v>
      </c>
      <c r="K103" s="183" t="str">
        <f>IF($B103="","",INDEX(POA_GC_2026!$X:$X,MATCH($B103,POA_GC_2026!$A:$A,0)))</f>
        <v>ACTA DE ENTREGA RECEPCION DE MEDICAMENTOS ADQUIRIDOS, COMPROBANDO SUS CANTIDADES, CALIDAD Y CARACTERISTICAS DE ACUERDO A LO SOLICITADO</v>
      </c>
      <c r="L103" s="183" t="str">
        <f>IF($B103="","",INDEX(POA_GC_2026!$C:$C,MATCH($B103,POA_GC_2026!$A:$A,0)))</f>
        <v xml:space="preserve">ADQUISICION DE MEDICAMENTOS </v>
      </c>
      <c r="M103" s="184" t="str">
        <f>IF($B103="","",INDEX(POA_GC_2026!$D:$D,MATCH($B103,POA_GC_2026!$A:$A,0)))</f>
        <v>1333</v>
      </c>
      <c r="N103" s="185" t="str">
        <f>IF($B103="","",INDEX(POA_GC_2026!$E:$E,MATCH($B103,POA_GC_2026!$A:$A,0)))</f>
        <v>90</v>
      </c>
      <c r="O103" s="184" t="str">
        <f>IF($B103="","",INDEX(POA_GC_2026!$F:$F,MATCH($B103,POA_GC_2026!$A:$A,0)))</f>
        <v>000</v>
      </c>
      <c r="P103" s="184" t="str">
        <f>IF($B103="","",INDEX(POA_GC_2026!$G:$G,MATCH($B103,POA_GC_2026!$A:$A,0)))</f>
        <v>004</v>
      </c>
      <c r="Q103" s="183">
        <f>IF($B103="","",INDEX(POA_GC_2026!$H:$H,MATCH($B103,POA_GC_2026!$A:$A,0)))</f>
        <v>530809</v>
      </c>
      <c r="R103" s="183" t="str">
        <f>IF($B103="","",INDEX(POA_GC_2026!$I:$I,MATCH($B103,POA_GC_2026!$A:$A,0)))</f>
        <v>1303</v>
      </c>
      <c r="S103" s="183" t="str">
        <f>IF($B103="","",INDEX(POA_GC_2026!$J:$J,MATCH($B103,POA_GC_2026!$A:$A,0)))</f>
        <v>001</v>
      </c>
      <c r="T103" s="183" t="str">
        <f>IF($B103="","",INDEX(POA_GC_2026!$K:$K,MATCH($B103,POA_GC_2026!$A:$A,0)))</f>
        <v>0000</v>
      </c>
      <c r="U103" s="183" t="str">
        <f>IF($B103="","",INDEX(POA_GC_2026!$L:$L,MATCH($B103,POA_GC_2026!$A:$A,0)))</f>
        <v>0000</v>
      </c>
      <c r="V103" s="189">
        <f t="shared" si="4"/>
        <v>1890</v>
      </c>
      <c r="W103" s="189">
        <f t="shared" si="5"/>
        <v>0</v>
      </c>
      <c r="X103" s="198">
        <v>1890</v>
      </c>
      <c r="Y103" s="145">
        <v>0</v>
      </c>
      <c r="Z103" s="198">
        <v>0</v>
      </c>
      <c r="AA103" s="145">
        <v>0</v>
      </c>
      <c r="AB103" s="196" t="s">
        <v>41</v>
      </c>
      <c r="AC103" s="145">
        <v>17</v>
      </c>
      <c r="AD103" s="145"/>
      <c r="AE103" s="145" t="s">
        <v>2809</v>
      </c>
      <c r="AF103" s="197">
        <f>IF($B103="","",INDEX(POA_GC_2026!$BE:$BE,MATCH($B103,POA_GC_2026!$A:$A,0)))</f>
        <v>1890</v>
      </c>
      <c r="AG103" s="197"/>
      <c r="AH103" s="197">
        <f>IF($B103="","",INDEX(POA_GC_2026!$BE:$BE,MATCH($B103,POA_GC_2026!$A:$A,0)))</f>
        <v>1890</v>
      </c>
      <c r="AI103" s="201" t="str">
        <f>IF($B103="","",INDEX(POA_GC_2026!$B:$B,MATCH($B103,POA_GC_2026!$A:$A,0)))</f>
        <v>HOSPITAL GENERAL DE CHONE</v>
      </c>
      <c r="AJ103" s="204" t="s">
        <v>2680</v>
      </c>
    </row>
    <row r="104" spans="1:36">
      <c r="A104" s="557" t="s">
        <v>2437</v>
      </c>
      <c r="B104" s="204" t="s">
        <v>2684</v>
      </c>
      <c r="C104" s="558" t="s">
        <v>2812</v>
      </c>
      <c r="D104" s="559">
        <v>46084</v>
      </c>
      <c r="E104" s="558" t="s">
        <v>2813</v>
      </c>
      <c r="F104" s="559">
        <v>46085</v>
      </c>
      <c r="G104" s="558" t="s">
        <v>347</v>
      </c>
      <c r="H104" s="182" t="str">
        <f>IF($B104="","",INDEX(POA_GC_2026!$O:$O,MATCH($B104,POA_GC_2026!$A:$A,0)))</f>
        <v>PROVISION Y PRESTACION DE SERVICIOS DE SALUD</v>
      </c>
      <c r="I104" s="183" t="str">
        <f>IF($B104="","",INDEX(POA_GC_2026!$B:$B,MATCH($B104,POA_GC_2026!$A:$A,0)))</f>
        <v>HOSPITAL GENERAL DE CHONE</v>
      </c>
      <c r="J104" s="183" t="str">
        <f>IF($B104="","",INDEX(POA_GC_2026!$N:$N,MATCH($B104,POA_GC_2026!$A:$A,0)))</f>
        <v>HOSPITAL GENERAL DE CHONE</v>
      </c>
      <c r="K104" s="183" t="str">
        <f>IF($B104="","",INDEX(POA_GC_2026!$X:$X,MATCH($B104,POA_GC_2026!$A:$A,0)))</f>
        <v>ACTA DE ENTREGA RECEPCION DE MEDICAMENTOS ADQUIRIDOS, COMPROBANDO SUS CANTIDADES, CALIDAD Y CARACTERISTICAS DE ACUERDO A LO SOLICITADO</v>
      </c>
      <c r="L104" s="183" t="str">
        <f>IF($B104="","",INDEX(POA_GC_2026!$C:$C,MATCH($B104,POA_GC_2026!$A:$A,0)))</f>
        <v xml:space="preserve">ADQUISICION DE MEDICAMENTOS </v>
      </c>
      <c r="M104" s="184" t="str">
        <f>IF($B104="","",INDEX(POA_GC_2026!$D:$D,MATCH($B104,POA_GC_2026!$A:$A,0)))</f>
        <v>1333</v>
      </c>
      <c r="N104" s="185" t="str">
        <f>IF($B104="","",INDEX(POA_GC_2026!$E:$E,MATCH($B104,POA_GC_2026!$A:$A,0)))</f>
        <v>90</v>
      </c>
      <c r="O104" s="184" t="str">
        <f>IF($B104="","",INDEX(POA_GC_2026!$F:$F,MATCH($B104,POA_GC_2026!$A:$A,0)))</f>
        <v>000</v>
      </c>
      <c r="P104" s="184" t="str">
        <f>IF($B104="","",INDEX(POA_GC_2026!$G:$G,MATCH($B104,POA_GC_2026!$A:$A,0)))</f>
        <v>004</v>
      </c>
      <c r="Q104" s="183">
        <f>IF($B104="","",INDEX(POA_GC_2026!$H:$H,MATCH($B104,POA_GC_2026!$A:$A,0)))</f>
        <v>530809</v>
      </c>
      <c r="R104" s="183" t="str">
        <f>IF($B104="","",INDEX(POA_GC_2026!$I:$I,MATCH($B104,POA_GC_2026!$A:$A,0)))</f>
        <v>1303</v>
      </c>
      <c r="S104" s="183" t="str">
        <f>IF($B104="","",INDEX(POA_GC_2026!$J:$J,MATCH($B104,POA_GC_2026!$A:$A,0)))</f>
        <v>001</v>
      </c>
      <c r="T104" s="183" t="str">
        <f>IF($B104="","",INDEX(POA_GC_2026!$K:$K,MATCH($B104,POA_GC_2026!$A:$A,0)))</f>
        <v>0000</v>
      </c>
      <c r="U104" s="183" t="str">
        <f>IF($B104="","",INDEX(POA_GC_2026!$L:$L,MATCH($B104,POA_GC_2026!$A:$A,0)))</f>
        <v>0000</v>
      </c>
      <c r="V104" s="189">
        <f t="shared" si="4"/>
        <v>2420.7199999999998</v>
      </c>
      <c r="W104" s="189">
        <f t="shared" si="5"/>
        <v>0</v>
      </c>
      <c r="X104" s="198">
        <v>2420.7199999999998</v>
      </c>
      <c r="Y104" s="145">
        <v>0</v>
      </c>
      <c r="Z104" s="198">
        <v>0</v>
      </c>
      <c r="AA104" s="145">
        <v>0</v>
      </c>
      <c r="AB104" s="196" t="s">
        <v>41</v>
      </c>
      <c r="AC104" s="145">
        <v>17</v>
      </c>
      <c r="AD104" s="145"/>
      <c r="AE104" s="145" t="s">
        <v>2809</v>
      </c>
      <c r="AF104" s="197">
        <f>IF($B104="","",INDEX(POA_GC_2026!$BE:$BE,MATCH($B104,POA_GC_2026!$A:$A,0)))</f>
        <v>2420.7199999999998</v>
      </c>
      <c r="AG104" s="197"/>
      <c r="AH104" s="197">
        <f>IF($B104="","",INDEX(POA_GC_2026!$BE:$BE,MATCH($B104,POA_GC_2026!$A:$A,0)))</f>
        <v>2420.7199999999998</v>
      </c>
      <c r="AI104" s="201" t="str">
        <f>IF($B104="","",INDEX(POA_GC_2026!$B:$B,MATCH($B104,POA_GC_2026!$A:$A,0)))</f>
        <v>HOSPITAL GENERAL DE CHONE</v>
      </c>
      <c r="AJ104" s="204" t="s">
        <v>2684</v>
      </c>
    </row>
    <row r="105" spans="1:36">
      <c r="A105" s="557" t="s">
        <v>2437</v>
      </c>
      <c r="B105" s="204" t="s">
        <v>2560</v>
      </c>
      <c r="C105" s="558" t="s">
        <v>2812</v>
      </c>
      <c r="D105" s="559">
        <v>46084</v>
      </c>
      <c r="E105" s="558" t="s">
        <v>2813</v>
      </c>
      <c r="F105" s="559">
        <v>46085</v>
      </c>
      <c r="G105" s="558" t="s">
        <v>347</v>
      </c>
      <c r="H105" s="182" t="str">
        <f>IF($B105="","",INDEX(POA_GC_2026!$O:$O,MATCH($B105,POA_GC_2026!$A:$A,0)))</f>
        <v>PROVISION Y PRESTACION DE SERVICIOS DE SALUD</v>
      </c>
      <c r="I105" s="183" t="str">
        <f>IF($B105="","",INDEX(POA_GC_2026!$B:$B,MATCH($B105,POA_GC_2026!$A:$A,0)))</f>
        <v>HOSPITAL GENERAL DE CHONE</v>
      </c>
      <c r="J105" s="183" t="str">
        <f>IF($B105="","",INDEX(POA_GC_2026!$N:$N,MATCH($B105,POA_GC_2026!$A:$A,0)))</f>
        <v>HOSPITAL GENERAL DE CHONE</v>
      </c>
      <c r="K105" s="183" t="str">
        <f>IF($B105="","",INDEX(POA_GC_2026!$X:$X,MATCH($B105,POA_GC_2026!$A:$A,0)))</f>
        <v>ACTA DE ENTREGA RECEPCION DE MEDICAMENTOS ADQUIRIDOS, COMPROBANDO SUS CANTIDADES, CALIDAD Y CARACTERISTICAS DE ACUERDO A LO SOLICITADO</v>
      </c>
      <c r="L105" s="183" t="str">
        <f>IF($B105="","",INDEX(POA_GC_2026!$C:$C,MATCH($B105,POA_GC_2026!$A:$A,0)))</f>
        <v xml:space="preserve">ADQUISICION DE MEDICAMENTOS </v>
      </c>
      <c r="M105" s="184" t="str">
        <f>IF($B105="","",INDEX(POA_GC_2026!$D:$D,MATCH($B105,POA_GC_2026!$A:$A,0)))</f>
        <v>1333</v>
      </c>
      <c r="N105" s="185" t="str">
        <f>IF($B105="","",INDEX(POA_GC_2026!$E:$E,MATCH($B105,POA_GC_2026!$A:$A,0)))</f>
        <v>90</v>
      </c>
      <c r="O105" s="184" t="str">
        <f>IF($B105="","",INDEX(POA_GC_2026!$F:$F,MATCH($B105,POA_GC_2026!$A:$A,0)))</f>
        <v>000</v>
      </c>
      <c r="P105" s="184" t="str">
        <f>IF($B105="","",INDEX(POA_GC_2026!$G:$G,MATCH($B105,POA_GC_2026!$A:$A,0)))</f>
        <v>001</v>
      </c>
      <c r="Q105" s="183">
        <f>IF($B105="","",INDEX(POA_GC_2026!$H:$H,MATCH($B105,POA_GC_2026!$A:$A,0)))</f>
        <v>530809</v>
      </c>
      <c r="R105" s="183" t="str">
        <f>IF($B105="","",INDEX(POA_GC_2026!$I:$I,MATCH($B105,POA_GC_2026!$A:$A,0)))</f>
        <v>1303</v>
      </c>
      <c r="S105" s="183" t="str">
        <f>IF($B105="","",INDEX(POA_GC_2026!$J:$J,MATCH($B105,POA_GC_2026!$A:$A,0)))</f>
        <v>001</v>
      </c>
      <c r="T105" s="183" t="str">
        <f>IF($B105="","",INDEX(POA_GC_2026!$K:$K,MATCH($B105,POA_GC_2026!$A:$A,0)))</f>
        <v>0000</v>
      </c>
      <c r="U105" s="183" t="str">
        <f>IF($B105="","",INDEX(POA_GC_2026!$L:$L,MATCH($B105,POA_GC_2026!$A:$A,0)))</f>
        <v>0000</v>
      </c>
      <c r="V105" s="189">
        <f t="shared" si="4"/>
        <v>0</v>
      </c>
      <c r="W105" s="189">
        <f t="shared" si="5"/>
        <v>33856.839999999997</v>
      </c>
      <c r="X105" s="198">
        <v>0</v>
      </c>
      <c r="Y105" s="145">
        <v>0</v>
      </c>
      <c r="Z105" s="198">
        <v>33856.839999999997</v>
      </c>
      <c r="AA105" s="145">
        <v>0</v>
      </c>
      <c r="AB105" s="196" t="s">
        <v>41</v>
      </c>
      <c r="AC105" s="145">
        <v>17</v>
      </c>
      <c r="AD105" s="145"/>
      <c r="AE105" s="145" t="s">
        <v>2809</v>
      </c>
      <c r="AF105" s="197">
        <f>IF($B105="","",INDEX(POA_GC_2026!$BE:$BE,MATCH($B105,POA_GC_2026!$A:$A,0)))</f>
        <v>16209.010000000002</v>
      </c>
      <c r="AG105" s="197"/>
      <c r="AH105" s="197">
        <f>IF($B105="","",INDEX(POA_GC_2026!$BE:$BE,MATCH($B105,POA_GC_2026!$A:$A,0)))</f>
        <v>16209.010000000002</v>
      </c>
      <c r="AI105" s="201" t="str">
        <f>IF($B105="","",INDEX(POA_GC_2026!$B:$B,MATCH($B105,POA_GC_2026!$A:$A,0)))</f>
        <v>HOSPITAL GENERAL DE CHONE</v>
      </c>
      <c r="AJ105" s="204" t="s">
        <v>2560</v>
      </c>
    </row>
    <row r="106" spans="1:36">
      <c r="A106" s="557" t="s">
        <v>2438</v>
      </c>
      <c r="B106" s="204" t="s">
        <v>2570</v>
      </c>
      <c r="C106" s="558" t="s">
        <v>2814</v>
      </c>
      <c r="D106" s="559">
        <v>46080</v>
      </c>
      <c r="E106" s="558" t="s">
        <v>2814</v>
      </c>
      <c r="F106" s="559">
        <v>46119</v>
      </c>
      <c r="G106" s="558" t="s">
        <v>347</v>
      </c>
      <c r="H106" s="182" t="str">
        <f>IF($B106="","",INDEX(POA_GC_2026!$O:$O,MATCH($B106,POA_GC_2026!$A:$A,0)))</f>
        <v>PROVISION Y PRESTACION DE SERVICIOS DE SALUD</v>
      </c>
      <c r="I106" s="183" t="str">
        <f>IF($B106="","",INDEX(POA_GC_2026!$B:$B,MATCH($B106,POA_GC_2026!$A:$A,0)))</f>
        <v>HOSPITAL GENERAL DE CHONE</v>
      </c>
      <c r="J106" s="183" t="str">
        <f>IF($B106="","",INDEX(POA_GC_2026!$N:$N,MATCH($B106,POA_GC_2026!$A:$A,0)))</f>
        <v>HOSPITAL GENERAL DE CHONE</v>
      </c>
      <c r="K106" s="183" t="str">
        <f>IF($B106="","",INDEX(POA_GC_2026!$X:$X,MATCH($B106,POA_GC_2026!$A:$A,0)))</f>
        <v>DISTRIBUTIVOS DE SUELDOS Y SALARIOS DEL PERSONAL</v>
      </c>
      <c r="L106" s="183" t="str">
        <f>IF($B106="","",INDEX(POA_GC_2026!$C:$C,MATCH($B106,POA_GC_2026!$A:$A,0)))</f>
        <v>PAGO DE DECIMO TERCER SUELDO</v>
      </c>
      <c r="M106" s="184" t="str">
        <f>IF($B106="","",INDEX(POA_GC_2026!$D:$D,MATCH($B106,POA_GC_2026!$A:$A,0)))</f>
        <v>1333</v>
      </c>
      <c r="N106" s="185" t="str">
        <f>IF($B106="","",INDEX(POA_GC_2026!$E:$E,MATCH($B106,POA_GC_2026!$A:$A,0)))</f>
        <v>90</v>
      </c>
      <c r="O106" s="184" t="str">
        <f>IF($B106="","",INDEX(POA_GC_2026!$F:$F,MATCH($B106,POA_GC_2026!$A:$A,0)))</f>
        <v>000</v>
      </c>
      <c r="P106" s="184" t="str">
        <f>IF($B106="","",INDEX(POA_GC_2026!$G:$G,MATCH($B106,POA_GC_2026!$A:$A,0)))</f>
        <v>004</v>
      </c>
      <c r="Q106" s="183">
        <f>IF($B106="","",INDEX(POA_GC_2026!$H:$H,MATCH($B106,POA_GC_2026!$A:$A,0)))</f>
        <v>510203</v>
      </c>
      <c r="R106" s="183" t="str">
        <f>IF($B106="","",INDEX(POA_GC_2026!$I:$I,MATCH($B106,POA_GC_2026!$A:$A,0)))</f>
        <v>1300</v>
      </c>
      <c r="S106" s="183" t="str">
        <f>IF($B106="","",INDEX(POA_GC_2026!$J:$J,MATCH($B106,POA_GC_2026!$A:$A,0)))</f>
        <v>001</v>
      </c>
      <c r="T106" s="183" t="str">
        <f>IF($B106="","",INDEX(POA_GC_2026!$K:$K,MATCH($B106,POA_GC_2026!$A:$A,0)))</f>
        <v>0000</v>
      </c>
      <c r="U106" s="183" t="str">
        <f>IF($B106="","",INDEX(POA_GC_2026!$L:$L,MATCH($B106,POA_GC_2026!$A:$A,0)))</f>
        <v>0000</v>
      </c>
      <c r="V106" s="189">
        <f t="shared" si="4"/>
        <v>0</v>
      </c>
      <c r="W106" s="189">
        <f t="shared" si="5"/>
        <v>656.5</v>
      </c>
      <c r="X106" s="198"/>
      <c r="Y106" s="145"/>
      <c r="Z106" s="198">
        <v>656.5</v>
      </c>
      <c r="AA106" s="145">
        <v>0</v>
      </c>
      <c r="AB106" s="196" t="s">
        <v>41</v>
      </c>
      <c r="AC106" s="145">
        <v>18</v>
      </c>
      <c r="AD106" s="145"/>
      <c r="AE106" s="145" t="s">
        <v>2809</v>
      </c>
      <c r="AF106" s="197">
        <f>IF($B106="","",INDEX(POA_GC_2026!$BE:$BE,MATCH($B106,POA_GC_2026!$A:$A,0)))</f>
        <v>721004.71000000008</v>
      </c>
      <c r="AG106" s="197"/>
      <c r="AH106" s="197">
        <f>IF($B106="","",INDEX(POA_GC_2026!$BE:$BE,MATCH($B106,POA_GC_2026!$A:$A,0)))</f>
        <v>721004.71000000008</v>
      </c>
      <c r="AI106" s="201" t="str">
        <f>IF($B106="","",INDEX(POA_GC_2026!$B:$B,MATCH($B106,POA_GC_2026!$A:$A,0)))</f>
        <v>HOSPITAL GENERAL DE CHONE</v>
      </c>
      <c r="AJ106" s="204" t="s">
        <v>2570</v>
      </c>
    </row>
    <row r="107" spans="1:36">
      <c r="A107" s="557" t="s">
        <v>2438</v>
      </c>
      <c r="B107" s="204" t="s">
        <v>2587</v>
      </c>
      <c r="C107" s="558" t="s">
        <v>2814</v>
      </c>
      <c r="D107" s="559">
        <v>46080</v>
      </c>
      <c r="E107" s="558" t="s">
        <v>2814</v>
      </c>
      <c r="F107" s="559">
        <v>46119</v>
      </c>
      <c r="G107" s="558" t="s">
        <v>347</v>
      </c>
      <c r="H107" s="182" t="str">
        <f>IF($B107="","",INDEX(POA_GC_2026!$O:$O,MATCH($B107,POA_GC_2026!$A:$A,0)))</f>
        <v>PROVISION Y PRESTACION DE SERVICIOS DE SALUD</v>
      </c>
      <c r="I107" s="183" t="str">
        <f>IF($B107="","",INDEX(POA_GC_2026!$B:$B,MATCH($B107,POA_GC_2026!$A:$A,0)))</f>
        <v>HOSPITAL GENERAL DE CHONE</v>
      </c>
      <c r="J107" s="183" t="str">
        <f>IF($B107="","",INDEX(POA_GC_2026!$N:$N,MATCH($B107,POA_GC_2026!$A:$A,0)))</f>
        <v>HOSPITAL GENERAL DE CHONE</v>
      </c>
      <c r="K107" s="183" t="str">
        <f>IF($B107="","",INDEX(POA_GC_2026!$X:$X,MATCH($B107,POA_GC_2026!$A:$A,0)))</f>
        <v>DISTRIBUTIVOS DE SUELDOS Y SALARIOS DEL PERSONAL</v>
      </c>
      <c r="L107" s="183" t="str">
        <f>IF($B107="","",INDEX(POA_GC_2026!$C:$C,MATCH($B107,POA_GC_2026!$A:$A,0)))</f>
        <v>PAGO DE APORTE PATRONAL</v>
      </c>
      <c r="M107" s="184" t="str">
        <f>IF($B107="","",INDEX(POA_GC_2026!$D:$D,MATCH($B107,POA_GC_2026!$A:$A,0)))</f>
        <v>1333</v>
      </c>
      <c r="N107" s="185" t="str">
        <f>IF($B107="","",INDEX(POA_GC_2026!$E:$E,MATCH($B107,POA_GC_2026!$A:$A,0)))</f>
        <v>90</v>
      </c>
      <c r="O107" s="184" t="str">
        <f>IF($B107="","",INDEX(POA_GC_2026!$F:$F,MATCH($B107,POA_GC_2026!$A:$A,0)))</f>
        <v>000</v>
      </c>
      <c r="P107" s="184" t="str">
        <f>IF($B107="","",INDEX(POA_GC_2026!$G:$G,MATCH($B107,POA_GC_2026!$A:$A,0)))</f>
        <v>004</v>
      </c>
      <c r="Q107" s="183">
        <f>IF($B107="","",INDEX(POA_GC_2026!$H:$H,MATCH($B107,POA_GC_2026!$A:$A,0)))</f>
        <v>510601</v>
      </c>
      <c r="R107" s="183" t="str">
        <f>IF($B107="","",INDEX(POA_GC_2026!$I:$I,MATCH($B107,POA_GC_2026!$A:$A,0)))</f>
        <v>1300</v>
      </c>
      <c r="S107" s="183" t="str">
        <f>IF($B107="","",INDEX(POA_GC_2026!$J:$J,MATCH($B107,POA_GC_2026!$A:$A,0)))</f>
        <v>001</v>
      </c>
      <c r="T107" s="183" t="str">
        <f>IF($B107="","",INDEX(POA_GC_2026!$K:$K,MATCH($B107,POA_GC_2026!$A:$A,0)))</f>
        <v>0000</v>
      </c>
      <c r="U107" s="183" t="str">
        <f>IF($B107="","",INDEX(POA_GC_2026!$L:$L,MATCH($B107,POA_GC_2026!$A:$A,0)))</f>
        <v>0000</v>
      </c>
      <c r="V107" s="189">
        <f t="shared" ref="V107:V169" si="6">+X107+Y107</f>
        <v>0</v>
      </c>
      <c r="W107" s="189">
        <f t="shared" ref="W107:W169" si="7">+Z107+AA107</f>
        <v>58.48</v>
      </c>
      <c r="X107" s="198"/>
      <c r="Y107" s="145"/>
      <c r="Z107" s="198">
        <v>58.48</v>
      </c>
      <c r="AA107" s="145">
        <v>0</v>
      </c>
      <c r="AB107" s="196" t="s">
        <v>41</v>
      </c>
      <c r="AC107" s="145">
        <v>18</v>
      </c>
      <c r="AD107" s="145"/>
      <c r="AE107" s="145" t="s">
        <v>2809</v>
      </c>
      <c r="AF107" s="197">
        <f>IF($B107="","",INDEX(POA_GC_2026!$BE:$BE,MATCH($B107,POA_GC_2026!$A:$A,0)))</f>
        <v>869708.43999999983</v>
      </c>
      <c r="AG107" s="197"/>
      <c r="AH107" s="197">
        <f>IF($B107="","",INDEX(POA_GC_2026!$BE:$BE,MATCH($B107,POA_GC_2026!$A:$A,0)))</f>
        <v>869708.43999999983</v>
      </c>
      <c r="AI107" s="201" t="str">
        <f>IF($B107="","",INDEX(POA_GC_2026!$B:$B,MATCH($B107,POA_GC_2026!$A:$A,0)))</f>
        <v>HOSPITAL GENERAL DE CHONE</v>
      </c>
      <c r="AJ107" s="204" t="s">
        <v>2587</v>
      </c>
    </row>
    <row r="108" spans="1:36">
      <c r="A108" s="557" t="s">
        <v>2438</v>
      </c>
      <c r="B108" s="204" t="s">
        <v>2588</v>
      </c>
      <c r="C108" s="558" t="s">
        <v>2814</v>
      </c>
      <c r="D108" s="559">
        <v>46080</v>
      </c>
      <c r="E108" s="558" t="s">
        <v>2814</v>
      </c>
      <c r="F108" s="559">
        <v>46119</v>
      </c>
      <c r="G108" s="558" t="s">
        <v>347</v>
      </c>
      <c r="H108" s="182" t="str">
        <f>IF($B108="","",INDEX(POA_GC_2026!$O:$O,MATCH($B108,POA_GC_2026!$A:$A,0)))</f>
        <v>PROVISION Y PRESTACION DE SERVICIOS DE SALUD</v>
      </c>
      <c r="I108" s="183" t="str">
        <f>IF($B108="","",INDEX(POA_GC_2026!$B:$B,MATCH($B108,POA_GC_2026!$A:$A,0)))</f>
        <v>HOSPITAL GENERAL DE CHONE</v>
      </c>
      <c r="J108" s="183" t="str">
        <f>IF($B108="","",INDEX(POA_GC_2026!$N:$N,MATCH($B108,POA_GC_2026!$A:$A,0)))</f>
        <v>HOSPITAL GENERAL DE CHONE</v>
      </c>
      <c r="K108" s="183" t="str">
        <f>IF($B108="","",INDEX(POA_GC_2026!$X:$X,MATCH($B108,POA_GC_2026!$A:$A,0)))</f>
        <v>DISTRIBUTIVOS DE SUELDOS Y SALARIOS DEL PERSONAL</v>
      </c>
      <c r="L108" s="183" t="str">
        <f>IF($B108="","",INDEX(POA_GC_2026!$C:$C,MATCH($B108,POA_GC_2026!$A:$A,0)))</f>
        <v>PAGO DE FONDOS DE RESERVA</v>
      </c>
      <c r="M108" s="184" t="str">
        <f>IF($B108="","",INDEX(POA_GC_2026!$D:$D,MATCH($B108,POA_GC_2026!$A:$A,0)))</f>
        <v>1333</v>
      </c>
      <c r="N108" s="185" t="str">
        <f>IF($B108="","",INDEX(POA_GC_2026!$E:$E,MATCH($B108,POA_GC_2026!$A:$A,0)))</f>
        <v>90</v>
      </c>
      <c r="O108" s="184" t="str">
        <f>IF($B108="","",INDEX(POA_GC_2026!$F:$F,MATCH($B108,POA_GC_2026!$A:$A,0)))</f>
        <v>000</v>
      </c>
      <c r="P108" s="184" t="str">
        <f>IF($B108="","",INDEX(POA_GC_2026!$G:$G,MATCH($B108,POA_GC_2026!$A:$A,0)))</f>
        <v>004</v>
      </c>
      <c r="Q108" s="183">
        <f>IF($B108="","",INDEX(POA_GC_2026!$H:$H,MATCH($B108,POA_GC_2026!$A:$A,0)))</f>
        <v>510602</v>
      </c>
      <c r="R108" s="183" t="str">
        <f>IF($B108="","",INDEX(POA_GC_2026!$I:$I,MATCH($B108,POA_GC_2026!$A:$A,0)))</f>
        <v>1300</v>
      </c>
      <c r="S108" s="183" t="str">
        <f>IF($B108="","",INDEX(POA_GC_2026!$J:$J,MATCH($B108,POA_GC_2026!$A:$A,0)))</f>
        <v>001</v>
      </c>
      <c r="T108" s="183" t="str">
        <f>IF($B108="","",INDEX(POA_GC_2026!$K:$K,MATCH($B108,POA_GC_2026!$A:$A,0)))</f>
        <v>0000</v>
      </c>
      <c r="U108" s="183" t="str">
        <f>IF($B108="","",INDEX(POA_GC_2026!$L:$L,MATCH($B108,POA_GC_2026!$A:$A,0)))</f>
        <v>0000</v>
      </c>
      <c r="V108" s="189">
        <f t="shared" si="6"/>
        <v>0</v>
      </c>
      <c r="W108" s="189">
        <f t="shared" si="7"/>
        <v>50.5</v>
      </c>
      <c r="X108" s="198"/>
      <c r="Y108" s="145"/>
      <c r="Z108" s="198">
        <v>50.5</v>
      </c>
      <c r="AA108" s="145">
        <v>0</v>
      </c>
      <c r="AB108" s="196" t="s">
        <v>41</v>
      </c>
      <c r="AC108" s="145">
        <v>18</v>
      </c>
      <c r="AD108" s="145"/>
      <c r="AE108" s="145" t="s">
        <v>2809</v>
      </c>
      <c r="AF108" s="197">
        <f>IF($B108="","",INDEX(POA_GC_2026!$BE:$BE,MATCH($B108,POA_GC_2026!$A:$A,0)))</f>
        <v>724481.85999999987</v>
      </c>
      <c r="AG108" s="197"/>
      <c r="AH108" s="197">
        <f>IF($B108="","",INDEX(POA_GC_2026!$BE:$BE,MATCH($B108,POA_GC_2026!$A:$A,0)))</f>
        <v>724481.85999999987</v>
      </c>
      <c r="AI108" s="201" t="str">
        <f>IF($B108="","",INDEX(POA_GC_2026!$B:$B,MATCH($B108,POA_GC_2026!$A:$A,0)))</f>
        <v>HOSPITAL GENERAL DE CHONE</v>
      </c>
      <c r="AJ108" s="204" t="s">
        <v>2588</v>
      </c>
    </row>
    <row r="109" spans="1:36">
      <c r="A109" s="557" t="s">
        <v>2439</v>
      </c>
      <c r="B109" s="204" t="s">
        <v>2691</v>
      </c>
      <c r="C109" s="558" t="s">
        <v>2799</v>
      </c>
      <c r="D109" s="559">
        <v>46101</v>
      </c>
      <c r="E109" s="558" t="s">
        <v>2799</v>
      </c>
      <c r="F109" s="559">
        <v>46101</v>
      </c>
      <c r="G109" s="558" t="s">
        <v>347</v>
      </c>
      <c r="H109" s="182" t="str">
        <f>IF($B109="","",INDEX(POA_GC_2026!$O:$O,MATCH($B109,POA_GC_2026!$A:$A,0)))</f>
        <v>PROVISION Y PRESTACION DE SERVICIOS DE SALUD</v>
      </c>
      <c r="I109" s="183" t="str">
        <f>IF($B109="","",INDEX(POA_GC_2026!$B:$B,MATCH($B109,POA_GC_2026!$A:$A,0)))</f>
        <v>HOSPITAL GENERAL DE CHONE</v>
      </c>
      <c r="J109" s="183" t="str">
        <f>IF($B109="","",INDEX(POA_GC_2026!$N:$N,MATCH($B109,POA_GC_2026!$A:$A,0)))</f>
        <v>HOSPITAL GENERAL DE CHONE</v>
      </c>
      <c r="K109" s="183" t="str">
        <f>IF($B109="","",INDEX(POA_GC_2026!$X:$X,MATCH($B109,POA_GC_2026!$A:$A,0)))</f>
        <v>ACTA DE ENTREGA RECEPCION DE DISPOSITIVOS MEDICOS PARA LABORATORIO CLINICO Y PÀTOLOGIA ADQUIRIDOS, COMPROBANDO SUS CANTIDADES, CALIDAD Y CARACTERISTICAS DE ACUERDO A LO SOLICITADO</v>
      </c>
      <c r="L109" s="183" t="str">
        <f>IF($B109="","",INDEX(POA_GC_2026!$C:$C,MATCH($B109,POA_GC_2026!$A:$A,0)))</f>
        <v>ADQUISICION DE DISPOSITIVOS PARA LABORATORIO CLINICO Y PATOLOGIA</v>
      </c>
      <c r="M109" s="184" t="str">
        <f>IF($B109="","",INDEX(POA_GC_2026!$D:$D,MATCH($B109,POA_GC_2026!$A:$A,0)))</f>
        <v>1333</v>
      </c>
      <c r="N109" s="185" t="str">
        <f>IF($B109="","",INDEX(POA_GC_2026!$E:$E,MATCH($B109,POA_GC_2026!$A:$A,0)))</f>
        <v>90</v>
      </c>
      <c r="O109" s="184" t="str">
        <f>IF($B109="","",INDEX(POA_GC_2026!$F:$F,MATCH($B109,POA_GC_2026!$A:$A,0)))</f>
        <v>000</v>
      </c>
      <c r="P109" s="184" t="str">
        <f>IF($B109="","",INDEX(POA_GC_2026!$G:$G,MATCH($B109,POA_GC_2026!$A:$A,0)))</f>
        <v>004</v>
      </c>
      <c r="Q109" s="183">
        <f>IF($B109="","",INDEX(POA_GC_2026!$H:$H,MATCH($B109,POA_GC_2026!$A:$A,0)))</f>
        <v>530810</v>
      </c>
      <c r="R109" s="183" t="str">
        <f>IF($B109="","",INDEX(POA_GC_2026!$I:$I,MATCH($B109,POA_GC_2026!$A:$A,0)))</f>
        <v>1303</v>
      </c>
      <c r="S109" s="183" t="str">
        <f>IF($B109="","",INDEX(POA_GC_2026!$J:$J,MATCH($B109,POA_GC_2026!$A:$A,0)))</f>
        <v>001</v>
      </c>
      <c r="T109" s="183" t="str">
        <f>IF($B109="","",INDEX(POA_GC_2026!$K:$K,MATCH($B109,POA_GC_2026!$A:$A,0)))</f>
        <v>0000</v>
      </c>
      <c r="U109" s="183" t="str">
        <f>IF($B109="","",INDEX(POA_GC_2026!$L:$L,MATCH($B109,POA_GC_2026!$A:$A,0)))</f>
        <v>0000</v>
      </c>
      <c r="V109" s="189">
        <f t="shared" si="6"/>
        <v>238178.24</v>
      </c>
      <c r="W109" s="189">
        <f t="shared" si="7"/>
        <v>0</v>
      </c>
      <c r="X109" s="198">
        <v>238178.24</v>
      </c>
      <c r="Y109" s="145"/>
      <c r="Z109" s="198">
        <v>0</v>
      </c>
      <c r="AA109" s="145">
        <v>0</v>
      </c>
      <c r="AB109" s="196" t="s">
        <v>41</v>
      </c>
      <c r="AC109" s="145">
        <v>19</v>
      </c>
      <c r="AD109" s="145"/>
      <c r="AE109" s="145" t="s">
        <v>2815</v>
      </c>
      <c r="AF109" s="197">
        <f>IF($B109="","",INDEX(POA_GC_2026!$BE:$BE,MATCH($B109,POA_GC_2026!$A:$A,0)))</f>
        <v>0</v>
      </c>
      <c r="AG109" s="197"/>
      <c r="AH109" s="197">
        <f>IF($B109="","",INDEX(POA_GC_2026!$BE:$BE,MATCH($B109,POA_GC_2026!$A:$A,0)))</f>
        <v>0</v>
      </c>
      <c r="AI109" s="201" t="str">
        <f>IF($B109="","",INDEX(POA_GC_2026!$B:$B,MATCH($B109,POA_GC_2026!$A:$A,0)))</f>
        <v>HOSPITAL GENERAL DE CHONE</v>
      </c>
      <c r="AJ109" s="204" t="s">
        <v>2691</v>
      </c>
    </row>
    <row r="110" spans="1:36">
      <c r="A110" s="557" t="s">
        <v>2440</v>
      </c>
      <c r="B110" s="204" t="s">
        <v>2682</v>
      </c>
      <c r="C110" s="558" t="s">
        <v>2816</v>
      </c>
      <c r="D110" s="559">
        <v>46106</v>
      </c>
      <c r="E110" s="558" t="s">
        <v>2817</v>
      </c>
      <c r="F110" s="559">
        <v>46106</v>
      </c>
      <c r="G110" s="558" t="s">
        <v>347</v>
      </c>
      <c r="H110" s="182" t="str">
        <f>IF($B110="","",INDEX(POA_GC_2026!$O:$O,MATCH($B110,POA_GC_2026!$A:$A,0)))</f>
        <v>PROVISION Y PRESTACION DE SERVICIOS DE SALUD</v>
      </c>
      <c r="I110" s="183" t="str">
        <f>IF($B110="","",INDEX(POA_GC_2026!$B:$B,MATCH($B110,POA_GC_2026!$A:$A,0)))</f>
        <v>HOSPITAL GENERAL DE CHONE</v>
      </c>
      <c r="J110" s="183" t="str">
        <f>IF($B110="","",INDEX(POA_GC_2026!$N:$N,MATCH($B110,POA_GC_2026!$A:$A,0)))</f>
        <v>HOSPITAL GENERAL DE CHONE</v>
      </c>
      <c r="K110" s="183" t="str">
        <f>IF($B110="","",INDEX(POA_GC_2026!$X:$X,MATCH($B110,POA_GC_2026!$A:$A,0)))</f>
        <v>ACTA DE ENTREGA RECEPCION DE MEDICAMENTOS ADQUIRIDOS, COMPROBANDO SUS CANTIDADES, CALIDAD Y CARACTERISTICAS DE ACUERDO A LO SOLICITADO</v>
      </c>
      <c r="L110" s="183" t="str">
        <f>IF($B110="","",INDEX(POA_GC_2026!$C:$C,MATCH($B110,POA_GC_2026!$A:$A,0)))</f>
        <v xml:space="preserve">ADQUISICION DE MEDICAMENTOS </v>
      </c>
      <c r="M110" s="184" t="str">
        <f>IF($B110="","",INDEX(POA_GC_2026!$D:$D,MATCH($B110,POA_GC_2026!$A:$A,0)))</f>
        <v>1333</v>
      </c>
      <c r="N110" s="185" t="str">
        <f>IF($B110="","",INDEX(POA_GC_2026!$E:$E,MATCH($B110,POA_GC_2026!$A:$A,0)))</f>
        <v>90</v>
      </c>
      <c r="O110" s="184" t="str">
        <f>IF($B110="","",INDEX(POA_GC_2026!$F:$F,MATCH($B110,POA_GC_2026!$A:$A,0)))</f>
        <v>000</v>
      </c>
      <c r="P110" s="184" t="str">
        <f>IF($B110="","",INDEX(POA_GC_2026!$G:$G,MATCH($B110,POA_GC_2026!$A:$A,0)))</f>
        <v>004</v>
      </c>
      <c r="Q110" s="183">
        <f>IF($B110="","",INDEX(POA_GC_2026!$H:$H,MATCH($B110,POA_GC_2026!$A:$A,0)))</f>
        <v>530809</v>
      </c>
      <c r="R110" s="183" t="str">
        <f>IF($B110="","",INDEX(POA_GC_2026!$I:$I,MATCH($B110,POA_GC_2026!$A:$A,0)))</f>
        <v>1303</v>
      </c>
      <c r="S110" s="183" t="str">
        <f>IF($B110="","",INDEX(POA_GC_2026!$J:$J,MATCH($B110,POA_GC_2026!$A:$A,0)))</f>
        <v>001</v>
      </c>
      <c r="T110" s="183" t="str">
        <f>IF($B110="","",INDEX(POA_GC_2026!$K:$K,MATCH($B110,POA_GC_2026!$A:$A,0)))</f>
        <v>0000</v>
      </c>
      <c r="U110" s="183" t="str">
        <f>IF($B110="","",INDEX(POA_GC_2026!$L:$L,MATCH($B110,POA_GC_2026!$A:$A,0)))</f>
        <v>0000</v>
      </c>
      <c r="V110" s="189">
        <f t="shared" si="6"/>
        <v>6764</v>
      </c>
      <c r="W110" s="189">
        <f t="shared" si="7"/>
        <v>0</v>
      </c>
      <c r="X110" s="198">
        <v>6764</v>
      </c>
      <c r="Y110" s="145"/>
      <c r="Z110" s="198">
        <v>0</v>
      </c>
      <c r="AA110" s="145">
        <v>0</v>
      </c>
      <c r="AB110" s="196" t="s">
        <v>41</v>
      </c>
      <c r="AC110" s="145">
        <v>20</v>
      </c>
      <c r="AD110" s="145"/>
      <c r="AE110" s="145" t="s">
        <v>2809</v>
      </c>
      <c r="AF110" s="197">
        <f>IF($B110="","",INDEX(POA_GC_2026!$BE:$BE,MATCH($B110,POA_GC_2026!$A:$A,0)))</f>
        <v>6764</v>
      </c>
      <c r="AG110" s="197"/>
      <c r="AH110" s="197">
        <f>IF($B110="","",INDEX(POA_GC_2026!$BE:$BE,MATCH($B110,POA_GC_2026!$A:$A,0)))</f>
        <v>6764</v>
      </c>
      <c r="AI110" s="201" t="str">
        <f>IF($B110="","",INDEX(POA_GC_2026!$B:$B,MATCH($B110,POA_GC_2026!$A:$A,0)))</f>
        <v>HOSPITAL GENERAL DE CHONE</v>
      </c>
      <c r="AJ110" s="204" t="s">
        <v>2682</v>
      </c>
    </row>
    <row r="111" spans="1:36">
      <c r="A111" s="557" t="s">
        <v>2440</v>
      </c>
      <c r="B111" s="204" t="s">
        <v>2691</v>
      </c>
      <c r="C111" s="558" t="s">
        <v>2816</v>
      </c>
      <c r="D111" s="559">
        <v>46106</v>
      </c>
      <c r="E111" s="558" t="s">
        <v>2817</v>
      </c>
      <c r="F111" s="559">
        <v>46106</v>
      </c>
      <c r="G111" s="558" t="s">
        <v>347</v>
      </c>
      <c r="H111" s="182" t="str">
        <f>IF($B111="","",INDEX(POA_GC_2026!$O:$O,MATCH($B111,POA_GC_2026!$A:$A,0)))</f>
        <v>PROVISION Y PRESTACION DE SERVICIOS DE SALUD</v>
      </c>
      <c r="I111" s="183" t="str">
        <f>IF($B111="","",INDEX(POA_GC_2026!$B:$B,MATCH($B111,POA_GC_2026!$A:$A,0)))</f>
        <v>HOSPITAL GENERAL DE CHONE</v>
      </c>
      <c r="J111" s="183" t="str">
        <f>IF($B111="","",INDEX(POA_GC_2026!$N:$N,MATCH($B111,POA_GC_2026!$A:$A,0)))</f>
        <v>HOSPITAL GENERAL DE CHONE</v>
      </c>
      <c r="K111" s="183" t="str">
        <f>IF($B111="","",INDEX(POA_GC_2026!$X:$X,MATCH($B111,POA_GC_2026!$A:$A,0)))</f>
        <v>ACTA DE ENTREGA RECEPCION DE DISPOSITIVOS MEDICOS PARA LABORATORIO CLINICO Y PÀTOLOGIA ADQUIRIDOS, COMPROBANDO SUS CANTIDADES, CALIDAD Y CARACTERISTICAS DE ACUERDO A LO SOLICITADO</v>
      </c>
      <c r="L111" s="183" t="str">
        <f>IF($B111="","",INDEX(POA_GC_2026!$C:$C,MATCH($B111,POA_GC_2026!$A:$A,0)))</f>
        <v>ADQUISICION DE DISPOSITIVOS PARA LABORATORIO CLINICO Y PATOLOGIA</v>
      </c>
      <c r="M111" s="184" t="str">
        <f>IF($B111="","",INDEX(POA_GC_2026!$D:$D,MATCH($B111,POA_GC_2026!$A:$A,0)))</f>
        <v>1333</v>
      </c>
      <c r="N111" s="185" t="str">
        <f>IF($B111="","",INDEX(POA_GC_2026!$E:$E,MATCH($B111,POA_GC_2026!$A:$A,0)))</f>
        <v>90</v>
      </c>
      <c r="O111" s="184" t="str">
        <f>IF($B111="","",INDEX(POA_GC_2026!$F:$F,MATCH($B111,POA_GC_2026!$A:$A,0)))</f>
        <v>000</v>
      </c>
      <c r="P111" s="184" t="str">
        <f>IF($B111="","",INDEX(POA_GC_2026!$G:$G,MATCH($B111,POA_GC_2026!$A:$A,0)))</f>
        <v>004</v>
      </c>
      <c r="Q111" s="183">
        <f>IF($B111="","",INDEX(POA_GC_2026!$H:$H,MATCH($B111,POA_GC_2026!$A:$A,0)))</f>
        <v>530810</v>
      </c>
      <c r="R111" s="183" t="str">
        <f>IF($B111="","",INDEX(POA_GC_2026!$I:$I,MATCH($B111,POA_GC_2026!$A:$A,0)))</f>
        <v>1303</v>
      </c>
      <c r="S111" s="183" t="str">
        <f>IF($B111="","",INDEX(POA_GC_2026!$J:$J,MATCH($B111,POA_GC_2026!$A:$A,0)))</f>
        <v>001</v>
      </c>
      <c r="T111" s="183" t="str">
        <f>IF($B111="","",INDEX(POA_GC_2026!$K:$K,MATCH($B111,POA_GC_2026!$A:$A,0)))</f>
        <v>0000</v>
      </c>
      <c r="U111" s="183" t="str">
        <f>IF($B111="","",INDEX(POA_GC_2026!$L:$L,MATCH($B111,POA_GC_2026!$A:$A,0)))</f>
        <v>0000</v>
      </c>
      <c r="V111" s="189">
        <f t="shared" si="6"/>
        <v>0</v>
      </c>
      <c r="W111" s="189">
        <f t="shared" si="7"/>
        <v>6764</v>
      </c>
      <c r="X111" s="198"/>
      <c r="Y111" s="145"/>
      <c r="Z111" s="198">
        <v>6764</v>
      </c>
      <c r="AA111" s="145">
        <v>0</v>
      </c>
      <c r="AB111" s="196" t="s">
        <v>41</v>
      </c>
      <c r="AC111" s="145">
        <v>20</v>
      </c>
      <c r="AD111" s="145"/>
      <c r="AE111" s="145" t="s">
        <v>2809</v>
      </c>
      <c r="AF111" s="197">
        <f>IF($B111="","",INDEX(POA_GC_2026!$BE:$BE,MATCH($B111,POA_GC_2026!$A:$A,0)))</f>
        <v>0</v>
      </c>
      <c r="AG111" s="197"/>
      <c r="AH111" s="197">
        <f>IF($B111="","",INDEX(POA_GC_2026!$BE:$BE,MATCH($B111,POA_GC_2026!$A:$A,0)))</f>
        <v>0</v>
      </c>
      <c r="AI111" s="201" t="str">
        <f>IF($B111="","",INDEX(POA_GC_2026!$B:$B,MATCH($B111,POA_GC_2026!$A:$A,0)))</f>
        <v>HOSPITAL GENERAL DE CHONE</v>
      </c>
      <c r="AJ111" s="204" t="s">
        <v>2691</v>
      </c>
    </row>
    <row r="112" spans="1:36">
      <c r="A112" s="557" t="s">
        <v>2441</v>
      </c>
      <c r="B112" s="204" t="s">
        <v>2534</v>
      </c>
      <c r="C112" s="558"/>
      <c r="D112" s="559">
        <v>46106</v>
      </c>
      <c r="E112" s="558"/>
      <c r="F112" s="559">
        <v>46106</v>
      </c>
      <c r="G112" s="558" t="s">
        <v>347</v>
      </c>
      <c r="H112" s="182" t="str">
        <f>IF($B112="","",INDEX(POA_GC_2026!$O:$O,MATCH($B112,POA_GC_2026!$A:$A,0)))</f>
        <v>GARANTIA DE LA CALIDAD DE LOS SERVICIOS DE SALUD</v>
      </c>
      <c r="I112" s="183" t="str">
        <f>IF($B112="","",INDEX(POA_GC_2026!$B:$B,MATCH($B112,POA_GC_2026!$A:$A,0)))</f>
        <v>HOSPITAL GENERAL DE CHONE</v>
      </c>
      <c r="J112" s="183" t="str">
        <f>IF($B112="","",INDEX(POA_GC_2026!$N:$N,MATCH($B112,POA_GC_2026!$A:$A,0)))</f>
        <v>HOSPITAL GENERAL DE CHONE</v>
      </c>
      <c r="K112" s="183" t="str">
        <f>IF($B112="","",INDEX(POA_GC_2026!$X:$X,MATCH($B112,POA_GC_2026!$A:$A,0)))</f>
        <v>PLAN DE MANTENIMIENTO PREVENTIVO Y CORRECTIVO DE LOS BIENES MUEBLES, INMUEBLES, EQUIPOS DE ELECTROMEDICINA Y VEHICULOS A CARGO DEL HOSPITAL</v>
      </c>
      <c r="L112" s="183" t="str">
        <f>IF($B112="","",INDEX(POA_GC_2026!$C:$C,MATCH($B112,POA_GC_2026!$A:$A,0)))</f>
        <v>CONTRATACION SERVICIO DE MANTENIMIENTO DE MAQUINARIAS Y EQUIPOS (BIOMEDICOS)</v>
      </c>
      <c r="M112" s="184" t="str">
        <f>IF($B112="","",INDEX(POA_GC_2026!$D:$D,MATCH($B112,POA_GC_2026!$A:$A,0)))</f>
        <v>1333</v>
      </c>
      <c r="N112" s="185" t="str">
        <f>IF($B112="","",INDEX(POA_GC_2026!$E:$E,MATCH($B112,POA_GC_2026!$A:$A,0)))</f>
        <v>57</v>
      </c>
      <c r="O112" s="184" t="str">
        <f>IF($B112="","",INDEX(POA_GC_2026!$F:$F,MATCH($B112,POA_GC_2026!$A:$A,0)))</f>
        <v>000</v>
      </c>
      <c r="P112" s="184" t="str">
        <f>IF($B112="","",INDEX(POA_GC_2026!$G:$G,MATCH($B112,POA_GC_2026!$A:$A,0)))</f>
        <v>001</v>
      </c>
      <c r="Q112" s="183">
        <f>IF($B112="","",INDEX(POA_GC_2026!$H:$H,MATCH($B112,POA_GC_2026!$A:$A,0)))</f>
        <v>530404</v>
      </c>
      <c r="R112" s="183" t="str">
        <f>IF($B112="","",INDEX(POA_GC_2026!$I:$I,MATCH($B112,POA_GC_2026!$A:$A,0)))</f>
        <v>1303</v>
      </c>
      <c r="S112" s="183" t="str">
        <f>IF($B112="","",INDEX(POA_GC_2026!$J:$J,MATCH($B112,POA_GC_2026!$A:$A,0)))</f>
        <v>001</v>
      </c>
      <c r="T112" s="183" t="str">
        <f>IF($B112="","",INDEX(POA_GC_2026!$K:$K,MATCH($B112,POA_GC_2026!$A:$A,0)))</f>
        <v>0000</v>
      </c>
      <c r="U112" s="183" t="str">
        <f>IF($B112="","",INDEX(POA_GC_2026!$L:$L,MATCH($B112,POA_GC_2026!$A:$A,0)))</f>
        <v>0000</v>
      </c>
      <c r="V112" s="189">
        <f t="shared" si="6"/>
        <v>5000</v>
      </c>
      <c r="W112" s="189">
        <f t="shared" si="7"/>
        <v>0</v>
      </c>
      <c r="X112" s="198">
        <v>5000</v>
      </c>
      <c r="Y112" s="145"/>
      <c r="Z112" s="198">
        <v>0</v>
      </c>
      <c r="AA112" s="145">
        <v>0</v>
      </c>
      <c r="AB112" s="196" t="s">
        <v>41</v>
      </c>
      <c r="AC112" s="145">
        <v>21</v>
      </c>
      <c r="AD112" s="145"/>
      <c r="AE112" s="145" t="s">
        <v>2802</v>
      </c>
      <c r="AF112" s="197">
        <f>IF($B112="","",INDEX(POA_GC_2026!$BE:$BE,MATCH($B112,POA_GC_2026!$A:$A,0)))</f>
        <v>5000</v>
      </c>
      <c r="AG112" s="197"/>
      <c r="AH112" s="197">
        <f>IF($B112="","",INDEX(POA_GC_2026!$BE:$BE,MATCH($B112,POA_GC_2026!$A:$A,0)))</f>
        <v>5000</v>
      </c>
      <c r="AI112" s="201" t="str">
        <f>IF($B112="","",INDEX(POA_GC_2026!$B:$B,MATCH($B112,POA_GC_2026!$A:$A,0)))</f>
        <v>HOSPITAL GENERAL DE CHONE</v>
      </c>
      <c r="AJ112" s="204" t="s">
        <v>2534</v>
      </c>
    </row>
    <row r="113" spans="1:36">
      <c r="A113" s="557" t="s">
        <v>272</v>
      </c>
      <c r="B113" s="204" t="s">
        <v>2725</v>
      </c>
      <c r="C113" s="558" t="s">
        <v>2818</v>
      </c>
      <c r="D113" s="559">
        <v>46104</v>
      </c>
      <c r="E113" s="558" t="s">
        <v>2819</v>
      </c>
      <c r="F113" s="559">
        <v>46104</v>
      </c>
      <c r="G113" s="558" t="s">
        <v>378</v>
      </c>
      <c r="H113" s="182" t="str">
        <f>IF($B113="","",INDEX(POA_GC_2026!$O:$O,MATCH($B113,POA_GC_2026!$A:$A,0)))</f>
        <v>PROVISION Y PRESTACION DE SERVICIOS DE SALUD</v>
      </c>
      <c r="I113" s="183" t="str">
        <f>IF($B113="","",INDEX(POA_GC_2026!$B:$B,MATCH($B113,POA_GC_2026!$A:$A,0)))</f>
        <v>HOSPITAL GENERAL DE CHONE</v>
      </c>
      <c r="J113" s="183" t="str">
        <f>IF($B113="","",INDEX(POA_GC_2026!$N:$N,MATCH($B113,POA_GC_2026!$A:$A,0)))</f>
        <v>HOSPITAL GENERAL DE CHONE</v>
      </c>
      <c r="K113" s="183" t="str">
        <f>IF($B113="","",INDEX(POA_GC_2026!$X:$X,MATCH($B113,POA_GC_2026!$A:$A,0)))</f>
        <v>PROCESOS PRECONTRACTUALES Y DE CONTRATACION (INCLUSO DE SEGUROS) CONTEMPLADOS EN LA LEY ORGANICA DEL SISTEMA NACIONAL DE CONTRATACION Y ADMINISTRACION DEL PORTAL DE COMPRAS PUBLICAS</v>
      </c>
      <c r="L113" s="183" t="str">
        <f>IF($B113="","",INDEX(POA_GC_2026!$C:$C,MATCH($B113,POA_GC_2026!$A:$A,0)))</f>
        <v>CONTRATACION DE POLIZAS DE LOS BIENES MUEBLES E INMUEBLES DEL HGNDC</v>
      </c>
      <c r="M113" s="184" t="str">
        <f>IF($B113="","",INDEX(POA_GC_2026!$D:$D,MATCH($B113,POA_GC_2026!$A:$A,0)))</f>
        <v>1333</v>
      </c>
      <c r="N113" s="185" t="str">
        <f>IF($B113="","",INDEX(POA_GC_2026!$E:$E,MATCH($B113,POA_GC_2026!$A:$A,0)))</f>
        <v>90</v>
      </c>
      <c r="O113" s="184" t="str">
        <f>IF($B113="","",INDEX(POA_GC_2026!$F:$F,MATCH($B113,POA_GC_2026!$A:$A,0)))</f>
        <v>000</v>
      </c>
      <c r="P113" s="184" t="str">
        <f>IF($B113="","",INDEX(POA_GC_2026!$G:$G,MATCH($B113,POA_GC_2026!$A:$A,0)))</f>
        <v>004</v>
      </c>
      <c r="Q113" s="183">
        <f>IF($B113="","",INDEX(POA_GC_2026!$H:$H,MATCH($B113,POA_GC_2026!$A:$A,0)))</f>
        <v>570201</v>
      </c>
      <c r="R113" s="183" t="str">
        <f>IF($B113="","",INDEX(POA_GC_2026!$I:$I,MATCH($B113,POA_GC_2026!$A:$A,0)))</f>
        <v>1303</v>
      </c>
      <c r="S113" s="183" t="str">
        <f>IF($B113="","",INDEX(POA_GC_2026!$J:$J,MATCH($B113,POA_GC_2026!$A:$A,0)))</f>
        <v>001</v>
      </c>
      <c r="T113" s="183" t="str">
        <f>IF($B113="","",INDEX(POA_GC_2026!$K:$K,MATCH($B113,POA_GC_2026!$A:$A,0)))</f>
        <v>0000</v>
      </c>
      <c r="U113" s="183" t="str">
        <f>IF($B113="","",INDEX(POA_GC_2026!$L:$L,MATCH($B113,POA_GC_2026!$A:$A,0)))</f>
        <v>0000</v>
      </c>
      <c r="V113" s="189">
        <f t="shared" si="6"/>
        <v>20887.2</v>
      </c>
      <c r="W113" s="189">
        <f t="shared" si="7"/>
        <v>0</v>
      </c>
      <c r="X113" s="198">
        <v>20887.2</v>
      </c>
      <c r="Y113" s="145"/>
      <c r="Z113" s="198">
        <v>0</v>
      </c>
      <c r="AA113" s="145">
        <v>0</v>
      </c>
      <c r="AB113" s="196"/>
      <c r="AC113" s="145">
        <v>3</v>
      </c>
      <c r="AD113" s="145"/>
      <c r="AE113" s="145" t="s">
        <v>2807</v>
      </c>
      <c r="AF113" s="197">
        <f>IF($B113="","",INDEX(POA_GC_2026!$BE:$BE,MATCH($B113,POA_GC_2026!$A:$A,0)))</f>
        <v>20055.140000000007</v>
      </c>
      <c r="AG113" s="197"/>
      <c r="AH113" s="197">
        <f>IF($B113="","",INDEX(POA_GC_2026!$BE:$BE,MATCH($B113,POA_GC_2026!$A:$A,0)))</f>
        <v>20055.140000000007</v>
      </c>
      <c r="AI113" s="201" t="str">
        <f>IF($B113="","",INDEX(POA_GC_2026!$B:$B,MATCH($B113,POA_GC_2026!$A:$A,0)))</f>
        <v>HOSPITAL GENERAL DE CHONE</v>
      </c>
      <c r="AJ113" s="204" t="s">
        <v>2725</v>
      </c>
    </row>
    <row r="114" spans="1:36">
      <c r="A114" s="557" t="s">
        <v>272</v>
      </c>
      <c r="B114" s="204" t="s">
        <v>2728</v>
      </c>
      <c r="C114" s="558" t="s">
        <v>2818</v>
      </c>
      <c r="D114" s="559">
        <v>46104</v>
      </c>
      <c r="E114" s="558" t="s">
        <v>2819</v>
      </c>
      <c r="F114" s="559">
        <v>46104</v>
      </c>
      <c r="G114" s="558" t="s">
        <v>378</v>
      </c>
      <c r="H114" s="182" t="str">
        <f>IF($B114="","",INDEX(POA_GC_2026!$O:$O,MATCH($B114,POA_GC_2026!$A:$A,0)))</f>
        <v>PROVISION Y PRESTACION DE SERVICIOS DE SALUD</v>
      </c>
      <c r="I114" s="183" t="str">
        <f>IF($B114="","",INDEX(POA_GC_2026!$B:$B,MATCH($B114,POA_GC_2026!$A:$A,0)))</f>
        <v>HOSPITAL GENERAL DE CHONE</v>
      </c>
      <c r="J114" s="183" t="str">
        <f>IF($B114="","",INDEX(POA_GC_2026!$N:$N,MATCH($B114,POA_GC_2026!$A:$A,0)))</f>
        <v>HOSPITAL GENERAL DE CHONE</v>
      </c>
      <c r="K114" s="183" t="str">
        <f>IF($B114="","",INDEX(POA_GC_2026!$X:$X,MATCH($B114,POA_GC_2026!$A:$A,0)))</f>
        <v>PROCESOS PRECONTRACTUALES Y DE CONTRATACION (INCLUSO DE SEGUROS) CONTEMPLADOS EN LA LEY ORGANICA DEL SISTEMA NACIONAL DE CONTRATACION Y ADMINISTRACION DEL PORTAL DE COMPRAS PUBLICAS</v>
      </c>
      <c r="L114" s="183" t="str">
        <f>IF($B114="","",INDEX(POA_GC_2026!$C:$C,MATCH($B114,POA_GC_2026!$A:$A,0)))</f>
        <v>CONTRATACION DE POLIZAS DE LOS BIENES MUEBLES E INMUEBLES DEL HGNDC</v>
      </c>
      <c r="M114" s="184" t="str">
        <f>IF($B114="","",INDEX(POA_GC_2026!$D:$D,MATCH($B114,POA_GC_2026!$A:$A,0)))</f>
        <v>1333</v>
      </c>
      <c r="N114" s="185" t="str">
        <f>IF($B114="","",INDEX(POA_GC_2026!$E:$E,MATCH($B114,POA_GC_2026!$A:$A,0)))</f>
        <v>90</v>
      </c>
      <c r="O114" s="184" t="str">
        <f>IF($B114="","",INDEX(POA_GC_2026!$F:$F,MATCH($B114,POA_GC_2026!$A:$A,0)))</f>
        <v>000</v>
      </c>
      <c r="P114" s="184" t="str">
        <f>IF($B114="","",INDEX(POA_GC_2026!$G:$G,MATCH($B114,POA_GC_2026!$A:$A,0)))</f>
        <v>004</v>
      </c>
      <c r="Q114" s="183">
        <f>IF($B114="","",INDEX(POA_GC_2026!$H:$H,MATCH($B114,POA_GC_2026!$A:$A,0)))</f>
        <v>570201</v>
      </c>
      <c r="R114" s="183" t="str">
        <f>IF($B114="","",INDEX(POA_GC_2026!$I:$I,MATCH($B114,POA_GC_2026!$A:$A,0)))</f>
        <v>1303</v>
      </c>
      <c r="S114" s="183" t="str">
        <f>IF($B114="","",INDEX(POA_GC_2026!$J:$J,MATCH($B114,POA_GC_2026!$A:$A,0)))</f>
        <v>001</v>
      </c>
      <c r="T114" s="183" t="str">
        <f>IF($B114="","",INDEX(POA_GC_2026!$K:$K,MATCH($B114,POA_GC_2026!$A:$A,0)))</f>
        <v>0000</v>
      </c>
      <c r="U114" s="183" t="str">
        <f>IF($B114="","",INDEX(POA_GC_2026!$L:$L,MATCH($B114,POA_GC_2026!$A:$A,0)))</f>
        <v>0000</v>
      </c>
      <c r="V114" s="189">
        <f t="shared" si="6"/>
        <v>0</v>
      </c>
      <c r="W114" s="189">
        <f t="shared" si="7"/>
        <v>20887.2</v>
      </c>
      <c r="X114" s="198"/>
      <c r="Y114" s="145"/>
      <c r="Z114" s="198">
        <v>20887.2</v>
      </c>
      <c r="AA114" s="145">
        <v>0</v>
      </c>
      <c r="AB114" s="196"/>
      <c r="AC114" s="145">
        <v>3</v>
      </c>
      <c r="AD114" s="145"/>
      <c r="AE114" s="145" t="s">
        <v>2807</v>
      </c>
      <c r="AF114" s="197">
        <f>IF($B114="","",INDEX(POA_GC_2026!$BE:$BE,MATCH($B114,POA_GC_2026!$A:$A,0)))</f>
        <v>3945.6700000000019</v>
      </c>
      <c r="AG114" s="197"/>
      <c r="AH114" s="197">
        <f>IF($B114="","",INDEX(POA_GC_2026!$BE:$BE,MATCH($B114,POA_GC_2026!$A:$A,0)))</f>
        <v>3945.6700000000019</v>
      </c>
      <c r="AI114" s="201" t="str">
        <f>IF($B114="","",INDEX(POA_GC_2026!$B:$B,MATCH($B114,POA_GC_2026!$A:$A,0)))</f>
        <v>HOSPITAL GENERAL DE CHONE</v>
      </c>
      <c r="AJ114" s="204" t="s">
        <v>2728</v>
      </c>
    </row>
    <row r="115" spans="1:36">
      <c r="A115" s="557" t="s">
        <v>2442</v>
      </c>
      <c r="B115" s="204" t="s">
        <v>2570</v>
      </c>
      <c r="C115" s="558" t="s">
        <v>2820</v>
      </c>
      <c r="D115" s="559">
        <v>46120</v>
      </c>
      <c r="E115" s="558" t="s">
        <v>2820</v>
      </c>
      <c r="F115" s="559"/>
      <c r="G115" s="558" t="s">
        <v>347</v>
      </c>
      <c r="H115" s="182" t="str">
        <f>IF($B115="","",INDEX(POA_GC_2026!$O:$O,MATCH($B115,POA_GC_2026!$A:$A,0)))</f>
        <v>PROVISION Y PRESTACION DE SERVICIOS DE SALUD</v>
      </c>
      <c r="I115" s="183" t="str">
        <f>IF($B115="","",INDEX(POA_GC_2026!$B:$B,MATCH($B115,POA_GC_2026!$A:$A,0)))</f>
        <v>HOSPITAL GENERAL DE CHONE</v>
      </c>
      <c r="J115" s="183" t="str">
        <f>IF($B115="","",INDEX(POA_GC_2026!$N:$N,MATCH($B115,POA_GC_2026!$A:$A,0)))</f>
        <v>HOSPITAL GENERAL DE CHONE</v>
      </c>
      <c r="K115" s="183" t="str">
        <f>IF($B115="","",INDEX(POA_GC_2026!$X:$X,MATCH($B115,POA_GC_2026!$A:$A,0)))</f>
        <v>DISTRIBUTIVOS DE SUELDOS Y SALARIOS DEL PERSONAL</v>
      </c>
      <c r="L115" s="183" t="str">
        <f>IF($B115="","",INDEX(POA_GC_2026!$C:$C,MATCH($B115,POA_GC_2026!$A:$A,0)))</f>
        <v>PAGO DE DECIMO TERCER SUELDO</v>
      </c>
      <c r="M115" s="184" t="str">
        <f>IF($B115="","",INDEX(POA_GC_2026!$D:$D,MATCH($B115,POA_GC_2026!$A:$A,0)))</f>
        <v>1333</v>
      </c>
      <c r="N115" s="185" t="str">
        <f>IF($B115="","",INDEX(POA_GC_2026!$E:$E,MATCH($B115,POA_GC_2026!$A:$A,0)))</f>
        <v>90</v>
      </c>
      <c r="O115" s="184" t="str">
        <f>IF($B115="","",INDEX(POA_GC_2026!$F:$F,MATCH($B115,POA_GC_2026!$A:$A,0)))</f>
        <v>000</v>
      </c>
      <c r="P115" s="184" t="str">
        <f>IF($B115="","",INDEX(POA_GC_2026!$G:$G,MATCH($B115,POA_GC_2026!$A:$A,0)))</f>
        <v>004</v>
      </c>
      <c r="Q115" s="183">
        <f>IF($B115="","",INDEX(POA_GC_2026!$H:$H,MATCH($B115,POA_GC_2026!$A:$A,0)))</f>
        <v>510203</v>
      </c>
      <c r="R115" s="183" t="str">
        <f>IF($B115="","",INDEX(POA_GC_2026!$I:$I,MATCH($B115,POA_GC_2026!$A:$A,0)))</f>
        <v>1300</v>
      </c>
      <c r="S115" s="183" t="str">
        <f>IF($B115="","",INDEX(POA_GC_2026!$J:$J,MATCH($B115,POA_GC_2026!$A:$A,0)))</f>
        <v>001</v>
      </c>
      <c r="T115" s="183" t="str">
        <f>IF($B115="","",INDEX(POA_GC_2026!$K:$K,MATCH($B115,POA_GC_2026!$A:$A,0)))</f>
        <v>0000</v>
      </c>
      <c r="U115" s="183" t="str">
        <f>IF($B115="","",INDEX(POA_GC_2026!$L:$L,MATCH($B115,POA_GC_2026!$A:$A,0)))</f>
        <v>0000</v>
      </c>
      <c r="V115" s="189">
        <f t="shared" si="6"/>
        <v>0</v>
      </c>
      <c r="W115" s="189">
        <f t="shared" si="7"/>
        <v>656.5</v>
      </c>
      <c r="X115" s="198"/>
      <c r="Y115" s="145"/>
      <c r="Z115" s="198">
        <v>656.5</v>
      </c>
      <c r="AA115" s="145">
        <v>0</v>
      </c>
      <c r="AB115" s="196" t="s">
        <v>41</v>
      </c>
      <c r="AC115" s="145">
        <v>22</v>
      </c>
      <c r="AD115" s="145"/>
      <c r="AE115" s="145" t="s">
        <v>2809</v>
      </c>
      <c r="AF115" s="197">
        <f>IF($B115="","",INDEX(POA_GC_2026!$BE:$BE,MATCH($B115,POA_GC_2026!$A:$A,0)))</f>
        <v>721004.71000000008</v>
      </c>
      <c r="AG115" s="197"/>
      <c r="AH115" s="197">
        <f>IF($B115="","",INDEX(POA_GC_2026!$BE:$BE,MATCH($B115,POA_GC_2026!$A:$A,0)))</f>
        <v>721004.71000000008</v>
      </c>
      <c r="AI115" s="201" t="str">
        <f>IF($B115="","",INDEX(POA_GC_2026!$B:$B,MATCH($B115,POA_GC_2026!$A:$A,0)))</f>
        <v>HOSPITAL GENERAL DE CHONE</v>
      </c>
      <c r="AJ115" s="204" t="s">
        <v>2570</v>
      </c>
    </row>
    <row r="116" spans="1:36">
      <c r="A116" s="557" t="s">
        <v>2442</v>
      </c>
      <c r="B116" s="204" t="s">
        <v>2587</v>
      </c>
      <c r="C116" s="558" t="s">
        <v>2820</v>
      </c>
      <c r="D116" s="559">
        <v>46120</v>
      </c>
      <c r="E116" s="558" t="s">
        <v>2820</v>
      </c>
      <c r="F116" s="559"/>
      <c r="G116" s="558" t="s">
        <v>347</v>
      </c>
      <c r="H116" s="182" t="str">
        <f>IF($B116="","",INDEX(POA_GC_2026!$O:$O,MATCH($B116,POA_GC_2026!$A:$A,0)))</f>
        <v>PROVISION Y PRESTACION DE SERVICIOS DE SALUD</v>
      </c>
      <c r="I116" s="183" t="str">
        <f>IF($B116="","",INDEX(POA_GC_2026!$B:$B,MATCH($B116,POA_GC_2026!$A:$A,0)))</f>
        <v>HOSPITAL GENERAL DE CHONE</v>
      </c>
      <c r="J116" s="183" t="str">
        <f>IF($B116="","",INDEX(POA_GC_2026!$N:$N,MATCH($B116,POA_GC_2026!$A:$A,0)))</f>
        <v>HOSPITAL GENERAL DE CHONE</v>
      </c>
      <c r="K116" s="183" t="str">
        <f>IF($B116="","",INDEX(POA_GC_2026!$X:$X,MATCH($B116,POA_GC_2026!$A:$A,0)))</f>
        <v>DISTRIBUTIVOS DE SUELDOS Y SALARIOS DEL PERSONAL</v>
      </c>
      <c r="L116" s="183" t="str">
        <f>IF($B116="","",INDEX(POA_GC_2026!$C:$C,MATCH($B116,POA_GC_2026!$A:$A,0)))</f>
        <v>PAGO DE APORTE PATRONAL</v>
      </c>
      <c r="M116" s="184" t="str">
        <f>IF($B116="","",INDEX(POA_GC_2026!$D:$D,MATCH($B116,POA_GC_2026!$A:$A,0)))</f>
        <v>1333</v>
      </c>
      <c r="N116" s="185" t="str">
        <f>IF($B116="","",INDEX(POA_GC_2026!$E:$E,MATCH($B116,POA_GC_2026!$A:$A,0)))</f>
        <v>90</v>
      </c>
      <c r="O116" s="184" t="str">
        <f>IF($B116="","",INDEX(POA_GC_2026!$F:$F,MATCH($B116,POA_GC_2026!$A:$A,0)))</f>
        <v>000</v>
      </c>
      <c r="P116" s="184" t="str">
        <f>IF($B116="","",INDEX(POA_GC_2026!$G:$G,MATCH($B116,POA_GC_2026!$A:$A,0)))</f>
        <v>004</v>
      </c>
      <c r="Q116" s="183">
        <f>IF($B116="","",INDEX(POA_GC_2026!$H:$H,MATCH($B116,POA_GC_2026!$A:$A,0)))</f>
        <v>510601</v>
      </c>
      <c r="R116" s="183" t="str">
        <f>IF($B116="","",INDEX(POA_GC_2026!$I:$I,MATCH($B116,POA_GC_2026!$A:$A,0)))</f>
        <v>1300</v>
      </c>
      <c r="S116" s="183" t="str">
        <f>IF($B116="","",INDEX(POA_GC_2026!$J:$J,MATCH($B116,POA_GC_2026!$A:$A,0)))</f>
        <v>001</v>
      </c>
      <c r="T116" s="183" t="str">
        <f>IF($B116="","",INDEX(POA_GC_2026!$K:$K,MATCH($B116,POA_GC_2026!$A:$A,0)))</f>
        <v>0000</v>
      </c>
      <c r="U116" s="183" t="str">
        <f>IF($B116="","",INDEX(POA_GC_2026!$L:$L,MATCH($B116,POA_GC_2026!$A:$A,0)))</f>
        <v>0000</v>
      </c>
      <c r="V116" s="189">
        <f t="shared" si="6"/>
        <v>0</v>
      </c>
      <c r="W116" s="189">
        <f t="shared" si="7"/>
        <v>58.48</v>
      </c>
      <c r="X116" s="198"/>
      <c r="Y116" s="145"/>
      <c r="Z116" s="198">
        <v>58.48</v>
      </c>
      <c r="AA116" s="145">
        <v>0</v>
      </c>
      <c r="AB116" s="196" t="s">
        <v>41</v>
      </c>
      <c r="AC116" s="145">
        <v>22</v>
      </c>
      <c r="AD116" s="145"/>
      <c r="AE116" s="145" t="s">
        <v>2809</v>
      </c>
      <c r="AF116" s="197">
        <f>IF($B116="","",INDEX(POA_GC_2026!$BE:$BE,MATCH($B116,POA_GC_2026!$A:$A,0)))</f>
        <v>869708.43999999983</v>
      </c>
      <c r="AG116" s="197"/>
      <c r="AH116" s="197">
        <f>IF($B116="","",INDEX(POA_GC_2026!$BE:$BE,MATCH($B116,POA_GC_2026!$A:$A,0)))</f>
        <v>869708.43999999983</v>
      </c>
      <c r="AI116" s="201" t="str">
        <f>IF($B116="","",INDEX(POA_GC_2026!$B:$B,MATCH($B116,POA_GC_2026!$A:$A,0)))</f>
        <v>HOSPITAL GENERAL DE CHONE</v>
      </c>
      <c r="AJ116" s="204" t="s">
        <v>2587</v>
      </c>
    </row>
    <row r="117" spans="1:36">
      <c r="A117" s="557" t="s">
        <v>2442</v>
      </c>
      <c r="B117" s="204" t="s">
        <v>2588</v>
      </c>
      <c r="C117" s="558" t="s">
        <v>2820</v>
      </c>
      <c r="D117" s="559">
        <v>46120</v>
      </c>
      <c r="E117" s="558" t="s">
        <v>2820</v>
      </c>
      <c r="F117" s="559"/>
      <c r="G117" s="558" t="s">
        <v>347</v>
      </c>
      <c r="H117" s="182" t="str">
        <f>IF($B117="","",INDEX(POA_GC_2026!$O:$O,MATCH($B117,POA_GC_2026!$A:$A,0)))</f>
        <v>PROVISION Y PRESTACION DE SERVICIOS DE SALUD</v>
      </c>
      <c r="I117" s="183" t="str">
        <f>IF($B117="","",INDEX(POA_GC_2026!$B:$B,MATCH($B117,POA_GC_2026!$A:$A,0)))</f>
        <v>HOSPITAL GENERAL DE CHONE</v>
      </c>
      <c r="J117" s="183" t="str">
        <f>IF($B117="","",INDEX(POA_GC_2026!$N:$N,MATCH($B117,POA_GC_2026!$A:$A,0)))</f>
        <v>HOSPITAL GENERAL DE CHONE</v>
      </c>
      <c r="K117" s="183" t="str">
        <f>IF($B117="","",INDEX(POA_GC_2026!$X:$X,MATCH($B117,POA_GC_2026!$A:$A,0)))</f>
        <v>DISTRIBUTIVOS DE SUELDOS Y SALARIOS DEL PERSONAL</v>
      </c>
      <c r="L117" s="183" t="str">
        <f>IF($B117="","",INDEX(POA_GC_2026!$C:$C,MATCH($B117,POA_GC_2026!$A:$A,0)))</f>
        <v>PAGO DE FONDOS DE RESERVA</v>
      </c>
      <c r="M117" s="184" t="str">
        <f>IF($B117="","",INDEX(POA_GC_2026!$D:$D,MATCH($B117,POA_GC_2026!$A:$A,0)))</f>
        <v>1333</v>
      </c>
      <c r="N117" s="185" t="str">
        <f>IF($B117="","",INDEX(POA_GC_2026!$E:$E,MATCH($B117,POA_GC_2026!$A:$A,0)))</f>
        <v>90</v>
      </c>
      <c r="O117" s="184" t="str">
        <f>IF($B117="","",INDEX(POA_GC_2026!$F:$F,MATCH($B117,POA_GC_2026!$A:$A,0)))</f>
        <v>000</v>
      </c>
      <c r="P117" s="184" t="str">
        <f>IF($B117="","",INDEX(POA_GC_2026!$G:$G,MATCH($B117,POA_GC_2026!$A:$A,0)))</f>
        <v>004</v>
      </c>
      <c r="Q117" s="183">
        <f>IF($B117="","",INDEX(POA_GC_2026!$H:$H,MATCH($B117,POA_GC_2026!$A:$A,0)))</f>
        <v>510602</v>
      </c>
      <c r="R117" s="183" t="str">
        <f>IF($B117="","",INDEX(POA_GC_2026!$I:$I,MATCH($B117,POA_GC_2026!$A:$A,0)))</f>
        <v>1300</v>
      </c>
      <c r="S117" s="183" t="str">
        <f>IF($B117="","",INDEX(POA_GC_2026!$J:$J,MATCH($B117,POA_GC_2026!$A:$A,0)))</f>
        <v>001</v>
      </c>
      <c r="T117" s="183" t="str">
        <f>IF($B117="","",INDEX(POA_GC_2026!$K:$K,MATCH($B117,POA_GC_2026!$A:$A,0)))</f>
        <v>0000</v>
      </c>
      <c r="U117" s="183" t="str">
        <f>IF($B117="","",INDEX(POA_GC_2026!$L:$L,MATCH($B117,POA_GC_2026!$A:$A,0)))</f>
        <v>0000</v>
      </c>
      <c r="V117" s="189">
        <f t="shared" si="6"/>
        <v>0</v>
      </c>
      <c r="W117" s="189">
        <f t="shared" si="7"/>
        <v>50.5</v>
      </c>
      <c r="X117" s="198"/>
      <c r="Y117" s="145"/>
      <c r="Z117" s="198">
        <v>50.5</v>
      </c>
      <c r="AA117" s="145">
        <v>0</v>
      </c>
      <c r="AB117" s="196" t="s">
        <v>41</v>
      </c>
      <c r="AC117" s="145">
        <v>22</v>
      </c>
      <c r="AD117" s="145"/>
      <c r="AE117" s="145" t="s">
        <v>2809</v>
      </c>
      <c r="AF117" s="197">
        <f>IF($B117="","",INDEX(POA_GC_2026!$BE:$BE,MATCH($B117,POA_GC_2026!$A:$A,0)))</f>
        <v>724481.85999999987</v>
      </c>
      <c r="AG117" s="197"/>
      <c r="AH117" s="197">
        <f>IF($B117="","",INDEX(POA_GC_2026!$BE:$BE,MATCH($B117,POA_GC_2026!$A:$A,0)))</f>
        <v>724481.85999999987</v>
      </c>
      <c r="AI117" s="201" t="str">
        <f>IF($B117="","",INDEX(POA_GC_2026!$B:$B,MATCH($B117,POA_GC_2026!$A:$A,0)))</f>
        <v>HOSPITAL GENERAL DE CHONE</v>
      </c>
      <c r="AJ117" s="204" t="s">
        <v>2588</v>
      </c>
    </row>
    <row r="118" spans="1:36">
      <c r="A118" s="557" t="s">
        <v>2510</v>
      </c>
      <c r="B118" s="204" t="s">
        <v>2691</v>
      </c>
      <c r="C118" s="558" t="s">
        <v>2821</v>
      </c>
      <c r="D118" s="559">
        <v>46139</v>
      </c>
      <c r="E118" s="558" t="s">
        <v>2822</v>
      </c>
      <c r="F118" s="559">
        <v>46139</v>
      </c>
      <c r="G118" s="558" t="s">
        <v>347</v>
      </c>
      <c r="H118" s="182" t="str">
        <f>IF($B118="","",INDEX(POA_GC_2026!$O:$O,MATCH($B118,POA_GC_2026!$A:$A,0)))</f>
        <v>PROVISION Y PRESTACION DE SERVICIOS DE SALUD</v>
      </c>
      <c r="I118" s="183" t="str">
        <f>IF($B118="","",INDEX(POA_GC_2026!$B:$B,MATCH($B118,POA_GC_2026!$A:$A,0)))</f>
        <v>HOSPITAL GENERAL DE CHONE</v>
      </c>
      <c r="J118" s="183" t="str">
        <f>IF($B118="","",INDEX(POA_GC_2026!$N:$N,MATCH($B118,POA_GC_2026!$A:$A,0)))</f>
        <v>HOSPITAL GENERAL DE CHONE</v>
      </c>
      <c r="K118" s="183" t="str">
        <f>IF($B118="","",INDEX(POA_GC_2026!$X:$X,MATCH($B118,POA_GC_2026!$A:$A,0)))</f>
        <v>ACTA DE ENTREGA RECEPCION DE DISPOSITIVOS MEDICOS PARA LABORATORIO CLINICO Y PÀTOLOGIA ADQUIRIDOS, COMPROBANDO SUS CANTIDADES, CALIDAD Y CARACTERISTICAS DE ACUERDO A LO SOLICITADO</v>
      </c>
      <c r="L118" s="183" t="str">
        <f>IF($B118="","",INDEX(POA_GC_2026!$C:$C,MATCH($B118,POA_GC_2026!$A:$A,0)))</f>
        <v>ADQUISICION DE DISPOSITIVOS PARA LABORATORIO CLINICO Y PATOLOGIA</v>
      </c>
      <c r="M118" s="184" t="str">
        <f>IF($B118="","",INDEX(POA_GC_2026!$D:$D,MATCH($B118,POA_GC_2026!$A:$A,0)))</f>
        <v>1333</v>
      </c>
      <c r="N118" s="185" t="str">
        <f>IF($B118="","",INDEX(POA_GC_2026!$E:$E,MATCH($B118,POA_GC_2026!$A:$A,0)))</f>
        <v>90</v>
      </c>
      <c r="O118" s="184" t="str">
        <f>IF($B118="","",INDEX(POA_GC_2026!$F:$F,MATCH($B118,POA_GC_2026!$A:$A,0)))</f>
        <v>000</v>
      </c>
      <c r="P118" s="184" t="str">
        <f>IF($B118="","",INDEX(POA_GC_2026!$G:$G,MATCH($B118,POA_GC_2026!$A:$A,0)))</f>
        <v>004</v>
      </c>
      <c r="Q118" s="183">
        <f>IF($B118="","",INDEX(POA_GC_2026!$H:$H,MATCH($B118,POA_GC_2026!$A:$A,0)))</f>
        <v>530810</v>
      </c>
      <c r="R118" s="183" t="str">
        <f>IF($B118="","",INDEX(POA_GC_2026!$I:$I,MATCH($B118,POA_GC_2026!$A:$A,0)))</f>
        <v>1303</v>
      </c>
      <c r="S118" s="183" t="str">
        <f>IF($B118="","",INDEX(POA_GC_2026!$J:$J,MATCH($B118,POA_GC_2026!$A:$A,0)))</f>
        <v>001</v>
      </c>
      <c r="T118" s="183" t="str">
        <f>IF($B118="","",INDEX(POA_GC_2026!$K:$K,MATCH($B118,POA_GC_2026!$A:$A,0)))</f>
        <v>0000</v>
      </c>
      <c r="U118" s="183" t="str">
        <f>IF($B118="","",INDEX(POA_GC_2026!$L:$L,MATCH($B118,POA_GC_2026!$A:$A,0)))</f>
        <v>0000</v>
      </c>
      <c r="V118" s="189">
        <f t="shared" si="6"/>
        <v>0</v>
      </c>
      <c r="W118" s="189">
        <f t="shared" si="7"/>
        <v>224424.49</v>
      </c>
      <c r="X118" s="198"/>
      <c r="Y118" s="145"/>
      <c r="Z118" s="198">
        <v>224424.49</v>
      </c>
      <c r="AA118" s="145">
        <v>0</v>
      </c>
      <c r="AB118" s="196" t="s">
        <v>41</v>
      </c>
      <c r="AC118" s="145">
        <v>24</v>
      </c>
      <c r="AD118" s="145"/>
      <c r="AE118" s="145" t="s">
        <v>2809</v>
      </c>
      <c r="AF118" s="197">
        <f>IF($B118="","",INDEX(POA_GC_2026!$BE:$BE,MATCH($B118,POA_GC_2026!$A:$A,0)))</f>
        <v>0</v>
      </c>
      <c r="AG118" s="197"/>
      <c r="AH118" s="197">
        <f>IF($B118="","",INDEX(POA_GC_2026!$BE:$BE,MATCH($B118,POA_GC_2026!$A:$A,0)))</f>
        <v>0</v>
      </c>
      <c r="AI118" s="201" t="str">
        <f>IF($B118="","",INDEX(POA_GC_2026!$B:$B,MATCH($B118,POA_GC_2026!$A:$A,0)))</f>
        <v>HOSPITAL GENERAL DE CHONE</v>
      </c>
      <c r="AJ118" s="204" t="s">
        <v>2691</v>
      </c>
    </row>
    <row r="119" spans="1:36">
      <c r="A119" s="557" t="s">
        <v>2510</v>
      </c>
      <c r="B119" s="204" t="s">
        <v>2698</v>
      </c>
      <c r="C119" s="558" t="s">
        <v>2821</v>
      </c>
      <c r="D119" s="559">
        <v>46139</v>
      </c>
      <c r="E119" s="558" t="s">
        <v>2822</v>
      </c>
      <c r="F119" s="559">
        <v>46139</v>
      </c>
      <c r="G119" s="558" t="s">
        <v>347</v>
      </c>
      <c r="H119" s="182" t="str">
        <f>IF($B119="","",INDEX(POA_GC_2026!$O:$O,MATCH($B119,POA_GC_2026!$A:$A,0)))</f>
        <v>PROVISION Y PRESTACION DE SERVICIOS DE SALUD</v>
      </c>
      <c r="I119" s="183" t="str">
        <f>IF($B119="","",INDEX(POA_GC_2026!$B:$B,MATCH($B119,POA_GC_2026!$A:$A,0)))</f>
        <v>HOSPITAL GENERAL DE CHONE</v>
      </c>
      <c r="J119" s="183" t="str">
        <f>IF($B119="","",INDEX(POA_GC_2026!$N:$N,MATCH($B119,POA_GC_2026!$A:$A,0)))</f>
        <v>HOSPITAL GENERAL DE CHONE</v>
      </c>
      <c r="K119" s="183" t="str">
        <f>IF($B119="","",INDEX(POA_GC_2026!$X:$X,MATCH($B119,POA_GC_2026!$A:$A,0)))</f>
        <v>ACTA DE ENTREGA RECEPCION DE DISPOSITIVOS MEDICOS DE USO GENERAL ADQUIRIDOS, COMPROBANDO SUS CANTIDADES, CALIDAD Y CARACTERISTICAS DE ACUERDO A LO SOLICITADO</v>
      </c>
      <c r="L119" s="183" t="str">
        <f>IF($B119="","",INDEX(POA_GC_2026!$C:$C,MATCH($B119,POA_GC_2026!$A:$A,0)))</f>
        <v>ADQUISICION DE DISPOSITIVOS MEDICOS DE USO GENERAL</v>
      </c>
      <c r="M119" s="184" t="str">
        <f>IF($B119="","",INDEX(POA_GC_2026!$D:$D,MATCH($B119,POA_GC_2026!$A:$A,0)))</f>
        <v>1333</v>
      </c>
      <c r="N119" s="185" t="str">
        <f>IF($B119="","",INDEX(POA_GC_2026!$E:$E,MATCH($B119,POA_GC_2026!$A:$A,0)))</f>
        <v>90</v>
      </c>
      <c r="O119" s="184" t="str">
        <f>IF($B119="","",INDEX(POA_GC_2026!$F:$F,MATCH($B119,POA_GC_2026!$A:$A,0)))</f>
        <v>000</v>
      </c>
      <c r="P119" s="184" t="str">
        <f>IF($B119="","",INDEX(POA_GC_2026!$G:$G,MATCH($B119,POA_GC_2026!$A:$A,0)))</f>
        <v>004</v>
      </c>
      <c r="Q119" s="183">
        <f>IF($B119="","",INDEX(POA_GC_2026!$H:$H,MATCH($B119,POA_GC_2026!$A:$A,0)))</f>
        <v>530826</v>
      </c>
      <c r="R119" s="183" t="str">
        <f>IF($B119="","",INDEX(POA_GC_2026!$I:$I,MATCH($B119,POA_GC_2026!$A:$A,0)))</f>
        <v>1303</v>
      </c>
      <c r="S119" s="183" t="str">
        <f>IF($B119="","",INDEX(POA_GC_2026!$J:$J,MATCH($B119,POA_GC_2026!$A:$A,0)))</f>
        <v>001</v>
      </c>
      <c r="T119" s="183" t="str">
        <f>IF($B119="","",INDEX(POA_GC_2026!$K:$K,MATCH($B119,POA_GC_2026!$A:$A,0)))</f>
        <v>0000</v>
      </c>
      <c r="U119" s="183" t="str">
        <f>IF($B119="","",INDEX(POA_GC_2026!$L:$L,MATCH($B119,POA_GC_2026!$A:$A,0)))</f>
        <v>0000</v>
      </c>
      <c r="V119" s="189">
        <f t="shared" si="6"/>
        <v>37368.480000000003</v>
      </c>
      <c r="W119" s="189">
        <f t="shared" si="7"/>
        <v>0</v>
      </c>
      <c r="X119" s="198">
        <v>37368.480000000003</v>
      </c>
      <c r="Y119" s="145"/>
      <c r="Z119" s="198">
        <v>0</v>
      </c>
      <c r="AA119" s="145">
        <v>0</v>
      </c>
      <c r="AB119" s="196" t="s">
        <v>41</v>
      </c>
      <c r="AC119" s="145">
        <v>24</v>
      </c>
      <c r="AD119" s="145"/>
      <c r="AE119" s="145" t="s">
        <v>2809</v>
      </c>
      <c r="AF119" s="197">
        <f>IF($B119="","",INDEX(POA_GC_2026!$BE:$BE,MATCH($B119,POA_GC_2026!$A:$A,0)))</f>
        <v>37368.480000000003</v>
      </c>
      <c r="AG119" s="197"/>
      <c r="AH119" s="197">
        <f>IF($B119="","",INDEX(POA_GC_2026!$BE:$BE,MATCH($B119,POA_GC_2026!$A:$A,0)))</f>
        <v>37368.480000000003</v>
      </c>
      <c r="AI119" s="201" t="str">
        <f>IF($B119="","",INDEX(POA_GC_2026!$B:$B,MATCH($B119,POA_GC_2026!$A:$A,0)))</f>
        <v>HOSPITAL GENERAL DE CHONE</v>
      </c>
      <c r="AJ119" s="204" t="s">
        <v>2698</v>
      </c>
    </row>
    <row r="120" spans="1:36">
      <c r="A120" s="557" t="s">
        <v>2510</v>
      </c>
      <c r="B120" s="204" t="s">
        <v>2702</v>
      </c>
      <c r="C120" s="558" t="s">
        <v>2821</v>
      </c>
      <c r="D120" s="559">
        <v>46139</v>
      </c>
      <c r="E120" s="558" t="s">
        <v>2822</v>
      </c>
      <c r="F120" s="559">
        <v>46139</v>
      </c>
      <c r="G120" s="558" t="s">
        <v>347</v>
      </c>
      <c r="H120" s="182" t="str">
        <f>IF($B120="","",INDEX(POA_GC_2026!$O:$O,MATCH($B120,POA_GC_2026!$A:$A,0)))</f>
        <v>PROVISION Y PRESTACION DE SERVICIOS DE SALUD</v>
      </c>
      <c r="I120" s="183" t="str">
        <f>IF($B120="","",INDEX(POA_GC_2026!$B:$B,MATCH($B120,POA_GC_2026!$A:$A,0)))</f>
        <v>HOSPITAL GENERAL DE CHONE</v>
      </c>
      <c r="J120" s="183" t="str">
        <f>IF($B120="","",INDEX(POA_GC_2026!$N:$N,MATCH($B120,POA_GC_2026!$A:$A,0)))</f>
        <v>HOSPITAL GENERAL DE CHONE</v>
      </c>
      <c r="K120" s="183" t="str">
        <f>IF($B120="","",INDEX(POA_GC_2026!$X:$X,MATCH($B120,POA_GC_2026!$A:$A,0)))</f>
        <v>ACTA DE ENTREGA RECEPCION DE DISPOSITIVOS MEDICOS DE USO GENERAL ADQUIRIDOS, COMPROBANDO SUS CANTIDADES, CALIDAD Y CARACTERISTICAS DE ACUERDO A LO SOLICITADO</v>
      </c>
      <c r="L120" s="183" t="str">
        <f>IF($B120="","",INDEX(POA_GC_2026!$C:$C,MATCH($B120,POA_GC_2026!$A:$A,0)))</f>
        <v>ADQUISICION DE DISPOSITIVOS MEDICOS DE USO GENERAL</v>
      </c>
      <c r="M120" s="184" t="str">
        <f>IF($B120="","",INDEX(POA_GC_2026!$D:$D,MATCH($B120,POA_GC_2026!$A:$A,0)))</f>
        <v>1333</v>
      </c>
      <c r="N120" s="185" t="str">
        <f>IF($B120="","",INDEX(POA_GC_2026!$E:$E,MATCH($B120,POA_GC_2026!$A:$A,0)))</f>
        <v>90</v>
      </c>
      <c r="O120" s="184" t="str">
        <f>IF($B120="","",INDEX(POA_GC_2026!$F:$F,MATCH($B120,POA_GC_2026!$A:$A,0)))</f>
        <v>000</v>
      </c>
      <c r="P120" s="184" t="str">
        <f>IF($B120="","",INDEX(POA_GC_2026!$G:$G,MATCH($B120,POA_GC_2026!$A:$A,0)))</f>
        <v>004</v>
      </c>
      <c r="Q120" s="183">
        <f>IF($B120="","",INDEX(POA_GC_2026!$H:$H,MATCH($B120,POA_GC_2026!$A:$A,0)))</f>
        <v>530826</v>
      </c>
      <c r="R120" s="183" t="str">
        <f>IF($B120="","",INDEX(POA_GC_2026!$I:$I,MATCH($B120,POA_GC_2026!$A:$A,0)))</f>
        <v>1303</v>
      </c>
      <c r="S120" s="183" t="str">
        <f>IF($B120="","",INDEX(POA_GC_2026!$J:$J,MATCH($B120,POA_GC_2026!$A:$A,0)))</f>
        <v>001</v>
      </c>
      <c r="T120" s="183" t="str">
        <f>IF($B120="","",INDEX(POA_GC_2026!$K:$K,MATCH($B120,POA_GC_2026!$A:$A,0)))</f>
        <v>0000</v>
      </c>
      <c r="U120" s="183" t="str">
        <f>IF($B120="","",INDEX(POA_GC_2026!$L:$L,MATCH($B120,POA_GC_2026!$A:$A,0)))</f>
        <v>0000</v>
      </c>
      <c r="V120" s="189">
        <f t="shared" si="6"/>
        <v>157194.37</v>
      </c>
      <c r="W120" s="189">
        <f t="shared" si="7"/>
        <v>0</v>
      </c>
      <c r="X120" s="198">
        <v>157194.37</v>
      </c>
      <c r="Y120" s="145"/>
      <c r="Z120" s="198">
        <v>0</v>
      </c>
      <c r="AA120" s="145">
        <v>0</v>
      </c>
      <c r="AB120" s="196" t="s">
        <v>41</v>
      </c>
      <c r="AC120" s="145">
        <v>24</v>
      </c>
      <c r="AD120" s="145"/>
      <c r="AE120" s="145" t="s">
        <v>2809</v>
      </c>
      <c r="AF120" s="197">
        <f>IF($B120="","",INDEX(POA_GC_2026!$BE:$BE,MATCH($B120,POA_GC_2026!$A:$A,0)))</f>
        <v>157194.37</v>
      </c>
      <c r="AG120" s="197"/>
      <c r="AH120" s="197">
        <f>IF($B120="","",INDEX(POA_GC_2026!$BE:$BE,MATCH($B120,POA_GC_2026!$A:$A,0)))</f>
        <v>157194.37</v>
      </c>
      <c r="AI120" s="201" t="str">
        <f>IF($B120="","",INDEX(POA_GC_2026!$B:$B,MATCH($B120,POA_GC_2026!$A:$A,0)))</f>
        <v>HOSPITAL GENERAL DE CHONE</v>
      </c>
      <c r="AJ120" s="204" t="s">
        <v>2702</v>
      </c>
    </row>
    <row r="121" spans="1:36">
      <c r="A121" s="557" t="s">
        <v>2510</v>
      </c>
      <c r="B121" s="204" t="s">
        <v>2704</v>
      </c>
      <c r="C121" s="558" t="s">
        <v>2821</v>
      </c>
      <c r="D121" s="559">
        <v>46139</v>
      </c>
      <c r="E121" s="558" t="s">
        <v>2822</v>
      </c>
      <c r="F121" s="559">
        <v>46139</v>
      </c>
      <c r="G121" s="558" t="s">
        <v>347</v>
      </c>
      <c r="H121" s="182" t="str">
        <f>IF($B121="","",INDEX(POA_GC_2026!$O:$O,MATCH($B121,POA_GC_2026!$A:$A,0)))</f>
        <v>PROVISION Y PRESTACION DE SERVICIOS DE SALUD</v>
      </c>
      <c r="I121" s="183" t="str">
        <f>IF($B121="","",INDEX(POA_GC_2026!$B:$B,MATCH($B121,POA_GC_2026!$A:$A,0)))</f>
        <v>HOSPITAL GENERAL DE CHONE</v>
      </c>
      <c r="J121" s="183" t="str">
        <f>IF($B121="","",INDEX(POA_GC_2026!$N:$N,MATCH($B121,POA_GC_2026!$A:$A,0)))</f>
        <v>HOSPITAL GENERAL DE CHONE</v>
      </c>
      <c r="K121" s="183" t="str">
        <f>IF($B121="","",INDEX(POA_GC_2026!$X:$X,MATCH($B121,POA_GC_2026!$A:$A,0)))</f>
        <v>ACTA DE ENTREGA RECEPCION DE DISPOSITIVOS MEDICOS DE USO GENERAL ADQUIRIDOS, COMPROBANDO SUS CANTIDADES, CALIDAD Y CARACTERISTICAS DE ACUERDO A LO SOLICITADO</v>
      </c>
      <c r="L121" s="183" t="str">
        <f>IF($B121="","",INDEX(POA_GC_2026!$C:$C,MATCH($B121,POA_GC_2026!$A:$A,0)))</f>
        <v>ADQUISICION DE DISPOSITIVOS MEDICOS DE USO GENERAL</v>
      </c>
      <c r="M121" s="184" t="str">
        <f>IF($B121="","",INDEX(POA_GC_2026!$D:$D,MATCH($B121,POA_GC_2026!$A:$A,0)))</f>
        <v>1333</v>
      </c>
      <c r="N121" s="185" t="str">
        <f>IF($B121="","",INDEX(POA_GC_2026!$E:$E,MATCH($B121,POA_GC_2026!$A:$A,0)))</f>
        <v>90</v>
      </c>
      <c r="O121" s="184" t="str">
        <f>IF($B121="","",INDEX(POA_GC_2026!$F:$F,MATCH($B121,POA_GC_2026!$A:$A,0)))</f>
        <v>000</v>
      </c>
      <c r="P121" s="184" t="str">
        <f>IF($B121="","",INDEX(POA_GC_2026!$G:$G,MATCH($B121,POA_GC_2026!$A:$A,0)))</f>
        <v>004</v>
      </c>
      <c r="Q121" s="183">
        <f>IF($B121="","",INDEX(POA_GC_2026!$H:$H,MATCH($B121,POA_GC_2026!$A:$A,0)))</f>
        <v>530826</v>
      </c>
      <c r="R121" s="183" t="str">
        <f>IF($B121="","",INDEX(POA_GC_2026!$I:$I,MATCH($B121,POA_GC_2026!$A:$A,0)))</f>
        <v>1303</v>
      </c>
      <c r="S121" s="183" t="str">
        <f>IF($B121="","",INDEX(POA_GC_2026!$J:$J,MATCH($B121,POA_GC_2026!$A:$A,0)))</f>
        <v>001</v>
      </c>
      <c r="T121" s="183" t="str">
        <f>IF($B121="","",INDEX(POA_GC_2026!$K:$K,MATCH($B121,POA_GC_2026!$A:$A,0)))</f>
        <v>0000</v>
      </c>
      <c r="U121" s="183" t="str">
        <f>IF($B121="","",INDEX(POA_GC_2026!$L:$L,MATCH($B121,POA_GC_2026!$A:$A,0)))</f>
        <v>0000</v>
      </c>
      <c r="V121" s="189">
        <f t="shared" si="6"/>
        <v>2754</v>
      </c>
      <c r="W121" s="189">
        <f t="shared" si="7"/>
        <v>0</v>
      </c>
      <c r="X121" s="198">
        <v>2754</v>
      </c>
      <c r="Y121" s="145"/>
      <c r="Z121" s="198">
        <v>0</v>
      </c>
      <c r="AA121" s="145">
        <v>0</v>
      </c>
      <c r="AB121" s="196" t="s">
        <v>41</v>
      </c>
      <c r="AC121" s="145">
        <v>24</v>
      </c>
      <c r="AD121" s="145"/>
      <c r="AE121" s="145" t="s">
        <v>2809</v>
      </c>
      <c r="AF121" s="197">
        <f>IF($B121="","",INDEX(POA_GC_2026!$BE:$BE,MATCH($B121,POA_GC_2026!$A:$A,0)))</f>
        <v>2754</v>
      </c>
      <c r="AG121" s="197"/>
      <c r="AH121" s="197">
        <f>IF($B121="","",INDEX(POA_GC_2026!$BE:$BE,MATCH($B121,POA_GC_2026!$A:$A,0)))</f>
        <v>2754</v>
      </c>
      <c r="AI121" s="201" t="str">
        <f>IF($B121="","",INDEX(POA_GC_2026!$B:$B,MATCH($B121,POA_GC_2026!$A:$A,0)))</f>
        <v>HOSPITAL GENERAL DE CHONE</v>
      </c>
      <c r="AJ121" s="204" t="s">
        <v>2704</v>
      </c>
    </row>
    <row r="122" spans="1:36">
      <c r="A122" s="557" t="s">
        <v>2510</v>
      </c>
      <c r="B122" s="204" t="s">
        <v>2706</v>
      </c>
      <c r="C122" s="558" t="s">
        <v>2821</v>
      </c>
      <c r="D122" s="559">
        <v>46139</v>
      </c>
      <c r="E122" s="558" t="s">
        <v>2822</v>
      </c>
      <c r="F122" s="559">
        <v>46139</v>
      </c>
      <c r="G122" s="558" t="s">
        <v>347</v>
      </c>
      <c r="H122" s="182" t="str">
        <f>IF($B122="","",INDEX(POA_GC_2026!$O:$O,MATCH($B122,POA_GC_2026!$A:$A,0)))</f>
        <v>PROVISION Y PRESTACION DE SERVICIOS DE SALUD</v>
      </c>
      <c r="I122" s="183" t="str">
        <f>IF($B122="","",INDEX(POA_GC_2026!$B:$B,MATCH($B122,POA_GC_2026!$A:$A,0)))</f>
        <v>HOSPITAL GENERAL DE CHONE</v>
      </c>
      <c r="J122" s="183" t="str">
        <f>IF($B122="","",INDEX(POA_GC_2026!$N:$N,MATCH($B122,POA_GC_2026!$A:$A,0)))</f>
        <v>HOSPITAL GENERAL DE CHONE</v>
      </c>
      <c r="K122" s="183" t="str">
        <f>IF($B122="","",INDEX(POA_GC_2026!$X:$X,MATCH($B122,POA_GC_2026!$A:$A,0)))</f>
        <v>ACTA DE ENTREGA RECEPCION DE DISPOSITIVOS MEDICOS DE USO GENERAL ADQUIRIDOS, COMPROBANDO SUS CANTIDADES, CALIDAD Y CARACTERISTICAS DE ACUERDO A LO SOLICITADO</v>
      </c>
      <c r="L122" s="183" t="str">
        <f>IF($B122="","",INDEX(POA_GC_2026!$C:$C,MATCH($B122,POA_GC_2026!$A:$A,0)))</f>
        <v>ADQUISICION DE DISPOSITIVOS MEDICOS DE USO GENERAL</v>
      </c>
      <c r="M122" s="184" t="str">
        <f>IF($B122="","",INDEX(POA_GC_2026!$D:$D,MATCH($B122,POA_GC_2026!$A:$A,0)))</f>
        <v>1333</v>
      </c>
      <c r="N122" s="185" t="str">
        <f>IF($B122="","",INDEX(POA_GC_2026!$E:$E,MATCH($B122,POA_GC_2026!$A:$A,0)))</f>
        <v>90</v>
      </c>
      <c r="O122" s="184" t="str">
        <f>IF($B122="","",INDEX(POA_GC_2026!$F:$F,MATCH($B122,POA_GC_2026!$A:$A,0)))</f>
        <v>000</v>
      </c>
      <c r="P122" s="184" t="str">
        <f>IF($B122="","",INDEX(POA_GC_2026!$G:$G,MATCH($B122,POA_GC_2026!$A:$A,0)))</f>
        <v>004</v>
      </c>
      <c r="Q122" s="183">
        <f>IF($B122="","",INDEX(POA_GC_2026!$H:$H,MATCH($B122,POA_GC_2026!$A:$A,0)))</f>
        <v>530826</v>
      </c>
      <c r="R122" s="183" t="str">
        <f>IF($B122="","",INDEX(POA_GC_2026!$I:$I,MATCH($B122,POA_GC_2026!$A:$A,0)))</f>
        <v>1303</v>
      </c>
      <c r="S122" s="183" t="str">
        <f>IF($B122="","",INDEX(POA_GC_2026!$J:$J,MATCH($B122,POA_GC_2026!$A:$A,0)))</f>
        <v>001</v>
      </c>
      <c r="T122" s="183" t="str">
        <f>IF($B122="","",INDEX(POA_GC_2026!$K:$K,MATCH($B122,POA_GC_2026!$A:$A,0)))</f>
        <v>0000</v>
      </c>
      <c r="U122" s="183" t="str">
        <f>IF($B122="","",INDEX(POA_GC_2026!$L:$L,MATCH($B122,POA_GC_2026!$A:$A,0)))</f>
        <v>0000</v>
      </c>
      <c r="V122" s="189">
        <f t="shared" si="6"/>
        <v>3412.8</v>
      </c>
      <c r="W122" s="189">
        <f t="shared" si="7"/>
        <v>0</v>
      </c>
      <c r="X122" s="198">
        <v>3412.8</v>
      </c>
      <c r="Y122" s="145"/>
      <c r="Z122" s="198">
        <v>0</v>
      </c>
      <c r="AA122" s="145">
        <v>0</v>
      </c>
      <c r="AB122" s="196" t="s">
        <v>41</v>
      </c>
      <c r="AC122" s="145">
        <v>24</v>
      </c>
      <c r="AD122" s="145"/>
      <c r="AE122" s="145" t="s">
        <v>2809</v>
      </c>
      <c r="AF122" s="197">
        <f>IF($B122="","",INDEX(POA_GC_2026!$BE:$BE,MATCH($B122,POA_GC_2026!$A:$A,0)))</f>
        <v>3412.8</v>
      </c>
      <c r="AG122" s="197"/>
      <c r="AH122" s="197">
        <f>IF($B122="","",INDEX(POA_GC_2026!$BE:$BE,MATCH($B122,POA_GC_2026!$A:$A,0)))</f>
        <v>3412.8</v>
      </c>
      <c r="AI122" s="201" t="str">
        <f>IF($B122="","",INDEX(POA_GC_2026!$B:$B,MATCH($B122,POA_GC_2026!$A:$A,0)))</f>
        <v>HOSPITAL GENERAL DE CHONE</v>
      </c>
      <c r="AJ122" s="204" t="s">
        <v>2706</v>
      </c>
    </row>
    <row r="123" spans="1:36">
      <c r="A123" s="557" t="s">
        <v>2510</v>
      </c>
      <c r="B123" s="204" t="s">
        <v>2708</v>
      </c>
      <c r="C123" s="558" t="s">
        <v>2821</v>
      </c>
      <c r="D123" s="559">
        <v>46139</v>
      </c>
      <c r="E123" s="558" t="s">
        <v>2822</v>
      </c>
      <c r="F123" s="559">
        <v>46139</v>
      </c>
      <c r="G123" s="558" t="s">
        <v>347</v>
      </c>
      <c r="H123" s="182" t="str">
        <f>IF($B123="","",INDEX(POA_GC_2026!$O:$O,MATCH($B123,POA_GC_2026!$A:$A,0)))</f>
        <v>PROVISION Y PRESTACION DE SERVICIOS DE SALUD</v>
      </c>
      <c r="I123" s="183" t="str">
        <f>IF($B123="","",INDEX(POA_GC_2026!$B:$B,MATCH($B123,POA_GC_2026!$A:$A,0)))</f>
        <v>HOSPITAL GENERAL DE CHONE</v>
      </c>
      <c r="J123" s="183" t="str">
        <f>IF($B123="","",INDEX(POA_GC_2026!$N:$N,MATCH($B123,POA_GC_2026!$A:$A,0)))</f>
        <v>HOSPITAL GENERAL DE CHONE</v>
      </c>
      <c r="K123" s="183" t="str">
        <f>IF($B123="","",INDEX(POA_GC_2026!$X:$X,MATCH($B123,POA_GC_2026!$A:$A,0)))</f>
        <v>ACTA DE ENTREGA RECEPCION DE DISPOSITIVOS MEDICOS DE USO GENERAL ADQUIRIDOS, COMPROBANDO SUS CANTIDADES, CALIDAD Y CARACTERISTICAS DE ACUERDO A LO SOLICITADO</v>
      </c>
      <c r="L123" s="183" t="str">
        <f>IF($B123="","",INDEX(POA_GC_2026!$C:$C,MATCH($B123,POA_GC_2026!$A:$A,0)))</f>
        <v>ADQUISICION DE DISPOSITIVOS MEDICOS DE USO GENERAL</v>
      </c>
      <c r="M123" s="184" t="str">
        <f>IF($B123="","",INDEX(POA_GC_2026!$D:$D,MATCH($B123,POA_GC_2026!$A:$A,0)))</f>
        <v>1333</v>
      </c>
      <c r="N123" s="185" t="str">
        <f>IF($B123="","",INDEX(POA_GC_2026!$E:$E,MATCH($B123,POA_GC_2026!$A:$A,0)))</f>
        <v>90</v>
      </c>
      <c r="O123" s="184" t="str">
        <f>IF($B123="","",INDEX(POA_GC_2026!$F:$F,MATCH($B123,POA_GC_2026!$A:$A,0)))</f>
        <v>000</v>
      </c>
      <c r="P123" s="184" t="str">
        <f>IF($B123="","",INDEX(POA_GC_2026!$G:$G,MATCH($B123,POA_GC_2026!$A:$A,0)))</f>
        <v>004</v>
      </c>
      <c r="Q123" s="183">
        <f>IF($B123="","",INDEX(POA_GC_2026!$H:$H,MATCH($B123,POA_GC_2026!$A:$A,0)))</f>
        <v>530826</v>
      </c>
      <c r="R123" s="183" t="str">
        <f>IF($B123="","",INDEX(POA_GC_2026!$I:$I,MATCH($B123,POA_GC_2026!$A:$A,0)))</f>
        <v>1303</v>
      </c>
      <c r="S123" s="183" t="str">
        <f>IF($B123="","",INDEX(POA_GC_2026!$J:$J,MATCH($B123,POA_GC_2026!$A:$A,0)))</f>
        <v>001</v>
      </c>
      <c r="T123" s="183" t="str">
        <f>IF($B123="","",INDEX(POA_GC_2026!$K:$K,MATCH($B123,POA_GC_2026!$A:$A,0)))</f>
        <v>0000</v>
      </c>
      <c r="U123" s="183" t="str">
        <f>IF($B123="","",INDEX(POA_GC_2026!$L:$L,MATCH($B123,POA_GC_2026!$A:$A,0)))</f>
        <v>0000</v>
      </c>
      <c r="V123" s="189">
        <f t="shared" si="6"/>
        <v>1410</v>
      </c>
      <c r="W123" s="189">
        <f t="shared" si="7"/>
        <v>0</v>
      </c>
      <c r="X123" s="198">
        <v>1410</v>
      </c>
      <c r="Y123" s="145"/>
      <c r="Z123" s="198">
        <v>0</v>
      </c>
      <c r="AA123" s="145">
        <v>0</v>
      </c>
      <c r="AB123" s="196" t="s">
        <v>41</v>
      </c>
      <c r="AC123" s="145">
        <v>24</v>
      </c>
      <c r="AD123" s="145"/>
      <c r="AE123" s="145" t="s">
        <v>2809</v>
      </c>
      <c r="AF123" s="197">
        <f>IF($B123="","",INDEX(POA_GC_2026!$BE:$BE,MATCH($B123,POA_GC_2026!$A:$A,0)))</f>
        <v>1410</v>
      </c>
      <c r="AG123" s="197"/>
      <c r="AH123" s="197">
        <f>IF($B123="","",INDEX(POA_GC_2026!$BE:$BE,MATCH($B123,POA_GC_2026!$A:$A,0)))</f>
        <v>1410</v>
      </c>
      <c r="AI123" s="201" t="str">
        <f>IF($B123="","",INDEX(POA_GC_2026!$B:$B,MATCH($B123,POA_GC_2026!$A:$A,0)))</f>
        <v>HOSPITAL GENERAL DE CHONE</v>
      </c>
      <c r="AJ123" s="204" t="s">
        <v>2708</v>
      </c>
    </row>
    <row r="124" spans="1:36">
      <c r="A124" s="557" t="s">
        <v>2510</v>
      </c>
      <c r="B124" s="204" t="s">
        <v>2741</v>
      </c>
      <c r="C124" s="558" t="s">
        <v>2821</v>
      </c>
      <c r="D124" s="559">
        <v>46139</v>
      </c>
      <c r="E124" s="558" t="s">
        <v>2822</v>
      </c>
      <c r="F124" s="559">
        <v>46139</v>
      </c>
      <c r="G124" s="558" t="s">
        <v>347</v>
      </c>
      <c r="H124" s="182" t="str">
        <f>IF($B124="","",INDEX(POA_GC_2026!$O:$O,MATCH($B124,POA_GC_2026!$A:$A,0)))</f>
        <v>PROVISION Y PRESTACION DE SERVICIOS DE SALUD</v>
      </c>
      <c r="I124" s="183" t="str">
        <f>IF($B124="","",INDEX(POA_GC_2026!$B:$B,MATCH($B124,POA_GC_2026!$A:$A,0)))</f>
        <v>HOSPITAL GENERAL DE CHONE</v>
      </c>
      <c r="J124" s="183" t="str">
        <f>IF($B124="","",INDEX(POA_GC_2026!$N:$N,MATCH($B124,POA_GC_2026!$A:$A,0)))</f>
        <v>HOSPITAL GENERAL DE CHONE</v>
      </c>
      <c r="K124" s="183" t="str">
        <f>IF($B124="","",INDEX(POA_GC_2026!$X:$X,MATCH($B124,POA_GC_2026!$A:$A,0)))</f>
        <v>ACTA DE ENTREGA RECEPCION DE MEDICAMENTOS ADQUIRIDOS, COMPROBANDO SUS CANTIDADES, CALIDAD Y CARACTERISTICAS DE ACUERDO A LO SOLICITADO</v>
      </c>
      <c r="L124" s="183" t="str">
        <f>IF($B124="","",INDEX(POA_GC_2026!$C:$C,MATCH($B124,POA_GC_2026!$A:$A,0)))</f>
        <v xml:space="preserve">ADQUISICION DE MEDICAMENTOS </v>
      </c>
      <c r="M124" s="184" t="str">
        <f>IF($B124="","",INDEX(POA_GC_2026!$D:$D,MATCH($B124,POA_GC_2026!$A:$A,0)))</f>
        <v>1333</v>
      </c>
      <c r="N124" s="185" t="str">
        <f>IF($B124="","",INDEX(POA_GC_2026!$E:$E,MATCH($B124,POA_GC_2026!$A:$A,0)))</f>
        <v>90</v>
      </c>
      <c r="O124" s="184" t="str">
        <f>IF($B124="","",INDEX(POA_GC_2026!$F:$F,MATCH($B124,POA_GC_2026!$A:$A,0)))</f>
        <v>000</v>
      </c>
      <c r="P124" s="184" t="str">
        <f>IF($B124="","",INDEX(POA_GC_2026!$G:$G,MATCH($B124,POA_GC_2026!$A:$A,0)))</f>
        <v>004</v>
      </c>
      <c r="Q124" s="183">
        <f>IF($B124="","",INDEX(POA_GC_2026!$H:$H,MATCH($B124,POA_GC_2026!$A:$A,0)))</f>
        <v>530809</v>
      </c>
      <c r="R124" s="183" t="str">
        <f>IF($B124="","",INDEX(POA_GC_2026!$I:$I,MATCH($B124,POA_GC_2026!$A:$A,0)))</f>
        <v>1303</v>
      </c>
      <c r="S124" s="183" t="str">
        <f>IF($B124="","",INDEX(POA_GC_2026!$J:$J,MATCH($B124,POA_GC_2026!$A:$A,0)))</f>
        <v>001</v>
      </c>
      <c r="T124" s="183" t="str">
        <f>IF($B124="","",INDEX(POA_GC_2026!$K:$K,MATCH($B124,POA_GC_2026!$A:$A,0)))</f>
        <v>0000</v>
      </c>
      <c r="U124" s="183" t="str">
        <f>IF($B124="","",INDEX(POA_GC_2026!$L:$L,MATCH($B124,POA_GC_2026!$A:$A,0)))</f>
        <v>0000</v>
      </c>
      <c r="V124" s="189">
        <f t="shared" si="6"/>
        <v>22284.84</v>
      </c>
      <c r="W124" s="189">
        <f t="shared" si="7"/>
        <v>0</v>
      </c>
      <c r="X124" s="198">
        <v>22284.84</v>
      </c>
      <c r="Y124" s="145"/>
      <c r="Z124" s="198">
        <v>0</v>
      </c>
      <c r="AA124" s="145">
        <v>0</v>
      </c>
      <c r="AB124" s="196" t="s">
        <v>41</v>
      </c>
      <c r="AC124" s="145">
        <v>24</v>
      </c>
      <c r="AD124" s="145"/>
      <c r="AE124" s="145" t="s">
        <v>2809</v>
      </c>
      <c r="AF124" s="197">
        <f>IF($B124="","",INDEX(POA_GC_2026!$BE:$BE,MATCH($B124,POA_GC_2026!$A:$A,0)))</f>
        <v>22284.84</v>
      </c>
      <c r="AG124" s="197"/>
      <c r="AH124" s="197">
        <f>IF($B124="","",INDEX(POA_GC_2026!$BE:$BE,MATCH($B124,POA_GC_2026!$A:$A,0)))</f>
        <v>22284.84</v>
      </c>
      <c r="AI124" s="201" t="str">
        <f>IF($B124="","",INDEX(POA_GC_2026!$B:$B,MATCH($B124,POA_GC_2026!$A:$A,0)))</f>
        <v>HOSPITAL GENERAL DE CHONE</v>
      </c>
      <c r="AJ124" s="204" t="s">
        <v>2741</v>
      </c>
    </row>
    <row r="125" spans="1:36">
      <c r="A125" s="557" t="s">
        <v>2444</v>
      </c>
      <c r="B125" s="204" t="s">
        <v>2570</v>
      </c>
      <c r="C125" s="558" t="s">
        <v>2823</v>
      </c>
      <c r="D125" s="559">
        <v>46147</v>
      </c>
      <c r="E125" s="558" t="s">
        <v>2823</v>
      </c>
      <c r="F125" s="559">
        <v>46147</v>
      </c>
      <c r="G125" s="558" t="s">
        <v>347</v>
      </c>
      <c r="H125" s="182" t="str">
        <f>IF($B125="","",INDEX(POA_GC_2026!$O:$O,MATCH($B125,POA_GC_2026!$A:$A,0)))</f>
        <v>PROVISION Y PRESTACION DE SERVICIOS DE SALUD</v>
      </c>
      <c r="I125" s="183" t="str">
        <f>IF($B125="","",INDEX(POA_GC_2026!$B:$B,MATCH($B125,POA_GC_2026!$A:$A,0)))</f>
        <v>HOSPITAL GENERAL DE CHONE</v>
      </c>
      <c r="J125" s="183" t="str">
        <f>IF($B125="","",INDEX(POA_GC_2026!$N:$N,MATCH($B125,POA_GC_2026!$A:$A,0)))</f>
        <v>HOSPITAL GENERAL DE CHONE</v>
      </c>
      <c r="K125" s="183" t="str">
        <f>IF($B125="","",INDEX(POA_GC_2026!$X:$X,MATCH($B125,POA_GC_2026!$A:$A,0)))</f>
        <v>DISTRIBUTIVOS DE SUELDOS Y SALARIOS DEL PERSONAL</v>
      </c>
      <c r="L125" s="183" t="str">
        <f>IF($B125="","",INDEX(POA_GC_2026!$C:$C,MATCH($B125,POA_GC_2026!$A:$A,0)))</f>
        <v>PAGO DE DECIMO TERCER SUELDO</v>
      </c>
      <c r="M125" s="184" t="str">
        <f>IF($B125="","",INDEX(POA_GC_2026!$D:$D,MATCH($B125,POA_GC_2026!$A:$A,0)))</f>
        <v>1333</v>
      </c>
      <c r="N125" s="185" t="str">
        <f>IF($B125="","",INDEX(POA_GC_2026!$E:$E,MATCH($B125,POA_GC_2026!$A:$A,0)))</f>
        <v>90</v>
      </c>
      <c r="O125" s="184" t="str">
        <f>IF($B125="","",INDEX(POA_GC_2026!$F:$F,MATCH($B125,POA_GC_2026!$A:$A,0)))</f>
        <v>000</v>
      </c>
      <c r="P125" s="184" t="str">
        <f>IF($B125="","",INDEX(POA_GC_2026!$G:$G,MATCH($B125,POA_GC_2026!$A:$A,0)))</f>
        <v>004</v>
      </c>
      <c r="Q125" s="183">
        <f>IF($B125="","",INDEX(POA_GC_2026!$H:$H,MATCH($B125,POA_GC_2026!$A:$A,0)))</f>
        <v>510203</v>
      </c>
      <c r="R125" s="183" t="str">
        <f>IF($B125="","",INDEX(POA_GC_2026!$I:$I,MATCH($B125,POA_GC_2026!$A:$A,0)))</f>
        <v>1300</v>
      </c>
      <c r="S125" s="183" t="str">
        <f>IF($B125="","",INDEX(POA_GC_2026!$J:$J,MATCH($B125,POA_GC_2026!$A:$A,0)))</f>
        <v>001</v>
      </c>
      <c r="T125" s="183" t="str">
        <f>IF($B125="","",INDEX(POA_GC_2026!$K:$K,MATCH($B125,POA_GC_2026!$A:$A,0)))</f>
        <v>0000</v>
      </c>
      <c r="U125" s="183" t="str">
        <f>IF($B125="","",INDEX(POA_GC_2026!$L:$L,MATCH($B125,POA_GC_2026!$A:$A,0)))</f>
        <v>0000</v>
      </c>
      <c r="V125" s="189">
        <f t="shared" si="6"/>
        <v>0</v>
      </c>
      <c r="W125" s="189">
        <f t="shared" si="7"/>
        <v>656.5</v>
      </c>
      <c r="X125" s="198"/>
      <c r="Y125" s="145"/>
      <c r="Z125" s="198">
        <v>656.5</v>
      </c>
      <c r="AA125" s="145"/>
      <c r="AB125" s="196" t="s">
        <v>41</v>
      </c>
      <c r="AC125" s="145">
        <v>26</v>
      </c>
      <c r="AD125" s="145"/>
      <c r="AE125" s="145" t="s">
        <v>2809</v>
      </c>
      <c r="AF125" s="197">
        <f>IF($B125="","",INDEX(POA_GC_2026!$BE:$BE,MATCH($B125,POA_GC_2026!$A:$A,0)))</f>
        <v>721004.71000000008</v>
      </c>
      <c r="AG125" s="197"/>
      <c r="AH125" s="197">
        <f>IF($B125="","",INDEX(POA_GC_2026!$BE:$BE,MATCH($B125,POA_GC_2026!$A:$A,0)))</f>
        <v>721004.71000000008</v>
      </c>
      <c r="AI125" s="201" t="str">
        <f>IF($B125="","",INDEX(POA_GC_2026!$B:$B,MATCH($B125,POA_GC_2026!$A:$A,0)))</f>
        <v>HOSPITAL GENERAL DE CHONE</v>
      </c>
      <c r="AJ125" s="204" t="s">
        <v>2570</v>
      </c>
    </row>
    <row r="126" spans="1:36">
      <c r="A126" s="557" t="s">
        <v>2444</v>
      </c>
      <c r="B126" s="204" t="s">
        <v>2587</v>
      </c>
      <c r="C126" s="558" t="s">
        <v>2823</v>
      </c>
      <c r="D126" s="559">
        <v>46147</v>
      </c>
      <c r="E126" s="558" t="s">
        <v>2823</v>
      </c>
      <c r="F126" s="559">
        <v>46147</v>
      </c>
      <c r="G126" s="558" t="s">
        <v>347</v>
      </c>
      <c r="H126" s="182" t="str">
        <f>IF($B126="","",INDEX(POA_GC_2026!$O:$O,MATCH($B126,POA_GC_2026!$A:$A,0)))</f>
        <v>PROVISION Y PRESTACION DE SERVICIOS DE SALUD</v>
      </c>
      <c r="I126" s="183" t="str">
        <f>IF($B126="","",INDEX(POA_GC_2026!$B:$B,MATCH($B126,POA_GC_2026!$A:$A,0)))</f>
        <v>HOSPITAL GENERAL DE CHONE</v>
      </c>
      <c r="J126" s="183" t="str">
        <f>IF($B126="","",INDEX(POA_GC_2026!$N:$N,MATCH($B126,POA_GC_2026!$A:$A,0)))</f>
        <v>HOSPITAL GENERAL DE CHONE</v>
      </c>
      <c r="K126" s="183" t="str">
        <f>IF($B126="","",INDEX(POA_GC_2026!$X:$X,MATCH($B126,POA_GC_2026!$A:$A,0)))</f>
        <v>DISTRIBUTIVOS DE SUELDOS Y SALARIOS DEL PERSONAL</v>
      </c>
      <c r="L126" s="183" t="str">
        <f>IF($B126="","",INDEX(POA_GC_2026!$C:$C,MATCH($B126,POA_GC_2026!$A:$A,0)))</f>
        <v>PAGO DE APORTE PATRONAL</v>
      </c>
      <c r="M126" s="184" t="str">
        <f>IF($B126="","",INDEX(POA_GC_2026!$D:$D,MATCH($B126,POA_GC_2026!$A:$A,0)))</f>
        <v>1333</v>
      </c>
      <c r="N126" s="185" t="str">
        <f>IF($B126="","",INDEX(POA_GC_2026!$E:$E,MATCH($B126,POA_GC_2026!$A:$A,0)))</f>
        <v>90</v>
      </c>
      <c r="O126" s="184" t="str">
        <f>IF($B126="","",INDEX(POA_GC_2026!$F:$F,MATCH($B126,POA_GC_2026!$A:$A,0)))</f>
        <v>000</v>
      </c>
      <c r="P126" s="184" t="str">
        <f>IF($B126="","",INDEX(POA_GC_2026!$G:$G,MATCH($B126,POA_GC_2026!$A:$A,0)))</f>
        <v>004</v>
      </c>
      <c r="Q126" s="183">
        <f>IF($B126="","",INDEX(POA_GC_2026!$H:$H,MATCH($B126,POA_GC_2026!$A:$A,0)))</f>
        <v>510601</v>
      </c>
      <c r="R126" s="183" t="str">
        <f>IF($B126="","",INDEX(POA_GC_2026!$I:$I,MATCH($B126,POA_GC_2026!$A:$A,0)))</f>
        <v>1300</v>
      </c>
      <c r="S126" s="183" t="str">
        <f>IF($B126="","",INDEX(POA_GC_2026!$J:$J,MATCH($B126,POA_GC_2026!$A:$A,0)))</f>
        <v>001</v>
      </c>
      <c r="T126" s="183" t="str">
        <f>IF($B126="","",INDEX(POA_GC_2026!$K:$K,MATCH($B126,POA_GC_2026!$A:$A,0)))</f>
        <v>0000</v>
      </c>
      <c r="U126" s="183" t="str">
        <f>IF($B126="","",INDEX(POA_GC_2026!$L:$L,MATCH($B126,POA_GC_2026!$A:$A,0)))</f>
        <v>0000</v>
      </c>
      <c r="V126" s="189">
        <f t="shared" si="6"/>
        <v>0</v>
      </c>
      <c r="W126" s="189">
        <f t="shared" si="7"/>
        <v>58.48</v>
      </c>
      <c r="X126" s="198"/>
      <c r="Y126" s="145"/>
      <c r="Z126" s="198">
        <v>58.48</v>
      </c>
      <c r="AA126" s="145"/>
      <c r="AB126" s="196" t="s">
        <v>41</v>
      </c>
      <c r="AC126" s="145">
        <v>26</v>
      </c>
      <c r="AD126" s="145"/>
      <c r="AE126" s="145" t="s">
        <v>2809</v>
      </c>
      <c r="AF126" s="197">
        <f>IF($B126="","",INDEX(POA_GC_2026!$BE:$BE,MATCH($B126,POA_GC_2026!$A:$A,0)))</f>
        <v>869708.43999999983</v>
      </c>
      <c r="AG126" s="197"/>
      <c r="AH126" s="197">
        <f>IF($B126="","",INDEX(POA_GC_2026!$BE:$BE,MATCH($B126,POA_GC_2026!$A:$A,0)))</f>
        <v>869708.43999999983</v>
      </c>
      <c r="AI126" s="201" t="str">
        <f>IF($B126="","",INDEX(POA_GC_2026!$B:$B,MATCH($B126,POA_GC_2026!$A:$A,0)))</f>
        <v>HOSPITAL GENERAL DE CHONE</v>
      </c>
      <c r="AJ126" s="204" t="s">
        <v>2587</v>
      </c>
    </row>
    <row r="127" spans="1:36">
      <c r="A127" s="557" t="s">
        <v>2444</v>
      </c>
      <c r="B127" s="204" t="s">
        <v>2588</v>
      </c>
      <c r="C127" s="558" t="s">
        <v>2823</v>
      </c>
      <c r="D127" s="559">
        <v>46147</v>
      </c>
      <c r="E127" s="558" t="s">
        <v>2823</v>
      </c>
      <c r="F127" s="559">
        <v>46147</v>
      </c>
      <c r="G127" s="558" t="s">
        <v>347</v>
      </c>
      <c r="H127" s="182" t="str">
        <f>IF($B127="","",INDEX(POA_GC_2026!$O:$O,MATCH($B127,POA_GC_2026!$A:$A,0)))</f>
        <v>PROVISION Y PRESTACION DE SERVICIOS DE SALUD</v>
      </c>
      <c r="I127" s="183" t="str">
        <f>IF($B127="","",INDEX(POA_GC_2026!$B:$B,MATCH($B127,POA_GC_2026!$A:$A,0)))</f>
        <v>HOSPITAL GENERAL DE CHONE</v>
      </c>
      <c r="J127" s="183" t="str">
        <f>IF($B127="","",INDEX(POA_GC_2026!$N:$N,MATCH($B127,POA_GC_2026!$A:$A,0)))</f>
        <v>HOSPITAL GENERAL DE CHONE</v>
      </c>
      <c r="K127" s="183" t="str">
        <f>IF($B127="","",INDEX(POA_GC_2026!$X:$X,MATCH($B127,POA_GC_2026!$A:$A,0)))</f>
        <v>DISTRIBUTIVOS DE SUELDOS Y SALARIOS DEL PERSONAL</v>
      </c>
      <c r="L127" s="183" t="str">
        <f>IF($B127="","",INDEX(POA_GC_2026!$C:$C,MATCH($B127,POA_GC_2026!$A:$A,0)))</f>
        <v>PAGO DE FONDOS DE RESERVA</v>
      </c>
      <c r="M127" s="184" t="str">
        <f>IF($B127="","",INDEX(POA_GC_2026!$D:$D,MATCH($B127,POA_GC_2026!$A:$A,0)))</f>
        <v>1333</v>
      </c>
      <c r="N127" s="185" t="str">
        <f>IF($B127="","",INDEX(POA_GC_2026!$E:$E,MATCH($B127,POA_GC_2026!$A:$A,0)))</f>
        <v>90</v>
      </c>
      <c r="O127" s="184" t="str">
        <f>IF($B127="","",INDEX(POA_GC_2026!$F:$F,MATCH($B127,POA_GC_2026!$A:$A,0)))</f>
        <v>000</v>
      </c>
      <c r="P127" s="184" t="str">
        <f>IF($B127="","",INDEX(POA_GC_2026!$G:$G,MATCH($B127,POA_GC_2026!$A:$A,0)))</f>
        <v>004</v>
      </c>
      <c r="Q127" s="183">
        <f>IF($B127="","",INDEX(POA_GC_2026!$H:$H,MATCH($B127,POA_GC_2026!$A:$A,0)))</f>
        <v>510602</v>
      </c>
      <c r="R127" s="183" t="str">
        <f>IF($B127="","",INDEX(POA_GC_2026!$I:$I,MATCH($B127,POA_GC_2026!$A:$A,0)))</f>
        <v>1300</v>
      </c>
      <c r="S127" s="183" t="str">
        <f>IF($B127="","",INDEX(POA_GC_2026!$J:$J,MATCH($B127,POA_GC_2026!$A:$A,0)))</f>
        <v>001</v>
      </c>
      <c r="T127" s="183" t="str">
        <f>IF($B127="","",INDEX(POA_GC_2026!$K:$K,MATCH($B127,POA_GC_2026!$A:$A,0)))</f>
        <v>0000</v>
      </c>
      <c r="U127" s="183" t="str">
        <f>IF($B127="","",INDEX(POA_GC_2026!$L:$L,MATCH($B127,POA_GC_2026!$A:$A,0)))</f>
        <v>0000</v>
      </c>
      <c r="V127" s="189">
        <f t="shared" si="6"/>
        <v>0</v>
      </c>
      <c r="W127" s="189">
        <f t="shared" si="7"/>
        <v>50.5</v>
      </c>
      <c r="X127" s="198"/>
      <c r="Y127" s="145"/>
      <c r="Z127" s="198">
        <v>50.5</v>
      </c>
      <c r="AA127" s="145"/>
      <c r="AB127" s="196" t="s">
        <v>41</v>
      </c>
      <c r="AC127" s="145">
        <v>26</v>
      </c>
      <c r="AD127" s="145"/>
      <c r="AE127" s="145" t="s">
        <v>2809</v>
      </c>
      <c r="AF127" s="197">
        <f>IF($B127="","",INDEX(POA_GC_2026!$BE:$BE,MATCH($B127,POA_GC_2026!$A:$A,0)))</f>
        <v>724481.85999999987</v>
      </c>
      <c r="AG127" s="197"/>
      <c r="AH127" s="197">
        <f>IF($B127="","",INDEX(POA_GC_2026!$BE:$BE,MATCH($B127,POA_GC_2026!$A:$A,0)))</f>
        <v>724481.85999999987</v>
      </c>
      <c r="AI127" s="201" t="str">
        <f>IF($B127="","",INDEX(POA_GC_2026!$B:$B,MATCH($B127,POA_GC_2026!$A:$A,0)))</f>
        <v>HOSPITAL GENERAL DE CHONE</v>
      </c>
      <c r="AJ127" s="204" t="s">
        <v>2588</v>
      </c>
    </row>
    <row r="128" spans="1:36">
      <c r="A128" s="557" t="s">
        <v>2445</v>
      </c>
      <c r="B128" s="204" t="s">
        <v>2611</v>
      </c>
      <c r="C128" s="558" t="s">
        <v>2824</v>
      </c>
      <c r="D128" s="559">
        <v>46148</v>
      </c>
      <c r="E128" s="558" t="s">
        <v>2825</v>
      </c>
      <c r="F128" s="559">
        <v>46148</v>
      </c>
      <c r="G128" s="558" t="s">
        <v>347</v>
      </c>
      <c r="H128" s="182" t="str">
        <f>IF($B128="","",INDEX(POA_GC_2026!$O:$O,MATCH($B128,POA_GC_2026!$A:$A,0)))</f>
        <v>PROVISION Y PRESTACION DE SERVICIOS DE SALUD</v>
      </c>
      <c r="I128" s="183" t="str">
        <f>IF($B128="","",INDEX(POA_GC_2026!$B:$B,MATCH($B128,POA_GC_2026!$A:$A,0)))</f>
        <v>HOSPITAL GENERAL DE CHONE</v>
      </c>
      <c r="J128" s="183" t="str">
        <f>IF($B128="","",INDEX(POA_GC_2026!$N:$N,MATCH($B128,POA_GC_2026!$A:$A,0)))</f>
        <v>HOSPITAL GENERAL DE CHONE</v>
      </c>
      <c r="K128" s="183" t="str">
        <f>IF($B128="","",INDEX(POA_GC_2026!$X:$X,MATCH($B128,POA_GC_2026!$A:$A,0)))</f>
        <v>SISTEMA DE INFORMACION DE SERVICIOS HOTELEROS Y GENERALES, LIMPIEZA, CARPINTERIA, ELECTRICIDAD, CONSEJERIA, ENTRE OTRAS</v>
      </c>
      <c r="L128" s="183" t="str">
        <f>IF($B128="","",INDEX(POA_GC_2026!$C:$C,MATCH($B128,POA_GC_2026!$A:$A,0)))</f>
        <v>ADQUISICION DEL SERVICIO DE  SEGURIDAD Y VIGILANCIA</v>
      </c>
      <c r="M128" s="184" t="str">
        <f>IF($B128="","",INDEX(POA_GC_2026!$D:$D,MATCH($B128,POA_GC_2026!$A:$A,0)))</f>
        <v>1333</v>
      </c>
      <c r="N128" s="185" t="str">
        <f>IF($B128="","",INDEX(POA_GC_2026!$E:$E,MATCH($B128,POA_GC_2026!$A:$A,0)))</f>
        <v>90</v>
      </c>
      <c r="O128" s="184" t="str">
        <f>IF($B128="","",INDEX(POA_GC_2026!$F:$F,MATCH($B128,POA_GC_2026!$A:$A,0)))</f>
        <v>000</v>
      </c>
      <c r="P128" s="184" t="str">
        <f>IF($B128="","",INDEX(POA_GC_2026!$G:$G,MATCH($B128,POA_GC_2026!$A:$A,0)))</f>
        <v>004</v>
      </c>
      <c r="Q128" s="183">
        <f>IF($B128="","",INDEX(POA_GC_2026!$H:$H,MATCH($B128,POA_GC_2026!$A:$A,0)))</f>
        <v>530208</v>
      </c>
      <c r="R128" s="183" t="str">
        <f>IF($B128="","",INDEX(POA_GC_2026!$I:$I,MATCH($B128,POA_GC_2026!$A:$A,0)))</f>
        <v>1303</v>
      </c>
      <c r="S128" s="183" t="str">
        <f>IF($B128="","",INDEX(POA_GC_2026!$J:$J,MATCH($B128,POA_GC_2026!$A:$A,0)))</f>
        <v>001</v>
      </c>
      <c r="T128" s="183" t="str">
        <f>IF($B128="","",INDEX(POA_GC_2026!$K:$K,MATCH($B128,POA_GC_2026!$A:$A,0)))</f>
        <v>0000</v>
      </c>
      <c r="U128" s="183" t="str">
        <f>IF($B128="","",INDEX(POA_GC_2026!$L:$L,MATCH($B128,POA_GC_2026!$A:$A,0)))</f>
        <v>0000</v>
      </c>
      <c r="V128" s="189">
        <f t="shared" si="6"/>
        <v>0</v>
      </c>
      <c r="W128" s="189">
        <f t="shared" si="7"/>
        <v>985.2</v>
      </c>
      <c r="X128" s="198"/>
      <c r="Y128" s="145"/>
      <c r="Z128" s="198">
        <v>985.2</v>
      </c>
      <c r="AA128" s="145"/>
      <c r="AB128" s="196" t="s">
        <v>41</v>
      </c>
      <c r="AC128" s="145">
        <v>27</v>
      </c>
      <c r="AD128" s="145"/>
      <c r="AE128" s="145" t="s">
        <v>2809</v>
      </c>
      <c r="AF128" s="197">
        <f>IF($B128="","",INDEX(POA_GC_2026!$BE:$BE,MATCH($B128,POA_GC_2026!$A:$A,0)))</f>
        <v>163181.40000000002</v>
      </c>
      <c r="AG128" s="197"/>
      <c r="AH128" s="197">
        <f>IF($B128="","",INDEX(POA_GC_2026!$BE:$BE,MATCH($B128,POA_GC_2026!$A:$A,0)))</f>
        <v>163181.40000000002</v>
      </c>
      <c r="AI128" s="201" t="str">
        <f>IF($B128="","",INDEX(POA_GC_2026!$B:$B,MATCH($B128,POA_GC_2026!$A:$A,0)))</f>
        <v>HOSPITAL GENERAL DE CHONE</v>
      </c>
      <c r="AJ128" s="204" t="s">
        <v>2611</v>
      </c>
    </row>
    <row r="129" spans="1:36">
      <c r="A129" s="557" t="s">
        <v>2445</v>
      </c>
      <c r="B129" s="204" t="s">
        <v>2635</v>
      </c>
      <c r="C129" s="558" t="s">
        <v>2824</v>
      </c>
      <c r="D129" s="559">
        <v>46148</v>
      </c>
      <c r="E129" s="558" t="s">
        <v>2825</v>
      </c>
      <c r="F129" s="559">
        <v>46148</v>
      </c>
      <c r="G129" s="558" t="s">
        <v>347</v>
      </c>
      <c r="H129" s="182" t="str">
        <f>IF($B129="","",INDEX(POA_GC_2026!$O:$O,MATCH($B129,POA_GC_2026!$A:$A,0)))</f>
        <v>PROVISION Y PRESTACION DE SERVICIOS DE SALUD</v>
      </c>
      <c r="I129" s="183" t="str">
        <f>IF($B129="","",INDEX(POA_GC_2026!$B:$B,MATCH($B129,POA_GC_2026!$A:$A,0)))</f>
        <v>HOSPITAL GENERAL DE CHONE</v>
      </c>
      <c r="J129" s="183" t="str">
        <f>IF($B129="","",INDEX(POA_GC_2026!$N:$N,MATCH($B129,POA_GC_2026!$A:$A,0)))</f>
        <v>HOSPITAL GENERAL DE CHONE</v>
      </c>
      <c r="K129" s="183" t="str">
        <f>IF($B129="","",INDEX(POA_GC_2026!$X:$X,MATCH($B129,POA_GC_2026!$A:$A,0)))</f>
        <v>SISTEMA DE INFORMACION DE SERVICIOS HOTELEROS Y GENERALES, LIMPIEZA, CARPINTERIA, ELECTRICIDAD, CONSEJERIA, ENTRE OTRAS</v>
      </c>
      <c r="L129" s="183" t="str">
        <f>IF($B129="","",INDEX(POA_GC_2026!$C:$C,MATCH($B129,POA_GC_2026!$A:$A,0)))</f>
        <v>ADQUISICION DE SERVICIO EXTERNALIZADO DE ALIMENTACION</v>
      </c>
      <c r="M129" s="184" t="str">
        <f>IF($B129="","",INDEX(POA_GC_2026!$D:$D,MATCH($B129,POA_GC_2026!$A:$A,0)))</f>
        <v>1333</v>
      </c>
      <c r="N129" s="185" t="str">
        <f>IF($B129="","",INDEX(POA_GC_2026!$E:$E,MATCH($B129,POA_GC_2026!$A:$A,0)))</f>
        <v>90</v>
      </c>
      <c r="O129" s="184" t="str">
        <f>IF($B129="","",INDEX(POA_GC_2026!$F:$F,MATCH($B129,POA_GC_2026!$A:$A,0)))</f>
        <v>000</v>
      </c>
      <c r="P129" s="184" t="str">
        <f>IF($B129="","",INDEX(POA_GC_2026!$G:$G,MATCH($B129,POA_GC_2026!$A:$A,0)))</f>
        <v>004</v>
      </c>
      <c r="Q129" s="183">
        <f>IF($B129="","",INDEX(POA_GC_2026!$H:$H,MATCH($B129,POA_GC_2026!$A:$A,0)))</f>
        <v>530235</v>
      </c>
      <c r="R129" s="183" t="str">
        <f>IF($B129="","",INDEX(POA_GC_2026!$I:$I,MATCH($B129,POA_GC_2026!$A:$A,0)))</f>
        <v>1303</v>
      </c>
      <c r="S129" s="183" t="str">
        <f>IF($B129="","",INDEX(POA_GC_2026!$J:$J,MATCH($B129,POA_GC_2026!$A:$A,0)))</f>
        <v>001</v>
      </c>
      <c r="T129" s="183" t="str">
        <f>IF($B129="","",INDEX(POA_GC_2026!$K:$K,MATCH($B129,POA_GC_2026!$A:$A,0)))</f>
        <v>0000</v>
      </c>
      <c r="U129" s="183" t="str">
        <f>IF($B129="","",INDEX(POA_GC_2026!$L:$L,MATCH($B129,POA_GC_2026!$A:$A,0)))</f>
        <v>0000</v>
      </c>
      <c r="V129" s="189">
        <f t="shared" si="6"/>
        <v>0</v>
      </c>
      <c r="W129" s="189">
        <f t="shared" si="7"/>
        <v>8262.61</v>
      </c>
      <c r="X129" s="198"/>
      <c r="Y129" s="145"/>
      <c r="Z129" s="198">
        <v>8262.61</v>
      </c>
      <c r="AA129" s="145"/>
      <c r="AB129" s="196" t="s">
        <v>41</v>
      </c>
      <c r="AC129" s="145">
        <v>27</v>
      </c>
      <c r="AD129" s="145"/>
      <c r="AE129" s="145" t="s">
        <v>2809</v>
      </c>
      <c r="AF129" s="197">
        <f>IF($B129="","",INDEX(POA_GC_2026!$BE:$BE,MATCH($B129,POA_GC_2026!$A:$A,0)))</f>
        <v>27682.39</v>
      </c>
      <c r="AG129" s="197"/>
      <c r="AH129" s="197">
        <f>IF($B129="","",INDEX(POA_GC_2026!$BE:$BE,MATCH($B129,POA_GC_2026!$A:$A,0)))</f>
        <v>27682.39</v>
      </c>
      <c r="AI129" s="201" t="str">
        <f>IF($B129="","",INDEX(POA_GC_2026!$B:$B,MATCH($B129,POA_GC_2026!$A:$A,0)))</f>
        <v>HOSPITAL GENERAL DE CHONE</v>
      </c>
      <c r="AJ129" s="204" t="s">
        <v>2635</v>
      </c>
    </row>
    <row r="130" spans="1:36">
      <c r="A130" s="557" t="s">
        <v>2445</v>
      </c>
      <c r="B130" s="204" t="s">
        <v>2737</v>
      </c>
      <c r="C130" s="558" t="s">
        <v>2824</v>
      </c>
      <c r="D130" s="559">
        <v>46148</v>
      </c>
      <c r="E130" s="558" t="s">
        <v>2825</v>
      </c>
      <c r="F130" s="559">
        <v>46148</v>
      </c>
      <c r="G130" s="558" t="s">
        <v>347</v>
      </c>
      <c r="H130" s="182" t="str">
        <f>IF($B130="","",INDEX(POA_GC_2026!$O:$O,MATCH($B130,POA_GC_2026!$A:$A,0)))</f>
        <v>PROVISION Y PRESTACION DE SERVICIOS DE SALUD</v>
      </c>
      <c r="I130" s="183" t="str">
        <f>IF($B130="","",INDEX(POA_GC_2026!$B:$B,MATCH($B130,POA_GC_2026!$A:$A,0)))</f>
        <v>HOSPITAL GENERAL DE CHONE</v>
      </c>
      <c r="J130" s="183" t="str">
        <f>IF($B130="","",INDEX(POA_GC_2026!$N:$N,MATCH($B130,POA_GC_2026!$A:$A,0)))</f>
        <v>HOSPITAL GENERAL DE CHONE</v>
      </c>
      <c r="K130" s="183" t="str">
        <f>IF($B130="","",INDEX(POA_GC_2026!$X:$X,MATCH($B130,POA_GC_2026!$A:$A,0)))</f>
        <v>SOLICITUD DE PAGO POR UTILIZACION DE COMBUSTIBLE, LUBRICANTES Y COMPRA DE PIEZAS O ACCESORIOS DE VEHICULOS</v>
      </c>
      <c r="L130" s="183" t="str">
        <f>IF($B130="","",INDEX(POA_GC_2026!$C:$C,MATCH($B130,POA_GC_2026!$A:$A,0)))</f>
        <v>ADQUISICION DE COMBUSTIBLES</v>
      </c>
      <c r="M130" s="184" t="str">
        <f>IF($B130="","",INDEX(POA_GC_2026!$D:$D,MATCH($B130,POA_GC_2026!$A:$A,0)))</f>
        <v>1333</v>
      </c>
      <c r="N130" s="185" t="str">
        <f>IF($B130="","",INDEX(POA_GC_2026!$E:$E,MATCH($B130,POA_GC_2026!$A:$A,0)))</f>
        <v>90</v>
      </c>
      <c r="O130" s="184" t="str">
        <f>IF($B130="","",INDEX(POA_GC_2026!$F:$F,MATCH($B130,POA_GC_2026!$A:$A,0)))</f>
        <v>000</v>
      </c>
      <c r="P130" s="184" t="str">
        <f>IF($B130="","",INDEX(POA_GC_2026!$G:$G,MATCH($B130,POA_GC_2026!$A:$A,0)))</f>
        <v>004</v>
      </c>
      <c r="Q130" s="183">
        <f>IF($B130="","",INDEX(POA_GC_2026!$H:$H,MATCH($B130,POA_GC_2026!$A:$A,0)))</f>
        <v>530255</v>
      </c>
      <c r="R130" s="183" t="str">
        <f>IF($B130="","",INDEX(POA_GC_2026!$I:$I,MATCH($B130,POA_GC_2026!$A:$A,0)))</f>
        <v>1303</v>
      </c>
      <c r="S130" s="183" t="str">
        <f>IF($B130="","",INDEX(POA_GC_2026!$J:$J,MATCH($B130,POA_GC_2026!$A:$A,0)))</f>
        <v>001</v>
      </c>
      <c r="T130" s="183" t="str">
        <f>IF($B130="","",INDEX(POA_GC_2026!$K:$K,MATCH($B130,POA_GC_2026!$A:$A,0)))</f>
        <v>0000</v>
      </c>
      <c r="U130" s="183" t="str">
        <f>IF($B130="","",INDEX(POA_GC_2026!$L:$L,MATCH($B130,POA_GC_2026!$A:$A,0)))</f>
        <v>0000</v>
      </c>
      <c r="V130" s="189">
        <f t="shared" si="6"/>
        <v>0</v>
      </c>
      <c r="W130" s="189">
        <f t="shared" si="7"/>
        <v>1691.32</v>
      </c>
      <c r="X130" s="198"/>
      <c r="Y130" s="145"/>
      <c r="Z130" s="198">
        <v>1691.32</v>
      </c>
      <c r="AA130" s="145"/>
      <c r="AB130" s="196" t="s">
        <v>41</v>
      </c>
      <c r="AC130" s="145">
        <v>27</v>
      </c>
      <c r="AD130" s="145"/>
      <c r="AE130" s="145" t="s">
        <v>2809</v>
      </c>
      <c r="AF130" s="197">
        <f>IF($B130="","",INDEX(POA_GC_2026!$BE:$BE,MATCH($B130,POA_GC_2026!$A:$A,0)))</f>
        <v>7947.3099999999995</v>
      </c>
      <c r="AG130" s="197"/>
      <c r="AH130" s="197">
        <f>IF($B130="","",INDEX(POA_GC_2026!$BE:$BE,MATCH($B130,POA_GC_2026!$A:$A,0)))</f>
        <v>7947.3099999999995</v>
      </c>
      <c r="AI130" s="201" t="str">
        <f>IF($B130="","",INDEX(POA_GC_2026!$B:$B,MATCH($B130,POA_GC_2026!$A:$A,0)))</f>
        <v>HOSPITAL GENERAL DE CHONE</v>
      </c>
      <c r="AJ130" s="204" t="s">
        <v>2737</v>
      </c>
    </row>
    <row r="131" spans="1:36">
      <c r="A131" s="557" t="s">
        <v>2445</v>
      </c>
      <c r="B131" s="204" t="s">
        <v>2657</v>
      </c>
      <c r="C131" s="558" t="s">
        <v>2824</v>
      </c>
      <c r="D131" s="559">
        <v>46148</v>
      </c>
      <c r="E131" s="558" t="s">
        <v>2825</v>
      </c>
      <c r="F131" s="559">
        <v>46148</v>
      </c>
      <c r="G131" s="558" t="s">
        <v>347</v>
      </c>
      <c r="H131" s="182" t="str">
        <f>IF($B131="","",INDEX(POA_GC_2026!$O:$O,MATCH($B131,POA_GC_2026!$A:$A,0)))</f>
        <v>PROVISION Y PRESTACION DE SERVICIOS DE SALUD</v>
      </c>
      <c r="I131" s="183" t="str">
        <f>IF($B131="","",INDEX(POA_GC_2026!$B:$B,MATCH($B131,POA_GC_2026!$A:$A,0)))</f>
        <v>HOSPITAL GENERAL DE CHONE</v>
      </c>
      <c r="J131" s="183" t="str">
        <f>IF($B131="","",INDEX(POA_GC_2026!$N:$N,MATCH($B131,POA_GC_2026!$A:$A,0)))</f>
        <v>HOSPITAL GENERAL DE CHONE</v>
      </c>
      <c r="K131" s="183" t="str">
        <f>IF($B131="","",INDEX(POA_GC_2026!$X:$X,MATCH($B131,POA_GC_2026!$A:$A,0)))</f>
        <v>INFORME  DE INGRESOS Y EGRESOS DE SUMINISTROS Y MATERIALES</v>
      </c>
      <c r="L131" s="183" t="str">
        <f>IF($B131="","",INDEX(POA_GC_2026!$C:$C,MATCH($B131,POA_GC_2026!$A:$A,0)))</f>
        <v>ADQUISICION DE MATERIALES DE OFICINA</v>
      </c>
      <c r="M131" s="184" t="str">
        <f>IF($B131="","",INDEX(POA_GC_2026!$D:$D,MATCH($B131,POA_GC_2026!$A:$A,0)))</f>
        <v>1333</v>
      </c>
      <c r="N131" s="185" t="str">
        <f>IF($B131="","",INDEX(POA_GC_2026!$E:$E,MATCH($B131,POA_GC_2026!$A:$A,0)))</f>
        <v>90</v>
      </c>
      <c r="O131" s="184" t="str">
        <f>IF($B131="","",INDEX(POA_GC_2026!$F:$F,MATCH($B131,POA_GC_2026!$A:$A,0)))</f>
        <v>000</v>
      </c>
      <c r="P131" s="184" t="str">
        <f>IF($B131="","",INDEX(POA_GC_2026!$G:$G,MATCH($B131,POA_GC_2026!$A:$A,0)))</f>
        <v>004</v>
      </c>
      <c r="Q131" s="183">
        <f>IF($B131="","",INDEX(POA_GC_2026!$H:$H,MATCH($B131,POA_GC_2026!$A:$A,0)))</f>
        <v>530804</v>
      </c>
      <c r="R131" s="183" t="str">
        <f>IF($B131="","",INDEX(POA_GC_2026!$I:$I,MATCH($B131,POA_GC_2026!$A:$A,0)))</f>
        <v>1303</v>
      </c>
      <c r="S131" s="183" t="str">
        <f>IF($B131="","",INDEX(POA_GC_2026!$J:$J,MATCH($B131,POA_GC_2026!$A:$A,0)))</f>
        <v>001</v>
      </c>
      <c r="T131" s="183" t="str">
        <f>IF($B131="","",INDEX(POA_GC_2026!$K:$K,MATCH($B131,POA_GC_2026!$A:$A,0)))</f>
        <v>0000</v>
      </c>
      <c r="U131" s="183" t="str">
        <f>IF($B131="","",INDEX(POA_GC_2026!$L:$L,MATCH($B131,POA_GC_2026!$A:$A,0)))</f>
        <v>0000</v>
      </c>
      <c r="V131" s="189">
        <f t="shared" si="6"/>
        <v>1400</v>
      </c>
      <c r="W131" s="189">
        <f t="shared" si="7"/>
        <v>0</v>
      </c>
      <c r="X131" s="198">
        <v>1400</v>
      </c>
      <c r="Y131" s="145"/>
      <c r="Z131" s="198">
        <v>0</v>
      </c>
      <c r="AA131" s="145"/>
      <c r="AB131" s="196" t="s">
        <v>41</v>
      </c>
      <c r="AC131" s="145">
        <v>27</v>
      </c>
      <c r="AD131" s="145"/>
      <c r="AE131" s="145" t="s">
        <v>2809</v>
      </c>
      <c r="AF131" s="197">
        <f>IF($B131="","",INDEX(POA_GC_2026!$BE:$BE,MATCH($B131,POA_GC_2026!$A:$A,0)))</f>
        <v>1400</v>
      </c>
      <c r="AG131" s="197"/>
      <c r="AH131" s="197">
        <f>IF($B131="","",INDEX(POA_GC_2026!$BE:$BE,MATCH($B131,POA_GC_2026!$A:$A,0)))</f>
        <v>1400</v>
      </c>
      <c r="AI131" s="201" t="str">
        <f>IF($B131="","",INDEX(POA_GC_2026!$B:$B,MATCH($B131,POA_GC_2026!$A:$A,0)))</f>
        <v>HOSPITAL GENERAL DE CHONE</v>
      </c>
      <c r="AJ131" s="204" t="s">
        <v>2657</v>
      </c>
    </row>
    <row r="132" spans="1:36">
      <c r="A132" s="557" t="s">
        <v>2445</v>
      </c>
      <c r="B132" s="204" t="s">
        <v>2605</v>
      </c>
      <c r="C132" s="558" t="s">
        <v>2824</v>
      </c>
      <c r="D132" s="559">
        <v>46148</v>
      </c>
      <c r="E132" s="558" t="s">
        <v>2825</v>
      </c>
      <c r="F132" s="559">
        <v>46148</v>
      </c>
      <c r="G132" s="558" t="s">
        <v>347</v>
      </c>
      <c r="H132" s="182" t="str">
        <f>IF($B132="","",INDEX(POA_GC_2026!$O:$O,MATCH($B132,POA_GC_2026!$A:$A,0)))</f>
        <v>PROVISION Y PRESTACION DE SERVICIOS DE SALUD</v>
      </c>
      <c r="I132" s="183" t="str">
        <f>IF($B132="","",INDEX(POA_GC_2026!$B:$B,MATCH($B132,POA_GC_2026!$A:$A,0)))</f>
        <v>HOSPITAL GENERAL DE CHONE</v>
      </c>
      <c r="J132" s="183" t="str">
        <f>IF($B132="","",INDEX(POA_GC_2026!$N:$N,MATCH($B132,POA_GC_2026!$A:$A,0)))</f>
        <v>HOSPITAL GENERAL DE CHONE</v>
      </c>
      <c r="K132" s="183" t="str">
        <f>IF($B132="","",INDEX(POA_GC_2026!$X:$X,MATCH($B132,POA_GC_2026!$A:$A,0)))</f>
        <v>PUBLICACIONES, INFORMES, PRODUCCION DEL HOSPITAL Y TODO LO REFERENTE A HECHOS TRASCENDENTALES DE LA INSTITUCION, PARA CONOCIMIENTO DE LA POBLACION</v>
      </c>
      <c r="L132" s="183" t="str">
        <f>IF($B132="","",INDEX(POA_GC_2026!$C:$C,MATCH($B132,POA_GC_2026!$A:$A,0)))</f>
        <v>ADQUISICION DE  EDICION, IMPRESION, REPRODUCCION, PUBLICACION,SUSCRIPCION, FOTOCOPIADO, TRADUCCION, EMPASTADO, ENMARCACION, SERIGRAFIA, FOTOGRAFIA, CARNETIZACION, FILMACION E IMÁGENES SATELITALES</v>
      </c>
      <c r="M132" s="184" t="str">
        <f>IF($B132="","",INDEX(POA_GC_2026!$D:$D,MATCH($B132,POA_GC_2026!$A:$A,0)))</f>
        <v>1333</v>
      </c>
      <c r="N132" s="185" t="str">
        <f>IF($B132="","",INDEX(POA_GC_2026!$E:$E,MATCH($B132,POA_GC_2026!$A:$A,0)))</f>
        <v>90</v>
      </c>
      <c r="O132" s="184" t="str">
        <f>IF($B132="","",INDEX(POA_GC_2026!$F:$F,MATCH($B132,POA_GC_2026!$A:$A,0)))</f>
        <v>000</v>
      </c>
      <c r="P132" s="184" t="str">
        <f>IF($B132="","",INDEX(POA_GC_2026!$G:$G,MATCH($B132,POA_GC_2026!$A:$A,0)))</f>
        <v>004</v>
      </c>
      <c r="Q132" s="183">
        <f>IF($B132="","",INDEX(POA_GC_2026!$H:$H,MATCH($B132,POA_GC_2026!$A:$A,0)))</f>
        <v>530204</v>
      </c>
      <c r="R132" s="183" t="str">
        <f>IF($B132="","",INDEX(POA_GC_2026!$I:$I,MATCH($B132,POA_GC_2026!$A:$A,0)))</f>
        <v>1303</v>
      </c>
      <c r="S132" s="183" t="str">
        <f>IF($B132="","",INDEX(POA_GC_2026!$J:$J,MATCH($B132,POA_GC_2026!$A:$A,0)))</f>
        <v>001</v>
      </c>
      <c r="T132" s="183" t="str">
        <f>IF($B132="","",INDEX(POA_GC_2026!$K:$K,MATCH($B132,POA_GC_2026!$A:$A,0)))</f>
        <v>0000</v>
      </c>
      <c r="U132" s="183" t="str">
        <f>IF($B132="","",INDEX(POA_GC_2026!$L:$L,MATCH($B132,POA_GC_2026!$A:$A,0)))</f>
        <v>0000</v>
      </c>
      <c r="V132" s="189">
        <f t="shared" si="6"/>
        <v>900</v>
      </c>
      <c r="W132" s="189">
        <f t="shared" si="7"/>
        <v>0</v>
      </c>
      <c r="X132" s="198">
        <v>900</v>
      </c>
      <c r="Y132" s="145"/>
      <c r="Z132" s="198">
        <v>0</v>
      </c>
      <c r="AA132" s="145"/>
      <c r="AB132" s="196" t="s">
        <v>41</v>
      </c>
      <c r="AC132" s="145">
        <v>27</v>
      </c>
      <c r="AD132" s="145"/>
      <c r="AE132" s="145" t="s">
        <v>2809</v>
      </c>
      <c r="AF132" s="197">
        <f>IF($B132="","",INDEX(POA_GC_2026!$BE:$BE,MATCH($B132,POA_GC_2026!$A:$A,0)))</f>
        <v>900</v>
      </c>
      <c r="AG132" s="197"/>
      <c r="AH132" s="197">
        <f>IF($B132="","",INDEX(POA_GC_2026!$BE:$BE,MATCH($B132,POA_GC_2026!$A:$A,0)))</f>
        <v>900</v>
      </c>
      <c r="AI132" s="201" t="str">
        <f>IF($B132="","",INDEX(POA_GC_2026!$B:$B,MATCH($B132,POA_GC_2026!$A:$A,0)))</f>
        <v>HOSPITAL GENERAL DE CHONE</v>
      </c>
      <c r="AJ132" s="204" t="s">
        <v>2605</v>
      </c>
    </row>
    <row r="133" spans="1:36">
      <c r="A133" s="557" t="s">
        <v>2445</v>
      </c>
      <c r="B133" s="204" t="s">
        <v>2665</v>
      </c>
      <c r="C133" s="558" t="s">
        <v>2824</v>
      </c>
      <c r="D133" s="559">
        <v>46148</v>
      </c>
      <c r="E133" s="558" t="s">
        <v>2825</v>
      </c>
      <c r="F133" s="559">
        <v>46148</v>
      </c>
      <c r="G133" s="558" t="s">
        <v>347</v>
      </c>
      <c r="H133" s="182" t="str">
        <f>IF($B133="","",INDEX(POA_GC_2026!$O:$O,MATCH($B133,POA_GC_2026!$A:$A,0)))</f>
        <v>PROVISION Y PRESTACION DE SERVICIOS DE SALUD</v>
      </c>
      <c r="I133" s="183" t="str">
        <f>IF($B133="","",INDEX(POA_GC_2026!$B:$B,MATCH($B133,POA_GC_2026!$A:$A,0)))</f>
        <v>HOSPITAL GENERAL DE CHONE</v>
      </c>
      <c r="J133" s="183" t="str">
        <f>IF($B133="","",INDEX(POA_GC_2026!$N:$N,MATCH($B133,POA_GC_2026!$A:$A,0)))</f>
        <v>HOSPITAL GENERAL DE CHONE</v>
      </c>
      <c r="K133" s="183" t="str">
        <f>IF($B133="","",INDEX(POA_GC_2026!$X:$X,MATCH($B133,POA_GC_2026!$A:$A,0)))</f>
        <v>INFORME  DE INGRESOS Y EGRESOS DE SUMINISTROS Y MATERIALES</v>
      </c>
      <c r="L133" s="183" t="str">
        <f>IF($B133="","",INDEX(POA_GC_2026!$C:$C,MATCH($B133,POA_GC_2026!$A:$A,0)))</f>
        <v>ADQUISICION DE MATERIALES DE ASEO</v>
      </c>
      <c r="M133" s="184" t="str">
        <f>IF($B133="","",INDEX(POA_GC_2026!$D:$D,MATCH($B133,POA_GC_2026!$A:$A,0)))</f>
        <v>1333</v>
      </c>
      <c r="N133" s="185" t="str">
        <f>IF($B133="","",INDEX(POA_GC_2026!$E:$E,MATCH($B133,POA_GC_2026!$A:$A,0)))</f>
        <v>90</v>
      </c>
      <c r="O133" s="184" t="str">
        <f>IF($B133="","",INDEX(POA_GC_2026!$F:$F,MATCH($B133,POA_GC_2026!$A:$A,0)))</f>
        <v>000</v>
      </c>
      <c r="P133" s="184" t="str">
        <f>IF($B133="","",INDEX(POA_GC_2026!$G:$G,MATCH($B133,POA_GC_2026!$A:$A,0)))</f>
        <v>004</v>
      </c>
      <c r="Q133" s="183">
        <f>IF($B133="","",INDEX(POA_GC_2026!$H:$H,MATCH($B133,POA_GC_2026!$A:$A,0)))</f>
        <v>530805</v>
      </c>
      <c r="R133" s="183" t="str">
        <f>IF($B133="","",INDEX(POA_GC_2026!$I:$I,MATCH($B133,POA_GC_2026!$A:$A,0)))</f>
        <v>1303</v>
      </c>
      <c r="S133" s="183" t="str">
        <f>IF($B133="","",INDEX(POA_GC_2026!$J:$J,MATCH($B133,POA_GC_2026!$A:$A,0)))</f>
        <v>001</v>
      </c>
      <c r="T133" s="183" t="str">
        <f>IF($B133="","",INDEX(POA_GC_2026!$K:$K,MATCH($B133,POA_GC_2026!$A:$A,0)))</f>
        <v>0000</v>
      </c>
      <c r="U133" s="183" t="str">
        <f>IF($B133="","",INDEX(POA_GC_2026!$L:$L,MATCH($B133,POA_GC_2026!$A:$A,0)))</f>
        <v>0000</v>
      </c>
      <c r="V133" s="189">
        <f t="shared" si="6"/>
        <v>166.6</v>
      </c>
      <c r="W133" s="189">
        <f t="shared" si="7"/>
        <v>0</v>
      </c>
      <c r="X133" s="198">
        <v>166.6</v>
      </c>
      <c r="Y133" s="145"/>
      <c r="Z133" s="198">
        <v>0</v>
      </c>
      <c r="AA133" s="145"/>
      <c r="AB133" s="196" t="s">
        <v>41</v>
      </c>
      <c r="AC133" s="145">
        <v>27</v>
      </c>
      <c r="AD133" s="145"/>
      <c r="AE133" s="145" t="s">
        <v>2809</v>
      </c>
      <c r="AF133" s="197">
        <f>IF($B133="","",INDEX(POA_GC_2026!$BE:$BE,MATCH($B133,POA_GC_2026!$A:$A,0)))</f>
        <v>166.6</v>
      </c>
      <c r="AG133" s="197"/>
      <c r="AH133" s="197">
        <f>IF($B133="","",INDEX(POA_GC_2026!$BE:$BE,MATCH($B133,POA_GC_2026!$A:$A,0)))</f>
        <v>166.6</v>
      </c>
      <c r="AI133" s="201" t="str">
        <f>IF($B133="","",INDEX(POA_GC_2026!$B:$B,MATCH($B133,POA_GC_2026!$A:$A,0)))</f>
        <v>HOSPITAL GENERAL DE CHONE</v>
      </c>
      <c r="AJ133" s="204" t="s">
        <v>2665</v>
      </c>
    </row>
    <row r="134" spans="1:36">
      <c r="A134" s="557" t="s">
        <v>2445</v>
      </c>
      <c r="B134" s="204" t="s">
        <v>2591</v>
      </c>
      <c r="C134" s="558" t="s">
        <v>2824</v>
      </c>
      <c r="D134" s="559">
        <v>46148</v>
      </c>
      <c r="E134" s="558" t="s">
        <v>2825</v>
      </c>
      <c r="F134" s="559">
        <v>46148</v>
      </c>
      <c r="G134" s="558" t="s">
        <v>347</v>
      </c>
      <c r="H134" s="182" t="str">
        <f>IF($B134="","",INDEX(POA_GC_2026!$O:$O,MATCH($B134,POA_GC_2026!$A:$A,0)))</f>
        <v>PROVISION Y PRESTACION DE SERVICIOS DE SALUD</v>
      </c>
      <c r="I134" s="183" t="str">
        <f>IF($B134="","",INDEX(POA_GC_2026!$B:$B,MATCH($B134,POA_GC_2026!$A:$A,0)))</f>
        <v>HOSPITAL GENERAL DE CHONE</v>
      </c>
      <c r="J134" s="183" t="str">
        <f>IF($B134="","",INDEX(POA_GC_2026!$N:$N,MATCH($B134,POA_GC_2026!$A:$A,0)))</f>
        <v>HOSPITAL GENERAL DE CHONE</v>
      </c>
      <c r="K134" s="183" t="str">
        <f>IF($B134="","",INDEX(POA_GC_2026!$X:$X,MATCH($B134,POA_GC_2026!$A:$A,0)))</f>
        <v>INFORME CONSOLIDADO DE PAGOS DE SERVICIOS BASICOS</v>
      </c>
      <c r="L134" s="183" t="str">
        <f>IF($B134="","",INDEX(POA_GC_2026!$C:$C,MATCH($B134,POA_GC_2026!$A:$A,0)))</f>
        <v>PAGO DE  AGUA POTABLE</v>
      </c>
      <c r="M134" s="184" t="str">
        <f>IF($B134="","",INDEX(POA_GC_2026!$D:$D,MATCH($B134,POA_GC_2026!$A:$A,0)))</f>
        <v>1333</v>
      </c>
      <c r="N134" s="185" t="str">
        <f>IF($B134="","",INDEX(POA_GC_2026!$E:$E,MATCH($B134,POA_GC_2026!$A:$A,0)))</f>
        <v>90</v>
      </c>
      <c r="O134" s="184" t="str">
        <f>IF($B134="","",INDEX(POA_GC_2026!$F:$F,MATCH($B134,POA_GC_2026!$A:$A,0)))</f>
        <v>000</v>
      </c>
      <c r="P134" s="184" t="str">
        <f>IF($B134="","",INDEX(POA_GC_2026!$G:$G,MATCH($B134,POA_GC_2026!$A:$A,0)))</f>
        <v>004</v>
      </c>
      <c r="Q134" s="183">
        <f>IF($B134="","",INDEX(POA_GC_2026!$H:$H,MATCH($B134,POA_GC_2026!$A:$A,0)))</f>
        <v>530101</v>
      </c>
      <c r="R134" s="183" t="str">
        <f>IF($B134="","",INDEX(POA_GC_2026!$I:$I,MATCH($B134,POA_GC_2026!$A:$A,0)))</f>
        <v>1303</v>
      </c>
      <c r="S134" s="183" t="str">
        <f>IF($B134="","",INDEX(POA_GC_2026!$J:$J,MATCH($B134,POA_GC_2026!$A:$A,0)))</f>
        <v>001</v>
      </c>
      <c r="T134" s="183" t="str">
        <f>IF($B134="","",INDEX(POA_GC_2026!$K:$K,MATCH($B134,POA_GC_2026!$A:$A,0)))</f>
        <v>0000</v>
      </c>
      <c r="U134" s="183" t="str">
        <f>IF($B134="","",INDEX(POA_GC_2026!$L:$L,MATCH($B134,POA_GC_2026!$A:$A,0)))</f>
        <v>0000</v>
      </c>
      <c r="V134" s="189">
        <f t="shared" si="6"/>
        <v>5328.13</v>
      </c>
      <c r="W134" s="189">
        <f t="shared" si="7"/>
        <v>0</v>
      </c>
      <c r="X134" s="198">
        <v>5328.13</v>
      </c>
      <c r="Y134" s="145"/>
      <c r="Z134" s="198">
        <v>0</v>
      </c>
      <c r="AA134" s="145"/>
      <c r="AB134" s="196" t="s">
        <v>41</v>
      </c>
      <c r="AC134" s="145">
        <v>27</v>
      </c>
      <c r="AD134" s="145"/>
      <c r="AE134" s="145" t="s">
        <v>2809</v>
      </c>
      <c r="AF134" s="197">
        <f>IF($B134="","",INDEX(POA_GC_2026!$BE:$BE,MATCH($B134,POA_GC_2026!$A:$A,0)))</f>
        <v>5328.1299999999974</v>
      </c>
      <c r="AG134" s="197"/>
      <c r="AH134" s="197">
        <f>IF($B134="","",INDEX(POA_GC_2026!$BE:$BE,MATCH($B134,POA_GC_2026!$A:$A,0)))</f>
        <v>5328.1299999999974</v>
      </c>
      <c r="AI134" s="201" t="str">
        <f>IF($B134="","",INDEX(POA_GC_2026!$B:$B,MATCH($B134,POA_GC_2026!$A:$A,0)))</f>
        <v>HOSPITAL GENERAL DE CHONE</v>
      </c>
      <c r="AJ134" s="204" t="s">
        <v>2591</v>
      </c>
    </row>
    <row r="135" spans="1:36">
      <c r="A135" s="557" t="s">
        <v>2445</v>
      </c>
      <c r="B135" s="204" t="s">
        <v>2644</v>
      </c>
      <c r="C135" s="558" t="s">
        <v>2824</v>
      </c>
      <c r="D135" s="559">
        <v>46148</v>
      </c>
      <c r="E135" s="558" t="s">
        <v>2825</v>
      </c>
      <c r="F135" s="559">
        <v>46148</v>
      </c>
      <c r="G135" s="558" t="s">
        <v>347</v>
      </c>
      <c r="H135" s="182" t="str">
        <f>IF($B135="","",INDEX(POA_GC_2026!$O:$O,MATCH($B135,POA_GC_2026!$A:$A,0)))</f>
        <v>PROVISION Y PRESTACION DE SERVICIOS DE SALUD</v>
      </c>
      <c r="I135" s="183" t="str">
        <f>IF($B135="","",INDEX(POA_GC_2026!$B:$B,MATCH($B135,POA_GC_2026!$A:$A,0)))</f>
        <v>HOSPITAL GENERAL DE CHONE</v>
      </c>
      <c r="J135" s="183" t="str">
        <f>IF($B135="","",INDEX(POA_GC_2026!$N:$N,MATCH($B135,POA_GC_2026!$A:$A,0)))</f>
        <v>HOSPITAL GENERAL DE CHONE</v>
      </c>
      <c r="K135" s="183" t="str">
        <f>IF($B135="","",INDEX(POA_GC_2026!$X:$X,MATCH($B135,POA_GC_2026!$A:$A,0)))</f>
        <v>PLAN DE MANTENIMIENTO PREVENTIVO Y CORRECTIVO DE LOS BIENES MUEBLES, INMUEBLES, EQUIPOS DE ELECTROMEDICINA Y VEHICULOS A CARGO DEL HOSPITAL</v>
      </c>
      <c r="L135" s="183" t="str">
        <f>IF($B135="","",INDEX(POA_GC_2026!$C:$C,MATCH($B135,POA_GC_2026!$A:$A,0)))</f>
        <v>CONTRATACION  DEL SERVICIO MANTENIMIENTO DE VEHICULOS(Ambulancias)</v>
      </c>
      <c r="M135" s="184" t="str">
        <f>IF($B135="","",INDEX(POA_GC_2026!$D:$D,MATCH($B135,POA_GC_2026!$A:$A,0)))</f>
        <v>1333</v>
      </c>
      <c r="N135" s="185" t="str">
        <f>IF($B135="","",INDEX(POA_GC_2026!$E:$E,MATCH($B135,POA_GC_2026!$A:$A,0)))</f>
        <v>90</v>
      </c>
      <c r="O135" s="184" t="str">
        <f>IF($B135="","",INDEX(POA_GC_2026!$F:$F,MATCH($B135,POA_GC_2026!$A:$A,0)))</f>
        <v>000</v>
      </c>
      <c r="P135" s="184" t="str">
        <f>IF($B135="","",INDEX(POA_GC_2026!$G:$G,MATCH($B135,POA_GC_2026!$A:$A,0)))</f>
        <v>004</v>
      </c>
      <c r="Q135" s="183">
        <f>IF($B135="","",INDEX(POA_GC_2026!$H:$H,MATCH($B135,POA_GC_2026!$A:$A,0)))</f>
        <v>530405</v>
      </c>
      <c r="R135" s="183" t="str">
        <f>IF($B135="","",INDEX(POA_GC_2026!$I:$I,MATCH($B135,POA_GC_2026!$A:$A,0)))</f>
        <v>1303</v>
      </c>
      <c r="S135" s="183" t="str">
        <f>IF($B135="","",INDEX(POA_GC_2026!$J:$J,MATCH($B135,POA_GC_2026!$A:$A,0)))</f>
        <v>001</v>
      </c>
      <c r="T135" s="183" t="str">
        <f>IF($B135="","",INDEX(POA_GC_2026!$K:$K,MATCH($B135,POA_GC_2026!$A:$A,0)))</f>
        <v>0000</v>
      </c>
      <c r="U135" s="183" t="str">
        <f>IF($B135="","",INDEX(POA_GC_2026!$L:$L,MATCH($B135,POA_GC_2026!$A:$A,0)))</f>
        <v>0000</v>
      </c>
      <c r="V135" s="189">
        <f t="shared" si="6"/>
        <v>306</v>
      </c>
      <c r="W135" s="189">
        <f t="shared" si="7"/>
        <v>0</v>
      </c>
      <c r="X135" s="198">
        <v>306</v>
      </c>
      <c r="Y135" s="145"/>
      <c r="Z135" s="198">
        <v>0</v>
      </c>
      <c r="AA135" s="145"/>
      <c r="AB135" s="196" t="s">
        <v>41</v>
      </c>
      <c r="AC135" s="145">
        <v>27</v>
      </c>
      <c r="AD135" s="145"/>
      <c r="AE135" s="145" t="s">
        <v>2809</v>
      </c>
      <c r="AF135" s="197">
        <f>IF($B135="","",INDEX(POA_GC_2026!$BE:$BE,MATCH($B135,POA_GC_2026!$A:$A,0)))</f>
        <v>306</v>
      </c>
      <c r="AG135" s="197"/>
      <c r="AH135" s="197">
        <f>IF($B135="","",INDEX(POA_GC_2026!$BE:$BE,MATCH($B135,POA_GC_2026!$A:$A,0)))</f>
        <v>306</v>
      </c>
      <c r="AI135" s="201" t="str">
        <f>IF($B135="","",INDEX(POA_GC_2026!$B:$B,MATCH($B135,POA_GC_2026!$A:$A,0)))</f>
        <v>HOSPITAL GENERAL DE CHONE</v>
      </c>
      <c r="AJ135" s="204" t="s">
        <v>2644</v>
      </c>
    </row>
    <row r="136" spans="1:36">
      <c r="A136" s="557" t="s">
        <v>2445</v>
      </c>
      <c r="B136" s="204" t="s">
        <v>2599</v>
      </c>
      <c r="C136" s="558" t="s">
        <v>2824</v>
      </c>
      <c r="D136" s="559">
        <v>46148</v>
      </c>
      <c r="E136" s="558" t="s">
        <v>2825</v>
      </c>
      <c r="F136" s="559">
        <v>46148</v>
      </c>
      <c r="G136" s="558" t="s">
        <v>347</v>
      </c>
      <c r="H136" s="182" t="str">
        <f>IF($B136="","",INDEX(POA_GC_2026!$O:$O,MATCH($B136,POA_GC_2026!$A:$A,0)))</f>
        <v>PROVISION Y PRESTACION DE SERVICIOS DE SALUD</v>
      </c>
      <c r="I136" s="183" t="str">
        <f>IF($B136="","",INDEX(POA_GC_2026!$B:$B,MATCH($B136,POA_GC_2026!$A:$A,0)))</f>
        <v>HOSPITAL GENERAL DE CHONE</v>
      </c>
      <c r="J136" s="183" t="str">
        <f>IF($B136="","",INDEX(POA_GC_2026!$N:$N,MATCH($B136,POA_GC_2026!$A:$A,0)))</f>
        <v>HOSPITAL GENERAL DE CHONE</v>
      </c>
      <c r="K136" s="183" t="str">
        <f>IF($B136="","",INDEX(POA_GC_2026!$X:$X,MATCH($B136,POA_GC_2026!$A:$A,0)))</f>
        <v>PUBLICACIONES, INFORMES, PRODUCCION DEL HOSPITAL Y TODO LO REFERENTE A HECHOS TRASCENDENTALES DE LA INSTITUCION, PARA CONOCIMIENTO DE LA POBLACION</v>
      </c>
      <c r="L136" s="183" t="str">
        <f>IF($B136="","",INDEX(POA_GC_2026!$C:$C,MATCH($B136,POA_GC_2026!$A:$A,0)))</f>
        <v>ADQUISICION DE  EDICION, IMPRESION, REPRODUCCION, PUBLICACION,SUSCRIPCION, FOTOCOPIADO, TRADUCCION, EMPASTADO, ENMARCACION, SERIGRAFIA, FOTOGRAFIA, CARNETIZACION, FILMACION E IMÁGENES SATELITALES</v>
      </c>
      <c r="M136" s="184" t="str">
        <f>IF($B136="","",INDEX(POA_GC_2026!$D:$D,MATCH($B136,POA_GC_2026!$A:$A,0)))</f>
        <v>1333</v>
      </c>
      <c r="N136" s="185" t="str">
        <f>IF($B136="","",INDEX(POA_GC_2026!$E:$E,MATCH($B136,POA_GC_2026!$A:$A,0)))</f>
        <v>90</v>
      </c>
      <c r="O136" s="184" t="str">
        <f>IF($B136="","",INDEX(POA_GC_2026!$F:$F,MATCH($B136,POA_GC_2026!$A:$A,0)))</f>
        <v>000</v>
      </c>
      <c r="P136" s="184" t="str">
        <f>IF($B136="","",INDEX(POA_GC_2026!$G:$G,MATCH($B136,POA_GC_2026!$A:$A,0)))</f>
        <v>004</v>
      </c>
      <c r="Q136" s="183">
        <f>IF($B136="","",INDEX(POA_GC_2026!$H:$H,MATCH($B136,POA_GC_2026!$A:$A,0)))</f>
        <v>530204</v>
      </c>
      <c r="R136" s="183" t="str">
        <f>IF($B136="","",INDEX(POA_GC_2026!$I:$I,MATCH($B136,POA_GC_2026!$A:$A,0)))</f>
        <v>1303</v>
      </c>
      <c r="S136" s="183" t="str">
        <f>IF($B136="","",INDEX(POA_GC_2026!$J:$J,MATCH($B136,POA_GC_2026!$A:$A,0)))</f>
        <v>001</v>
      </c>
      <c r="T136" s="183" t="str">
        <f>IF($B136="","",INDEX(POA_GC_2026!$K:$K,MATCH($B136,POA_GC_2026!$A:$A,0)))</f>
        <v>0000</v>
      </c>
      <c r="U136" s="183" t="str">
        <f>IF($B136="","",INDEX(POA_GC_2026!$L:$L,MATCH($B136,POA_GC_2026!$A:$A,0)))</f>
        <v>0000</v>
      </c>
      <c r="V136" s="189">
        <f t="shared" si="6"/>
        <v>1038.5999999999999</v>
      </c>
      <c r="W136" s="189">
        <f t="shared" si="7"/>
        <v>0</v>
      </c>
      <c r="X136" s="198">
        <v>1038.5999999999999</v>
      </c>
      <c r="Y136" s="145"/>
      <c r="Z136" s="198">
        <v>0</v>
      </c>
      <c r="AA136" s="145"/>
      <c r="AB136" s="196" t="s">
        <v>41</v>
      </c>
      <c r="AC136" s="145">
        <v>27</v>
      </c>
      <c r="AD136" s="145"/>
      <c r="AE136" s="145" t="s">
        <v>2809</v>
      </c>
      <c r="AF136" s="197">
        <f>IF($B136="","",INDEX(POA_GC_2026!$BE:$BE,MATCH($B136,POA_GC_2026!$A:$A,0)))</f>
        <v>1038.6000000000004</v>
      </c>
      <c r="AG136" s="197"/>
      <c r="AH136" s="197">
        <f>IF($B136="","",INDEX(POA_GC_2026!$BE:$BE,MATCH($B136,POA_GC_2026!$A:$A,0)))</f>
        <v>1038.6000000000004</v>
      </c>
      <c r="AI136" s="201" t="str">
        <f>IF($B136="","",INDEX(POA_GC_2026!$B:$B,MATCH($B136,POA_GC_2026!$A:$A,0)))</f>
        <v>HOSPITAL GENERAL DE CHONE</v>
      </c>
      <c r="AJ136" s="204" t="s">
        <v>2599</v>
      </c>
    </row>
    <row r="137" spans="1:36">
      <c r="A137" s="557" t="s">
        <v>2445</v>
      </c>
      <c r="B137" s="204" t="s">
        <v>2601</v>
      </c>
      <c r="C137" s="558" t="s">
        <v>2824</v>
      </c>
      <c r="D137" s="559">
        <v>46148</v>
      </c>
      <c r="E137" s="558" t="s">
        <v>2825</v>
      </c>
      <c r="F137" s="559">
        <v>46148</v>
      </c>
      <c r="G137" s="558" t="s">
        <v>347</v>
      </c>
      <c r="H137" s="182" t="str">
        <f>IF($B137="","",INDEX(POA_GC_2026!$O:$O,MATCH($B137,POA_GC_2026!$A:$A,0)))</f>
        <v>PROVISION Y PRESTACION DE SERVICIOS DE SALUD</v>
      </c>
      <c r="I137" s="183" t="str">
        <f>IF($B137="","",INDEX(POA_GC_2026!$B:$B,MATCH($B137,POA_GC_2026!$A:$A,0)))</f>
        <v>HOSPITAL GENERAL DE CHONE</v>
      </c>
      <c r="J137" s="183" t="str">
        <f>IF($B137="","",INDEX(POA_GC_2026!$N:$N,MATCH($B137,POA_GC_2026!$A:$A,0)))</f>
        <v>HOSPITAL GENERAL DE CHONE</v>
      </c>
      <c r="K137" s="183" t="str">
        <f>IF($B137="","",INDEX(POA_GC_2026!$X:$X,MATCH($B137,POA_GC_2026!$A:$A,0)))</f>
        <v>PUBLICACIONES, INFORMES, PRODUCCION DEL HOSPITAL Y TODO LO REFERENTE A HECHOS TRASCENDENTALES DE LA INSTITUCION, PARA CONOCIMIENTO DE LA POBLACION</v>
      </c>
      <c r="L137" s="183" t="str">
        <f>IF($B137="","",INDEX(POA_GC_2026!$C:$C,MATCH($B137,POA_GC_2026!$A:$A,0)))</f>
        <v>ADQUISICION DE  EDICION, IMPRESION, REPRODUCCION, PUBLICACION,SUSCRIPCION, FOTOCOPIADO, TRADUCCION, EMPASTADO, ENMARCACION, SERIGRAFIA, FOTOGRAFIA, CARNETIZACION, FILMACION E IMÁGENES SATELITALES</v>
      </c>
      <c r="M137" s="184" t="str">
        <f>IF($B137="","",INDEX(POA_GC_2026!$D:$D,MATCH($B137,POA_GC_2026!$A:$A,0)))</f>
        <v>1333</v>
      </c>
      <c r="N137" s="185" t="str">
        <f>IF($B137="","",INDEX(POA_GC_2026!$E:$E,MATCH($B137,POA_GC_2026!$A:$A,0)))</f>
        <v>90</v>
      </c>
      <c r="O137" s="184" t="str">
        <f>IF($B137="","",INDEX(POA_GC_2026!$F:$F,MATCH($B137,POA_GC_2026!$A:$A,0)))</f>
        <v>000</v>
      </c>
      <c r="P137" s="184" t="str">
        <f>IF($B137="","",INDEX(POA_GC_2026!$G:$G,MATCH($B137,POA_GC_2026!$A:$A,0)))</f>
        <v>004</v>
      </c>
      <c r="Q137" s="183">
        <f>IF($B137="","",INDEX(POA_GC_2026!$H:$H,MATCH($B137,POA_GC_2026!$A:$A,0)))</f>
        <v>530204</v>
      </c>
      <c r="R137" s="183" t="str">
        <f>IF($B137="","",INDEX(POA_GC_2026!$I:$I,MATCH($B137,POA_GC_2026!$A:$A,0)))</f>
        <v>1303</v>
      </c>
      <c r="S137" s="183" t="str">
        <f>IF($B137="","",INDEX(POA_GC_2026!$J:$J,MATCH($B137,POA_GC_2026!$A:$A,0)))</f>
        <v>001</v>
      </c>
      <c r="T137" s="183" t="str">
        <f>IF($B137="","",INDEX(POA_GC_2026!$K:$K,MATCH($B137,POA_GC_2026!$A:$A,0)))</f>
        <v>0000</v>
      </c>
      <c r="U137" s="183" t="str">
        <f>IF($B137="","",INDEX(POA_GC_2026!$L:$L,MATCH($B137,POA_GC_2026!$A:$A,0)))</f>
        <v>0000</v>
      </c>
      <c r="V137" s="189">
        <f t="shared" si="6"/>
        <v>1799.8</v>
      </c>
      <c r="W137" s="189">
        <f t="shared" si="7"/>
        <v>0</v>
      </c>
      <c r="X137" s="198">
        <v>1799.8</v>
      </c>
      <c r="Y137" s="145"/>
      <c r="Z137" s="198">
        <v>0</v>
      </c>
      <c r="AA137" s="145"/>
      <c r="AB137" s="196" t="s">
        <v>41</v>
      </c>
      <c r="AC137" s="145">
        <v>27</v>
      </c>
      <c r="AD137" s="145"/>
      <c r="AE137" s="145" t="s">
        <v>2809</v>
      </c>
      <c r="AF137" s="197">
        <f>IF($B137="","",INDEX(POA_GC_2026!$BE:$BE,MATCH($B137,POA_GC_2026!$A:$A,0)))</f>
        <v>1799.7999999999993</v>
      </c>
      <c r="AG137" s="197"/>
      <c r="AH137" s="197">
        <f>IF($B137="","",INDEX(POA_GC_2026!$BE:$BE,MATCH($B137,POA_GC_2026!$A:$A,0)))</f>
        <v>1799.7999999999993</v>
      </c>
      <c r="AI137" s="201" t="str">
        <f>IF($B137="","",INDEX(POA_GC_2026!$B:$B,MATCH($B137,POA_GC_2026!$A:$A,0)))</f>
        <v>HOSPITAL GENERAL DE CHONE</v>
      </c>
      <c r="AJ137" s="204" t="s">
        <v>2601</v>
      </c>
    </row>
    <row r="138" spans="1:36">
      <c r="A138" s="557" t="s">
        <v>2449</v>
      </c>
      <c r="B138" s="204" t="s">
        <v>2534</v>
      </c>
      <c r="C138" s="558" t="s">
        <v>2826</v>
      </c>
      <c r="D138" s="559">
        <v>46150</v>
      </c>
      <c r="E138" s="558" t="s">
        <v>2826</v>
      </c>
      <c r="F138" s="559">
        <v>46150</v>
      </c>
      <c r="G138" s="558" t="s">
        <v>347</v>
      </c>
      <c r="H138" s="182" t="str">
        <f>IF($B138="","",INDEX(POA_GC_2026!$O:$O,MATCH($B138,POA_GC_2026!$A:$A,0)))</f>
        <v>GARANTIA DE LA CALIDAD DE LOS SERVICIOS DE SALUD</v>
      </c>
      <c r="I138" s="183" t="str">
        <f>IF($B138="","",INDEX(POA_GC_2026!$B:$B,MATCH($B138,POA_GC_2026!$A:$A,0)))</f>
        <v>HOSPITAL GENERAL DE CHONE</v>
      </c>
      <c r="J138" s="183" t="str">
        <f>IF($B138="","",INDEX(POA_GC_2026!$N:$N,MATCH($B138,POA_GC_2026!$A:$A,0)))</f>
        <v>HOSPITAL GENERAL DE CHONE</v>
      </c>
      <c r="K138" s="183" t="str">
        <f>IF($B138="","",INDEX(POA_GC_2026!$X:$X,MATCH($B138,POA_GC_2026!$A:$A,0)))</f>
        <v>PLAN DE MANTENIMIENTO PREVENTIVO Y CORRECTIVO DE LOS BIENES MUEBLES, INMUEBLES, EQUIPOS DE ELECTROMEDICINA Y VEHICULOS A CARGO DEL HOSPITAL</v>
      </c>
      <c r="L138" s="183" t="str">
        <f>IF($B138="","",INDEX(POA_GC_2026!$C:$C,MATCH($B138,POA_GC_2026!$A:$A,0)))</f>
        <v>CONTRATACION SERVICIO DE MANTENIMIENTO DE MAQUINARIAS Y EQUIPOS (BIOMEDICOS)</v>
      </c>
      <c r="M138" s="184" t="str">
        <f>IF($B138="","",INDEX(POA_GC_2026!$D:$D,MATCH($B138,POA_GC_2026!$A:$A,0)))</f>
        <v>1333</v>
      </c>
      <c r="N138" s="185" t="str">
        <f>IF($B138="","",INDEX(POA_GC_2026!$E:$E,MATCH($B138,POA_GC_2026!$A:$A,0)))</f>
        <v>57</v>
      </c>
      <c r="O138" s="184" t="str">
        <f>IF($B138="","",INDEX(POA_GC_2026!$F:$F,MATCH($B138,POA_GC_2026!$A:$A,0)))</f>
        <v>000</v>
      </c>
      <c r="P138" s="184" t="str">
        <f>IF($B138="","",INDEX(POA_GC_2026!$G:$G,MATCH($B138,POA_GC_2026!$A:$A,0)))</f>
        <v>001</v>
      </c>
      <c r="Q138" s="183">
        <f>IF($B138="","",INDEX(POA_GC_2026!$H:$H,MATCH($B138,POA_GC_2026!$A:$A,0)))</f>
        <v>530404</v>
      </c>
      <c r="R138" s="183" t="str">
        <f>IF($B138="","",INDEX(POA_GC_2026!$I:$I,MATCH($B138,POA_GC_2026!$A:$A,0)))</f>
        <v>1303</v>
      </c>
      <c r="S138" s="183" t="str">
        <f>IF($B138="","",INDEX(POA_GC_2026!$J:$J,MATCH($B138,POA_GC_2026!$A:$A,0)))</f>
        <v>001</v>
      </c>
      <c r="T138" s="183" t="str">
        <f>IF($B138="","",INDEX(POA_GC_2026!$K:$K,MATCH($B138,POA_GC_2026!$A:$A,0)))</f>
        <v>0000</v>
      </c>
      <c r="U138" s="183" t="str">
        <f>IF($B138="","",INDEX(POA_GC_2026!$L:$L,MATCH($B138,POA_GC_2026!$A:$A,0)))</f>
        <v>0000</v>
      </c>
      <c r="V138" s="189">
        <f t="shared" si="6"/>
        <v>7485.1</v>
      </c>
      <c r="W138" s="189">
        <f t="shared" si="7"/>
        <v>0</v>
      </c>
      <c r="X138" s="198">
        <v>7485.1</v>
      </c>
      <c r="Y138" s="145"/>
      <c r="Z138" s="198">
        <v>0</v>
      </c>
      <c r="AA138" s="145"/>
      <c r="AB138" s="196" t="s">
        <v>41</v>
      </c>
      <c r="AC138" s="145">
        <v>28</v>
      </c>
      <c r="AD138" s="145"/>
      <c r="AE138" s="145" t="s">
        <v>2827</v>
      </c>
      <c r="AF138" s="197">
        <f>IF($B138="","",INDEX(POA_GC_2026!$BE:$BE,MATCH($B138,POA_GC_2026!$A:$A,0)))</f>
        <v>5000</v>
      </c>
      <c r="AG138" s="197"/>
      <c r="AH138" s="197">
        <f>IF($B138="","",INDEX(POA_GC_2026!$BE:$BE,MATCH($B138,POA_GC_2026!$A:$A,0)))</f>
        <v>5000</v>
      </c>
      <c r="AI138" s="201" t="str">
        <f>IF($B138="","",INDEX(POA_GC_2026!$B:$B,MATCH($B138,POA_GC_2026!$A:$A,0)))</f>
        <v>HOSPITAL GENERAL DE CHONE</v>
      </c>
      <c r="AJ138" s="204" t="s">
        <v>2534</v>
      </c>
    </row>
    <row r="139" spans="1:36">
      <c r="A139" s="557" t="s">
        <v>2512</v>
      </c>
      <c r="B139" s="204" t="s">
        <v>2691</v>
      </c>
      <c r="C139" s="558" t="s">
        <v>2828</v>
      </c>
      <c r="D139" s="559">
        <v>46150</v>
      </c>
      <c r="E139" s="558" t="s">
        <v>2828</v>
      </c>
      <c r="F139" s="559">
        <v>46150</v>
      </c>
      <c r="G139" s="558" t="s">
        <v>347</v>
      </c>
      <c r="H139" s="182" t="str">
        <f>IF($B139="","",INDEX(POA_GC_2026!$O:$O,MATCH($B139,POA_GC_2026!$A:$A,0)))</f>
        <v>PROVISION Y PRESTACION DE SERVICIOS DE SALUD</v>
      </c>
      <c r="I139" s="183" t="str">
        <f>IF($B139="","",INDEX(POA_GC_2026!$B:$B,MATCH($B139,POA_GC_2026!$A:$A,0)))</f>
        <v>HOSPITAL GENERAL DE CHONE</v>
      </c>
      <c r="J139" s="183" t="str">
        <f>IF($B139="","",INDEX(POA_GC_2026!$N:$N,MATCH($B139,POA_GC_2026!$A:$A,0)))</f>
        <v>HOSPITAL GENERAL DE CHONE</v>
      </c>
      <c r="K139" s="183" t="str">
        <f>IF($B139="","",INDEX(POA_GC_2026!$X:$X,MATCH($B139,POA_GC_2026!$A:$A,0)))</f>
        <v>ACTA DE ENTREGA RECEPCION DE DISPOSITIVOS MEDICOS PARA LABORATORIO CLINICO Y PÀTOLOGIA ADQUIRIDOS, COMPROBANDO SUS CANTIDADES, CALIDAD Y CARACTERISTICAS DE ACUERDO A LO SOLICITADO</v>
      </c>
      <c r="L139" s="183" t="str">
        <f>IF($B139="","",INDEX(POA_GC_2026!$C:$C,MATCH($B139,POA_GC_2026!$A:$A,0)))</f>
        <v>ADQUISICION DE DISPOSITIVOS PARA LABORATORIO CLINICO Y PATOLOGIA</v>
      </c>
      <c r="M139" s="184" t="str">
        <f>IF($B139="","",INDEX(POA_GC_2026!$D:$D,MATCH($B139,POA_GC_2026!$A:$A,0)))</f>
        <v>1333</v>
      </c>
      <c r="N139" s="185" t="str">
        <f>IF($B139="","",INDEX(POA_GC_2026!$E:$E,MATCH($B139,POA_GC_2026!$A:$A,0)))</f>
        <v>90</v>
      </c>
      <c r="O139" s="184" t="str">
        <f>IF($B139="","",INDEX(POA_GC_2026!$F:$F,MATCH($B139,POA_GC_2026!$A:$A,0)))</f>
        <v>000</v>
      </c>
      <c r="P139" s="184" t="str">
        <f>IF($B139="","",INDEX(POA_GC_2026!$G:$G,MATCH($B139,POA_GC_2026!$A:$A,0)))</f>
        <v>004</v>
      </c>
      <c r="Q139" s="183">
        <f>IF($B139="","",INDEX(POA_GC_2026!$H:$H,MATCH($B139,POA_GC_2026!$A:$A,0)))</f>
        <v>530810</v>
      </c>
      <c r="R139" s="183" t="str">
        <f>IF($B139="","",INDEX(POA_GC_2026!$I:$I,MATCH($B139,POA_GC_2026!$A:$A,0)))</f>
        <v>1303</v>
      </c>
      <c r="S139" s="183" t="str">
        <f>IF($B139="","",INDEX(POA_GC_2026!$J:$J,MATCH($B139,POA_GC_2026!$A:$A,0)))</f>
        <v>001</v>
      </c>
      <c r="T139" s="183" t="str">
        <f>IF($B139="","",INDEX(POA_GC_2026!$K:$K,MATCH($B139,POA_GC_2026!$A:$A,0)))</f>
        <v>0000</v>
      </c>
      <c r="U139" s="183" t="str">
        <f>IF($B139="","",INDEX(POA_GC_2026!$L:$L,MATCH($B139,POA_GC_2026!$A:$A,0)))</f>
        <v>0000</v>
      </c>
      <c r="V139" s="189">
        <f t="shared" si="6"/>
        <v>0</v>
      </c>
      <c r="W139" s="189">
        <f t="shared" si="7"/>
        <v>6989.75</v>
      </c>
      <c r="X139" s="198"/>
      <c r="Y139" s="145"/>
      <c r="Z139" s="198">
        <v>6989.75</v>
      </c>
      <c r="AA139" s="145"/>
      <c r="AB139" s="196" t="s">
        <v>41</v>
      </c>
      <c r="AC139" s="145">
        <v>30</v>
      </c>
      <c r="AD139" s="145"/>
      <c r="AE139" s="145" t="s">
        <v>2827</v>
      </c>
      <c r="AF139" s="197">
        <f>IF($B139="","",INDEX(POA_GC_2026!$BE:$BE,MATCH($B139,POA_GC_2026!$A:$A,0)))</f>
        <v>0</v>
      </c>
      <c r="AG139" s="197"/>
      <c r="AH139" s="197">
        <f>IF($B139="","",INDEX(POA_GC_2026!$BE:$BE,MATCH($B139,POA_GC_2026!$A:$A,0)))</f>
        <v>0</v>
      </c>
      <c r="AI139" s="201" t="str">
        <f>IF($B139="","",INDEX(POA_GC_2026!$B:$B,MATCH($B139,POA_GC_2026!$A:$A,0)))</f>
        <v>HOSPITAL GENERAL DE CHONE</v>
      </c>
      <c r="AJ139" s="204" t="s">
        <v>2691</v>
      </c>
    </row>
    <row r="140" spans="1:36">
      <c r="A140" s="557" t="s">
        <v>2512</v>
      </c>
      <c r="B140" s="204" t="s">
        <v>2710</v>
      </c>
      <c r="C140" s="558" t="s">
        <v>2828</v>
      </c>
      <c r="D140" s="559">
        <v>46150</v>
      </c>
      <c r="E140" s="558" t="s">
        <v>2828</v>
      </c>
      <c r="F140" s="559">
        <v>46150</v>
      </c>
      <c r="G140" s="558" t="s">
        <v>347</v>
      </c>
      <c r="H140" s="182" t="str">
        <f>IF($B140="","",INDEX(POA_GC_2026!$O:$O,MATCH($B140,POA_GC_2026!$A:$A,0)))</f>
        <v>PROVISION Y PRESTACION DE SERVICIOS DE SALUD</v>
      </c>
      <c r="I140" s="183" t="str">
        <f>IF($B140="","",INDEX(POA_GC_2026!$B:$B,MATCH($B140,POA_GC_2026!$A:$A,0)))</f>
        <v>HOSPITAL GENERAL DE CHONE</v>
      </c>
      <c r="J140" s="183" t="str">
        <f>IF($B140="","",INDEX(POA_GC_2026!$N:$N,MATCH($B140,POA_GC_2026!$A:$A,0)))</f>
        <v>HOSPITAL GENERAL DE CHONE</v>
      </c>
      <c r="K140" s="183" t="str">
        <f>IF($B140="","",INDEX(POA_GC_2026!$X:$X,MATCH($B140,POA_GC_2026!$A:$A,0)))</f>
        <v>ACTA DE ENTREGA RECEPCION DE DISPOSITIVOS MEDICOS DE USO GENERAL ADQUIRIDOS, COMPROBANDO SUS CANTIDADES, CALIDAD Y CARACTERISTICAS DE ACUERDO A LO SOLICITADO</v>
      </c>
      <c r="L140" s="183" t="str">
        <f>IF($B140="","",INDEX(POA_GC_2026!$C:$C,MATCH($B140,POA_GC_2026!$A:$A,0)))</f>
        <v>ADQUISICION DE DISPOSITIVOS MEDICOS DE USO GENERAL</v>
      </c>
      <c r="M140" s="184" t="str">
        <f>IF($B140="","",INDEX(POA_GC_2026!$D:$D,MATCH($B140,POA_GC_2026!$A:$A,0)))</f>
        <v>1333</v>
      </c>
      <c r="N140" s="185" t="str">
        <f>IF($B140="","",INDEX(POA_GC_2026!$E:$E,MATCH($B140,POA_GC_2026!$A:$A,0)))</f>
        <v>90</v>
      </c>
      <c r="O140" s="184" t="str">
        <f>IF($B140="","",INDEX(POA_GC_2026!$F:$F,MATCH($B140,POA_GC_2026!$A:$A,0)))</f>
        <v>000</v>
      </c>
      <c r="P140" s="184" t="str">
        <f>IF($B140="","",INDEX(POA_GC_2026!$G:$G,MATCH($B140,POA_GC_2026!$A:$A,0)))</f>
        <v>004</v>
      </c>
      <c r="Q140" s="183">
        <f>IF($B140="","",INDEX(POA_GC_2026!$H:$H,MATCH($B140,POA_GC_2026!$A:$A,0)))</f>
        <v>530826</v>
      </c>
      <c r="R140" s="183" t="str">
        <f>IF($B140="","",INDEX(POA_GC_2026!$I:$I,MATCH($B140,POA_GC_2026!$A:$A,0)))</f>
        <v>1303</v>
      </c>
      <c r="S140" s="183" t="str">
        <f>IF($B140="","",INDEX(POA_GC_2026!$J:$J,MATCH($B140,POA_GC_2026!$A:$A,0)))</f>
        <v>001</v>
      </c>
      <c r="T140" s="183" t="str">
        <f>IF($B140="","",INDEX(POA_GC_2026!$K:$K,MATCH($B140,POA_GC_2026!$A:$A,0)))</f>
        <v>0000</v>
      </c>
      <c r="U140" s="183" t="str">
        <f>IF($B140="","",INDEX(POA_GC_2026!$L:$L,MATCH($B140,POA_GC_2026!$A:$A,0)))</f>
        <v>0000</v>
      </c>
      <c r="V140" s="189">
        <f t="shared" si="6"/>
        <v>21537.89</v>
      </c>
      <c r="W140" s="189">
        <f t="shared" si="7"/>
        <v>0</v>
      </c>
      <c r="X140" s="198">
        <v>21537.89</v>
      </c>
      <c r="Y140" s="145"/>
      <c r="Z140" s="198">
        <v>0</v>
      </c>
      <c r="AA140" s="145"/>
      <c r="AB140" s="196" t="s">
        <v>41</v>
      </c>
      <c r="AC140" s="145">
        <v>30</v>
      </c>
      <c r="AD140" s="145"/>
      <c r="AE140" s="145" t="s">
        <v>2827</v>
      </c>
      <c r="AF140" s="197">
        <f>IF($B140="","",INDEX(POA_GC_2026!$BE:$BE,MATCH($B140,POA_GC_2026!$A:$A,0)))</f>
        <v>21201.739999999998</v>
      </c>
      <c r="AG140" s="197"/>
      <c r="AH140" s="197">
        <f>IF($B140="","",INDEX(POA_GC_2026!$BE:$BE,MATCH($B140,POA_GC_2026!$A:$A,0)))</f>
        <v>21201.739999999998</v>
      </c>
      <c r="AI140" s="201" t="str">
        <f>IF($B140="","",INDEX(POA_GC_2026!$B:$B,MATCH($B140,POA_GC_2026!$A:$A,0)))</f>
        <v>HOSPITAL GENERAL DE CHONE</v>
      </c>
      <c r="AJ140" s="204" t="s">
        <v>2710</v>
      </c>
    </row>
    <row r="141" spans="1:36">
      <c r="A141" s="557" t="s">
        <v>2513</v>
      </c>
      <c r="B141" s="204" t="s">
        <v>2534</v>
      </c>
      <c r="C141" s="558" t="s">
        <v>2829</v>
      </c>
      <c r="D141" s="559">
        <v>46152</v>
      </c>
      <c r="E141" s="558" t="s">
        <v>2829</v>
      </c>
      <c r="F141" s="559">
        <v>46152</v>
      </c>
      <c r="G141" s="558" t="s">
        <v>347</v>
      </c>
      <c r="H141" s="182" t="str">
        <f>IF($B141="","",INDEX(POA_GC_2026!$O:$O,MATCH($B141,POA_GC_2026!$A:$A,0)))</f>
        <v>GARANTIA DE LA CALIDAD DE LOS SERVICIOS DE SALUD</v>
      </c>
      <c r="I141" s="183" t="str">
        <f>IF($B141="","",INDEX(POA_GC_2026!$B:$B,MATCH($B141,POA_GC_2026!$A:$A,0)))</f>
        <v>HOSPITAL GENERAL DE CHONE</v>
      </c>
      <c r="J141" s="183" t="str">
        <f>IF($B141="","",INDEX(POA_GC_2026!$N:$N,MATCH($B141,POA_GC_2026!$A:$A,0)))</f>
        <v>HOSPITAL GENERAL DE CHONE</v>
      </c>
      <c r="K141" s="183" t="str">
        <f>IF($B141="","",INDEX(POA_GC_2026!$X:$X,MATCH($B141,POA_GC_2026!$A:$A,0)))</f>
        <v>PLAN DE MANTENIMIENTO PREVENTIVO Y CORRECTIVO DE LOS BIENES MUEBLES, INMUEBLES, EQUIPOS DE ELECTROMEDICINA Y VEHICULOS A CARGO DEL HOSPITAL</v>
      </c>
      <c r="L141" s="183" t="str">
        <f>IF($B141="","",INDEX(POA_GC_2026!$C:$C,MATCH($B141,POA_GC_2026!$A:$A,0)))</f>
        <v>CONTRATACION SERVICIO DE MANTENIMIENTO DE MAQUINARIAS Y EQUIPOS (BIOMEDICOS)</v>
      </c>
      <c r="M141" s="184" t="str">
        <f>IF($B141="","",INDEX(POA_GC_2026!$D:$D,MATCH($B141,POA_GC_2026!$A:$A,0)))</f>
        <v>1333</v>
      </c>
      <c r="N141" s="185" t="str">
        <f>IF($B141="","",INDEX(POA_GC_2026!$E:$E,MATCH($B141,POA_GC_2026!$A:$A,0)))</f>
        <v>57</v>
      </c>
      <c r="O141" s="184" t="str">
        <f>IF($B141="","",INDEX(POA_GC_2026!$F:$F,MATCH($B141,POA_GC_2026!$A:$A,0)))</f>
        <v>000</v>
      </c>
      <c r="P141" s="184" t="str">
        <f>IF($B141="","",INDEX(POA_GC_2026!$G:$G,MATCH($B141,POA_GC_2026!$A:$A,0)))</f>
        <v>001</v>
      </c>
      <c r="Q141" s="183">
        <f>IF($B141="","",INDEX(POA_GC_2026!$H:$H,MATCH($B141,POA_GC_2026!$A:$A,0)))</f>
        <v>530404</v>
      </c>
      <c r="R141" s="183" t="str">
        <f>IF($B141="","",INDEX(POA_GC_2026!$I:$I,MATCH($B141,POA_GC_2026!$A:$A,0)))</f>
        <v>1303</v>
      </c>
      <c r="S141" s="183" t="str">
        <f>IF($B141="","",INDEX(POA_GC_2026!$J:$J,MATCH($B141,POA_GC_2026!$A:$A,0)))</f>
        <v>001</v>
      </c>
      <c r="T141" s="183" t="str">
        <f>IF($B141="","",INDEX(POA_GC_2026!$K:$K,MATCH($B141,POA_GC_2026!$A:$A,0)))</f>
        <v>0000</v>
      </c>
      <c r="U141" s="183" t="str">
        <f>IF($B141="","",INDEX(POA_GC_2026!$L:$L,MATCH($B141,POA_GC_2026!$A:$A,0)))</f>
        <v>0000</v>
      </c>
      <c r="V141" s="189">
        <f t="shared" si="6"/>
        <v>0</v>
      </c>
      <c r="W141" s="189">
        <f t="shared" si="7"/>
        <v>7485.1</v>
      </c>
      <c r="X141" s="198">
        <v>0</v>
      </c>
      <c r="Y141" s="145">
        <v>0</v>
      </c>
      <c r="Z141" s="198">
        <v>7485.1</v>
      </c>
      <c r="AA141" s="145">
        <v>0</v>
      </c>
      <c r="AB141" s="196" t="s">
        <v>41</v>
      </c>
      <c r="AC141" s="145">
        <v>31</v>
      </c>
      <c r="AD141" s="145"/>
      <c r="AE141" s="145" t="s">
        <v>2809</v>
      </c>
      <c r="AF141" s="197">
        <f>IF($B141="","",INDEX(POA_GC_2026!$BE:$BE,MATCH($B141,POA_GC_2026!$A:$A,0)))</f>
        <v>5000</v>
      </c>
      <c r="AG141" s="197"/>
      <c r="AH141" s="197">
        <f>IF($B141="","",INDEX(POA_GC_2026!$BE:$BE,MATCH($B141,POA_GC_2026!$A:$A,0)))</f>
        <v>5000</v>
      </c>
      <c r="AI141" s="201" t="str">
        <f>IF($B141="","",INDEX(POA_GC_2026!$B:$B,MATCH($B141,POA_GC_2026!$A:$A,0)))</f>
        <v>HOSPITAL GENERAL DE CHONE</v>
      </c>
      <c r="AJ141" s="204" t="s">
        <v>2534</v>
      </c>
    </row>
    <row r="142" spans="1:36">
      <c r="A142" s="557" t="s">
        <v>2513</v>
      </c>
      <c r="B142" s="204" t="s">
        <v>2539</v>
      </c>
      <c r="C142" s="558" t="s">
        <v>2829</v>
      </c>
      <c r="D142" s="559">
        <v>46152</v>
      </c>
      <c r="E142" s="558" t="s">
        <v>2829</v>
      </c>
      <c r="F142" s="559">
        <v>46152</v>
      </c>
      <c r="G142" s="558" t="s">
        <v>347</v>
      </c>
      <c r="H142" s="182" t="str">
        <f>IF($B142="","",INDEX(POA_GC_2026!$O:$O,MATCH($B142,POA_GC_2026!$A:$A,0)))</f>
        <v>GARANTIA DE LA CALIDAD DE LOS SERVICIOS DE SALUD</v>
      </c>
      <c r="I142" s="183" t="str">
        <f>IF($B142="","",INDEX(POA_GC_2026!$B:$B,MATCH($B142,POA_GC_2026!$A:$A,0)))</f>
        <v>HOSPITAL GENERAL DE CHONE</v>
      </c>
      <c r="J142" s="183" t="str">
        <f>IF($B142="","",INDEX(POA_GC_2026!$N:$N,MATCH($B142,POA_GC_2026!$A:$A,0)))</f>
        <v>HOSPITAL GENERAL DE CHONE</v>
      </c>
      <c r="K142" s="183" t="str">
        <f>IF($B142="","",INDEX(POA_GC_2026!$X:$X,MATCH($B142,POA_GC_2026!$A:$A,0)))</f>
        <v>PLAN DE MANTENIMIENTO PREVENTIVO Y CORRECTIVO DE LOS BIENES MUEBLES, INMUEBLES, EQUIPOS DE ELECTROMEDICINA Y VEHICULOS A CARGO DEL HOSPITAL</v>
      </c>
      <c r="L142" s="183" t="str">
        <f>IF($B142="","",INDEX(POA_GC_2026!$C:$C,MATCH($B142,POA_GC_2026!$A:$A,0)))</f>
        <v>CONTRATACION DEL SERVICIO DE MANTENIMIENTO DE MAQUINARIAS Y EQUIPOS</v>
      </c>
      <c r="M142" s="184" t="str">
        <f>IF($B142="","",INDEX(POA_GC_2026!$D:$D,MATCH($B142,POA_GC_2026!$A:$A,0)))</f>
        <v>1333</v>
      </c>
      <c r="N142" s="185" t="str">
        <f>IF($B142="","",INDEX(POA_GC_2026!$E:$E,MATCH($B142,POA_GC_2026!$A:$A,0)))</f>
        <v>57</v>
      </c>
      <c r="O142" s="184" t="str">
        <f>IF($B142="","",INDEX(POA_GC_2026!$F:$F,MATCH($B142,POA_GC_2026!$A:$A,0)))</f>
        <v>000</v>
      </c>
      <c r="P142" s="184" t="str">
        <f>IF($B142="","",INDEX(POA_GC_2026!$G:$G,MATCH($B142,POA_GC_2026!$A:$A,0)))</f>
        <v>002</v>
      </c>
      <c r="Q142" s="183">
        <f>IF($B142="","",INDEX(POA_GC_2026!$H:$H,MATCH($B142,POA_GC_2026!$A:$A,0)))</f>
        <v>530404</v>
      </c>
      <c r="R142" s="183" t="str">
        <f>IF($B142="","",INDEX(POA_GC_2026!$I:$I,MATCH($B142,POA_GC_2026!$A:$A,0)))</f>
        <v>1303</v>
      </c>
      <c r="S142" s="183" t="str">
        <f>IF($B142="","",INDEX(POA_GC_2026!$J:$J,MATCH($B142,POA_GC_2026!$A:$A,0)))</f>
        <v>001</v>
      </c>
      <c r="T142" s="183" t="str">
        <f>IF($B142="","",INDEX(POA_GC_2026!$K:$K,MATCH($B142,POA_GC_2026!$A:$A,0)))</f>
        <v>0000</v>
      </c>
      <c r="U142" s="183" t="str">
        <f>IF($B142="","",INDEX(POA_GC_2026!$L:$L,MATCH($B142,POA_GC_2026!$A:$A,0)))</f>
        <v>0000</v>
      </c>
      <c r="V142" s="189">
        <f t="shared" si="6"/>
        <v>2160</v>
      </c>
      <c r="W142" s="189">
        <f t="shared" si="7"/>
        <v>0</v>
      </c>
      <c r="X142" s="198">
        <v>2160</v>
      </c>
      <c r="Y142" s="145">
        <v>0</v>
      </c>
      <c r="Z142" s="198">
        <v>0</v>
      </c>
      <c r="AA142" s="145">
        <v>0</v>
      </c>
      <c r="AB142" s="196" t="s">
        <v>41</v>
      </c>
      <c r="AC142" s="145">
        <v>31</v>
      </c>
      <c r="AD142" s="145"/>
      <c r="AE142" s="145" t="s">
        <v>2809</v>
      </c>
      <c r="AF142" s="197">
        <f>IF($B142="","",INDEX(POA_GC_2026!$BE:$BE,MATCH($B142,POA_GC_2026!$A:$A,0)))</f>
        <v>2160</v>
      </c>
      <c r="AG142" s="197"/>
      <c r="AH142" s="197">
        <f>IF($B142="","",INDEX(POA_GC_2026!$BE:$BE,MATCH($B142,POA_GC_2026!$A:$A,0)))</f>
        <v>2160</v>
      </c>
      <c r="AI142" s="201" t="str">
        <f>IF($B142="","",INDEX(POA_GC_2026!$B:$B,MATCH($B142,POA_GC_2026!$A:$A,0)))</f>
        <v>HOSPITAL GENERAL DE CHONE</v>
      </c>
      <c r="AJ142" s="204" t="s">
        <v>2539</v>
      </c>
    </row>
    <row r="143" spans="1:36">
      <c r="A143" s="557" t="s">
        <v>2513</v>
      </c>
      <c r="B143" s="204" t="s">
        <v>2751</v>
      </c>
      <c r="C143" s="558" t="s">
        <v>2829</v>
      </c>
      <c r="D143" s="559">
        <v>46152</v>
      </c>
      <c r="E143" s="558" t="s">
        <v>2829</v>
      </c>
      <c r="F143" s="559">
        <v>46152</v>
      </c>
      <c r="G143" s="558" t="s">
        <v>347</v>
      </c>
      <c r="H143" s="182" t="str">
        <f>IF($B143="","",INDEX(POA_GC_2026!$O:$O,MATCH($B143,POA_GC_2026!$A:$A,0)))</f>
        <v>GARANTIA DE LA CALIDAD DE LOS SERVICIOS DE SALUD</v>
      </c>
      <c r="I143" s="183" t="str">
        <f>IF($B143="","",INDEX(POA_GC_2026!$B:$B,MATCH($B143,POA_GC_2026!$A:$A,0)))</f>
        <v>HOSPITAL GENERAL DE CHONE</v>
      </c>
      <c r="J143" s="183" t="str">
        <f>IF($B143="","",INDEX(POA_GC_2026!$N:$N,MATCH($B143,POA_GC_2026!$A:$A,0)))</f>
        <v>HOSPITAL GENERAL DE CHONE</v>
      </c>
      <c r="K143" s="183" t="str">
        <f>IF($B143="","",INDEX(POA_GC_2026!$X:$X,MATCH($B143,POA_GC_2026!$A:$A,0)))</f>
        <v>PLAN DE MANTENIMIENTO PREVENTIVO Y CORRECTIVO DE LOS BIENES MUEBLES, INMUEBLES, EQUIPOS DE ELECTROMEDICINA Y VEHICULOS A CARGO DEL HOSPITAL</v>
      </c>
      <c r="L143" s="183" t="str">
        <f>IF($B143="","",INDEX(POA_GC_2026!$C:$C,MATCH($B143,POA_GC_2026!$A:$A,0)))</f>
        <v>CONTRATACION DEL SERVICIO DE MANTENIMIENTO DE MAQUINARIAS Y EQUIPOS</v>
      </c>
      <c r="M143" s="184" t="str">
        <f>IF($B143="","",INDEX(POA_GC_2026!$D:$D,MATCH($B143,POA_GC_2026!$A:$A,0)))</f>
        <v>1333</v>
      </c>
      <c r="N143" s="185" t="str">
        <f>IF($B143="","",INDEX(POA_GC_2026!$E:$E,MATCH($B143,POA_GC_2026!$A:$A,0)))</f>
        <v>57</v>
      </c>
      <c r="O143" s="184" t="str">
        <f>IF($B143="","",INDEX(POA_GC_2026!$F:$F,MATCH($B143,POA_GC_2026!$A:$A,0)))</f>
        <v>000</v>
      </c>
      <c r="P143" s="184" t="str">
        <f>IF($B143="","",INDEX(POA_GC_2026!$G:$G,MATCH($B143,POA_GC_2026!$A:$A,0)))</f>
        <v>002</v>
      </c>
      <c r="Q143" s="183">
        <f>IF($B143="","",INDEX(POA_GC_2026!$H:$H,MATCH($B143,POA_GC_2026!$A:$A,0)))</f>
        <v>530404</v>
      </c>
      <c r="R143" s="183" t="str">
        <f>IF($B143="","",INDEX(POA_GC_2026!$I:$I,MATCH($B143,POA_GC_2026!$A:$A,0)))</f>
        <v>1303</v>
      </c>
      <c r="S143" s="183" t="str">
        <f>IF($B143="","",INDEX(POA_GC_2026!$J:$J,MATCH($B143,POA_GC_2026!$A:$A,0)))</f>
        <v>001</v>
      </c>
      <c r="T143" s="183" t="str">
        <f>IF($B143="","",INDEX(POA_GC_2026!$K:$K,MATCH($B143,POA_GC_2026!$A:$A,0)))</f>
        <v>0000</v>
      </c>
      <c r="U143" s="183" t="str">
        <f>IF($B143="","",INDEX(POA_GC_2026!$L:$L,MATCH($B143,POA_GC_2026!$A:$A,0)))</f>
        <v>0000</v>
      </c>
      <c r="V143" s="189">
        <f t="shared" si="6"/>
        <v>5325.1</v>
      </c>
      <c r="W143" s="189">
        <f t="shared" si="7"/>
        <v>0</v>
      </c>
      <c r="X143" s="198">
        <v>5325.1</v>
      </c>
      <c r="Y143" s="145">
        <v>0</v>
      </c>
      <c r="Z143" s="198">
        <v>0</v>
      </c>
      <c r="AA143" s="145">
        <v>0</v>
      </c>
      <c r="AB143" s="196" t="s">
        <v>41</v>
      </c>
      <c r="AC143" s="145">
        <v>31</v>
      </c>
      <c r="AD143" s="145"/>
      <c r="AE143" s="145" t="s">
        <v>2809</v>
      </c>
      <c r="AF143" s="197">
        <f>IF($B143="","",INDEX(POA_GC_2026!$BE:$BE,MATCH($B143,POA_GC_2026!$A:$A,0)))</f>
        <v>4560</v>
      </c>
      <c r="AG143" s="197"/>
      <c r="AH143" s="197">
        <f>IF($B143="","",INDEX(POA_GC_2026!$BE:$BE,MATCH($B143,POA_GC_2026!$A:$A,0)))</f>
        <v>4560</v>
      </c>
      <c r="AI143" s="201" t="str">
        <f>IF($B143="","",INDEX(POA_GC_2026!$B:$B,MATCH($B143,POA_GC_2026!$A:$A,0)))</f>
        <v>HOSPITAL GENERAL DE CHONE</v>
      </c>
      <c r="AJ143" s="204" t="s">
        <v>2751</v>
      </c>
    </row>
    <row r="144" spans="1:36">
      <c r="A144" s="557" t="s">
        <v>2446</v>
      </c>
      <c r="B144" s="204" t="s">
        <v>2579</v>
      </c>
      <c r="C144" s="558" t="s">
        <v>2830</v>
      </c>
      <c r="D144" s="559">
        <v>46154</v>
      </c>
      <c r="E144" s="558" t="s">
        <v>2830</v>
      </c>
      <c r="F144" s="559">
        <v>46154</v>
      </c>
      <c r="G144" s="558" t="s">
        <v>347</v>
      </c>
      <c r="H144" s="182" t="str">
        <f>IF($B144="","",INDEX(POA_GC_2026!$O:$O,MATCH($B144,POA_GC_2026!$A:$A,0)))</f>
        <v>PROVISION Y PRESTACION DE SERVICIOS DE SALUD</v>
      </c>
      <c r="I144" s="183" t="str">
        <f>IF($B144="","",INDEX(POA_GC_2026!$B:$B,MATCH($B144,POA_GC_2026!$A:$A,0)))</f>
        <v>HOSPITAL GENERAL DE CHONE</v>
      </c>
      <c r="J144" s="183" t="str">
        <f>IF($B144="","",INDEX(POA_GC_2026!$N:$N,MATCH($B144,POA_GC_2026!$A:$A,0)))</f>
        <v>HOSPITAL GENERAL DE CHONE</v>
      </c>
      <c r="K144" s="183" t="str">
        <f>IF($B144="","",INDEX(POA_GC_2026!$X:$X,MATCH($B144,POA_GC_2026!$A:$A,0)))</f>
        <v>DISTRIBUTIVOS DE SUELDOS Y SALARIOS DEL PERSONAL</v>
      </c>
      <c r="L144" s="183" t="str">
        <f>IF($B144="","",INDEX(POA_GC_2026!$C:$C,MATCH($B144,POA_GC_2026!$A:$A,0)))</f>
        <v>PAGO DE BENEFICIOS SOCIALES  A LOS TRABAJADORES AMPARADOS EN EL CODIGO DE TRABAJO</v>
      </c>
      <c r="M144" s="184" t="str">
        <f>IF($B144="","",INDEX(POA_GC_2026!$D:$D,MATCH($B144,POA_GC_2026!$A:$A,0)))</f>
        <v>1333</v>
      </c>
      <c r="N144" s="185" t="str">
        <f>IF($B144="","",INDEX(POA_GC_2026!$E:$E,MATCH($B144,POA_GC_2026!$A:$A,0)))</f>
        <v>90</v>
      </c>
      <c r="O144" s="184" t="str">
        <f>IF($B144="","",INDEX(POA_GC_2026!$F:$F,MATCH($B144,POA_GC_2026!$A:$A,0)))</f>
        <v>000</v>
      </c>
      <c r="P144" s="184" t="str">
        <f>IF($B144="","",INDEX(POA_GC_2026!$G:$G,MATCH($B144,POA_GC_2026!$A:$A,0)))</f>
        <v>004</v>
      </c>
      <c r="Q144" s="183">
        <f>IF($B144="","",INDEX(POA_GC_2026!$H:$H,MATCH($B144,POA_GC_2026!$A:$A,0)))</f>
        <v>510409</v>
      </c>
      <c r="R144" s="183" t="str">
        <f>IF($B144="","",INDEX(POA_GC_2026!$I:$I,MATCH($B144,POA_GC_2026!$A:$A,0)))</f>
        <v>1300</v>
      </c>
      <c r="S144" s="183" t="str">
        <f>IF($B144="","",INDEX(POA_GC_2026!$J:$J,MATCH($B144,POA_GC_2026!$A:$A,0)))</f>
        <v>001</v>
      </c>
      <c r="T144" s="183" t="str">
        <f>IF($B144="","",INDEX(POA_GC_2026!$K:$K,MATCH($B144,POA_GC_2026!$A:$A,0)))</f>
        <v>0000</v>
      </c>
      <c r="U144" s="183" t="str">
        <f>IF($B144="","",INDEX(POA_GC_2026!$L:$L,MATCH($B144,POA_GC_2026!$A:$A,0)))</f>
        <v>0000</v>
      </c>
      <c r="V144" s="189">
        <f t="shared" si="6"/>
        <v>20280</v>
      </c>
      <c r="W144" s="189">
        <f t="shared" si="7"/>
        <v>0</v>
      </c>
      <c r="X144" s="198">
        <v>20280</v>
      </c>
      <c r="Y144" s="145">
        <v>0</v>
      </c>
      <c r="Z144" s="198">
        <v>0</v>
      </c>
      <c r="AA144" s="145">
        <v>0</v>
      </c>
      <c r="AB144" s="196" t="s">
        <v>41</v>
      </c>
      <c r="AC144" s="145">
        <v>32</v>
      </c>
      <c r="AD144" s="145"/>
      <c r="AE144" s="145" t="s">
        <v>2435</v>
      </c>
      <c r="AF144" s="197">
        <f>IF($B144="","",INDEX(POA_GC_2026!$BE:$BE,MATCH($B144,POA_GC_2026!$A:$A,0)))</f>
        <v>20280</v>
      </c>
      <c r="AG144" s="197"/>
      <c r="AH144" s="197">
        <f>IF($B144="","",INDEX(POA_GC_2026!$BE:$BE,MATCH($B144,POA_GC_2026!$A:$A,0)))</f>
        <v>20280</v>
      </c>
      <c r="AI144" s="201" t="str">
        <f>IF($B144="","",INDEX(POA_GC_2026!$B:$B,MATCH($B144,POA_GC_2026!$A:$A,0)))</f>
        <v>HOSPITAL GENERAL DE CHONE</v>
      </c>
      <c r="AJ144" s="204" t="s">
        <v>2579</v>
      </c>
    </row>
    <row r="145" spans="1:36">
      <c r="A145" s="557" t="s">
        <v>2448</v>
      </c>
      <c r="B145" s="204" t="s">
        <v>2607</v>
      </c>
      <c r="C145" s="558" t="s">
        <v>2800</v>
      </c>
      <c r="D145" s="559">
        <v>46155</v>
      </c>
      <c r="E145" s="558" t="s">
        <v>2800</v>
      </c>
      <c r="F145" s="559">
        <v>46157</v>
      </c>
      <c r="G145" s="558" t="s">
        <v>347</v>
      </c>
      <c r="H145" s="182" t="str">
        <f>IF($B145="","",INDEX(POA_GC_2026!$O:$O,MATCH($B145,POA_GC_2026!$A:$A,0)))</f>
        <v>PROVISION Y PRESTACION DE SERVICIOS DE SALUD</v>
      </c>
      <c r="I145" s="183" t="str">
        <f>IF($B145="","",INDEX(POA_GC_2026!$B:$B,MATCH($B145,POA_GC_2026!$A:$A,0)))</f>
        <v>HOSPITAL GENERAL DE CHONE</v>
      </c>
      <c r="J145" s="183" t="str">
        <f>IF($B145="","",INDEX(POA_GC_2026!$N:$N,MATCH($B145,POA_GC_2026!$A:$A,0)))</f>
        <v>HOSPITAL GENERAL DE CHONE</v>
      </c>
      <c r="K145" s="183" t="str">
        <f>IF($B145="","",INDEX(POA_GC_2026!$X:$X,MATCH($B145,POA_GC_2026!$A:$A,0)))</f>
        <v>SISTEMA DE INFORMACION DE SERVICIOS HOTELEROS Y GENERALES, LIMPIEZA, CARPINTERIA, ELECTRICIDAD, CONSEJERIA, ENTRE OTRAS</v>
      </c>
      <c r="L145" s="183" t="str">
        <f>IF($B145="","",INDEX(POA_GC_2026!$C:$C,MATCH($B145,POA_GC_2026!$A:$A,0)))</f>
        <v>ADQUISICION DEL SERVICIO DE  SEGURIDAD Y VIGILANCIA</v>
      </c>
      <c r="M145" s="184" t="str">
        <f>IF($B145="","",INDEX(POA_GC_2026!$D:$D,MATCH($B145,POA_GC_2026!$A:$A,0)))</f>
        <v>1333</v>
      </c>
      <c r="N145" s="185" t="str">
        <f>IF($B145="","",INDEX(POA_GC_2026!$E:$E,MATCH($B145,POA_GC_2026!$A:$A,0)))</f>
        <v>90</v>
      </c>
      <c r="O145" s="184" t="str">
        <f>IF($B145="","",INDEX(POA_GC_2026!$F:$F,MATCH($B145,POA_GC_2026!$A:$A,0)))</f>
        <v>000</v>
      </c>
      <c r="P145" s="184" t="str">
        <f>IF($B145="","",INDEX(POA_GC_2026!$G:$G,MATCH($B145,POA_GC_2026!$A:$A,0)))</f>
        <v>004</v>
      </c>
      <c r="Q145" s="183">
        <f>IF($B145="","",INDEX(POA_GC_2026!$H:$H,MATCH($B145,POA_GC_2026!$A:$A,0)))</f>
        <v>530208</v>
      </c>
      <c r="R145" s="183" t="str">
        <f>IF($B145="","",INDEX(POA_GC_2026!$I:$I,MATCH($B145,POA_GC_2026!$A:$A,0)))</f>
        <v>1303</v>
      </c>
      <c r="S145" s="183" t="str">
        <f>IF($B145="","",INDEX(POA_GC_2026!$J:$J,MATCH($B145,POA_GC_2026!$A:$A,0)))</f>
        <v>001</v>
      </c>
      <c r="T145" s="183" t="str">
        <f>IF($B145="","",INDEX(POA_GC_2026!$K:$K,MATCH($B145,POA_GC_2026!$A:$A,0)))</f>
        <v>0000</v>
      </c>
      <c r="U145" s="183" t="str">
        <f>IF($B145="","",INDEX(POA_GC_2026!$L:$L,MATCH($B145,POA_GC_2026!$A:$A,0)))</f>
        <v>0000</v>
      </c>
      <c r="V145" s="189">
        <f t="shared" si="6"/>
        <v>54072.3</v>
      </c>
      <c r="W145" s="189">
        <f t="shared" si="7"/>
        <v>0</v>
      </c>
      <c r="X145" s="198">
        <v>54072.3</v>
      </c>
      <c r="Y145" s="145">
        <v>0</v>
      </c>
      <c r="Z145" s="198">
        <v>0</v>
      </c>
      <c r="AA145" s="145">
        <v>0</v>
      </c>
      <c r="AB145" s="196" t="s">
        <v>41</v>
      </c>
      <c r="AC145" s="145">
        <v>34</v>
      </c>
      <c r="AD145" s="145"/>
      <c r="AE145" s="145" t="s">
        <v>2831</v>
      </c>
      <c r="AF145" s="197">
        <f>IF($B145="","",INDEX(POA_GC_2026!$BE:$BE,MATCH($B145,POA_GC_2026!$A:$A,0)))</f>
        <v>45715.399999999965</v>
      </c>
      <c r="AG145" s="197"/>
      <c r="AH145" s="197">
        <f>IF($B145="","",INDEX(POA_GC_2026!$BE:$BE,MATCH($B145,POA_GC_2026!$A:$A,0)))</f>
        <v>45715.399999999965</v>
      </c>
      <c r="AI145" s="201" t="str">
        <f>IF($B145="","",INDEX(POA_GC_2026!$B:$B,MATCH($B145,POA_GC_2026!$A:$A,0)))</f>
        <v>HOSPITAL GENERAL DE CHONE</v>
      </c>
      <c r="AJ145" s="204" t="s">
        <v>2607</v>
      </c>
    </row>
    <row r="146" spans="1:36">
      <c r="A146" s="557" t="s">
        <v>2448</v>
      </c>
      <c r="B146" s="204" t="s">
        <v>2611</v>
      </c>
      <c r="C146" s="558" t="s">
        <v>2800</v>
      </c>
      <c r="D146" s="559">
        <v>46155</v>
      </c>
      <c r="E146" s="558" t="s">
        <v>2800</v>
      </c>
      <c r="F146" s="559">
        <v>46157</v>
      </c>
      <c r="G146" s="558" t="s">
        <v>347</v>
      </c>
      <c r="H146" s="182" t="str">
        <f>IF($B146="","",INDEX(POA_GC_2026!$O:$O,MATCH($B146,POA_GC_2026!$A:$A,0)))</f>
        <v>PROVISION Y PRESTACION DE SERVICIOS DE SALUD</v>
      </c>
      <c r="I146" s="183" t="str">
        <f>IF($B146="","",INDEX(POA_GC_2026!$B:$B,MATCH($B146,POA_GC_2026!$A:$A,0)))</f>
        <v>HOSPITAL GENERAL DE CHONE</v>
      </c>
      <c r="J146" s="183" t="str">
        <f>IF($B146="","",INDEX(POA_GC_2026!$N:$N,MATCH($B146,POA_GC_2026!$A:$A,0)))</f>
        <v>HOSPITAL GENERAL DE CHONE</v>
      </c>
      <c r="K146" s="183" t="str">
        <f>IF($B146="","",INDEX(POA_GC_2026!$X:$X,MATCH($B146,POA_GC_2026!$A:$A,0)))</f>
        <v>SISTEMA DE INFORMACION DE SERVICIOS HOTELEROS Y GENERALES, LIMPIEZA, CARPINTERIA, ELECTRICIDAD, CONSEJERIA, ENTRE OTRAS</v>
      </c>
      <c r="L146" s="183" t="str">
        <f>IF($B146="","",INDEX(POA_GC_2026!$C:$C,MATCH($B146,POA_GC_2026!$A:$A,0)))</f>
        <v>ADQUISICION DEL SERVICIO DE  SEGURIDAD Y VIGILANCIA</v>
      </c>
      <c r="M146" s="184" t="str">
        <f>IF($B146="","",INDEX(POA_GC_2026!$D:$D,MATCH($B146,POA_GC_2026!$A:$A,0)))</f>
        <v>1333</v>
      </c>
      <c r="N146" s="185" t="str">
        <f>IF($B146="","",INDEX(POA_GC_2026!$E:$E,MATCH($B146,POA_GC_2026!$A:$A,0)))</f>
        <v>90</v>
      </c>
      <c r="O146" s="184" t="str">
        <f>IF($B146="","",INDEX(POA_GC_2026!$F:$F,MATCH($B146,POA_GC_2026!$A:$A,0)))</f>
        <v>000</v>
      </c>
      <c r="P146" s="184" t="str">
        <f>IF($B146="","",INDEX(POA_GC_2026!$G:$G,MATCH($B146,POA_GC_2026!$A:$A,0)))</f>
        <v>004</v>
      </c>
      <c r="Q146" s="183">
        <f>IF($B146="","",INDEX(POA_GC_2026!$H:$H,MATCH($B146,POA_GC_2026!$A:$A,0)))</f>
        <v>530208</v>
      </c>
      <c r="R146" s="183" t="str">
        <f>IF($B146="","",INDEX(POA_GC_2026!$I:$I,MATCH($B146,POA_GC_2026!$A:$A,0)))</f>
        <v>1303</v>
      </c>
      <c r="S146" s="183" t="str">
        <f>IF($B146="","",INDEX(POA_GC_2026!$J:$J,MATCH($B146,POA_GC_2026!$A:$A,0)))</f>
        <v>001</v>
      </c>
      <c r="T146" s="183" t="str">
        <f>IF($B146="","",INDEX(POA_GC_2026!$K:$K,MATCH($B146,POA_GC_2026!$A:$A,0)))</f>
        <v>0000</v>
      </c>
      <c r="U146" s="183" t="str">
        <f>IF($B146="","",INDEX(POA_GC_2026!$L:$L,MATCH($B146,POA_GC_2026!$A:$A,0)))</f>
        <v>0000</v>
      </c>
      <c r="V146" s="189">
        <f t="shared" si="6"/>
        <v>115314.86</v>
      </c>
      <c r="W146" s="189">
        <f t="shared" si="7"/>
        <v>0</v>
      </c>
      <c r="X146" s="198">
        <v>115314.86</v>
      </c>
      <c r="Y146" s="145">
        <v>0</v>
      </c>
      <c r="Z146" s="198">
        <v>0</v>
      </c>
      <c r="AA146" s="145">
        <v>0</v>
      </c>
      <c r="AB146" s="196" t="s">
        <v>41</v>
      </c>
      <c r="AC146" s="145">
        <v>34</v>
      </c>
      <c r="AD146" s="145"/>
      <c r="AE146" s="145" t="s">
        <v>2831</v>
      </c>
      <c r="AF146" s="197">
        <f>IF($B146="","",INDEX(POA_GC_2026!$BE:$BE,MATCH($B146,POA_GC_2026!$A:$A,0)))</f>
        <v>163181.40000000002</v>
      </c>
      <c r="AG146" s="197"/>
      <c r="AH146" s="197">
        <f>IF($B146="","",INDEX(POA_GC_2026!$BE:$BE,MATCH($B146,POA_GC_2026!$A:$A,0)))</f>
        <v>163181.40000000002</v>
      </c>
      <c r="AI146" s="201" t="str">
        <f>IF($B146="","",INDEX(POA_GC_2026!$B:$B,MATCH($B146,POA_GC_2026!$A:$A,0)))</f>
        <v>HOSPITAL GENERAL DE CHONE</v>
      </c>
      <c r="AJ146" s="204" t="s">
        <v>2611</v>
      </c>
    </row>
    <row r="147" spans="1:36">
      <c r="A147" s="557" t="s">
        <v>2448</v>
      </c>
      <c r="B147" s="204" t="s">
        <v>2615</v>
      </c>
      <c r="C147" s="558" t="s">
        <v>2800</v>
      </c>
      <c r="D147" s="559">
        <v>46155</v>
      </c>
      <c r="E147" s="558" t="s">
        <v>2800</v>
      </c>
      <c r="F147" s="559">
        <v>46157</v>
      </c>
      <c r="G147" s="558" t="s">
        <v>347</v>
      </c>
      <c r="H147" s="182" t="str">
        <f>IF($B147="","",INDEX(POA_GC_2026!$O:$O,MATCH($B147,POA_GC_2026!$A:$A,0)))</f>
        <v>PROVISION Y PRESTACION DE SERVICIOS DE SALUD</v>
      </c>
      <c r="I147" s="183" t="str">
        <f>IF($B147="","",INDEX(POA_GC_2026!$B:$B,MATCH($B147,POA_GC_2026!$A:$A,0)))</f>
        <v>HOSPITAL GENERAL DE CHONE</v>
      </c>
      <c r="J147" s="183" t="str">
        <f>IF($B147="","",INDEX(POA_GC_2026!$N:$N,MATCH($B147,POA_GC_2026!$A:$A,0)))</f>
        <v>HOSPITAL GENERAL DE CHONE</v>
      </c>
      <c r="K147" s="183" t="str">
        <f>IF($B147="","",INDEX(POA_GC_2026!$X:$X,MATCH($B147,POA_GC_2026!$A:$A,0)))</f>
        <v>SISTEMA DE INFORMACION DE SERVICIOS HOTELEROS Y GENERALES, LIMPIEZA, CARPINTERIA, ELECTRICIDAD, CONSEJERIA, ENTRE OTRAS</v>
      </c>
      <c r="L147" s="183" t="str">
        <f>IF($B147="","",INDEX(POA_GC_2026!$C:$C,MATCH($B147,POA_GC_2026!$A:$A,0)))</f>
        <v>ADQUISICIÓN DEL SERVICIO DE LIMPIEZA DE LAS INSTALACIONES HOSPITALARIAS</v>
      </c>
      <c r="M147" s="184" t="str">
        <f>IF($B147="","",INDEX(POA_GC_2026!$D:$D,MATCH($B147,POA_GC_2026!$A:$A,0)))</f>
        <v>1333</v>
      </c>
      <c r="N147" s="185" t="str">
        <f>IF($B147="","",INDEX(POA_GC_2026!$E:$E,MATCH($B147,POA_GC_2026!$A:$A,0)))</f>
        <v>90</v>
      </c>
      <c r="O147" s="184" t="str">
        <f>IF($B147="","",INDEX(POA_GC_2026!$F:$F,MATCH($B147,POA_GC_2026!$A:$A,0)))</f>
        <v>000</v>
      </c>
      <c r="P147" s="184" t="str">
        <f>IF($B147="","",INDEX(POA_GC_2026!$G:$G,MATCH($B147,POA_GC_2026!$A:$A,0)))</f>
        <v>004</v>
      </c>
      <c r="Q147" s="183">
        <f>IF($B147="","",INDEX(POA_GC_2026!$H:$H,MATCH($B147,POA_GC_2026!$A:$A,0)))</f>
        <v>530209</v>
      </c>
      <c r="R147" s="183" t="str">
        <f>IF($B147="","",INDEX(POA_GC_2026!$I:$I,MATCH($B147,POA_GC_2026!$A:$A,0)))</f>
        <v>1303</v>
      </c>
      <c r="S147" s="183" t="str">
        <f>IF($B147="","",INDEX(POA_GC_2026!$J:$J,MATCH($B147,POA_GC_2026!$A:$A,0)))</f>
        <v>001</v>
      </c>
      <c r="T147" s="183" t="str">
        <f>IF($B147="","",INDEX(POA_GC_2026!$K:$K,MATCH($B147,POA_GC_2026!$A:$A,0)))</f>
        <v>0000</v>
      </c>
      <c r="U147" s="183" t="str">
        <f>IF($B147="","",INDEX(POA_GC_2026!$L:$L,MATCH($B147,POA_GC_2026!$A:$A,0)))</f>
        <v>0000</v>
      </c>
      <c r="V147" s="189">
        <f t="shared" si="6"/>
        <v>238788.31</v>
      </c>
      <c r="W147" s="189">
        <f t="shared" si="7"/>
        <v>0</v>
      </c>
      <c r="X147" s="198">
        <v>238788.31</v>
      </c>
      <c r="Y147" s="145">
        <v>0</v>
      </c>
      <c r="Z147" s="198">
        <v>0</v>
      </c>
      <c r="AA147" s="145">
        <v>0</v>
      </c>
      <c r="AB147" s="196" t="s">
        <v>41</v>
      </c>
      <c r="AC147" s="145">
        <v>34</v>
      </c>
      <c r="AD147" s="145"/>
      <c r="AE147" s="145" t="s">
        <v>2831</v>
      </c>
      <c r="AF147" s="197">
        <f>IF($B147="","",INDEX(POA_GC_2026!$BE:$BE,MATCH($B147,POA_GC_2026!$A:$A,0)))</f>
        <v>238788.30999999997</v>
      </c>
      <c r="AG147" s="197"/>
      <c r="AH147" s="197">
        <f>IF($B147="","",INDEX(POA_GC_2026!$BE:$BE,MATCH($B147,POA_GC_2026!$A:$A,0)))</f>
        <v>238788.30999999997</v>
      </c>
      <c r="AI147" s="201" t="str">
        <f>IF($B147="","",INDEX(POA_GC_2026!$B:$B,MATCH($B147,POA_GC_2026!$A:$A,0)))</f>
        <v>HOSPITAL GENERAL DE CHONE</v>
      </c>
      <c r="AJ147" s="204" t="s">
        <v>2615</v>
      </c>
    </row>
    <row r="148" spans="1:36">
      <c r="A148" s="557" t="s">
        <v>2448</v>
      </c>
      <c r="B148" s="204" t="s">
        <v>2618</v>
      </c>
      <c r="C148" s="558" t="s">
        <v>2800</v>
      </c>
      <c r="D148" s="559">
        <v>46155</v>
      </c>
      <c r="E148" s="558" t="s">
        <v>2800</v>
      </c>
      <c r="F148" s="559">
        <v>46157</v>
      </c>
      <c r="G148" s="558" t="s">
        <v>347</v>
      </c>
      <c r="H148" s="182" t="str">
        <f>IF($B148="","",INDEX(POA_GC_2026!$O:$O,MATCH($B148,POA_GC_2026!$A:$A,0)))</f>
        <v>PROVISION Y PRESTACION DE SERVICIOS DE SALUD</v>
      </c>
      <c r="I148" s="183" t="str">
        <f>IF($B148="","",INDEX(POA_GC_2026!$B:$B,MATCH($B148,POA_GC_2026!$A:$A,0)))</f>
        <v>HOSPITAL GENERAL DE CHONE</v>
      </c>
      <c r="J148" s="183" t="str">
        <f>IF($B148="","",INDEX(POA_GC_2026!$N:$N,MATCH($B148,POA_GC_2026!$A:$A,0)))</f>
        <v>HOSPITAL GENERAL DE CHONE</v>
      </c>
      <c r="K148" s="183" t="str">
        <f>IF($B148="","",INDEX(POA_GC_2026!$X:$X,MATCH($B148,POA_GC_2026!$A:$A,0)))</f>
        <v>SISTEMA DE INFORMACION DE SERVICIOS HOTELEROS Y GENERALES, LIMPIEZA, CARPINTERIA, ELECTRICIDAD, CONSEJERIA, ENTRE OTRAS</v>
      </c>
      <c r="L148" s="183" t="str">
        <f>IF($B148="","",INDEX(POA_GC_2026!$C:$C,MATCH($B148,POA_GC_2026!$A:$A,0)))</f>
        <v>ADQUISICIÓN DEL SERVICIO DE LIMPIEZA DE LAS INSTALACIONES HOSPITALARIAS</v>
      </c>
      <c r="M148" s="184" t="str">
        <f>IF($B148="","",INDEX(POA_GC_2026!$D:$D,MATCH($B148,POA_GC_2026!$A:$A,0)))</f>
        <v>1333</v>
      </c>
      <c r="N148" s="185" t="str">
        <f>IF($B148="","",INDEX(POA_GC_2026!$E:$E,MATCH($B148,POA_GC_2026!$A:$A,0)))</f>
        <v>90</v>
      </c>
      <c r="O148" s="184" t="str">
        <f>IF($B148="","",INDEX(POA_GC_2026!$F:$F,MATCH($B148,POA_GC_2026!$A:$A,0)))</f>
        <v>000</v>
      </c>
      <c r="P148" s="184" t="str">
        <f>IF($B148="","",INDEX(POA_GC_2026!$G:$G,MATCH($B148,POA_GC_2026!$A:$A,0)))</f>
        <v>004</v>
      </c>
      <c r="Q148" s="183">
        <f>IF($B148="","",INDEX(POA_GC_2026!$H:$H,MATCH($B148,POA_GC_2026!$A:$A,0)))</f>
        <v>530209</v>
      </c>
      <c r="R148" s="183" t="str">
        <f>IF($B148="","",INDEX(POA_GC_2026!$I:$I,MATCH($B148,POA_GC_2026!$A:$A,0)))</f>
        <v>1303</v>
      </c>
      <c r="S148" s="183" t="str">
        <f>IF($B148="","",INDEX(POA_GC_2026!$J:$J,MATCH($B148,POA_GC_2026!$A:$A,0)))</f>
        <v>001</v>
      </c>
      <c r="T148" s="183" t="str">
        <f>IF($B148="","",INDEX(POA_GC_2026!$K:$K,MATCH($B148,POA_GC_2026!$A:$A,0)))</f>
        <v>0000</v>
      </c>
      <c r="U148" s="183" t="str">
        <f>IF($B148="","",INDEX(POA_GC_2026!$L:$L,MATCH($B148,POA_GC_2026!$A:$A,0)))</f>
        <v>0000</v>
      </c>
      <c r="V148" s="189">
        <f t="shared" si="6"/>
        <v>54104.38</v>
      </c>
      <c r="W148" s="189">
        <f t="shared" si="7"/>
        <v>0</v>
      </c>
      <c r="X148" s="198">
        <v>54104.38</v>
      </c>
      <c r="Y148" s="145">
        <v>0</v>
      </c>
      <c r="Z148" s="198">
        <v>0</v>
      </c>
      <c r="AA148" s="145">
        <v>0</v>
      </c>
      <c r="AB148" s="196" t="s">
        <v>41</v>
      </c>
      <c r="AC148" s="145">
        <v>34</v>
      </c>
      <c r="AD148" s="145"/>
      <c r="AE148" s="145" t="s">
        <v>2831</v>
      </c>
      <c r="AF148" s="197">
        <f>IF($B148="","",INDEX(POA_GC_2026!$BE:$BE,MATCH($B148,POA_GC_2026!$A:$A,0)))</f>
        <v>27438.30000000001</v>
      </c>
      <c r="AG148" s="197"/>
      <c r="AH148" s="197">
        <f>IF($B148="","",INDEX(POA_GC_2026!$BE:$BE,MATCH($B148,POA_GC_2026!$A:$A,0)))</f>
        <v>27438.30000000001</v>
      </c>
      <c r="AI148" s="201" t="str">
        <f>IF($B148="","",INDEX(POA_GC_2026!$B:$B,MATCH($B148,POA_GC_2026!$A:$A,0)))</f>
        <v>HOSPITAL GENERAL DE CHONE</v>
      </c>
      <c r="AJ148" s="204" t="s">
        <v>2618</v>
      </c>
    </row>
    <row r="149" spans="1:36">
      <c r="A149" s="557" t="s">
        <v>2448</v>
      </c>
      <c r="B149" s="204" t="s">
        <v>2629</v>
      </c>
      <c r="C149" s="558" t="s">
        <v>2800</v>
      </c>
      <c r="D149" s="559">
        <v>46155</v>
      </c>
      <c r="E149" s="558" t="s">
        <v>2800</v>
      </c>
      <c r="F149" s="559">
        <v>46157</v>
      </c>
      <c r="G149" s="558" t="s">
        <v>347</v>
      </c>
      <c r="H149" s="182" t="str">
        <f>IF($B149="","",INDEX(POA_GC_2026!$O:$O,MATCH($B149,POA_GC_2026!$A:$A,0)))</f>
        <v>PROVISION Y PRESTACION DE SERVICIOS DE SALUD</v>
      </c>
      <c r="I149" s="183" t="str">
        <f>IF($B149="","",INDEX(POA_GC_2026!$B:$B,MATCH($B149,POA_GC_2026!$A:$A,0)))</f>
        <v>HOSPITAL GENERAL DE CHONE</v>
      </c>
      <c r="J149" s="183" t="str">
        <f>IF($B149="","",INDEX(POA_GC_2026!$N:$N,MATCH($B149,POA_GC_2026!$A:$A,0)))</f>
        <v>HOSPITAL GENERAL DE CHONE</v>
      </c>
      <c r="K149" s="183" t="str">
        <f>IF($B149="","",INDEX(POA_GC_2026!$X:$X,MATCH($B149,POA_GC_2026!$A:$A,0)))</f>
        <v>SISTEMA DE INFORMACION DE SERVICIOS HOTELEROS Y GENERALES, LIMPIEZA, CARPINTERIA, ELECTRICIDAD, CONSEJERIA, ENTRE OTRAS</v>
      </c>
      <c r="L149" s="183" t="str">
        <f>IF($B149="","",INDEX(POA_GC_2026!$C:$C,MATCH($B149,POA_GC_2026!$A:$A,0)))</f>
        <v>ADQUISICION DE SERVICIO EXTERNALIZADO DE ALIMENTACION</v>
      </c>
      <c r="M149" s="184" t="str">
        <f>IF($B149="","",INDEX(POA_GC_2026!$D:$D,MATCH($B149,POA_GC_2026!$A:$A,0)))</f>
        <v>1333</v>
      </c>
      <c r="N149" s="185" t="str">
        <f>IF($B149="","",INDEX(POA_GC_2026!$E:$E,MATCH($B149,POA_GC_2026!$A:$A,0)))</f>
        <v>90</v>
      </c>
      <c r="O149" s="184" t="str">
        <f>IF($B149="","",INDEX(POA_GC_2026!$F:$F,MATCH($B149,POA_GC_2026!$A:$A,0)))</f>
        <v>000</v>
      </c>
      <c r="P149" s="184" t="str">
        <f>IF($B149="","",INDEX(POA_GC_2026!$G:$G,MATCH($B149,POA_GC_2026!$A:$A,0)))</f>
        <v>004</v>
      </c>
      <c r="Q149" s="183">
        <f>IF($B149="","",INDEX(POA_GC_2026!$H:$H,MATCH($B149,POA_GC_2026!$A:$A,0)))</f>
        <v>530235</v>
      </c>
      <c r="R149" s="183" t="str">
        <f>IF($B149="","",INDEX(POA_GC_2026!$I:$I,MATCH($B149,POA_GC_2026!$A:$A,0)))</f>
        <v>1303</v>
      </c>
      <c r="S149" s="183" t="str">
        <f>IF($B149="","",INDEX(POA_GC_2026!$J:$J,MATCH($B149,POA_GC_2026!$A:$A,0)))</f>
        <v>001</v>
      </c>
      <c r="T149" s="183" t="str">
        <f>IF($B149="","",INDEX(POA_GC_2026!$K:$K,MATCH($B149,POA_GC_2026!$A:$A,0)))</f>
        <v>0000</v>
      </c>
      <c r="U149" s="183" t="str">
        <f>IF($B149="","",INDEX(POA_GC_2026!$L:$L,MATCH($B149,POA_GC_2026!$A:$A,0)))</f>
        <v>0000</v>
      </c>
      <c r="V149" s="189">
        <f t="shared" si="6"/>
        <v>0</v>
      </c>
      <c r="W149" s="189">
        <f t="shared" si="7"/>
        <v>0</v>
      </c>
      <c r="X149" s="198">
        <v>0</v>
      </c>
      <c r="Y149" s="145">
        <v>0</v>
      </c>
      <c r="Z149" s="198">
        <v>0</v>
      </c>
      <c r="AA149" s="145">
        <v>0</v>
      </c>
      <c r="AB149" s="196" t="s">
        <v>41</v>
      </c>
      <c r="AC149" s="145">
        <v>34</v>
      </c>
      <c r="AD149" s="145"/>
      <c r="AE149" s="145" t="s">
        <v>2831</v>
      </c>
      <c r="AF149" s="197">
        <f>IF($B149="","",INDEX(POA_GC_2026!$BE:$BE,MATCH($B149,POA_GC_2026!$A:$A,0)))</f>
        <v>87177.449999999983</v>
      </c>
      <c r="AG149" s="197"/>
      <c r="AH149" s="197">
        <f>IF($B149="","",INDEX(POA_GC_2026!$BE:$BE,MATCH($B149,POA_GC_2026!$A:$A,0)))</f>
        <v>87177.449999999983</v>
      </c>
      <c r="AI149" s="201" t="str">
        <f>IF($B149="","",INDEX(POA_GC_2026!$B:$B,MATCH($B149,POA_GC_2026!$A:$A,0)))</f>
        <v>HOSPITAL GENERAL DE CHONE</v>
      </c>
      <c r="AJ149" s="204" t="s">
        <v>2629</v>
      </c>
    </row>
    <row r="150" spans="1:36">
      <c r="A150" s="557" t="s">
        <v>2448</v>
      </c>
      <c r="B150" s="204" t="s">
        <v>2633</v>
      </c>
      <c r="C150" s="558" t="s">
        <v>2800</v>
      </c>
      <c r="D150" s="559">
        <v>46155</v>
      </c>
      <c r="E150" s="558" t="s">
        <v>2800</v>
      </c>
      <c r="F150" s="559">
        <v>46157</v>
      </c>
      <c r="G150" s="558" t="s">
        <v>347</v>
      </c>
      <c r="H150" s="182" t="str">
        <f>IF($B150="","",INDEX(POA_GC_2026!$O:$O,MATCH($B150,POA_GC_2026!$A:$A,0)))</f>
        <v>PROVISION Y PRESTACION DE SERVICIOS DE SALUD</v>
      </c>
      <c r="I150" s="183" t="str">
        <f>IF($B150="","",INDEX(POA_GC_2026!$B:$B,MATCH($B150,POA_GC_2026!$A:$A,0)))</f>
        <v>HOSPITAL GENERAL DE CHONE</v>
      </c>
      <c r="J150" s="183" t="str">
        <f>IF($B150="","",INDEX(POA_GC_2026!$N:$N,MATCH($B150,POA_GC_2026!$A:$A,0)))</f>
        <v>HOSPITAL GENERAL DE CHONE</v>
      </c>
      <c r="K150" s="183" t="str">
        <f>IF($B150="","",INDEX(POA_GC_2026!$X:$X,MATCH($B150,POA_GC_2026!$A:$A,0)))</f>
        <v>SISTEMA DE INFORMACION DE SERVICIOS HOTELEROS Y GENERALES, LIMPIEZA, CARPINTERIA, ELECTRICIDAD, CONSEJERIA, ENTRE OTRAS</v>
      </c>
      <c r="L150" s="183" t="str">
        <f>IF($B150="","",INDEX(POA_GC_2026!$C:$C,MATCH($B150,POA_GC_2026!$A:$A,0)))</f>
        <v>ADQUISICION DE SERVICIO EXTERNALIZADO DE ALIMENTACION</v>
      </c>
      <c r="M150" s="184" t="str">
        <f>IF($B150="","",INDEX(POA_GC_2026!$D:$D,MATCH($B150,POA_GC_2026!$A:$A,0)))</f>
        <v>1333</v>
      </c>
      <c r="N150" s="185" t="str">
        <f>IF($B150="","",INDEX(POA_GC_2026!$E:$E,MATCH($B150,POA_GC_2026!$A:$A,0)))</f>
        <v>90</v>
      </c>
      <c r="O150" s="184" t="str">
        <f>IF($B150="","",INDEX(POA_GC_2026!$F:$F,MATCH($B150,POA_GC_2026!$A:$A,0)))</f>
        <v>000</v>
      </c>
      <c r="P150" s="184" t="str">
        <f>IF($B150="","",INDEX(POA_GC_2026!$G:$G,MATCH($B150,POA_GC_2026!$A:$A,0)))</f>
        <v>004</v>
      </c>
      <c r="Q150" s="183">
        <f>IF($B150="","",INDEX(POA_GC_2026!$H:$H,MATCH($B150,POA_GC_2026!$A:$A,0)))</f>
        <v>530235</v>
      </c>
      <c r="R150" s="183" t="str">
        <f>IF($B150="","",INDEX(POA_GC_2026!$I:$I,MATCH($B150,POA_GC_2026!$A:$A,0)))</f>
        <v>1303</v>
      </c>
      <c r="S150" s="183" t="str">
        <f>IF($B150="","",INDEX(POA_GC_2026!$J:$J,MATCH($B150,POA_GC_2026!$A:$A,0)))</f>
        <v>001</v>
      </c>
      <c r="T150" s="183" t="str">
        <f>IF($B150="","",INDEX(POA_GC_2026!$K:$K,MATCH($B150,POA_GC_2026!$A:$A,0)))</f>
        <v>0000</v>
      </c>
      <c r="U150" s="183" t="str">
        <f>IF($B150="","",INDEX(POA_GC_2026!$L:$L,MATCH($B150,POA_GC_2026!$A:$A,0)))</f>
        <v>0000</v>
      </c>
      <c r="V150" s="189">
        <f t="shared" si="6"/>
        <v>111602.28</v>
      </c>
      <c r="W150" s="189">
        <f t="shared" si="7"/>
        <v>0</v>
      </c>
      <c r="X150" s="198">
        <v>111602.28</v>
      </c>
      <c r="Y150" s="145">
        <v>0</v>
      </c>
      <c r="Z150" s="198">
        <v>0</v>
      </c>
      <c r="AA150" s="145">
        <v>0</v>
      </c>
      <c r="AB150" s="196" t="s">
        <v>41</v>
      </c>
      <c r="AC150" s="145">
        <v>34</v>
      </c>
      <c r="AD150" s="145"/>
      <c r="AE150" s="145" t="s">
        <v>2831</v>
      </c>
      <c r="AF150" s="197">
        <f>IF($B150="","",INDEX(POA_GC_2026!$BE:$BE,MATCH($B150,POA_GC_2026!$A:$A,0)))</f>
        <v>32778.239999999991</v>
      </c>
      <c r="AG150" s="197"/>
      <c r="AH150" s="197">
        <f>IF($B150="","",INDEX(POA_GC_2026!$BE:$BE,MATCH($B150,POA_GC_2026!$A:$A,0)))</f>
        <v>32778.239999999991</v>
      </c>
      <c r="AI150" s="201" t="str">
        <f>IF($B150="","",INDEX(POA_GC_2026!$B:$B,MATCH($B150,POA_GC_2026!$A:$A,0)))</f>
        <v>HOSPITAL GENERAL DE CHONE</v>
      </c>
      <c r="AJ150" s="204" t="s">
        <v>2633</v>
      </c>
    </row>
    <row r="151" spans="1:36">
      <c r="A151" s="557" t="s">
        <v>2520</v>
      </c>
      <c r="B151" s="204" t="s">
        <v>2586</v>
      </c>
      <c r="C151" s="558" t="s">
        <v>2832</v>
      </c>
      <c r="D151" s="559">
        <v>46164</v>
      </c>
      <c r="E151" s="558" t="s">
        <v>2832</v>
      </c>
      <c r="F151" s="559">
        <v>46164</v>
      </c>
      <c r="G151" s="558" t="s">
        <v>347</v>
      </c>
      <c r="H151" s="182" t="str">
        <f>IF($B151="","",INDEX(POA_GC_2026!$O:$O,MATCH($B151,POA_GC_2026!$A:$A,0)))</f>
        <v>PROVISION Y PRESTACION DE SERVICIOS DE SALUD</v>
      </c>
      <c r="I151" s="183" t="str">
        <f>IF($B151="","",INDEX(POA_GC_2026!$B:$B,MATCH($B151,POA_GC_2026!$A:$A,0)))</f>
        <v>HOSPITAL GENERAL DE CHONE</v>
      </c>
      <c r="J151" s="183" t="str">
        <f>IF($B151="","",INDEX(POA_GC_2026!$N:$N,MATCH($B151,POA_GC_2026!$A:$A,0)))</f>
        <v>HOSPITAL GENERAL DE CHONE</v>
      </c>
      <c r="K151" s="183" t="str">
        <f>IF($B151="","",INDEX(POA_GC_2026!$X:$X,MATCH($B151,POA_GC_2026!$A:$A,0)))</f>
        <v>INFORMES DE CONTRATOS DE SERVICIOS OCASIONALES Y PROFESIONALES</v>
      </c>
      <c r="L151" s="183" t="str">
        <f>IF($B151="","",INDEX(POA_GC_2026!$C:$C,MATCH($B151,POA_GC_2026!$A:$A,0)))</f>
        <v>PAGO DESERVICIOS PERSONALES POR CONTRATO A PROFESIONALES DE LA SALUD</v>
      </c>
      <c r="M151" s="184" t="str">
        <f>IF($B151="","",INDEX(POA_GC_2026!$D:$D,MATCH($B151,POA_GC_2026!$A:$A,0)))</f>
        <v>1333</v>
      </c>
      <c r="N151" s="185" t="str">
        <f>IF($B151="","",INDEX(POA_GC_2026!$E:$E,MATCH($B151,POA_GC_2026!$A:$A,0)))</f>
        <v>90</v>
      </c>
      <c r="O151" s="184" t="str">
        <f>IF($B151="","",INDEX(POA_GC_2026!$F:$F,MATCH($B151,POA_GC_2026!$A:$A,0)))</f>
        <v>000</v>
      </c>
      <c r="P151" s="184" t="str">
        <f>IF($B151="","",INDEX(POA_GC_2026!$G:$G,MATCH($B151,POA_GC_2026!$A:$A,0)))</f>
        <v>004</v>
      </c>
      <c r="Q151" s="183">
        <f>IF($B151="","",INDEX(POA_GC_2026!$H:$H,MATCH($B151,POA_GC_2026!$A:$A,0)))</f>
        <v>510517</v>
      </c>
      <c r="R151" s="183" t="str">
        <f>IF($B151="","",INDEX(POA_GC_2026!$I:$I,MATCH($B151,POA_GC_2026!$A:$A,0)))</f>
        <v>1300</v>
      </c>
      <c r="S151" s="183" t="str">
        <f>IF($B151="","",INDEX(POA_GC_2026!$J:$J,MATCH($B151,POA_GC_2026!$A:$A,0)))</f>
        <v>001</v>
      </c>
      <c r="T151" s="183" t="str">
        <f>IF($B151="","",INDEX(POA_GC_2026!$K:$K,MATCH($B151,POA_GC_2026!$A:$A,0)))</f>
        <v>0000</v>
      </c>
      <c r="U151" s="183" t="str">
        <f>IF($B151="","",INDEX(POA_GC_2026!$L:$L,MATCH($B151,POA_GC_2026!$A:$A,0)))</f>
        <v>0000</v>
      </c>
      <c r="V151" s="189">
        <f t="shared" si="6"/>
        <v>0</v>
      </c>
      <c r="W151" s="189">
        <f t="shared" si="7"/>
        <v>0</v>
      </c>
      <c r="X151" s="198">
        <v>0</v>
      </c>
      <c r="Y151" s="145">
        <v>0</v>
      </c>
      <c r="Z151" s="198">
        <v>0</v>
      </c>
      <c r="AA151" s="145">
        <v>0</v>
      </c>
      <c r="AB151" s="196"/>
      <c r="AC151" s="145">
        <v>35</v>
      </c>
      <c r="AD151" s="145"/>
      <c r="AE151" s="145"/>
      <c r="AF151" s="197">
        <f>IF($B151="","",INDEX(POA_GC_2026!$BE:$BE,MATCH($B151,POA_GC_2026!$A:$A,0)))</f>
        <v>3568206</v>
      </c>
      <c r="AG151" s="197"/>
      <c r="AH151" s="197">
        <f>IF($B151="","",INDEX(POA_GC_2026!$BE:$BE,MATCH($B151,POA_GC_2026!$A:$A,0)))</f>
        <v>3568206</v>
      </c>
      <c r="AI151" s="201" t="str">
        <f>IF($B151="","",INDEX(POA_GC_2026!$B:$B,MATCH($B151,POA_GC_2026!$A:$A,0)))</f>
        <v>HOSPITAL GENERAL DE CHONE</v>
      </c>
      <c r="AJ151" s="204" t="s">
        <v>2586</v>
      </c>
    </row>
    <row r="152" spans="1:36">
      <c r="A152" s="557" t="s">
        <v>2515</v>
      </c>
      <c r="B152" s="204" t="s">
        <v>2736</v>
      </c>
      <c r="C152" s="558" t="s">
        <v>2832</v>
      </c>
      <c r="D152" s="559">
        <v>46164</v>
      </c>
      <c r="E152" s="558" t="s">
        <v>2832</v>
      </c>
      <c r="F152" s="559">
        <v>46164</v>
      </c>
      <c r="G152" s="558" t="s">
        <v>347</v>
      </c>
      <c r="H152" s="182" t="str">
        <f>IF($B152="","",INDEX(POA_GC_2026!$O:$O,MATCH($B152,POA_GC_2026!$A:$A,0)))</f>
        <v>PROVISION Y PRESTACION DE SERVICIOS DE SALUD</v>
      </c>
      <c r="I152" s="183" t="str">
        <f>IF($B152="","",INDEX(POA_GC_2026!$B:$B,MATCH($B152,POA_GC_2026!$A:$A,0)))</f>
        <v>HOSPITAL GENERAL DE CHONE</v>
      </c>
      <c r="J152" s="183" t="str">
        <f>IF($B152="","",INDEX(POA_GC_2026!$N:$N,MATCH($B152,POA_GC_2026!$A:$A,0)))</f>
        <v>HOSPITAL GENERAL DE CHONE</v>
      </c>
      <c r="K152" s="183" t="str">
        <f>IF($B152="","",INDEX(POA_GC_2026!$X:$X,MATCH($B152,POA_GC_2026!$A:$A,0)))</f>
        <v>DISTRIBUTIVOS DE SUELDOS Y SALARIOS DEL PERSONAL</v>
      </c>
      <c r="L152" s="183" t="str">
        <f>IF($B152="","",INDEX(POA_GC_2026!$C:$C,MATCH($B152,POA_GC_2026!$A:$A,0)))</f>
        <v xml:space="preserve"> PAGO DE SERVICIOS PERSONALES POR DEVENGAMIENTO DE BECAS PROFESIONALES DE LA SALUD</v>
      </c>
      <c r="M152" s="184" t="str">
        <f>IF($B152="","",INDEX(POA_GC_2026!$D:$D,MATCH($B152,POA_GC_2026!$A:$A,0)))</f>
        <v>1333</v>
      </c>
      <c r="N152" s="185" t="str">
        <f>IF($B152="","",INDEX(POA_GC_2026!$E:$E,MATCH($B152,POA_GC_2026!$A:$A,0)))</f>
        <v>90</v>
      </c>
      <c r="O152" s="184" t="str">
        <f>IF($B152="","",INDEX(POA_GC_2026!$F:$F,MATCH($B152,POA_GC_2026!$A:$A,0)))</f>
        <v>000</v>
      </c>
      <c r="P152" s="184" t="str">
        <f>IF($B152="","",INDEX(POA_GC_2026!$G:$G,MATCH($B152,POA_GC_2026!$A:$A,0)))</f>
        <v>004</v>
      </c>
      <c r="Q152" s="183">
        <f>IF($B152="","",INDEX(POA_GC_2026!$H:$H,MATCH($B152,POA_GC_2026!$A:$A,0)))</f>
        <v>510516</v>
      </c>
      <c r="R152" s="183" t="str">
        <f>IF($B152="","",INDEX(POA_GC_2026!$I:$I,MATCH($B152,POA_GC_2026!$A:$A,0)))</f>
        <v>1300</v>
      </c>
      <c r="S152" s="183" t="str">
        <f>IF($B152="","",INDEX(POA_GC_2026!$J:$J,MATCH($B152,POA_GC_2026!$A:$A,0)))</f>
        <v>001</v>
      </c>
      <c r="T152" s="183" t="str">
        <f>IF($B152="","",INDEX(POA_GC_2026!$K:$K,MATCH($B152,POA_GC_2026!$A:$A,0)))</f>
        <v>0000</v>
      </c>
      <c r="U152" s="183" t="str">
        <f>IF($B152="","",INDEX(POA_GC_2026!$L:$L,MATCH($B152,POA_GC_2026!$A:$A,0)))</f>
        <v>0000</v>
      </c>
      <c r="V152" s="189">
        <f t="shared" si="6"/>
        <v>0</v>
      </c>
      <c r="W152" s="189">
        <f t="shared" si="7"/>
        <v>0</v>
      </c>
      <c r="X152" s="198">
        <v>0</v>
      </c>
      <c r="Y152" s="145">
        <v>0</v>
      </c>
      <c r="Z152" s="198">
        <v>0</v>
      </c>
      <c r="AA152" s="145">
        <v>0</v>
      </c>
      <c r="AB152" s="196"/>
      <c r="AC152" s="145">
        <v>36</v>
      </c>
      <c r="AD152" s="145"/>
      <c r="AE152" s="145"/>
      <c r="AF152" s="197">
        <f>IF($B152="","",INDEX(POA_GC_2026!$BE:$BE,MATCH($B152,POA_GC_2026!$A:$A,0)))</f>
        <v>47538</v>
      </c>
      <c r="AG152" s="197"/>
      <c r="AH152" s="197">
        <f>IF($B152="","",INDEX(POA_GC_2026!$BE:$BE,MATCH($B152,POA_GC_2026!$A:$A,0)))</f>
        <v>47538</v>
      </c>
      <c r="AI152" s="201" t="str">
        <f>IF($B152="","",INDEX(POA_GC_2026!$B:$B,MATCH($B152,POA_GC_2026!$A:$A,0)))</f>
        <v>HOSPITAL GENERAL DE CHONE</v>
      </c>
      <c r="AJ152" s="204" t="s">
        <v>2736</v>
      </c>
    </row>
    <row r="153" spans="1:36">
      <c r="A153" s="557" t="s">
        <v>2450</v>
      </c>
      <c r="B153" s="204" t="s">
        <v>2607</v>
      </c>
      <c r="C153" s="558" t="s">
        <v>2833</v>
      </c>
      <c r="D153" s="559">
        <v>46169</v>
      </c>
      <c r="E153" s="558" t="s">
        <v>2834</v>
      </c>
      <c r="F153" s="559">
        <v>46170</v>
      </c>
      <c r="G153" s="558" t="s">
        <v>347</v>
      </c>
      <c r="H153" s="182" t="str">
        <f>IF($B153="","",INDEX(POA_GC_2026!$O:$O,MATCH($B153,POA_GC_2026!$A:$A,0)))</f>
        <v>PROVISION Y PRESTACION DE SERVICIOS DE SALUD</v>
      </c>
      <c r="I153" s="183" t="str">
        <f>IF($B153="","",INDEX(POA_GC_2026!$B:$B,MATCH($B153,POA_GC_2026!$A:$A,0)))</f>
        <v>HOSPITAL GENERAL DE CHONE</v>
      </c>
      <c r="J153" s="183" t="str">
        <f>IF($B153="","",INDEX(POA_GC_2026!$N:$N,MATCH($B153,POA_GC_2026!$A:$A,0)))</f>
        <v>HOSPITAL GENERAL DE CHONE</v>
      </c>
      <c r="K153" s="183" t="str">
        <f>IF($B153="","",INDEX(POA_GC_2026!$X:$X,MATCH($B153,POA_GC_2026!$A:$A,0)))</f>
        <v>SISTEMA DE INFORMACION DE SERVICIOS HOTELEROS Y GENERALES, LIMPIEZA, CARPINTERIA, ELECTRICIDAD, CONSEJERIA, ENTRE OTRAS</v>
      </c>
      <c r="L153" s="183" t="str">
        <f>IF($B153="","",INDEX(POA_GC_2026!$C:$C,MATCH($B153,POA_GC_2026!$A:$A,0)))</f>
        <v>ADQUISICION DEL SERVICIO DE  SEGURIDAD Y VIGILANCIA</v>
      </c>
      <c r="M153" s="184" t="str">
        <f>IF($B153="","",INDEX(POA_GC_2026!$D:$D,MATCH($B153,POA_GC_2026!$A:$A,0)))</f>
        <v>1333</v>
      </c>
      <c r="N153" s="185" t="str">
        <f>IF($B153="","",INDEX(POA_GC_2026!$E:$E,MATCH($B153,POA_GC_2026!$A:$A,0)))</f>
        <v>90</v>
      </c>
      <c r="O153" s="184" t="str">
        <f>IF($B153="","",INDEX(POA_GC_2026!$F:$F,MATCH($B153,POA_GC_2026!$A:$A,0)))</f>
        <v>000</v>
      </c>
      <c r="P153" s="184" t="str">
        <f>IF($B153="","",INDEX(POA_GC_2026!$G:$G,MATCH($B153,POA_GC_2026!$A:$A,0)))</f>
        <v>004</v>
      </c>
      <c r="Q153" s="183">
        <f>IF($B153="","",INDEX(POA_GC_2026!$H:$H,MATCH($B153,POA_GC_2026!$A:$A,0)))</f>
        <v>530208</v>
      </c>
      <c r="R153" s="183" t="str">
        <f>IF($B153="","",INDEX(POA_GC_2026!$I:$I,MATCH($B153,POA_GC_2026!$A:$A,0)))</f>
        <v>1303</v>
      </c>
      <c r="S153" s="183" t="str">
        <f>IF($B153="","",INDEX(POA_GC_2026!$J:$J,MATCH($B153,POA_GC_2026!$A:$A,0)))</f>
        <v>001</v>
      </c>
      <c r="T153" s="183" t="str">
        <f>IF($B153="","",INDEX(POA_GC_2026!$K:$K,MATCH($B153,POA_GC_2026!$A:$A,0)))</f>
        <v>0000</v>
      </c>
      <c r="U153" s="183" t="str">
        <f>IF($B153="","",INDEX(POA_GC_2026!$L:$L,MATCH($B153,POA_GC_2026!$A:$A,0)))</f>
        <v>0000</v>
      </c>
      <c r="V153" s="189">
        <f t="shared" si="6"/>
        <v>0</v>
      </c>
      <c r="W153" s="189">
        <f t="shared" si="7"/>
        <v>27144</v>
      </c>
      <c r="X153" s="198">
        <v>0</v>
      </c>
      <c r="Y153" s="145">
        <v>0</v>
      </c>
      <c r="Z153" s="198">
        <v>27144</v>
      </c>
      <c r="AA153" s="145">
        <v>0</v>
      </c>
      <c r="AB153" s="196" t="s">
        <v>41</v>
      </c>
      <c r="AC153" s="145">
        <v>37</v>
      </c>
      <c r="AD153" s="145"/>
      <c r="AE153" s="145" t="s">
        <v>2809</v>
      </c>
      <c r="AF153" s="197">
        <f>IF($B153="","",INDEX(POA_GC_2026!$BE:$BE,MATCH($B153,POA_GC_2026!$A:$A,0)))</f>
        <v>45715.399999999965</v>
      </c>
      <c r="AG153" s="197"/>
      <c r="AH153" s="197">
        <f>IF($B153="","",INDEX(POA_GC_2026!$BE:$BE,MATCH($B153,POA_GC_2026!$A:$A,0)))</f>
        <v>45715.399999999965</v>
      </c>
      <c r="AI153" s="201" t="str">
        <f>IF($B153="","",INDEX(POA_GC_2026!$B:$B,MATCH($B153,POA_GC_2026!$A:$A,0)))</f>
        <v>HOSPITAL GENERAL DE CHONE</v>
      </c>
      <c r="AJ153" s="204" t="s">
        <v>2607</v>
      </c>
    </row>
    <row r="154" spans="1:36">
      <c r="A154" s="557" t="s">
        <v>2450</v>
      </c>
      <c r="B154" s="204" t="s">
        <v>2633</v>
      </c>
      <c r="C154" s="558" t="s">
        <v>2833</v>
      </c>
      <c r="D154" s="559">
        <v>46169</v>
      </c>
      <c r="E154" s="558" t="s">
        <v>2834</v>
      </c>
      <c r="F154" s="559">
        <v>46170</v>
      </c>
      <c r="G154" s="558" t="s">
        <v>347</v>
      </c>
      <c r="H154" s="182" t="str">
        <f>IF($B154="","",INDEX(POA_GC_2026!$O:$O,MATCH($B154,POA_GC_2026!$A:$A,0)))</f>
        <v>PROVISION Y PRESTACION DE SERVICIOS DE SALUD</v>
      </c>
      <c r="I154" s="183" t="str">
        <f>IF($B154="","",INDEX(POA_GC_2026!$B:$B,MATCH($B154,POA_GC_2026!$A:$A,0)))</f>
        <v>HOSPITAL GENERAL DE CHONE</v>
      </c>
      <c r="J154" s="183" t="str">
        <f>IF($B154="","",INDEX(POA_GC_2026!$N:$N,MATCH($B154,POA_GC_2026!$A:$A,0)))</f>
        <v>HOSPITAL GENERAL DE CHONE</v>
      </c>
      <c r="K154" s="183" t="str">
        <f>IF($B154="","",INDEX(POA_GC_2026!$X:$X,MATCH($B154,POA_GC_2026!$A:$A,0)))</f>
        <v>SISTEMA DE INFORMACION DE SERVICIOS HOTELEROS Y GENERALES, LIMPIEZA, CARPINTERIA, ELECTRICIDAD, CONSEJERIA, ENTRE OTRAS</v>
      </c>
      <c r="L154" s="183" t="str">
        <f>IF($B154="","",INDEX(POA_GC_2026!$C:$C,MATCH($B154,POA_GC_2026!$A:$A,0)))</f>
        <v>ADQUISICION DE SERVICIO EXTERNALIZADO DE ALIMENTACION</v>
      </c>
      <c r="M154" s="184" t="str">
        <f>IF($B154="","",INDEX(POA_GC_2026!$D:$D,MATCH($B154,POA_GC_2026!$A:$A,0)))</f>
        <v>1333</v>
      </c>
      <c r="N154" s="185" t="str">
        <f>IF($B154="","",INDEX(POA_GC_2026!$E:$E,MATCH($B154,POA_GC_2026!$A:$A,0)))</f>
        <v>90</v>
      </c>
      <c r="O154" s="184" t="str">
        <f>IF($B154="","",INDEX(POA_GC_2026!$F:$F,MATCH($B154,POA_GC_2026!$A:$A,0)))</f>
        <v>000</v>
      </c>
      <c r="P154" s="184" t="str">
        <f>IF($B154="","",INDEX(POA_GC_2026!$G:$G,MATCH($B154,POA_GC_2026!$A:$A,0)))</f>
        <v>004</v>
      </c>
      <c r="Q154" s="183">
        <f>IF($B154="","",INDEX(POA_GC_2026!$H:$H,MATCH($B154,POA_GC_2026!$A:$A,0)))</f>
        <v>530235</v>
      </c>
      <c r="R154" s="183" t="str">
        <f>IF($B154="","",INDEX(POA_GC_2026!$I:$I,MATCH($B154,POA_GC_2026!$A:$A,0)))</f>
        <v>1303</v>
      </c>
      <c r="S154" s="183" t="str">
        <f>IF($B154="","",INDEX(POA_GC_2026!$J:$J,MATCH($B154,POA_GC_2026!$A:$A,0)))</f>
        <v>001</v>
      </c>
      <c r="T154" s="183" t="str">
        <f>IF($B154="","",INDEX(POA_GC_2026!$K:$K,MATCH($B154,POA_GC_2026!$A:$A,0)))</f>
        <v>0000</v>
      </c>
      <c r="U154" s="183" t="str">
        <f>IF($B154="","",INDEX(POA_GC_2026!$L:$L,MATCH($B154,POA_GC_2026!$A:$A,0)))</f>
        <v>0000</v>
      </c>
      <c r="V154" s="189">
        <f t="shared" si="6"/>
        <v>0</v>
      </c>
      <c r="W154" s="189">
        <f t="shared" si="7"/>
        <v>70000</v>
      </c>
      <c r="X154" s="198">
        <v>0</v>
      </c>
      <c r="Y154" s="145">
        <v>0</v>
      </c>
      <c r="Z154" s="198">
        <v>70000</v>
      </c>
      <c r="AA154" s="145">
        <v>0</v>
      </c>
      <c r="AB154" s="196" t="s">
        <v>41</v>
      </c>
      <c r="AC154" s="145">
        <v>37</v>
      </c>
      <c r="AD154" s="145"/>
      <c r="AE154" s="145" t="s">
        <v>2809</v>
      </c>
      <c r="AF154" s="197">
        <f>IF($B154="","",INDEX(POA_GC_2026!$BE:$BE,MATCH($B154,POA_GC_2026!$A:$A,0)))</f>
        <v>32778.239999999991</v>
      </c>
      <c r="AG154" s="197"/>
      <c r="AH154" s="197">
        <f>IF($B154="","",INDEX(POA_GC_2026!$BE:$BE,MATCH($B154,POA_GC_2026!$A:$A,0)))</f>
        <v>32778.239999999991</v>
      </c>
      <c r="AI154" s="201" t="str">
        <f>IF($B154="","",INDEX(POA_GC_2026!$B:$B,MATCH($B154,POA_GC_2026!$A:$A,0)))</f>
        <v>HOSPITAL GENERAL DE CHONE</v>
      </c>
      <c r="AJ154" s="204" t="s">
        <v>2633</v>
      </c>
    </row>
    <row r="155" spans="1:36">
      <c r="A155" s="557" t="s">
        <v>2450</v>
      </c>
      <c r="B155" s="204" t="s">
        <v>2662</v>
      </c>
      <c r="C155" s="558" t="s">
        <v>2833</v>
      </c>
      <c r="D155" s="559">
        <v>46169</v>
      </c>
      <c r="E155" s="558" t="s">
        <v>2834</v>
      </c>
      <c r="F155" s="559">
        <v>46170</v>
      </c>
      <c r="G155" s="558" t="s">
        <v>347</v>
      </c>
      <c r="H155" s="182" t="str">
        <f>IF($B155="","",INDEX(POA_GC_2026!$O:$O,MATCH($B155,POA_GC_2026!$A:$A,0)))</f>
        <v>PROVISION Y PRESTACION DE SERVICIOS DE SALUD</v>
      </c>
      <c r="I155" s="183" t="str">
        <f>IF($B155="","",INDEX(POA_GC_2026!$B:$B,MATCH($B155,POA_GC_2026!$A:$A,0)))</f>
        <v>HOSPITAL GENERAL DE CHONE</v>
      </c>
      <c r="J155" s="183" t="str">
        <f>IF($B155="","",INDEX(POA_GC_2026!$N:$N,MATCH($B155,POA_GC_2026!$A:$A,0)))</f>
        <v>HOSPITAL GENERAL DE CHONE</v>
      </c>
      <c r="K155" s="183" t="str">
        <f>IF($B155="","",INDEX(POA_GC_2026!$X:$X,MATCH($B155,POA_GC_2026!$A:$A,0)))</f>
        <v>INFORME  DE INGRESOS Y EGRESOS DE SUMINISTROS Y MATERIALES</v>
      </c>
      <c r="L155" s="183" t="str">
        <f>IF($B155="","",INDEX(POA_GC_2026!$C:$C,MATCH($B155,POA_GC_2026!$A:$A,0)))</f>
        <v>ADQUISICION DE MATERIALES DE ASEO</v>
      </c>
      <c r="M155" s="184" t="str">
        <f>IF($B155="","",INDEX(POA_GC_2026!$D:$D,MATCH($B155,POA_GC_2026!$A:$A,0)))</f>
        <v>1333</v>
      </c>
      <c r="N155" s="185" t="str">
        <f>IF($B155="","",INDEX(POA_GC_2026!$E:$E,MATCH($B155,POA_GC_2026!$A:$A,0)))</f>
        <v>90</v>
      </c>
      <c r="O155" s="184" t="str">
        <f>IF($B155="","",INDEX(POA_GC_2026!$F:$F,MATCH($B155,POA_GC_2026!$A:$A,0)))</f>
        <v>000</v>
      </c>
      <c r="P155" s="184" t="str">
        <f>IF($B155="","",INDEX(POA_GC_2026!$G:$G,MATCH($B155,POA_GC_2026!$A:$A,0)))</f>
        <v>004</v>
      </c>
      <c r="Q155" s="183">
        <f>IF($B155="","",INDEX(POA_GC_2026!$H:$H,MATCH($B155,POA_GC_2026!$A:$A,0)))</f>
        <v>530805</v>
      </c>
      <c r="R155" s="183" t="str">
        <f>IF($B155="","",INDEX(POA_GC_2026!$I:$I,MATCH($B155,POA_GC_2026!$A:$A,0)))</f>
        <v>1303</v>
      </c>
      <c r="S155" s="183" t="str">
        <f>IF($B155="","",INDEX(POA_GC_2026!$J:$J,MATCH($B155,POA_GC_2026!$A:$A,0)))</f>
        <v>001</v>
      </c>
      <c r="T155" s="183" t="str">
        <f>IF($B155="","",INDEX(POA_GC_2026!$K:$K,MATCH($B155,POA_GC_2026!$A:$A,0)))</f>
        <v>0000</v>
      </c>
      <c r="U155" s="183" t="str">
        <f>IF($B155="","",INDEX(POA_GC_2026!$L:$L,MATCH($B155,POA_GC_2026!$A:$A,0)))</f>
        <v>0000</v>
      </c>
      <c r="V155" s="189">
        <f t="shared" si="6"/>
        <v>97144</v>
      </c>
      <c r="W155" s="189">
        <f t="shared" si="7"/>
        <v>0</v>
      </c>
      <c r="X155" s="198">
        <v>97144</v>
      </c>
      <c r="Y155" s="145">
        <v>0</v>
      </c>
      <c r="Z155" s="198">
        <v>0</v>
      </c>
      <c r="AA155" s="145">
        <v>0</v>
      </c>
      <c r="AB155" s="196" t="s">
        <v>41</v>
      </c>
      <c r="AC155" s="145">
        <v>37</v>
      </c>
      <c r="AD155" s="145"/>
      <c r="AE155" s="145" t="s">
        <v>2809</v>
      </c>
      <c r="AF155" s="197">
        <f>IF($B155="","",INDEX(POA_GC_2026!$BE:$BE,MATCH($B155,POA_GC_2026!$A:$A,0)))</f>
        <v>97144.000000000015</v>
      </c>
      <c r="AG155" s="197"/>
      <c r="AH155" s="197">
        <f>IF($B155="","",INDEX(POA_GC_2026!$BE:$BE,MATCH($B155,POA_GC_2026!$A:$A,0)))</f>
        <v>97144.000000000015</v>
      </c>
      <c r="AI155" s="201" t="str">
        <f>IF($B155="","",INDEX(POA_GC_2026!$B:$B,MATCH($B155,POA_GC_2026!$A:$A,0)))</f>
        <v>HOSPITAL GENERAL DE CHONE</v>
      </c>
      <c r="AJ155" s="204" t="s">
        <v>2662</v>
      </c>
    </row>
    <row r="156" spans="1:36">
      <c r="A156" s="557" t="s">
        <v>196</v>
      </c>
      <c r="B156" s="204" t="s">
        <v>2629</v>
      </c>
      <c r="C156" s="558" t="s">
        <v>2835</v>
      </c>
      <c r="D156" s="559">
        <v>46175</v>
      </c>
      <c r="E156" s="558" t="s">
        <v>2835</v>
      </c>
      <c r="F156" s="559">
        <v>46175</v>
      </c>
      <c r="G156" s="558" t="s">
        <v>378</v>
      </c>
      <c r="H156" s="182" t="str">
        <f>IF($B156="","",INDEX(POA_GC_2026!$O:$O,MATCH($B156,POA_GC_2026!$A:$A,0)))</f>
        <v>PROVISION Y PRESTACION DE SERVICIOS DE SALUD</v>
      </c>
      <c r="I156" s="183" t="str">
        <f>IF($B156="","",INDEX(POA_GC_2026!$B:$B,MATCH($B156,POA_GC_2026!$A:$A,0)))</f>
        <v>HOSPITAL GENERAL DE CHONE</v>
      </c>
      <c r="J156" s="183" t="str">
        <f>IF($B156="","",INDEX(POA_GC_2026!$N:$N,MATCH($B156,POA_GC_2026!$A:$A,0)))</f>
        <v>HOSPITAL GENERAL DE CHONE</v>
      </c>
      <c r="K156" s="183" t="str">
        <f>IF($B156="","",INDEX(POA_GC_2026!$X:$X,MATCH($B156,POA_GC_2026!$A:$A,0)))</f>
        <v>SISTEMA DE INFORMACION DE SERVICIOS HOTELEROS Y GENERALES, LIMPIEZA, CARPINTERIA, ELECTRICIDAD, CONSEJERIA, ENTRE OTRAS</v>
      </c>
      <c r="L156" s="183" t="str">
        <f>IF($B156="","",INDEX(POA_GC_2026!$C:$C,MATCH($B156,POA_GC_2026!$A:$A,0)))</f>
        <v>ADQUISICION DE SERVICIO EXTERNALIZADO DE ALIMENTACION</v>
      </c>
      <c r="M156" s="184" t="str">
        <f>IF($B156="","",INDEX(POA_GC_2026!$D:$D,MATCH($B156,POA_GC_2026!$A:$A,0)))</f>
        <v>1333</v>
      </c>
      <c r="N156" s="185" t="str">
        <f>IF($B156="","",INDEX(POA_GC_2026!$E:$E,MATCH($B156,POA_GC_2026!$A:$A,0)))</f>
        <v>90</v>
      </c>
      <c r="O156" s="184" t="str">
        <f>IF($B156="","",INDEX(POA_GC_2026!$F:$F,MATCH($B156,POA_GC_2026!$A:$A,0)))</f>
        <v>000</v>
      </c>
      <c r="P156" s="184" t="str">
        <f>IF($B156="","",INDEX(POA_GC_2026!$G:$G,MATCH($B156,POA_GC_2026!$A:$A,0)))</f>
        <v>004</v>
      </c>
      <c r="Q156" s="183">
        <f>IF($B156="","",INDEX(POA_GC_2026!$H:$H,MATCH($B156,POA_GC_2026!$A:$A,0)))</f>
        <v>530235</v>
      </c>
      <c r="R156" s="183" t="str">
        <f>IF($B156="","",INDEX(POA_GC_2026!$I:$I,MATCH($B156,POA_GC_2026!$A:$A,0)))</f>
        <v>1303</v>
      </c>
      <c r="S156" s="183" t="str">
        <f>IF($B156="","",INDEX(POA_GC_2026!$J:$J,MATCH($B156,POA_GC_2026!$A:$A,0)))</f>
        <v>001</v>
      </c>
      <c r="T156" s="183" t="str">
        <f>IF($B156="","",INDEX(POA_GC_2026!$K:$K,MATCH($B156,POA_GC_2026!$A:$A,0)))</f>
        <v>0000</v>
      </c>
      <c r="U156" s="183" t="str">
        <f>IF($B156="","",INDEX(POA_GC_2026!$L:$L,MATCH($B156,POA_GC_2026!$A:$A,0)))</f>
        <v>0000</v>
      </c>
      <c r="V156" s="189">
        <f t="shared" si="6"/>
        <v>27720.59</v>
      </c>
      <c r="W156" s="189">
        <f t="shared" si="7"/>
        <v>0</v>
      </c>
      <c r="X156" s="198">
        <v>27720.59</v>
      </c>
      <c r="Y156" s="145">
        <v>0</v>
      </c>
      <c r="Z156" s="198">
        <v>0</v>
      </c>
      <c r="AA156" s="145">
        <v>0</v>
      </c>
      <c r="AB156" s="196"/>
      <c r="AC156" s="145">
        <v>4</v>
      </c>
      <c r="AD156" s="145"/>
      <c r="AE156" s="145" t="s">
        <v>2807</v>
      </c>
      <c r="AF156" s="197">
        <f>IF($B156="","",INDEX(POA_GC_2026!$BE:$BE,MATCH($B156,POA_GC_2026!$A:$A,0)))</f>
        <v>87177.449999999983</v>
      </c>
      <c r="AG156" s="197"/>
      <c r="AH156" s="197">
        <f>IF($B156="","",INDEX(POA_GC_2026!$BE:$BE,MATCH($B156,POA_GC_2026!$A:$A,0)))</f>
        <v>87177.449999999983</v>
      </c>
      <c r="AI156" s="201" t="str">
        <f>IF($B156="","",INDEX(POA_GC_2026!$B:$B,MATCH($B156,POA_GC_2026!$A:$A,0)))</f>
        <v>HOSPITAL GENERAL DE CHONE</v>
      </c>
      <c r="AJ156" s="204" t="s">
        <v>2629</v>
      </c>
    </row>
    <row r="157" spans="1:36">
      <c r="A157" s="557" t="s">
        <v>196</v>
      </c>
      <c r="B157" s="204" t="s">
        <v>2730</v>
      </c>
      <c r="C157" s="558" t="s">
        <v>2836</v>
      </c>
      <c r="D157" s="559">
        <v>46175</v>
      </c>
      <c r="E157" s="558" t="s">
        <v>2837</v>
      </c>
      <c r="F157" s="559">
        <v>46175</v>
      </c>
      <c r="G157" s="558" t="s">
        <v>378</v>
      </c>
      <c r="H157" s="182" t="str">
        <f>IF($B157="","",INDEX(POA_GC_2026!$O:$O,MATCH($B157,POA_GC_2026!$A:$A,0)))</f>
        <v>PROVISION Y PRESTACION DE SERVICIOS DE SALUD</v>
      </c>
      <c r="I157" s="183" t="str">
        <f>IF($B157="","",INDEX(POA_GC_2026!$B:$B,MATCH($B157,POA_GC_2026!$A:$A,0)))</f>
        <v>HOSPITAL GENERAL DE CHONE</v>
      </c>
      <c r="J157" s="183" t="str">
        <f>IF($B157="","",INDEX(POA_GC_2026!$N:$N,MATCH($B157,POA_GC_2026!$A:$A,0)))</f>
        <v>HOSPITAL GENERAL DE CHONE</v>
      </c>
      <c r="K157" s="183" t="str">
        <f>IF($B157="","",INDEX(POA_GC_2026!$X:$X,MATCH($B157,POA_GC_2026!$A:$A,0)))</f>
        <v>PROCESOS PRECONTRACTUALES Y DE CONTRATACION (INCLUSO DE SEGUROS) CONTEMPLADOS EN LA LEY ORGANICA DEL SISTEMA NACIONAL DE CONTRATACION Y ADMINISTRACION DEL PORTAL DE COMPRAS PUBLICAS</v>
      </c>
      <c r="L157" s="183" t="str">
        <f>IF($B157="","",INDEX(POA_GC_2026!$C:$C,MATCH($B157,POA_GC_2026!$A:$A,0)))</f>
        <v>CONTRATACION DE POLIZAS DE LOS SERVIDORES DEL HGNDC</v>
      </c>
      <c r="M157" s="184" t="str">
        <f>IF($B157="","",INDEX(POA_GC_2026!$D:$D,MATCH($B157,POA_GC_2026!$A:$A,0)))</f>
        <v>1333</v>
      </c>
      <c r="N157" s="185" t="str">
        <f>IF($B157="","",INDEX(POA_GC_2026!$E:$E,MATCH($B157,POA_GC_2026!$A:$A,0)))</f>
        <v>90</v>
      </c>
      <c r="O157" s="184" t="str">
        <f>IF($B157="","",INDEX(POA_GC_2026!$F:$F,MATCH($B157,POA_GC_2026!$A:$A,0)))</f>
        <v>000</v>
      </c>
      <c r="P157" s="184" t="str">
        <f>IF($B157="","",INDEX(POA_GC_2026!$G:$G,MATCH($B157,POA_GC_2026!$A:$A,0)))</f>
        <v>004</v>
      </c>
      <c r="Q157" s="183">
        <f>IF($B157="","",INDEX(POA_GC_2026!$H:$H,MATCH($B157,POA_GC_2026!$A:$A,0)))</f>
        <v>570201</v>
      </c>
      <c r="R157" s="183" t="str">
        <f>IF($B157="","",INDEX(POA_GC_2026!$I:$I,MATCH($B157,POA_GC_2026!$A:$A,0)))</f>
        <v>1303</v>
      </c>
      <c r="S157" s="183" t="str">
        <f>IF($B157="","",INDEX(POA_GC_2026!$J:$J,MATCH($B157,POA_GC_2026!$A:$A,0)))</f>
        <v>001</v>
      </c>
      <c r="T157" s="183" t="str">
        <f>IF($B157="","",INDEX(POA_GC_2026!$K:$K,MATCH($B157,POA_GC_2026!$A:$A,0)))</f>
        <v>0000</v>
      </c>
      <c r="U157" s="183" t="str">
        <f>IF($B157="","",INDEX(POA_GC_2026!$L:$L,MATCH($B157,POA_GC_2026!$A:$A,0)))</f>
        <v>0000</v>
      </c>
      <c r="V157" s="189">
        <f t="shared" si="6"/>
        <v>832.06</v>
      </c>
      <c r="W157" s="189">
        <f t="shared" si="7"/>
        <v>0</v>
      </c>
      <c r="X157" s="198">
        <v>832.06</v>
      </c>
      <c r="Y157" s="145">
        <v>0</v>
      </c>
      <c r="Z157" s="198">
        <v>0</v>
      </c>
      <c r="AA157" s="145"/>
      <c r="AB157" s="196"/>
      <c r="AC157" s="145">
        <v>4</v>
      </c>
      <c r="AD157" s="145"/>
      <c r="AE157" s="145" t="s">
        <v>2807</v>
      </c>
      <c r="AF157" s="197">
        <f>IF($B157="","",INDEX(POA_GC_2026!$BE:$BE,MATCH($B157,POA_GC_2026!$A:$A,0)))</f>
        <v>832.05999999999767</v>
      </c>
      <c r="AG157" s="197"/>
      <c r="AH157" s="197">
        <f>IF($B157="","",INDEX(POA_GC_2026!$BE:$BE,MATCH($B157,POA_GC_2026!$A:$A,0)))</f>
        <v>832.05999999999767</v>
      </c>
      <c r="AI157" s="201" t="str">
        <f>IF($B157="","",INDEX(POA_GC_2026!$B:$B,MATCH($B157,POA_GC_2026!$A:$A,0)))</f>
        <v>HOSPITAL GENERAL DE CHONE</v>
      </c>
      <c r="AJ157" s="204" t="s">
        <v>2730</v>
      </c>
    </row>
    <row r="158" spans="1:36">
      <c r="A158" s="557" t="s">
        <v>196</v>
      </c>
      <c r="B158" s="204" t="s">
        <v>2633</v>
      </c>
      <c r="C158" s="558" t="s">
        <v>2835</v>
      </c>
      <c r="D158" s="559">
        <v>46175</v>
      </c>
      <c r="E158" s="558" t="s">
        <v>2835</v>
      </c>
      <c r="F158" s="559">
        <v>46175</v>
      </c>
      <c r="G158" s="558" t="s">
        <v>378</v>
      </c>
      <c r="H158" s="182" t="str">
        <f>IF($B158="","",INDEX(POA_GC_2026!$O:$O,MATCH($B158,POA_GC_2026!$A:$A,0)))</f>
        <v>PROVISION Y PRESTACION DE SERVICIOS DE SALUD</v>
      </c>
      <c r="I158" s="183" t="str">
        <f>IF($B158="","",INDEX(POA_GC_2026!$B:$B,MATCH($B158,POA_GC_2026!$A:$A,0)))</f>
        <v>HOSPITAL GENERAL DE CHONE</v>
      </c>
      <c r="J158" s="183" t="str">
        <f>IF($B158="","",INDEX(POA_GC_2026!$N:$N,MATCH($B158,POA_GC_2026!$A:$A,0)))</f>
        <v>HOSPITAL GENERAL DE CHONE</v>
      </c>
      <c r="K158" s="183" t="str">
        <f>IF($B158="","",INDEX(POA_GC_2026!$X:$X,MATCH($B158,POA_GC_2026!$A:$A,0)))</f>
        <v>SISTEMA DE INFORMACION DE SERVICIOS HOTELEROS Y GENERALES, LIMPIEZA, CARPINTERIA, ELECTRICIDAD, CONSEJERIA, ENTRE OTRAS</v>
      </c>
      <c r="L158" s="183" t="str">
        <f>IF($B158="","",INDEX(POA_GC_2026!$C:$C,MATCH($B158,POA_GC_2026!$A:$A,0)))</f>
        <v>ADQUISICION DE SERVICIO EXTERNALIZADO DE ALIMENTACION</v>
      </c>
      <c r="M158" s="184" t="str">
        <f>IF($B158="","",INDEX(POA_GC_2026!$D:$D,MATCH($B158,POA_GC_2026!$A:$A,0)))</f>
        <v>1333</v>
      </c>
      <c r="N158" s="185" t="str">
        <f>IF($B158="","",INDEX(POA_GC_2026!$E:$E,MATCH($B158,POA_GC_2026!$A:$A,0)))</f>
        <v>90</v>
      </c>
      <c r="O158" s="184" t="str">
        <f>IF($B158="","",INDEX(POA_GC_2026!$F:$F,MATCH($B158,POA_GC_2026!$A:$A,0)))</f>
        <v>000</v>
      </c>
      <c r="P158" s="184" t="str">
        <f>IF($B158="","",INDEX(POA_GC_2026!$G:$G,MATCH($B158,POA_GC_2026!$A:$A,0)))</f>
        <v>004</v>
      </c>
      <c r="Q158" s="183">
        <f>IF($B158="","",INDEX(POA_GC_2026!$H:$H,MATCH($B158,POA_GC_2026!$A:$A,0)))</f>
        <v>530235</v>
      </c>
      <c r="R158" s="183" t="str">
        <f>IF($B158="","",INDEX(POA_GC_2026!$I:$I,MATCH($B158,POA_GC_2026!$A:$A,0)))</f>
        <v>1303</v>
      </c>
      <c r="S158" s="183" t="str">
        <f>IF($B158="","",INDEX(POA_GC_2026!$J:$J,MATCH($B158,POA_GC_2026!$A:$A,0)))</f>
        <v>001</v>
      </c>
      <c r="T158" s="183" t="str">
        <f>IF($B158="","",INDEX(POA_GC_2026!$K:$K,MATCH($B158,POA_GC_2026!$A:$A,0)))</f>
        <v>0000</v>
      </c>
      <c r="U158" s="183" t="str">
        <f>IF($B158="","",INDEX(POA_GC_2026!$L:$L,MATCH($B158,POA_GC_2026!$A:$A,0)))</f>
        <v>0000</v>
      </c>
      <c r="V158" s="189">
        <f t="shared" si="6"/>
        <v>0</v>
      </c>
      <c r="W158" s="189">
        <f t="shared" si="7"/>
        <v>27720.59</v>
      </c>
      <c r="X158" s="198"/>
      <c r="Y158" s="145"/>
      <c r="Z158" s="198">
        <v>27720.59</v>
      </c>
      <c r="AA158" s="145"/>
      <c r="AB158" s="196"/>
      <c r="AC158" s="145">
        <v>4</v>
      </c>
      <c r="AD158" s="145"/>
      <c r="AE158" s="145" t="s">
        <v>2807</v>
      </c>
      <c r="AF158" s="197">
        <f>IF($B158="","",INDEX(POA_GC_2026!$BE:$BE,MATCH($B158,POA_GC_2026!$A:$A,0)))</f>
        <v>32778.239999999991</v>
      </c>
      <c r="AG158" s="197"/>
      <c r="AH158" s="197">
        <f>IF($B158="","",INDEX(POA_GC_2026!$BE:$BE,MATCH($B158,POA_GC_2026!$A:$A,0)))</f>
        <v>32778.239999999991</v>
      </c>
      <c r="AI158" s="201" t="str">
        <f>IF($B158="","",INDEX(POA_GC_2026!$B:$B,MATCH($B158,POA_GC_2026!$A:$A,0)))</f>
        <v>HOSPITAL GENERAL DE CHONE</v>
      </c>
      <c r="AJ158" s="204" t="s">
        <v>2633</v>
      </c>
    </row>
    <row r="159" spans="1:36">
      <c r="A159" s="557" t="s">
        <v>196</v>
      </c>
      <c r="B159" s="204" t="s">
        <v>2725</v>
      </c>
      <c r="C159" s="558" t="s">
        <v>2836</v>
      </c>
      <c r="D159" s="559">
        <v>46175</v>
      </c>
      <c r="E159" s="558" t="s">
        <v>2837</v>
      </c>
      <c r="F159" s="559">
        <v>46175</v>
      </c>
      <c r="G159" s="558" t="s">
        <v>378</v>
      </c>
      <c r="H159" s="182" t="str">
        <f>IF($B159="","",INDEX(POA_GC_2026!$O:$O,MATCH($B159,POA_GC_2026!$A:$A,0)))</f>
        <v>PROVISION Y PRESTACION DE SERVICIOS DE SALUD</v>
      </c>
      <c r="I159" s="183" t="str">
        <f>IF($B159="","",INDEX(POA_GC_2026!$B:$B,MATCH($B159,POA_GC_2026!$A:$A,0)))</f>
        <v>HOSPITAL GENERAL DE CHONE</v>
      </c>
      <c r="J159" s="183" t="str">
        <f>IF($B159="","",INDEX(POA_GC_2026!$N:$N,MATCH($B159,POA_GC_2026!$A:$A,0)))</f>
        <v>HOSPITAL GENERAL DE CHONE</v>
      </c>
      <c r="K159" s="183" t="str">
        <f>IF($B159="","",INDEX(POA_GC_2026!$X:$X,MATCH($B159,POA_GC_2026!$A:$A,0)))</f>
        <v>PROCESOS PRECONTRACTUALES Y DE CONTRATACION (INCLUSO DE SEGUROS) CONTEMPLADOS EN LA LEY ORGANICA DEL SISTEMA NACIONAL DE CONTRATACION Y ADMINISTRACION DEL PORTAL DE COMPRAS PUBLICAS</v>
      </c>
      <c r="L159" s="183" t="str">
        <f>IF($B159="","",INDEX(POA_GC_2026!$C:$C,MATCH($B159,POA_GC_2026!$A:$A,0)))</f>
        <v>CONTRATACION DE POLIZAS DE LOS BIENES MUEBLES E INMUEBLES DEL HGNDC</v>
      </c>
      <c r="M159" s="184" t="str">
        <f>IF($B159="","",INDEX(POA_GC_2026!$D:$D,MATCH($B159,POA_GC_2026!$A:$A,0)))</f>
        <v>1333</v>
      </c>
      <c r="N159" s="185" t="str">
        <f>IF($B159="","",INDEX(POA_GC_2026!$E:$E,MATCH($B159,POA_GC_2026!$A:$A,0)))</f>
        <v>90</v>
      </c>
      <c r="O159" s="184" t="str">
        <f>IF($B159="","",INDEX(POA_GC_2026!$F:$F,MATCH($B159,POA_GC_2026!$A:$A,0)))</f>
        <v>000</v>
      </c>
      <c r="P159" s="184" t="str">
        <f>IF($B159="","",INDEX(POA_GC_2026!$G:$G,MATCH($B159,POA_GC_2026!$A:$A,0)))</f>
        <v>004</v>
      </c>
      <c r="Q159" s="183">
        <f>IF($B159="","",INDEX(POA_GC_2026!$H:$H,MATCH($B159,POA_GC_2026!$A:$A,0)))</f>
        <v>570201</v>
      </c>
      <c r="R159" s="183" t="str">
        <f>IF($B159="","",INDEX(POA_GC_2026!$I:$I,MATCH($B159,POA_GC_2026!$A:$A,0)))</f>
        <v>1303</v>
      </c>
      <c r="S159" s="183" t="str">
        <f>IF($B159="","",INDEX(POA_GC_2026!$J:$J,MATCH($B159,POA_GC_2026!$A:$A,0)))</f>
        <v>001</v>
      </c>
      <c r="T159" s="183" t="str">
        <f>IF($B159="","",INDEX(POA_GC_2026!$K:$K,MATCH($B159,POA_GC_2026!$A:$A,0)))</f>
        <v>0000</v>
      </c>
      <c r="U159" s="183" t="str">
        <f>IF($B159="","",INDEX(POA_GC_2026!$L:$L,MATCH($B159,POA_GC_2026!$A:$A,0)))</f>
        <v>0000</v>
      </c>
      <c r="V159" s="189">
        <f t="shared" si="6"/>
        <v>0</v>
      </c>
      <c r="W159" s="189">
        <f t="shared" si="7"/>
        <v>832.06</v>
      </c>
      <c r="X159" s="198"/>
      <c r="Y159" s="145"/>
      <c r="Z159" s="198">
        <v>832.06</v>
      </c>
      <c r="AA159" s="145"/>
      <c r="AB159" s="196"/>
      <c r="AC159" s="145">
        <v>4</v>
      </c>
      <c r="AD159" s="145"/>
      <c r="AE159" s="145" t="s">
        <v>2807</v>
      </c>
      <c r="AF159" s="197">
        <f>IF($B159="","",INDEX(POA_GC_2026!$BE:$BE,MATCH($B159,POA_GC_2026!$A:$A,0)))</f>
        <v>20055.140000000007</v>
      </c>
      <c r="AG159" s="197"/>
      <c r="AH159" s="197">
        <f>IF($B159="","",INDEX(POA_GC_2026!$BE:$BE,MATCH($B159,POA_GC_2026!$A:$A,0)))</f>
        <v>20055.140000000007</v>
      </c>
      <c r="AI159" s="201" t="str">
        <f>IF($B159="","",INDEX(POA_GC_2026!$B:$B,MATCH($B159,POA_GC_2026!$A:$A,0)))</f>
        <v>HOSPITAL GENERAL DE CHONE</v>
      </c>
      <c r="AJ159" s="204" t="s">
        <v>2725</v>
      </c>
    </row>
    <row r="160" spans="1:36">
      <c r="A160" s="557" t="s">
        <v>265</v>
      </c>
      <c r="B160" s="204" t="s">
        <v>2789</v>
      </c>
      <c r="C160" s="558" t="s">
        <v>2838</v>
      </c>
      <c r="D160" s="559">
        <v>46177</v>
      </c>
      <c r="E160" s="558" t="s">
        <v>2839</v>
      </c>
      <c r="F160" s="559">
        <v>46177</v>
      </c>
      <c r="G160" s="558" t="s">
        <v>378</v>
      </c>
      <c r="H160" s="182" t="str">
        <f>IF($B160="","",INDEX(POA_GC_2026!$O:$O,MATCH($B160,POA_GC_2026!$A:$A,0)))</f>
        <v>PROVISION Y PRESTACION DE SERVICIOS DE SALUD</v>
      </c>
      <c r="I160" s="183" t="str">
        <f>IF($B160="","",INDEX(POA_GC_2026!$B:$B,MATCH($B160,POA_GC_2026!$A:$A,0)))</f>
        <v>HOSPITAL GENERAL DE CHONE</v>
      </c>
      <c r="J160" s="183" t="str">
        <f>IF($B160="","",INDEX(POA_GC_2026!$N:$N,MATCH($B160,POA_GC_2026!$A:$A,0)))</f>
        <v>HOSPITAL GENERAL DE CHONE</v>
      </c>
      <c r="K160" s="183" t="str">
        <f>IF($B160="","",INDEX(POA_GC_2026!$X:$X,MATCH($B160,POA_GC_2026!$A:$A,0)))</f>
        <v>SISTEMA DE INFORMACION DE SERVICIOS HOTELEROS Y GENERALES, LIMPIEZA, CARPINTERIA, ELECTRICIDAD, CONSEJERIA, ENTRE OTRAS</v>
      </c>
      <c r="L160" s="183" t="str">
        <f>IF($B160="","",INDEX(POA_GC_2026!$C:$C,MATCH($B160,POA_GC_2026!$A:$A,0)))</f>
        <v>ADQUISICIÓN DEL SERVICIO DE LIMPIEZA DE LAS INSTALACIONES HOSPITALARIAS</v>
      </c>
      <c r="M160" s="184" t="str">
        <f>IF($B160="","",INDEX(POA_GC_2026!$D:$D,MATCH($B160,POA_GC_2026!$A:$A,0)))</f>
        <v>1333</v>
      </c>
      <c r="N160" s="185" t="str">
        <f>IF($B160="","",INDEX(POA_GC_2026!$E:$E,MATCH($B160,POA_GC_2026!$A:$A,0)))</f>
        <v>90</v>
      </c>
      <c r="O160" s="184" t="str">
        <f>IF($B160="","",INDEX(POA_GC_2026!$F:$F,MATCH($B160,POA_GC_2026!$A:$A,0)))</f>
        <v>000</v>
      </c>
      <c r="P160" s="184" t="str">
        <f>IF($B160="","",INDEX(POA_GC_2026!$G:$G,MATCH($B160,POA_GC_2026!$A:$A,0)))</f>
        <v>004</v>
      </c>
      <c r="Q160" s="183">
        <f>IF($B160="","",INDEX(POA_GC_2026!$H:$H,MATCH($B160,POA_GC_2026!$A:$A,0)))</f>
        <v>530209</v>
      </c>
      <c r="R160" s="183" t="str">
        <f>IF($B160="","",INDEX(POA_GC_2026!$I:$I,MATCH($B160,POA_GC_2026!$A:$A,0)))</f>
        <v>1303</v>
      </c>
      <c r="S160" s="183" t="str">
        <f>IF($B160="","",INDEX(POA_GC_2026!$J:$J,MATCH($B160,POA_GC_2026!$A:$A,0)))</f>
        <v>001</v>
      </c>
      <c r="T160" s="183" t="str">
        <f>IF($B160="","",INDEX(POA_GC_2026!$K:$K,MATCH($B160,POA_GC_2026!$A:$A,0)))</f>
        <v>0000</v>
      </c>
      <c r="U160" s="183" t="str">
        <f>IF($B160="","",INDEX(POA_GC_2026!$L:$L,MATCH($B160,POA_GC_2026!$A:$A,0)))</f>
        <v>0000</v>
      </c>
      <c r="V160" s="189">
        <f t="shared" si="6"/>
        <v>27438.3</v>
      </c>
      <c r="W160" s="189">
        <f t="shared" si="7"/>
        <v>0</v>
      </c>
      <c r="X160" s="198">
        <v>27438.3</v>
      </c>
      <c r="Y160" s="145"/>
      <c r="Z160" s="198">
        <v>0</v>
      </c>
      <c r="AA160" s="145"/>
      <c r="AB160" s="196"/>
      <c r="AC160" s="145">
        <v>5</v>
      </c>
      <c r="AD160" s="145"/>
      <c r="AE160" s="145" t="s">
        <v>2807</v>
      </c>
      <c r="AF160" s="197">
        <f>IF($B160="","",INDEX(POA_GC_2026!$BE:$BE,MATCH($B160,POA_GC_2026!$A:$A,0)))</f>
        <v>27696.3</v>
      </c>
      <c r="AG160" s="197"/>
      <c r="AH160" s="197">
        <f>IF($B160="","",INDEX(POA_GC_2026!$BE:$BE,MATCH($B160,POA_GC_2026!$A:$A,0)))</f>
        <v>27696.3</v>
      </c>
      <c r="AI160" s="201" t="str">
        <f>IF($B160="","",INDEX(POA_GC_2026!$B:$B,MATCH($B160,POA_GC_2026!$A:$A,0)))</f>
        <v>HOSPITAL GENERAL DE CHONE</v>
      </c>
      <c r="AJ160" s="204" t="s">
        <v>2789</v>
      </c>
    </row>
    <row r="161" spans="1:36">
      <c r="A161" s="557" t="s">
        <v>265</v>
      </c>
      <c r="B161" s="204" t="s">
        <v>2618</v>
      </c>
      <c r="C161" s="558" t="s">
        <v>2838</v>
      </c>
      <c r="D161" s="559">
        <v>46177</v>
      </c>
      <c r="E161" s="558" t="s">
        <v>2839</v>
      </c>
      <c r="F161" s="559">
        <v>46177</v>
      </c>
      <c r="G161" s="558" t="s">
        <v>378</v>
      </c>
      <c r="H161" s="182" t="str">
        <f>IF($B161="","",INDEX(POA_GC_2026!$O:$O,MATCH($B161,POA_GC_2026!$A:$A,0)))</f>
        <v>PROVISION Y PRESTACION DE SERVICIOS DE SALUD</v>
      </c>
      <c r="I161" s="183" t="str">
        <f>IF($B161="","",INDEX(POA_GC_2026!$B:$B,MATCH($B161,POA_GC_2026!$A:$A,0)))</f>
        <v>HOSPITAL GENERAL DE CHONE</v>
      </c>
      <c r="J161" s="183" t="str">
        <f>IF($B161="","",INDEX(POA_GC_2026!$N:$N,MATCH($B161,POA_GC_2026!$A:$A,0)))</f>
        <v>HOSPITAL GENERAL DE CHONE</v>
      </c>
      <c r="K161" s="183" t="str">
        <f>IF($B161="","",INDEX(POA_GC_2026!$X:$X,MATCH($B161,POA_GC_2026!$A:$A,0)))</f>
        <v>SISTEMA DE INFORMACION DE SERVICIOS HOTELEROS Y GENERALES, LIMPIEZA, CARPINTERIA, ELECTRICIDAD, CONSEJERIA, ENTRE OTRAS</v>
      </c>
      <c r="L161" s="183" t="str">
        <f>IF($B161="","",INDEX(POA_GC_2026!$C:$C,MATCH($B161,POA_GC_2026!$A:$A,0)))</f>
        <v>ADQUISICIÓN DEL SERVICIO DE LIMPIEZA DE LAS INSTALACIONES HOSPITALARIAS</v>
      </c>
      <c r="M161" s="184" t="str">
        <f>IF($B161="","",INDEX(POA_GC_2026!$D:$D,MATCH($B161,POA_GC_2026!$A:$A,0)))</f>
        <v>1333</v>
      </c>
      <c r="N161" s="185" t="str">
        <f>IF($B161="","",INDEX(POA_GC_2026!$E:$E,MATCH($B161,POA_GC_2026!$A:$A,0)))</f>
        <v>90</v>
      </c>
      <c r="O161" s="184" t="str">
        <f>IF($B161="","",INDEX(POA_GC_2026!$F:$F,MATCH($B161,POA_GC_2026!$A:$A,0)))</f>
        <v>000</v>
      </c>
      <c r="P161" s="184" t="str">
        <f>IF($B161="","",INDEX(POA_GC_2026!$G:$G,MATCH($B161,POA_GC_2026!$A:$A,0)))</f>
        <v>004</v>
      </c>
      <c r="Q161" s="183">
        <f>IF($B161="","",INDEX(POA_GC_2026!$H:$H,MATCH($B161,POA_GC_2026!$A:$A,0)))</f>
        <v>530209</v>
      </c>
      <c r="R161" s="183" t="str">
        <f>IF($B161="","",INDEX(POA_GC_2026!$I:$I,MATCH($B161,POA_GC_2026!$A:$A,0)))</f>
        <v>1303</v>
      </c>
      <c r="S161" s="183" t="str">
        <f>IF($B161="","",INDEX(POA_GC_2026!$J:$J,MATCH($B161,POA_GC_2026!$A:$A,0)))</f>
        <v>001</v>
      </c>
      <c r="T161" s="183" t="str">
        <f>IF($B161="","",INDEX(POA_GC_2026!$K:$K,MATCH($B161,POA_GC_2026!$A:$A,0)))</f>
        <v>0000</v>
      </c>
      <c r="U161" s="183" t="str">
        <f>IF($B161="","",INDEX(POA_GC_2026!$L:$L,MATCH($B161,POA_GC_2026!$A:$A,0)))</f>
        <v>0000</v>
      </c>
      <c r="V161" s="189">
        <f t="shared" si="6"/>
        <v>0</v>
      </c>
      <c r="W161" s="189">
        <f t="shared" si="7"/>
        <v>27438.3</v>
      </c>
      <c r="X161" s="198"/>
      <c r="Y161" s="145"/>
      <c r="Z161" s="198">
        <v>27438.3</v>
      </c>
      <c r="AA161" s="145"/>
      <c r="AB161" s="196"/>
      <c r="AC161" s="145">
        <v>5</v>
      </c>
      <c r="AD161" s="145"/>
      <c r="AE161" s="145" t="s">
        <v>2807</v>
      </c>
      <c r="AF161" s="197">
        <f>IF($B161="","",INDEX(POA_GC_2026!$BE:$BE,MATCH($B161,POA_GC_2026!$A:$A,0)))</f>
        <v>27438.30000000001</v>
      </c>
      <c r="AG161" s="197"/>
      <c r="AH161" s="197">
        <f>IF($B161="","",INDEX(POA_GC_2026!$BE:$BE,MATCH($B161,POA_GC_2026!$A:$A,0)))</f>
        <v>27438.30000000001</v>
      </c>
      <c r="AI161" s="201" t="str">
        <f>IF($B161="","",INDEX(POA_GC_2026!$B:$B,MATCH($B161,POA_GC_2026!$A:$A,0)))</f>
        <v>HOSPITAL GENERAL DE CHONE</v>
      </c>
      <c r="AJ161" s="204" t="s">
        <v>2618</v>
      </c>
    </row>
    <row r="162" spans="1:36">
      <c r="A162" s="557" t="s">
        <v>2521</v>
      </c>
      <c r="B162" s="204" t="s">
        <v>2607</v>
      </c>
      <c r="C162" s="558" t="s">
        <v>2840</v>
      </c>
      <c r="D162" s="559">
        <v>46181</v>
      </c>
      <c r="E162" s="558" t="s">
        <v>2841</v>
      </c>
      <c r="F162" s="559">
        <v>46182</v>
      </c>
      <c r="G162" s="558" t="s">
        <v>347</v>
      </c>
      <c r="H162" s="182" t="str">
        <f>IF($B162="","",INDEX(POA_GC_2026!$O:$O,MATCH($B162,POA_GC_2026!$A:$A,0)))</f>
        <v>PROVISION Y PRESTACION DE SERVICIOS DE SALUD</v>
      </c>
      <c r="I162" s="183" t="str">
        <f>IF($B162="","",INDEX(POA_GC_2026!$B:$B,MATCH($B162,POA_GC_2026!$A:$A,0)))</f>
        <v>HOSPITAL GENERAL DE CHONE</v>
      </c>
      <c r="J162" s="183" t="str">
        <f>IF($B162="","",INDEX(POA_GC_2026!$N:$N,MATCH($B162,POA_GC_2026!$A:$A,0)))</f>
        <v>HOSPITAL GENERAL DE CHONE</v>
      </c>
      <c r="K162" s="183" t="str">
        <f>IF($B162="","",INDEX(POA_GC_2026!$X:$X,MATCH($B162,POA_GC_2026!$A:$A,0)))</f>
        <v>SISTEMA DE INFORMACION DE SERVICIOS HOTELEROS Y GENERALES, LIMPIEZA, CARPINTERIA, ELECTRICIDAD, CONSEJERIA, ENTRE OTRAS</v>
      </c>
      <c r="L162" s="183" t="str">
        <f>IF($B162="","",INDEX(POA_GC_2026!$C:$C,MATCH($B162,POA_GC_2026!$A:$A,0)))</f>
        <v>ADQUISICION DEL SERVICIO DE  SEGURIDAD Y VIGILANCIA</v>
      </c>
      <c r="M162" s="184" t="str">
        <f>IF($B162="","",INDEX(POA_GC_2026!$D:$D,MATCH($B162,POA_GC_2026!$A:$A,0)))</f>
        <v>1333</v>
      </c>
      <c r="N162" s="185" t="str">
        <f>IF($B162="","",INDEX(POA_GC_2026!$E:$E,MATCH($B162,POA_GC_2026!$A:$A,0)))</f>
        <v>90</v>
      </c>
      <c r="O162" s="184" t="str">
        <f>IF($B162="","",INDEX(POA_GC_2026!$F:$F,MATCH($B162,POA_GC_2026!$A:$A,0)))</f>
        <v>000</v>
      </c>
      <c r="P162" s="184" t="str">
        <f>IF($B162="","",INDEX(POA_GC_2026!$G:$G,MATCH($B162,POA_GC_2026!$A:$A,0)))</f>
        <v>004</v>
      </c>
      <c r="Q162" s="183">
        <f>IF($B162="","",INDEX(POA_GC_2026!$H:$H,MATCH($B162,POA_GC_2026!$A:$A,0)))</f>
        <v>530208</v>
      </c>
      <c r="R162" s="183" t="str">
        <f>IF($B162="","",INDEX(POA_GC_2026!$I:$I,MATCH($B162,POA_GC_2026!$A:$A,0)))</f>
        <v>1303</v>
      </c>
      <c r="S162" s="183" t="str">
        <f>IF($B162="","",INDEX(POA_GC_2026!$J:$J,MATCH($B162,POA_GC_2026!$A:$A,0)))</f>
        <v>001</v>
      </c>
      <c r="T162" s="183" t="str">
        <f>IF($B162="","",INDEX(POA_GC_2026!$K:$K,MATCH($B162,POA_GC_2026!$A:$A,0)))</f>
        <v>0000</v>
      </c>
      <c r="U162" s="183" t="str">
        <f>IF($B162="","",INDEX(POA_GC_2026!$L:$L,MATCH($B162,POA_GC_2026!$A:$A,0)))</f>
        <v>0000</v>
      </c>
      <c r="V162" s="189">
        <f t="shared" si="6"/>
        <v>18787.099999999999</v>
      </c>
      <c r="W162" s="189">
        <f t="shared" si="7"/>
        <v>0</v>
      </c>
      <c r="X162" s="198">
        <v>18787.099999999999</v>
      </c>
      <c r="Y162" s="145"/>
      <c r="Z162" s="198"/>
      <c r="AA162" s="145"/>
      <c r="AB162" s="196" t="s">
        <v>41</v>
      </c>
      <c r="AC162" s="145">
        <v>38</v>
      </c>
      <c r="AD162" s="145"/>
      <c r="AE162" s="145" t="s">
        <v>2809</v>
      </c>
      <c r="AF162" s="197">
        <f>IF($B162="","",INDEX(POA_GC_2026!$BE:$BE,MATCH($B162,POA_GC_2026!$A:$A,0)))</f>
        <v>45715.399999999965</v>
      </c>
      <c r="AG162" s="197"/>
      <c r="AH162" s="197">
        <f>IF($B162="","",INDEX(POA_GC_2026!$BE:$BE,MATCH($B162,POA_GC_2026!$A:$A,0)))</f>
        <v>45715.399999999965</v>
      </c>
      <c r="AI162" s="201" t="str">
        <f>IF($B162="","",INDEX(POA_GC_2026!$B:$B,MATCH($B162,POA_GC_2026!$A:$A,0)))</f>
        <v>HOSPITAL GENERAL DE CHONE</v>
      </c>
      <c r="AJ162" s="204" t="s">
        <v>2607</v>
      </c>
    </row>
    <row r="163" spans="1:36">
      <c r="A163" s="557" t="s">
        <v>2521</v>
      </c>
      <c r="B163" s="204" t="s">
        <v>2618</v>
      </c>
      <c r="C163" s="558" t="s">
        <v>2840</v>
      </c>
      <c r="D163" s="559">
        <v>46181</v>
      </c>
      <c r="E163" s="558" t="s">
        <v>2841</v>
      </c>
      <c r="F163" s="559">
        <v>46182</v>
      </c>
      <c r="G163" s="558" t="s">
        <v>347</v>
      </c>
      <c r="H163" s="182" t="str">
        <f>IF($B163="","",INDEX(POA_GC_2026!$O:$O,MATCH($B163,POA_GC_2026!$A:$A,0)))</f>
        <v>PROVISION Y PRESTACION DE SERVICIOS DE SALUD</v>
      </c>
      <c r="I163" s="183" t="str">
        <f>IF($B163="","",INDEX(POA_GC_2026!$B:$B,MATCH($B163,POA_GC_2026!$A:$A,0)))</f>
        <v>HOSPITAL GENERAL DE CHONE</v>
      </c>
      <c r="J163" s="183" t="str">
        <f>IF($B163="","",INDEX(POA_GC_2026!$N:$N,MATCH($B163,POA_GC_2026!$A:$A,0)))</f>
        <v>HOSPITAL GENERAL DE CHONE</v>
      </c>
      <c r="K163" s="183" t="str">
        <f>IF($B163="","",INDEX(POA_GC_2026!$X:$X,MATCH($B163,POA_GC_2026!$A:$A,0)))</f>
        <v>SISTEMA DE INFORMACION DE SERVICIOS HOTELEROS Y GENERALES, LIMPIEZA, CARPINTERIA, ELECTRICIDAD, CONSEJERIA, ENTRE OTRAS</v>
      </c>
      <c r="L163" s="183" t="str">
        <f>IF($B163="","",INDEX(POA_GC_2026!$C:$C,MATCH($B163,POA_GC_2026!$A:$A,0)))</f>
        <v>ADQUISICIÓN DEL SERVICIO DE LIMPIEZA DE LAS INSTALACIONES HOSPITALARIAS</v>
      </c>
      <c r="M163" s="184" t="str">
        <f>IF($B163="","",INDEX(POA_GC_2026!$D:$D,MATCH($B163,POA_GC_2026!$A:$A,0)))</f>
        <v>1333</v>
      </c>
      <c r="N163" s="185" t="str">
        <f>IF($B163="","",INDEX(POA_GC_2026!$E:$E,MATCH($B163,POA_GC_2026!$A:$A,0)))</f>
        <v>90</v>
      </c>
      <c r="O163" s="184" t="str">
        <f>IF($B163="","",INDEX(POA_GC_2026!$F:$F,MATCH($B163,POA_GC_2026!$A:$A,0)))</f>
        <v>000</v>
      </c>
      <c r="P163" s="184" t="str">
        <f>IF($B163="","",INDEX(POA_GC_2026!$G:$G,MATCH($B163,POA_GC_2026!$A:$A,0)))</f>
        <v>004</v>
      </c>
      <c r="Q163" s="183">
        <f>IF($B163="","",INDEX(POA_GC_2026!$H:$H,MATCH($B163,POA_GC_2026!$A:$A,0)))</f>
        <v>530209</v>
      </c>
      <c r="R163" s="183" t="str">
        <f>IF($B163="","",INDEX(POA_GC_2026!$I:$I,MATCH($B163,POA_GC_2026!$A:$A,0)))</f>
        <v>1303</v>
      </c>
      <c r="S163" s="183" t="str">
        <f>IF($B163="","",INDEX(POA_GC_2026!$J:$J,MATCH($B163,POA_GC_2026!$A:$A,0)))</f>
        <v>001</v>
      </c>
      <c r="T163" s="183" t="str">
        <f>IF($B163="","",INDEX(POA_GC_2026!$K:$K,MATCH($B163,POA_GC_2026!$A:$A,0)))</f>
        <v>0000</v>
      </c>
      <c r="U163" s="183" t="str">
        <f>IF($B163="","",INDEX(POA_GC_2026!$L:$L,MATCH($B163,POA_GC_2026!$A:$A,0)))</f>
        <v>0000</v>
      </c>
      <c r="V163" s="189">
        <f t="shared" si="6"/>
        <v>0</v>
      </c>
      <c r="W163" s="189">
        <f t="shared" si="7"/>
        <v>168.84</v>
      </c>
      <c r="X163" s="198"/>
      <c r="Y163" s="145"/>
      <c r="Z163" s="198">
        <v>168.84</v>
      </c>
      <c r="AA163" s="145"/>
      <c r="AB163" s="196" t="s">
        <v>41</v>
      </c>
      <c r="AC163" s="145">
        <v>38</v>
      </c>
      <c r="AD163" s="145"/>
      <c r="AE163" s="145" t="s">
        <v>2809</v>
      </c>
      <c r="AF163" s="197">
        <f>IF($B163="","",INDEX(POA_GC_2026!$BE:$BE,MATCH($B163,POA_GC_2026!$A:$A,0)))</f>
        <v>27438.30000000001</v>
      </c>
      <c r="AG163" s="197"/>
      <c r="AH163" s="197">
        <f>IF($B163="","",INDEX(POA_GC_2026!$BE:$BE,MATCH($B163,POA_GC_2026!$A:$A,0)))</f>
        <v>27438.30000000001</v>
      </c>
      <c r="AI163" s="201" t="str">
        <f>IF($B163="","",INDEX(POA_GC_2026!$B:$B,MATCH($B163,POA_GC_2026!$A:$A,0)))</f>
        <v>HOSPITAL GENERAL DE CHONE</v>
      </c>
      <c r="AJ163" s="204" t="s">
        <v>2618</v>
      </c>
    </row>
    <row r="164" spans="1:36">
      <c r="A164" s="557" t="s">
        <v>2521</v>
      </c>
      <c r="B164" s="204" t="s">
        <v>2629</v>
      </c>
      <c r="C164" s="558" t="s">
        <v>2840</v>
      </c>
      <c r="D164" s="559">
        <v>46181</v>
      </c>
      <c r="E164" s="558" t="s">
        <v>2841</v>
      </c>
      <c r="F164" s="559">
        <v>46182</v>
      </c>
      <c r="G164" s="558" t="s">
        <v>347</v>
      </c>
      <c r="H164" s="182" t="str">
        <f>IF($B164="","",INDEX(POA_GC_2026!$O:$O,MATCH($B164,POA_GC_2026!$A:$A,0)))</f>
        <v>PROVISION Y PRESTACION DE SERVICIOS DE SALUD</v>
      </c>
      <c r="I164" s="183" t="str">
        <f>IF($B164="","",INDEX(POA_GC_2026!$B:$B,MATCH($B164,POA_GC_2026!$A:$A,0)))</f>
        <v>HOSPITAL GENERAL DE CHONE</v>
      </c>
      <c r="J164" s="183" t="str">
        <f>IF($B164="","",INDEX(POA_GC_2026!$N:$N,MATCH($B164,POA_GC_2026!$A:$A,0)))</f>
        <v>HOSPITAL GENERAL DE CHONE</v>
      </c>
      <c r="K164" s="183" t="str">
        <f>IF($B164="","",INDEX(POA_GC_2026!$X:$X,MATCH($B164,POA_GC_2026!$A:$A,0)))</f>
        <v>SISTEMA DE INFORMACION DE SERVICIOS HOTELEROS Y GENERALES, LIMPIEZA, CARPINTERIA, ELECTRICIDAD, CONSEJERIA, ENTRE OTRAS</v>
      </c>
      <c r="L164" s="183" t="str">
        <f>IF($B164="","",INDEX(POA_GC_2026!$C:$C,MATCH($B164,POA_GC_2026!$A:$A,0)))</f>
        <v>ADQUISICION DE SERVICIO EXTERNALIZADO DE ALIMENTACION</v>
      </c>
      <c r="M164" s="184" t="str">
        <f>IF($B164="","",INDEX(POA_GC_2026!$D:$D,MATCH($B164,POA_GC_2026!$A:$A,0)))</f>
        <v>1333</v>
      </c>
      <c r="N164" s="185" t="str">
        <f>IF($B164="","",INDEX(POA_GC_2026!$E:$E,MATCH($B164,POA_GC_2026!$A:$A,0)))</f>
        <v>90</v>
      </c>
      <c r="O164" s="184" t="str">
        <f>IF($B164="","",INDEX(POA_GC_2026!$F:$F,MATCH($B164,POA_GC_2026!$A:$A,0)))</f>
        <v>000</v>
      </c>
      <c r="P164" s="184" t="str">
        <f>IF($B164="","",INDEX(POA_GC_2026!$G:$G,MATCH($B164,POA_GC_2026!$A:$A,0)))</f>
        <v>004</v>
      </c>
      <c r="Q164" s="183">
        <f>IF($B164="","",INDEX(POA_GC_2026!$H:$H,MATCH($B164,POA_GC_2026!$A:$A,0)))</f>
        <v>530235</v>
      </c>
      <c r="R164" s="183" t="str">
        <f>IF($B164="","",INDEX(POA_GC_2026!$I:$I,MATCH($B164,POA_GC_2026!$A:$A,0)))</f>
        <v>1303</v>
      </c>
      <c r="S164" s="183" t="str">
        <f>IF($B164="","",INDEX(POA_GC_2026!$J:$J,MATCH($B164,POA_GC_2026!$A:$A,0)))</f>
        <v>001</v>
      </c>
      <c r="T164" s="183" t="str">
        <f>IF($B164="","",INDEX(POA_GC_2026!$K:$K,MATCH($B164,POA_GC_2026!$A:$A,0)))</f>
        <v>0000</v>
      </c>
      <c r="U164" s="183" t="str">
        <f>IF($B164="","",INDEX(POA_GC_2026!$L:$L,MATCH($B164,POA_GC_2026!$A:$A,0)))</f>
        <v>0000</v>
      </c>
      <c r="V164" s="189">
        <f t="shared" si="6"/>
        <v>0</v>
      </c>
      <c r="W164" s="189">
        <f t="shared" si="7"/>
        <v>4736.57</v>
      </c>
      <c r="X164" s="198"/>
      <c r="Y164" s="145"/>
      <c r="Z164" s="198">
        <v>4736.57</v>
      </c>
      <c r="AA164" s="145"/>
      <c r="AB164" s="196" t="s">
        <v>41</v>
      </c>
      <c r="AC164" s="145">
        <v>38</v>
      </c>
      <c r="AD164" s="145"/>
      <c r="AE164" s="145" t="s">
        <v>2809</v>
      </c>
      <c r="AF164" s="197">
        <f>IF($B164="","",INDEX(POA_GC_2026!$BE:$BE,MATCH($B164,POA_GC_2026!$A:$A,0)))</f>
        <v>87177.449999999983</v>
      </c>
      <c r="AG164" s="197"/>
      <c r="AH164" s="197">
        <f>IF($B164="","",INDEX(POA_GC_2026!$BE:$BE,MATCH($B164,POA_GC_2026!$A:$A,0)))</f>
        <v>87177.449999999983</v>
      </c>
      <c r="AI164" s="201" t="str">
        <f>IF($B164="","",INDEX(POA_GC_2026!$B:$B,MATCH($B164,POA_GC_2026!$A:$A,0)))</f>
        <v>HOSPITAL GENERAL DE CHONE</v>
      </c>
      <c r="AJ164" s="204" t="s">
        <v>2629</v>
      </c>
    </row>
    <row r="165" spans="1:36">
      <c r="A165" s="557" t="s">
        <v>2521</v>
      </c>
      <c r="B165" s="204" t="s">
        <v>2633</v>
      </c>
      <c r="C165" s="558" t="s">
        <v>2840</v>
      </c>
      <c r="D165" s="559">
        <v>46181</v>
      </c>
      <c r="E165" s="558" t="s">
        <v>2841</v>
      </c>
      <c r="F165" s="559">
        <v>46182</v>
      </c>
      <c r="G165" s="558" t="s">
        <v>347</v>
      </c>
      <c r="H165" s="182" t="str">
        <f>IF($B165="","",INDEX(POA_GC_2026!$O:$O,MATCH($B165,POA_GC_2026!$A:$A,0)))</f>
        <v>PROVISION Y PRESTACION DE SERVICIOS DE SALUD</v>
      </c>
      <c r="I165" s="183" t="str">
        <f>IF($B165="","",INDEX(POA_GC_2026!$B:$B,MATCH($B165,POA_GC_2026!$A:$A,0)))</f>
        <v>HOSPITAL GENERAL DE CHONE</v>
      </c>
      <c r="J165" s="183" t="str">
        <f>IF($B165="","",INDEX(POA_GC_2026!$N:$N,MATCH($B165,POA_GC_2026!$A:$A,0)))</f>
        <v>HOSPITAL GENERAL DE CHONE</v>
      </c>
      <c r="K165" s="183" t="str">
        <f>IF($B165="","",INDEX(POA_GC_2026!$X:$X,MATCH($B165,POA_GC_2026!$A:$A,0)))</f>
        <v>SISTEMA DE INFORMACION DE SERVICIOS HOTELEROS Y GENERALES, LIMPIEZA, CARPINTERIA, ELECTRICIDAD, CONSEJERIA, ENTRE OTRAS</v>
      </c>
      <c r="L165" s="183" t="str">
        <f>IF($B165="","",INDEX(POA_GC_2026!$C:$C,MATCH($B165,POA_GC_2026!$A:$A,0)))</f>
        <v>ADQUISICION DE SERVICIO EXTERNALIZADO DE ALIMENTACION</v>
      </c>
      <c r="M165" s="184" t="str">
        <f>IF($B165="","",INDEX(POA_GC_2026!$D:$D,MATCH($B165,POA_GC_2026!$A:$A,0)))</f>
        <v>1333</v>
      </c>
      <c r="N165" s="185" t="str">
        <f>IF($B165="","",INDEX(POA_GC_2026!$E:$E,MATCH($B165,POA_GC_2026!$A:$A,0)))</f>
        <v>90</v>
      </c>
      <c r="O165" s="184" t="str">
        <f>IF($B165="","",INDEX(POA_GC_2026!$F:$F,MATCH($B165,POA_GC_2026!$A:$A,0)))</f>
        <v>000</v>
      </c>
      <c r="P165" s="184" t="str">
        <f>IF($B165="","",INDEX(POA_GC_2026!$G:$G,MATCH($B165,POA_GC_2026!$A:$A,0)))</f>
        <v>004</v>
      </c>
      <c r="Q165" s="183">
        <f>IF($B165="","",INDEX(POA_GC_2026!$H:$H,MATCH($B165,POA_GC_2026!$A:$A,0)))</f>
        <v>530235</v>
      </c>
      <c r="R165" s="183" t="str">
        <f>IF($B165="","",INDEX(POA_GC_2026!$I:$I,MATCH($B165,POA_GC_2026!$A:$A,0)))</f>
        <v>1303</v>
      </c>
      <c r="S165" s="183" t="str">
        <f>IF($B165="","",INDEX(POA_GC_2026!$J:$J,MATCH($B165,POA_GC_2026!$A:$A,0)))</f>
        <v>001</v>
      </c>
      <c r="T165" s="183" t="str">
        <f>IF($B165="","",INDEX(POA_GC_2026!$K:$K,MATCH($B165,POA_GC_2026!$A:$A,0)))</f>
        <v>0000</v>
      </c>
      <c r="U165" s="183" t="str">
        <f>IF($B165="","",INDEX(POA_GC_2026!$L:$L,MATCH($B165,POA_GC_2026!$A:$A,0)))</f>
        <v>0000</v>
      </c>
      <c r="V165" s="189">
        <f t="shared" si="6"/>
        <v>0</v>
      </c>
      <c r="W165" s="189">
        <f t="shared" si="7"/>
        <v>13881.69</v>
      </c>
      <c r="X165" s="198"/>
      <c r="Y165" s="145"/>
      <c r="Z165" s="198">
        <v>13881.69</v>
      </c>
      <c r="AA165" s="145"/>
      <c r="AB165" s="196" t="s">
        <v>41</v>
      </c>
      <c r="AC165" s="145">
        <v>38</v>
      </c>
      <c r="AD165" s="145"/>
      <c r="AE165" s="145" t="s">
        <v>2809</v>
      </c>
      <c r="AF165" s="197">
        <f>IF($B165="","",INDEX(POA_GC_2026!$BE:$BE,MATCH($B165,POA_GC_2026!$A:$A,0)))</f>
        <v>32778.239999999991</v>
      </c>
      <c r="AG165" s="197"/>
      <c r="AH165" s="197">
        <f>IF($B165="","",INDEX(POA_GC_2026!$BE:$BE,MATCH($B165,POA_GC_2026!$A:$A,0)))</f>
        <v>32778.239999999991</v>
      </c>
      <c r="AI165" s="201" t="str">
        <f>IF($B165="","",INDEX(POA_GC_2026!$B:$B,MATCH($B165,POA_GC_2026!$A:$A,0)))</f>
        <v>HOSPITAL GENERAL DE CHONE</v>
      </c>
      <c r="AJ165" s="204" t="s">
        <v>2633</v>
      </c>
    </row>
    <row r="166" spans="1:36">
      <c r="A166" s="557" t="s">
        <v>2516</v>
      </c>
      <c r="B166" s="204" t="s">
        <v>2570</v>
      </c>
      <c r="C166" s="558" t="s">
        <v>2842</v>
      </c>
      <c r="D166" s="559">
        <v>46181</v>
      </c>
      <c r="E166" s="558" t="s">
        <v>2842</v>
      </c>
      <c r="F166" s="559">
        <v>46182</v>
      </c>
      <c r="G166" s="558" t="s">
        <v>347</v>
      </c>
      <c r="H166" s="182" t="str">
        <f>IF($B166="","",INDEX(POA_GC_2026!$O:$O,MATCH($B166,POA_GC_2026!$A:$A,0)))</f>
        <v>PROVISION Y PRESTACION DE SERVICIOS DE SALUD</v>
      </c>
      <c r="I166" s="183" t="str">
        <f>IF($B166="","",INDEX(POA_GC_2026!$B:$B,MATCH($B166,POA_GC_2026!$A:$A,0)))</f>
        <v>HOSPITAL GENERAL DE CHONE</v>
      </c>
      <c r="J166" s="183" t="str">
        <f>IF($B166="","",INDEX(POA_GC_2026!$N:$N,MATCH($B166,POA_GC_2026!$A:$A,0)))</f>
        <v>HOSPITAL GENERAL DE CHONE</v>
      </c>
      <c r="K166" s="183" t="str">
        <f>IF($B166="","",INDEX(POA_GC_2026!$X:$X,MATCH($B166,POA_GC_2026!$A:$A,0)))</f>
        <v>DISTRIBUTIVOS DE SUELDOS Y SALARIOS DEL PERSONAL</v>
      </c>
      <c r="L166" s="183" t="str">
        <f>IF($B166="","",INDEX(POA_GC_2026!$C:$C,MATCH($B166,POA_GC_2026!$A:$A,0)))</f>
        <v>PAGO DE DECIMO TERCER SUELDO</v>
      </c>
      <c r="M166" s="184" t="str">
        <f>IF($B166="","",INDEX(POA_GC_2026!$D:$D,MATCH($B166,POA_GC_2026!$A:$A,0)))</f>
        <v>1333</v>
      </c>
      <c r="N166" s="185" t="str">
        <f>IF($B166="","",INDEX(POA_GC_2026!$E:$E,MATCH($B166,POA_GC_2026!$A:$A,0)))</f>
        <v>90</v>
      </c>
      <c r="O166" s="184" t="str">
        <f>IF($B166="","",INDEX(POA_GC_2026!$F:$F,MATCH($B166,POA_GC_2026!$A:$A,0)))</f>
        <v>000</v>
      </c>
      <c r="P166" s="184" t="str">
        <f>IF($B166="","",INDEX(POA_GC_2026!$G:$G,MATCH($B166,POA_GC_2026!$A:$A,0)))</f>
        <v>004</v>
      </c>
      <c r="Q166" s="183">
        <f>IF($B166="","",INDEX(POA_GC_2026!$H:$H,MATCH($B166,POA_GC_2026!$A:$A,0)))</f>
        <v>510203</v>
      </c>
      <c r="R166" s="183" t="str">
        <f>IF($B166="","",INDEX(POA_GC_2026!$I:$I,MATCH($B166,POA_GC_2026!$A:$A,0)))</f>
        <v>1300</v>
      </c>
      <c r="S166" s="183" t="str">
        <f>IF($B166="","",INDEX(POA_GC_2026!$J:$J,MATCH($B166,POA_GC_2026!$A:$A,0)))</f>
        <v>001</v>
      </c>
      <c r="T166" s="183" t="str">
        <f>IF($B166="","",INDEX(POA_GC_2026!$K:$K,MATCH($B166,POA_GC_2026!$A:$A,0)))</f>
        <v>0000</v>
      </c>
      <c r="U166" s="183" t="str">
        <f>IF($B166="","",INDEX(POA_GC_2026!$L:$L,MATCH($B166,POA_GC_2026!$A:$A,0)))</f>
        <v>0000</v>
      </c>
      <c r="V166" s="189">
        <f t="shared" si="6"/>
        <v>0</v>
      </c>
      <c r="W166" s="189">
        <f t="shared" si="7"/>
        <v>656.5</v>
      </c>
      <c r="X166" s="198"/>
      <c r="Y166" s="145"/>
      <c r="Z166" s="198">
        <v>656.5</v>
      </c>
      <c r="AA166" s="145"/>
      <c r="AB166" s="196" t="s">
        <v>41</v>
      </c>
      <c r="AC166" s="145">
        <v>39</v>
      </c>
      <c r="AD166" s="145"/>
      <c r="AE166" s="145" t="s">
        <v>2809</v>
      </c>
      <c r="AF166" s="197">
        <f>IF($B166="","",INDEX(POA_GC_2026!$BE:$BE,MATCH($B166,POA_GC_2026!$A:$A,0)))</f>
        <v>721004.71000000008</v>
      </c>
      <c r="AG166" s="197"/>
      <c r="AH166" s="197">
        <f>IF($B166="","",INDEX(POA_GC_2026!$BE:$BE,MATCH($B166,POA_GC_2026!$A:$A,0)))</f>
        <v>721004.71000000008</v>
      </c>
      <c r="AI166" s="201" t="str">
        <f>IF($B166="","",INDEX(POA_GC_2026!$B:$B,MATCH($B166,POA_GC_2026!$A:$A,0)))</f>
        <v>HOSPITAL GENERAL DE CHONE</v>
      </c>
      <c r="AJ166" s="204" t="s">
        <v>2570</v>
      </c>
    </row>
    <row r="167" spans="1:36">
      <c r="A167" s="557" t="s">
        <v>2516</v>
      </c>
      <c r="B167" s="204" t="s">
        <v>2587</v>
      </c>
      <c r="C167" s="558" t="s">
        <v>2842</v>
      </c>
      <c r="D167" s="559">
        <v>46181</v>
      </c>
      <c r="E167" s="558" t="s">
        <v>2842</v>
      </c>
      <c r="F167" s="559">
        <v>46182</v>
      </c>
      <c r="G167" s="558" t="s">
        <v>347</v>
      </c>
      <c r="H167" s="182" t="str">
        <f>IF($B167="","",INDEX(POA_GC_2026!$O:$O,MATCH($B167,POA_GC_2026!$A:$A,0)))</f>
        <v>PROVISION Y PRESTACION DE SERVICIOS DE SALUD</v>
      </c>
      <c r="I167" s="183" t="str">
        <f>IF($B167="","",INDEX(POA_GC_2026!$B:$B,MATCH($B167,POA_GC_2026!$A:$A,0)))</f>
        <v>HOSPITAL GENERAL DE CHONE</v>
      </c>
      <c r="J167" s="183" t="str">
        <f>IF($B167="","",INDEX(POA_GC_2026!$N:$N,MATCH($B167,POA_GC_2026!$A:$A,0)))</f>
        <v>HOSPITAL GENERAL DE CHONE</v>
      </c>
      <c r="K167" s="183" t="str">
        <f>IF($B167="","",INDEX(POA_GC_2026!$X:$X,MATCH($B167,POA_GC_2026!$A:$A,0)))</f>
        <v>DISTRIBUTIVOS DE SUELDOS Y SALARIOS DEL PERSONAL</v>
      </c>
      <c r="L167" s="183" t="str">
        <f>IF($B167="","",INDEX(POA_GC_2026!$C:$C,MATCH($B167,POA_GC_2026!$A:$A,0)))</f>
        <v>PAGO DE APORTE PATRONAL</v>
      </c>
      <c r="M167" s="184" t="str">
        <f>IF($B167="","",INDEX(POA_GC_2026!$D:$D,MATCH($B167,POA_GC_2026!$A:$A,0)))</f>
        <v>1333</v>
      </c>
      <c r="N167" s="185" t="str">
        <f>IF($B167="","",INDEX(POA_GC_2026!$E:$E,MATCH($B167,POA_GC_2026!$A:$A,0)))</f>
        <v>90</v>
      </c>
      <c r="O167" s="184" t="str">
        <f>IF($B167="","",INDEX(POA_GC_2026!$F:$F,MATCH($B167,POA_GC_2026!$A:$A,0)))</f>
        <v>000</v>
      </c>
      <c r="P167" s="184" t="str">
        <f>IF($B167="","",INDEX(POA_GC_2026!$G:$G,MATCH($B167,POA_GC_2026!$A:$A,0)))</f>
        <v>004</v>
      </c>
      <c r="Q167" s="183">
        <f>IF($B167="","",INDEX(POA_GC_2026!$H:$H,MATCH($B167,POA_GC_2026!$A:$A,0)))</f>
        <v>510601</v>
      </c>
      <c r="R167" s="183" t="str">
        <f>IF($B167="","",INDEX(POA_GC_2026!$I:$I,MATCH($B167,POA_GC_2026!$A:$A,0)))</f>
        <v>1300</v>
      </c>
      <c r="S167" s="183" t="str">
        <f>IF($B167="","",INDEX(POA_GC_2026!$J:$J,MATCH($B167,POA_GC_2026!$A:$A,0)))</f>
        <v>001</v>
      </c>
      <c r="T167" s="183" t="str">
        <f>IF($B167="","",INDEX(POA_GC_2026!$K:$K,MATCH($B167,POA_GC_2026!$A:$A,0)))</f>
        <v>0000</v>
      </c>
      <c r="U167" s="183" t="str">
        <f>IF($B167="","",INDEX(POA_GC_2026!$L:$L,MATCH($B167,POA_GC_2026!$A:$A,0)))</f>
        <v>0000</v>
      </c>
      <c r="V167" s="189">
        <f t="shared" si="6"/>
        <v>0</v>
      </c>
      <c r="W167" s="189">
        <f t="shared" si="7"/>
        <v>58.48</v>
      </c>
      <c r="X167" s="198"/>
      <c r="Y167" s="145"/>
      <c r="Z167" s="198">
        <v>58.48</v>
      </c>
      <c r="AA167" s="145"/>
      <c r="AB167" s="196" t="s">
        <v>41</v>
      </c>
      <c r="AC167" s="145">
        <v>39</v>
      </c>
      <c r="AD167" s="145"/>
      <c r="AE167" s="145" t="s">
        <v>2809</v>
      </c>
      <c r="AF167" s="197">
        <f>IF($B167="","",INDEX(POA_GC_2026!$BE:$BE,MATCH($B167,POA_GC_2026!$A:$A,0)))</f>
        <v>869708.43999999983</v>
      </c>
      <c r="AG167" s="197"/>
      <c r="AH167" s="197">
        <f>IF($B167="","",INDEX(POA_GC_2026!$BE:$BE,MATCH($B167,POA_GC_2026!$A:$A,0)))</f>
        <v>869708.43999999983</v>
      </c>
      <c r="AI167" s="201" t="str">
        <f>IF($B167="","",INDEX(POA_GC_2026!$B:$B,MATCH($B167,POA_GC_2026!$A:$A,0)))</f>
        <v>HOSPITAL GENERAL DE CHONE</v>
      </c>
      <c r="AJ167" s="204" t="s">
        <v>2587</v>
      </c>
    </row>
    <row r="168" spans="1:36">
      <c r="A168" s="557" t="s">
        <v>2516</v>
      </c>
      <c r="B168" s="204" t="s">
        <v>2588</v>
      </c>
      <c r="C168" s="558" t="s">
        <v>2842</v>
      </c>
      <c r="D168" s="559">
        <v>46181</v>
      </c>
      <c r="E168" s="558" t="s">
        <v>2842</v>
      </c>
      <c r="F168" s="559">
        <v>46182</v>
      </c>
      <c r="G168" s="558" t="s">
        <v>347</v>
      </c>
      <c r="H168" s="182" t="str">
        <f>IF($B168="","",INDEX(POA_GC_2026!$O:$O,MATCH($B168,POA_GC_2026!$A:$A,0)))</f>
        <v>PROVISION Y PRESTACION DE SERVICIOS DE SALUD</v>
      </c>
      <c r="I168" s="183" t="str">
        <f>IF($B168="","",INDEX(POA_GC_2026!$B:$B,MATCH($B168,POA_GC_2026!$A:$A,0)))</f>
        <v>HOSPITAL GENERAL DE CHONE</v>
      </c>
      <c r="J168" s="183" t="str">
        <f>IF($B168="","",INDEX(POA_GC_2026!$N:$N,MATCH($B168,POA_GC_2026!$A:$A,0)))</f>
        <v>HOSPITAL GENERAL DE CHONE</v>
      </c>
      <c r="K168" s="183" t="str">
        <f>IF($B168="","",INDEX(POA_GC_2026!$X:$X,MATCH($B168,POA_GC_2026!$A:$A,0)))</f>
        <v>DISTRIBUTIVOS DE SUELDOS Y SALARIOS DEL PERSONAL</v>
      </c>
      <c r="L168" s="183" t="str">
        <f>IF($B168="","",INDEX(POA_GC_2026!$C:$C,MATCH($B168,POA_GC_2026!$A:$A,0)))</f>
        <v>PAGO DE FONDOS DE RESERVA</v>
      </c>
      <c r="M168" s="184" t="str">
        <f>IF($B168="","",INDEX(POA_GC_2026!$D:$D,MATCH($B168,POA_GC_2026!$A:$A,0)))</f>
        <v>1333</v>
      </c>
      <c r="N168" s="185" t="str">
        <f>IF($B168="","",INDEX(POA_GC_2026!$E:$E,MATCH($B168,POA_GC_2026!$A:$A,0)))</f>
        <v>90</v>
      </c>
      <c r="O168" s="184" t="str">
        <f>IF($B168="","",INDEX(POA_GC_2026!$F:$F,MATCH($B168,POA_GC_2026!$A:$A,0)))</f>
        <v>000</v>
      </c>
      <c r="P168" s="184" t="str">
        <f>IF($B168="","",INDEX(POA_GC_2026!$G:$G,MATCH($B168,POA_GC_2026!$A:$A,0)))</f>
        <v>004</v>
      </c>
      <c r="Q168" s="183">
        <f>IF($B168="","",INDEX(POA_GC_2026!$H:$H,MATCH($B168,POA_GC_2026!$A:$A,0)))</f>
        <v>510602</v>
      </c>
      <c r="R168" s="183" t="str">
        <f>IF($B168="","",INDEX(POA_GC_2026!$I:$I,MATCH($B168,POA_GC_2026!$A:$A,0)))</f>
        <v>1300</v>
      </c>
      <c r="S168" s="183" t="str">
        <f>IF($B168="","",INDEX(POA_GC_2026!$J:$J,MATCH($B168,POA_GC_2026!$A:$A,0)))</f>
        <v>001</v>
      </c>
      <c r="T168" s="183" t="str">
        <f>IF($B168="","",INDEX(POA_GC_2026!$K:$K,MATCH($B168,POA_GC_2026!$A:$A,0)))</f>
        <v>0000</v>
      </c>
      <c r="U168" s="183" t="str">
        <f>IF($B168="","",INDEX(POA_GC_2026!$L:$L,MATCH($B168,POA_GC_2026!$A:$A,0)))</f>
        <v>0000</v>
      </c>
      <c r="V168" s="189">
        <f t="shared" si="6"/>
        <v>0</v>
      </c>
      <c r="W168" s="189">
        <f t="shared" si="7"/>
        <v>50.5</v>
      </c>
      <c r="X168" s="198"/>
      <c r="Y168" s="145"/>
      <c r="Z168" s="198">
        <v>50.5</v>
      </c>
      <c r="AA168" s="145"/>
      <c r="AB168" s="196" t="s">
        <v>41</v>
      </c>
      <c r="AC168" s="145">
        <v>39</v>
      </c>
      <c r="AD168" s="145"/>
      <c r="AE168" s="145" t="s">
        <v>2809</v>
      </c>
      <c r="AF168" s="197">
        <f>IF($B168="","",INDEX(POA_GC_2026!$BE:$BE,MATCH($B168,POA_GC_2026!$A:$A,0)))</f>
        <v>724481.85999999987</v>
      </c>
      <c r="AG168" s="197"/>
      <c r="AH168" s="197">
        <f>IF($B168="","",INDEX(POA_GC_2026!$BE:$BE,MATCH($B168,POA_GC_2026!$A:$A,0)))</f>
        <v>724481.85999999987</v>
      </c>
      <c r="AI168" s="201" t="str">
        <f>IF($B168="","",INDEX(POA_GC_2026!$B:$B,MATCH($B168,POA_GC_2026!$A:$A,0)))</f>
        <v>HOSPITAL GENERAL DE CHONE</v>
      </c>
      <c r="AJ168" s="204" t="s">
        <v>2588</v>
      </c>
    </row>
    <row r="169" spans="1:36">
      <c r="A169" s="557" t="s">
        <v>2517</v>
      </c>
      <c r="B169" s="204" t="s">
        <v>2667</v>
      </c>
      <c r="C169" s="558"/>
      <c r="D169" s="559">
        <v>46183</v>
      </c>
      <c r="E169" s="558"/>
      <c r="F169" s="559">
        <v>46183</v>
      </c>
      <c r="G169" s="558" t="s">
        <v>347</v>
      </c>
      <c r="H169" s="182" t="str">
        <f>IF($B169="","",INDEX(POA_GC_2026!$O:$O,MATCH($B169,POA_GC_2026!$A:$A,0)))</f>
        <v>PROVISION Y PRESTACION DE SERVICIOS DE SALUD</v>
      </c>
      <c r="I169" s="183" t="str">
        <f>IF($B169="","",INDEX(POA_GC_2026!$B:$B,MATCH($B169,POA_GC_2026!$A:$A,0)))</f>
        <v>HOSPITAL GENERAL DE CHONE</v>
      </c>
      <c r="J169" s="183" t="str">
        <f>IF($B169="","",INDEX(POA_GC_2026!$N:$N,MATCH($B169,POA_GC_2026!$A:$A,0)))</f>
        <v>HOSPITAL GENERAL DE CHONE</v>
      </c>
      <c r="K169" s="183" t="str">
        <f>IF($B169="","",INDEX(POA_GC_2026!$X:$X,MATCH($B169,POA_GC_2026!$A:$A,0)))</f>
        <v>ACTA DE ENTREGA RECEPCION DE MEDICAMENTOS ADQUIRIDOS, COMPROBANDO SUS CANTIDADES, CALIDAD Y CARACTERISTICAS DE ACUERDO A LO SOLICITADO</v>
      </c>
      <c r="L169" s="183" t="str">
        <f>IF($B169="","",INDEX(POA_GC_2026!$C:$C,MATCH($B169,POA_GC_2026!$A:$A,0)))</f>
        <v xml:space="preserve">ADQUISICION DE MEDICAMENTOS </v>
      </c>
      <c r="M169" s="184" t="str">
        <f>IF($B169="","",INDEX(POA_GC_2026!$D:$D,MATCH($B169,POA_GC_2026!$A:$A,0)))</f>
        <v>1333</v>
      </c>
      <c r="N169" s="185" t="str">
        <f>IF($B169="","",INDEX(POA_GC_2026!$E:$E,MATCH($B169,POA_GC_2026!$A:$A,0)))</f>
        <v>90</v>
      </c>
      <c r="O169" s="184" t="str">
        <f>IF($B169="","",INDEX(POA_GC_2026!$F:$F,MATCH($B169,POA_GC_2026!$A:$A,0)))</f>
        <v>000</v>
      </c>
      <c r="P169" s="184" t="str">
        <f>IF($B169="","",INDEX(POA_GC_2026!$G:$G,MATCH($B169,POA_GC_2026!$A:$A,0)))</f>
        <v>004</v>
      </c>
      <c r="Q169" s="183">
        <f>IF($B169="","",INDEX(POA_GC_2026!$H:$H,MATCH($B169,POA_GC_2026!$A:$A,0)))</f>
        <v>530809</v>
      </c>
      <c r="R169" s="183" t="str">
        <f>IF($B169="","",INDEX(POA_GC_2026!$I:$I,MATCH($B169,POA_GC_2026!$A:$A,0)))</f>
        <v>1303</v>
      </c>
      <c r="S169" s="183" t="str">
        <f>IF($B169="","",INDEX(POA_GC_2026!$J:$J,MATCH($B169,POA_GC_2026!$A:$A,0)))</f>
        <v>001</v>
      </c>
      <c r="T169" s="183" t="str">
        <f>IF($B169="","",INDEX(POA_GC_2026!$K:$K,MATCH($B169,POA_GC_2026!$A:$A,0)))</f>
        <v>0000</v>
      </c>
      <c r="U169" s="183" t="str">
        <f>IF($B169="","",INDEX(POA_GC_2026!$L:$L,MATCH($B169,POA_GC_2026!$A:$A,0)))</f>
        <v>0000</v>
      </c>
      <c r="V169" s="189">
        <f t="shared" si="6"/>
        <v>0</v>
      </c>
      <c r="W169" s="189">
        <f t="shared" si="7"/>
        <v>0.01</v>
      </c>
      <c r="X169" s="198"/>
      <c r="Y169" s="145"/>
      <c r="Z169" s="198">
        <v>0.01</v>
      </c>
      <c r="AA169" s="145"/>
      <c r="AB169" s="196" t="s">
        <v>41</v>
      </c>
      <c r="AC169" s="145">
        <v>40</v>
      </c>
      <c r="AD169" s="145"/>
      <c r="AE169" s="145" t="s">
        <v>2432</v>
      </c>
      <c r="AF169" s="197">
        <f>IF($B169="","",INDEX(POA_GC_2026!$BE:$BE,MATCH($B169,POA_GC_2026!$A:$A,0)))</f>
        <v>3095.7299999999996</v>
      </c>
      <c r="AG169" s="197"/>
      <c r="AH169" s="197">
        <f>IF($B169="","",INDEX(POA_GC_2026!$BE:$BE,MATCH($B169,POA_GC_2026!$A:$A,0)))</f>
        <v>3095.7299999999996</v>
      </c>
      <c r="AI169" s="201" t="str">
        <f>IF($B169="","",INDEX(POA_GC_2026!$B:$B,MATCH($B169,POA_GC_2026!$A:$A,0)))</f>
        <v>HOSPITAL GENERAL DE CHONE</v>
      </c>
      <c r="AJ169" s="204" t="s">
        <v>2667</v>
      </c>
    </row>
    <row r="170" spans="1:36">
      <c r="A170" s="557" t="s">
        <v>2517</v>
      </c>
      <c r="B170" s="204" t="s">
        <v>2710</v>
      </c>
      <c r="C170" s="558"/>
      <c r="D170" s="559">
        <v>46183</v>
      </c>
      <c r="E170" s="558"/>
      <c r="F170" s="559">
        <v>46183</v>
      </c>
      <c r="G170" s="558" t="s">
        <v>347</v>
      </c>
      <c r="H170" s="182" t="str">
        <f>IF($B170="","",INDEX(POA_GC_2026!$O:$O,MATCH($B170,POA_GC_2026!$A:$A,0)))</f>
        <v>PROVISION Y PRESTACION DE SERVICIOS DE SALUD</v>
      </c>
      <c r="I170" s="183" t="str">
        <f>IF($B170="","",INDEX(POA_GC_2026!$B:$B,MATCH($B170,POA_GC_2026!$A:$A,0)))</f>
        <v>HOSPITAL GENERAL DE CHONE</v>
      </c>
      <c r="J170" s="183" t="str">
        <f>IF($B170="","",INDEX(POA_GC_2026!$N:$N,MATCH($B170,POA_GC_2026!$A:$A,0)))</f>
        <v>HOSPITAL GENERAL DE CHONE</v>
      </c>
      <c r="K170" s="183" t="str">
        <f>IF($B170="","",INDEX(POA_GC_2026!$X:$X,MATCH($B170,POA_GC_2026!$A:$A,0)))</f>
        <v>ACTA DE ENTREGA RECEPCION DE DISPOSITIVOS MEDICOS DE USO GENERAL ADQUIRIDOS, COMPROBANDO SUS CANTIDADES, CALIDAD Y CARACTERISTICAS DE ACUERDO A LO SOLICITADO</v>
      </c>
      <c r="L170" s="183" t="str">
        <f>IF($B170="","",INDEX(POA_GC_2026!$C:$C,MATCH($B170,POA_GC_2026!$A:$A,0)))</f>
        <v>ADQUISICION DE DISPOSITIVOS MEDICOS DE USO GENERAL</v>
      </c>
      <c r="M170" s="184" t="str">
        <f>IF($B170="","",INDEX(POA_GC_2026!$D:$D,MATCH($B170,POA_GC_2026!$A:$A,0)))</f>
        <v>1333</v>
      </c>
      <c r="N170" s="185" t="str">
        <f>IF($B170="","",INDEX(POA_GC_2026!$E:$E,MATCH($B170,POA_GC_2026!$A:$A,0)))</f>
        <v>90</v>
      </c>
      <c r="O170" s="184" t="str">
        <f>IF($B170="","",INDEX(POA_GC_2026!$F:$F,MATCH($B170,POA_GC_2026!$A:$A,0)))</f>
        <v>000</v>
      </c>
      <c r="P170" s="184" t="str">
        <f>IF($B170="","",INDEX(POA_GC_2026!$G:$G,MATCH($B170,POA_GC_2026!$A:$A,0)))</f>
        <v>004</v>
      </c>
      <c r="Q170" s="183">
        <f>IF($B170="","",INDEX(POA_GC_2026!$H:$H,MATCH($B170,POA_GC_2026!$A:$A,0)))</f>
        <v>530826</v>
      </c>
      <c r="R170" s="183" t="str">
        <f>IF($B170="","",INDEX(POA_GC_2026!$I:$I,MATCH($B170,POA_GC_2026!$A:$A,0)))</f>
        <v>1303</v>
      </c>
      <c r="S170" s="183" t="str">
        <f>IF($B170="","",INDEX(POA_GC_2026!$J:$J,MATCH($B170,POA_GC_2026!$A:$A,0)))</f>
        <v>001</v>
      </c>
      <c r="T170" s="183" t="str">
        <f>IF($B170="","",INDEX(POA_GC_2026!$K:$K,MATCH($B170,POA_GC_2026!$A:$A,0)))</f>
        <v>0000</v>
      </c>
      <c r="U170" s="183" t="str">
        <f>IF($B170="","",INDEX(POA_GC_2026!$L:$L,MATCH($B170,POA_GC_2026!$A:$A,0)))</f>
        <v>0000</v>
      </c>
      <c r="V170" s="189">
        <f t="shared" ref="V170" si="8">+X170+Y170</f>
        <v>0</v>
      </c>
      <c r="W170" s="189">
        <f t="shared" ref="W170" si="9">+Z170+AA170</f>
        <v>336.15</v>
      </c>
      <c r="X170" s="198"/>
      <c r="Y170" s="145"/>
      <c r="Z170" s="198">
        <v>336.15</v>
      </c>
      <c r="AA170" s="145"/>
      <c r="AB170" s="196" t="s">
        <v>41</v>
      </c>
      <c r="AC170" s="145">
        <v>40</v>
      </c>
      <c r="AD170" s="145"/>
      <c r="AE170" s="145" t="s">
        <v>2432</v>
      </c>
      <c r="AF170" s="197">
        <f>IF($B170="","",INDEX(POA_GC_2026!$BE:$BE,MATCH($B170,POA_GC_2026!$A:$A,0)))</f>
        <v>21201.739999999998</v>
      </c>
      <c r="AG170" s="197"/>
      <c r="AH170" s="197">
        <f>IF($B170="","",INDEX(POA_GC_2026!$BE:$BE,MATCH($B170,POA_GC_2026!$A:$A,0)))</f>
        <v>21201.739999999998</v>
      </c>
      <c r="AI170" s="201" t="str">
        <f>IF($B170="","",INDEX(POA_GC_2026!$B:$B,MATCH($B170,POA_GC_2026!$A:$A,0)))</f>
        <v>HOSPITAL GENERAL DE CHONE</v>
      </c>
      <c r="AJ170" s="204" t="s">
        <v>2710</v>
      </c>
    </row>
    <row r="171" spans="1:36">
      <c r="A171" s="557" t="s">
        <v>2522</v>
      </c>
      <c r="B171" s="204" t="s">
        <v>3077</v>
      </c>
      <c r="C171" s="491" t="s">
        <v>3080</v>
      </c>
      <c r="D171" s="492">
        <v>46188</v>
      </c>
      <c r="E171" s="491" t="s">
        <v>3080</v>
      </c>
      <c r="F171" s="492">
        <v>46188</v>
      </c>
      <c r="G171" s="602" t="s">
        <v>347</v>
      </c>
      <c r="H171" s="182" t="str">
        <f>IF($B171="","",INDEX(POA_GC_2026!$O:$O,MATCH($B171,POA_GC_2026!$A:$A,0)))</f>
        <v>PREVENCION Y REDUCCION DE LA DESNUTRICION CRONICA INFANTIL DCI</v>
      </c>
      <c r="I171" s="183" t="str">
        <f>IF($B171="","",INDEX(POA_GC_2026!$B:$B,MATCH($B171,POA_GC_2026!$A:$A,0)))</f>
        <v>HOSPITAL GENERAL DE CHONE</v>
      </c>
      <c r="J171" s="183" t="str">
        <f>IF($B171="","",INDEX(POA_GC_2026!$N:$N,MATCH($B171,POA_GC_2026!$A:$A,0)))</f>
        <v>HOSPITAL GENERAL DE CHONE</v>
      </c>
      <c r="K171" s="183" t="str">
        <f>IF($B171="","",INDEX(POA_GC_2026!$X:$X,MATCH($B171,POA_GC_2026!$A:$A,0)))</f>
        <v>ACTA DE ENTREGA RECEPCION DE DISPOSITIVOS MEDICOS PARA LABORATORIO CLINICO Y PÀTOLOGIA ADQUIRIDOS, COMPROBANDO SUS CANTIDADES, CALIDAD Y CARACTERISTICAS DE ACUERDO A LO SOLICITADO</v>
      </c>
      <c r="L171" s="183" t="str">
        <f>IF($B171="","",INDEX(POA_GC_2026!$C:$C,MATCH($B171,POA_GC_2026!$A:$A,0)))</f>
        <v>ADQUISICION DE DISPOSITIVOS PARA LABORATORIO CLINICO Y PATOLOGIA</v>
      </c>
      <c r="M171" s="184" t="str">
        <f>IF($B171="","",INDEX(POA_GC_2026!$D:$D,MATCH($B171,POA_GC_2026!$A:$A,0)))</f>
        <v>1333</v>
      </c>
      <c r="N171" s="185" t="str">
        <f>IF($B171="","",INDEX(POA_GC_2026!$E:$E,MATCH($B171,POA_GC_2026!$A:$A,0)))</f>
        <v>70</v>
      </c>
      <c r="O171" s="184" t="str">
        <f>IF($B171="","",INDEX(POA_GC_2026!$F:$F,MATCH($B171,POA_GC_2026!$A:$A,0)))</f>
        <v>000</v>
      </c>
      <c r="P171" s="184" t="str">
        <f>IF($B171="","",INDEX(POA_GC_2026!$G:$G,MATCH($B171,POA_GC_2026!$A:$A,0)))</f>
        <v>003</v>
      </c>
      <c r="Q171" s="183">
        <f>IF($B171="","",INDEX(POA_GC_2026!$H:$H,MATCH($B171,POA_GC_2026!$A:$A,0)))</f>
        <v>530810</v>
      </c>
      <c r="R171" s="183" t="str">
        <f>IF($B171="","",INDEX(POA_GC_2026!$I:$I,MATCH($B171,POA_GC_2026!$A:$A,0)))</f>
        <v>1303</v>
      </c>
      <c r="S171" s="183" t="str">
        <f>IF($B171="","",INDEX(POA_GC_2026!$J:$J,MATCH($B171,POA_GC_2026!$A:$A,0)))</f>
        <v>001</v>
      </c>
      <c r="T171" s="183" t="str">
        <f>IF($B171="","",INDEX(POA_GC_2026!$K:$K,MATCH($B171,POA_GC_2026!$A:$A,0)))</f>
        <v>0000</v>
      </c>
      <c r="U171" s="183" t="str">
        <f>IF($B171="","",INDEX(POA_GC_2026!$L:$L,MATCH($B171,POA_GC_2026!$A:$A,0)))</f>
        <v>0000</v>
      </c>
      <c r="V171" s="189">
        <f t="shared" ref="V171:V175" si="10">+X171+Y171</f>
        <v>857.6</v>
      </c>
      <c r="W171" s="189">
        <f t="shared" ref="W171:W175" si="11">+Z171+AA171</f>
        <v>0</v>
      </c>
      <c r="X171" s="198">
        <v>857.6</v>
      </c>
      <c r="Y171" s="489">
        <v>0</v>
      </c>
      <c r="Z171" s="198">
        <v>0</v>
      </c>
      <c r="AA171" s="585"/>
      <c r="AB171" s="587" t="s">
        <v>41</v>
      </c>
      <c r="AC171" s="585">
        <v>42</v>
      </c>
      <c r="AD171" s="585"/>
      <c r="AE171" s="585" t="s">
        <v>2435</v>
      </c>
      <c r="AF171" s="197">
        <f>IF($B171="","",INDEX(POA_GC_2026!$BE:$BE,MATCH($B171,POA_GC_2026!$A:$A,0)))</f>
        <v>857.6</v>
      </c>
      <c r="AG171" s="197"/>
      <c r="AH171" s="197">
        <f>IF($B171="","",INDEX(POA_GC_2026!$BE:$BE,MATCH($B171,POA_GC_2026!$A:$A,0)))</f>
        <v>857.6</v>
      </c>
      <c r="AI171" s="201" t="str">
        <f>IF($B171="","",INDEX(POA_GC_2026!$B:$B,MATCH($B171,POA_GC_2026!$A:$A,0)))</f>
        <v>HOSPITAL GENERAL DE CHONE</v>
      </c>
      <c r="AJ171" s="204" t="s">
        <v>3077</v>
      </c>
    </row>
    <row r="172" spans="1:36">
      <c r="A172" s="557" t="s">
        <v>2519</v>
      </c>
      <c r="B172" s="204" t="s">
        <v>2618</v>
      </c>
      <c r="C172" s="491"/>
      <c r="D172" s="492">
        <v>46189</v>
      </c>
      <c r="E172" s="602"/>
      <c r="F172" s="492">
        <v>46189</v>
      </c>
      <c r="G172" s="602" t="s">
        <v>347</v>
      </c>
      <c r="H172" s="182" t="str">
        <f>IF($B172="","",INDEX(POA_GC_2026!$O:$O,MATCH($B172,POA_GC_2026!$A:$A,0)))</f>
        <v>PROVISION Y PRESTACION DE SERVICIOS DE SALUD</v>
      </c>
      <c r="I172" s="183" t="str">
        <f>IF($B172="","",INDEX(POA_GC_2026!$B:$B,MATCH($B172,POA_GC_2026!$A:$A,0)))</f>
        <v>HOSPITAL GENERAL DE CHONE</v>
      </c>
      <c r="J172" s="183" t="str">
        <f>IF($B172="","",INDEX(POA_GC_2026!$N:$N,MATCH($B172,POA_GC_2026!$A:$A,0)))</f>
        <v>HOSPITAL GENERAL DE CHONE</v>
      </c>
      <c r="K172" s="183" t="str">
        <f>IF($B172="","",INDEX(POA_GC_2026!$X:$X,MATCH($B172,POA_GC_2026!$A:$A,0)))</f>
        <v>SISTEMA DE INFORMACION DE SERVICIOS HOTELEROS Y GENERALES, LIMPIEZA, CARPINTERIA, ELECTRICIDAD, CONSEJERIA, ENTRE OTRAS</v>
      </c>
      <c r="L172" s="183" t="str">
        <f>IF($B172="","",INDEX(POA_GC_2026!$C:$C,MATCH($B172,POA_GC_2026!$A:$A,0)))</f>
        <v>ADQUISICIÓN DEL SERVICIO DE LIMPIEZA DE LAS INSTALACIONES HOSPITALARIAS</v>
      </c>
      <c r="M172" s="184" t="str">
        <f>IF($B172="","",INDEX(POA_GC_2026!$D:$D,MATCH($B172,POA_GC_2026!$A:$A,0)))</f>
        <v>1333</v>
      </c>
      <c r="N172" s="185" t="str">
        <f>IF($B172="","",INDEX(POA_GC_2026!$E:$E,MATCH($B172,POA_GC_2026!$A:$A,0)))</f>
        <v>90</v>
      </c>
      <c r="O172" s="184" t="str">
        <f>IF($B172="","",INDEX(POA_GC_2026!$F:$F,MATCH($B172,POA_GC_2026!$A:$A,0)))</f>
        <v>000</v>
      </c>
      <c r="P172" s="184" t="str">
        <f>IF($B172="","",INDEX(POA_GC_2026!$G:$G,MATCH($B172,POA_GC_2026!$A:$A,0)))</f>
        <v>004</v>
      </c>
      <c r="Q172" s="183">
        <f>IF($B172="","",INDEX(POA_GC_2026!$H:$H,MATCH($B172,POA_GC_2026!$A:$A,0)))</f>
        <v>530209</v>
      </c>
      <c r="R172" s="183" t="str">
        <f>IF($B172="","",INDEX(POA_GC_2026!$I:$I,MATCH($B172,POA_GC_2026!$A:$A,0)))</f>
        <v>1303</v>
      </c>
      <c r="S172" s="183" t="str">
        <f>IF($B172="","",INDEX(POA_GC_2026!$J:$J,MATCH($B172,POA_GC_2026!$A:$A,0)))</f>
        <v>001</v>
      </c>
      <c r="T172" s="183" t="str">
        <f>IF($B172="","",INDEX(POA_GC_2026!$K:$K,MATCH($B172,POA_GC_2026!$A:$A,0)))</f>
        <v>0000</v>
      </c>
      <c r="U172" s="183" t="str">
        <f>IF($B172="","",INDEX(POA_GC_2026!$L:$L,MATCH($B172,POA_GC_2026!$A:$A,0)))</f>
        <v>0000</v>
      </c>
      <c r="V172" s="189">
        <f t="shared" si="10"/>
        <v>0</v>
      </c>
      <c r="W172" s="189">
        <f t="shared" si="11"/>
        <v>4694.32</v>
      </c>
      <c r="X172" s="198"/>
      <c r="Y172" s="585"/>
      <c r="Z172" s="198">
        <v>4694.32</v>
      </c>
      <c r="AA172" s="585"/>
      <c r="AB172" s="587" t="s">
        <v>41</v>
      </c>
      <c r="AC172" s="585">
        <v>43</v>
      </c>
      <c r="AD172" s="585"/>
      <c r="AE172" s="585" t="s">
        <v>2432</v>
      </c>
      <c r="AF172" s="197">
        <f>IF($B172="","",INDEX(POA_GC_2026!$BE:$BE,MATCH($B172,POA_GC_2026!$A:$A,0)))</f>
        <v>27438.30000000001</v>
      </c>
      <c r="AG172" s="197"/>
      <c r="AH172" s="197">
        <f>IF($B172="","",INDEX(POA_GC_2026!$BE:$BE,MATCH($B172,POA_GC_2026!$A:$A,0)))</f>
        <v>27438.30000000001</v>
      </c>
      <c r="AI172" s="201" t="str">
        <f>IF($B172="","",INDEX(POA_GC_2026!$B:$B,MATCH($B172,POA_GC_2026!$A:$A,0)))</f>
        <v>HOSPITAL GENERAL DE CHONE</v>
      </c>
      <c r="AJ172" s="204" t="s">
        <v>2618</v>
      </c>
    </row>
    <row r="173" spans="1:36">
      <c r="A173" s="557" t="s">
        <v>2526</v>
      </c>
      <c r="B173" s="204" t="s">
        <v>2586</v>
      </c>
      <c r="C173" s="491" t="s">
        <v>3081</v>
      </c>
      <c r="D173" s="492">
        <v>46202</v>
      </c>
      <c r="E173" s="491" t="s">
        <v>3081</v>
      </c>
      <c r="F173" s="492">
        <v>46202</v>
      </c>
      <c r="G173" s="602" t="s">
        <v>347</v>
      </c>
      <c r="H173" s="182" t="str">
        <f>IF($B173="","",INDEX(POA_GC_2026!$O:$O,MATCH($B173,POA_GC_2026!$A:$A,0)))</f>
        <v>PROVISION Y PRESTACION DE SERVICIOS DE SALUD</v>
      </c>
      <c r="I173" s="183" t="str">
        <f>IF($B173="","",INDEX(POA_GC_2026!$B:$B,MATCH($B173,POA_GC_2026!$A:$A,0)))</f>
        <v>HOSPITAL GENERAL DE CHONE</v>
      </c>
      <c r="J173" s="183" t="str">
        <f>IF($B173="","",INDEX(POA_GC_2026!$N:$N,MATCH($B173,POA_GC_2026!$A:$A,0)))</f>
        <v>HOSPITAL GENERAL DE CHONE</v>
      </c>
      <c r="K173" s="183" t="str">
        <f>IF($B173="","",INDEX(POA_GC_2026!$X:$X,MATCH($B173,POA_GC_2026!$A:$A,0)))</f>
        <v>INFORMES DE CONTRATOS DE SERVICIOS OCASIONALES Y PROFESIONALES</v>
      </c>
      <c r="L173" s="183" t="str">
        <f>IF($B173="","",INDEX(POA_GC_2026!$C:$C,MATCH($B173,POA_GC_2026!$A:$A,0)))</f>
        <v>PAGO DESERVICIOS PERSONALES POR CONTRATO A PROFESIONALES DE LA SALUD</v>
      </c>
      <c r="M173" s="184" t="str">
        <f>IF($B173="","",INDEX(POA_GC_2026!$D:$D,MATCH($B173,POA_GC_2026!$A:$A,0)))</f>
        <v>1333</v>
      </c>
      <c r="N173" s="185" t="str">
        <f>IF($B173="","",INDEX(POA_GC_2026!$E:$E,MATCH($B173,POA_GC_2026!$A:$A,0)))</f>
        <v>90</v>
      </c>
      <c r="O173" s="184" t="str">
        <f>IF($B173="","",INDEX(POA_GC_2026!$F:$F,MATCH($B173,POA_GC_2026!$A:$A,0)))</f>
        <v>000</v>
      </c>
      <c r="P173" s="184" t="str">
        <f>IF($B173="","",INDEX(POA_GC_2026!$G:$G,MATCH($B173,POA_GC_2026!$A:$A,0)))</f>
        <v>004</v>
      </c>
      <c r="Q173" s="183">
        <f>IF($B173="","",INDEX(POA_GC_2026!$H:$H,MATCH($B173,POA_GC_2026!$A:$A,0)))</f>
        <v>510517</v>
      </c>
      <c r="R173" s="183" t="str">
        <f>IF($B173="","",INDEX(POA_GC_2026!$I:$I,MATCH($B173,POA_GC_2026!$A:$A,0)))</f>
        <v>1300</v>
      </c>
      <c r="S173" s="183" t="str">
        <f>IF($B173="","",INDEX(POA_GC_2026!$J:$J,MATCH($B173,POA_GC_2026!$A:$A,0)))</f>
        <v>001</v>
      </c>
      <c r="T173" s="183" t="str">
        <f>IF($B173="","",INDEX(POA_GC_2026!$K:$K,MATCH($B173,POA_GC_2026!$A:$A,0)))</f>
        <v>0000</v>
      </c>
      <c r="U173" s="183" t="str">
        <f>IF($B173="","",INDEX(POA_GC_2026!$L:$L,MATCH($B173,POA_GC_2026!$A:$A,0)))</f>
        <v>0000</v>
      </c>
      <c r="V173" s="189">
        <f t="shared" si="10"/>
        <v>15846</v>
      </c>
      <c r="W173" s="189">
        <f t="shared" si="11"/>
        <v>0</v>
      </c>
      <c r="X173" s="198">
        <v>15846</v>
      </c>
      <c r="Y173" s="585"/>
      <c r="Z173" s="198"/>
      <c r="AA173" s="585"/>
      <c r="AB173" s="587" t="s">
        <v>41</v>
      </c>
      <c r="AC173" s="585">
        <v>47</v>
      </c>
      <c r="AD173" s="585"/>
      <c r="AE173" s="585" t="s">
        <v>2433</v>
      </c>
      <c r="AF173" s="197">
        <f>IF($B173="","",INDEX(POA_GC_2026!$BE:$BE,MATCH($B173,POA_GC_2026!$A:$A,0)))</f>
        <v>3568206</v>
      </c>
      <c r="AG173" s="197"/>
      <c r="AH173" s="197">
        <f>IF($B173="","",INDEX(POA_GC_2026!$BE:$BE,MATCH($B173,POA_GC_2026!$A:$A,0)))</f>
        <v>3568206</v>
      </c>
      <c r="AI173" s="201" t="str">
        <f>IF($B173="","",INDEX(POA_GC_2026!$B:$B,MATCH($B173,POA_GC_2026!$A:$A,0)))</f>
        <v>HOSPITAL GENERAL DE CHONE</v>
      </c>
      <c r="AJ173" s="204" t="s">
        <v>2586</v>
      </c>
    </row>
    <row r="174" spans="1:36">
      <c r="A174" s="557" t="s">
        <v>2526</v>
      </c>
      <c r="B174" s="204" t="s">
        <v>2736</v>
      </c>
      <c r="C174" s="491" t="s">
        <v>3081</v>
      </c>
      <c r="D174" s="492">
        <v>46202</v>
      </c>
      <c r="E174" s="491" t="s">
        <v>3081</v>
      </c>
      <c r="F174" s="492">
        <v>46202</v>
      </c>
      <c r="G174" s="602" t="s">
        <v>347</v>
      </c>
      <c r="H174" s="182" t="str">
        <f>IF($B174="","",INDEX(POA_GC_2026!$O:$O,MATCH($B174,POA_GC_2026!$A:$A,0)))</f>
        <v>PROVISION Y PRESTACION DE SERVICIOS DE SALUD</v>
      </c>
      <c r="I174" s="183" t="str">
        <f>IF($B174="","",INDEX(POA_GC_2026!$B:$B,MATCH($B174,POA_GC_2026!$A:$A,0)))</f>
        <v>HOSPITAL GENERAL DE CHONE</v>
      </c>
      <c r="J174" s="183" t="str">
        <f>IF($B174="","",INDEX(POA_GC_2026!$N:$N,MATCH($B174,POA_GC_2026!$A:$A,0)))</f>
        <v>HOSPITAL GENERAL DE CHONE</v>
      </c>
      <c r="K174" s="183" t="str">
        <f>IF($B174="","",INDEX(POA_GC_2026!$X:$X,MATCH($B174,POA_GC_2026!$A:$A,0)))</f>
        <v>DISTRIBUTIVOS DE SUELDOS Y SALARIOS DEL PERSONAL</v>
      </c>
      <c r="L174" s="183" t="str">
        <f>IF($B174="","",INDEX(POA_GC_2026!$C:$C,MATCH($B174,POA_GC_2026!$A:$A,0)))</f>
        <v xml:space="preserve"> PAGO DE SERVICIOS PERSONALES POR DEVENGAMIENTO DE BECAS PROFESIONALES DE LA SALUD</v>
      </c>
      <c r="M174" s="184" t="str">
        <f>IF($B174="","",INDEX(POA_GC_2026!$D:$D,MATCH($B174,POA_GC_2026!$A:$A,0)))</f>
        <v>1333</v>
      </c>
      <c r="N174" s="185" t="str">
        <f>IF($B174="","",INDEX(POA_GC_2026!$E:$E,MATCH($B174,POA_GC_2026!$A:$A,0)))</f>
        <v>90</v>
      </c>
      <c r="O174" s="184" t="str">
        <f>IF($B174="","",INDEX(POA_GC_2026!$F:$F,MATCH($B174,POA_GC_2026!$A:$A,0)))</f>
        <v>000</v>
      </c>
      <c r="P174" s="184" t="str">
        <f>IF($B174="","",INDEX(POA_GC_2026!$G:$G,MATCH($B174,POA_GC_2026!$A:$A,0)))</f>
        <v>004</v>
      </c>
      <c r="Q174" s="183">
        <f>IF($B174="","",INDEX(POA_GC_2026!$H:$H,MATCH($B174,POA_GC_2026!$A:$A,0)))</f>
        <v>510516</v>
      </c>
      <c r="R174" s="183" t="str">
        <f>IF($B174="","",INDEX(POA_GC_2026!$I:$I,MATCH($B174,POA_GC_2026!$A:$A,0)))</f>
        <v>1300</v>
      </c>
      <c r="S174" s="183" t="str">
        <f>IF($B174="","",INDEX(POA_GC_2026!$J:$J,MATCH($B174,POA_GC_2026!$A:$A,0)))</f>
        <v>001</v>
      </c>
      <c r="T174" s="183" t="str">
        <f>IF($B174="","",INDEX(POA_GC_2026!$K:$K,MATCH($B174,POA_GC_2026!$A:$A,0)))</f>
        <v>0000</v>
      </c>
      <c r="U174" s="183" t="str">
        <f>IF($B174="","",INDEX(POA_GC_2026!$L:$L,MATCH($B174,POA_GC_2026!$A:$A,0)))</f>
        <v>0000</v>
      </c>
      <c r="V174" s="189">
        <f t="shared" si="10"/>
        <v>0</v>
      </c>
      <c r="W174" s="189">
        <f t="shared" si="11"/>
        <v>15846</v>
      </c>
      <c r="X174" s="198"/>
      <c r="Y174" s="585"/>
      <c r="Z174" s="198">
        <v>15846</v>
      </c>
      <c r="AA174" s="585"/>
      <c r="AB174" s="587" t="s">
        <v>41</v>
      </c>
      <c r="AC174" s="585">
        <v>47</v>
      </c>
      <c r="AD174" s="585"/>
      <c r="AE174" s="585" t="s">
        <v>2433</v>
      </c>
      <c r="AF174" s="197">
        <f>IF($B174="","",INDEX(POA_GC_2026!$BE:$BE,MATCH($B174,POA_GC_2026!$A:$A,0)))</f>
        <v>47538</v>
      </c>
      <c r="AG174" s="197"/>
      <c r="AH174" s="197">
        <f>IF($B174="","",INDEX(POA_GC_2026!$BE:$BE,MATCH($B174,POA_GC_2026!$A:$A,0)))</f>
        <v>47538</v>
      </c>
      <c r="AI174" s="201" t="str">
        <f>IF($B174="","",INDEX(POA_GC_2026!$B:$B,MATCH($B174,POA_GC_2026!$A:$A,0)))</f>
        <v>HOSPITAL GENERAL DE CHONE</v>
      </c>
      <c r="AJ174" s="204" t="s">
        <v>2736</v>
      </c>
    </row>
    <row r="175" spans="1:36">
      <c r="A175" s="557" t="s">
        <v>2527</v>
      </c>
      <c r="B175" s="204" t="s">
        <v>2751</v>
      </c>
      <c r="C175" s="602"/>
      <c r="D175" s="492">
        <v>46202</v>
      </c>
      <c r="E175" s="602"/>
      <c r="F175" s="492">
        <v>46202</v>
      </c>
      <c r="G175" s="602" t="s">
        <v>347</v>
      </c>
      <c r="H175" s="182" t="str">
        <f>IF($B175="","",INDEX(POA_GC_2026!$O:$O,MATCH($B175,POA_GC_2026!$A:$A,0)))</f>
        <v>GARANTIA DE LA CALIDAD DE LOS SERVICIOS DE SALUD</v>
      </c>
      <c r="I175" s="183" t="str">
        <f>IF($B175="","",INDEX(POA_GC_2026!$B:$B,MATCH($B175,POA_GC_2026!$A:$A,0)))</f>
        <v>HOSPITAL GENERAL DE CHONE</v>
      </c>
      <c r="J175" s="183" t="str">
        <f>IF($B175="","",INDEX(POA_GC_2026!$N:$N,MATCH($B175,POA_GC_2026!$A:$A,0)))</f>
        <v>HOSPITAL GENERAL DE CHONE</v>
      </c>
      <c r="K175" s="183" t="str">
        <f>IF($B175="","",INDEX(POA_GC_2026!$X:$X,MATCH($B175,POA_GC_2026!$A:$A,0)))</f>
        <v>PLAN DE MANTENIMIENTO PREVENTIVO Y CORRECTIVO DE LOS BIENES MUEBLES, INMUEBLES, EQUIPOS DE ELECTROMEDICINA Y VEHICULOS A CARGO DEL HOSPITAL</v>
      </c>
      <c r="L175" s="183" t="str">
        <f>IF($B175="","",INDEX(POA_GC_2026!$C:$C,MATCH($B175,POA_GC_2026!$A:$A,0)))</f>
        <v>CONTRATACION DEL SERVICIO DE MANTENIMIENTO DE MAQUINARIAS Y EQUIPOS</v>
      </c>
      <c r="M175" s="184" t="str">
        <f>IF($B175="","",INDEX(POA_GC_2026!$D:$D,MATCH($B175,POA_GC_2026!$A:$A,0)))</f>
        <v>1333</v>
      </c>
      <c r="N175" s="185" t="str">
        <f>IF($B175="","",INDEX(POA_GC_2026!$E:$E,MATCH($B175,POA_GC_2026!$A:$A,0)))</f>
        <v>57</v>
      </c>
      <c r="O175" s="184" t="str">
        <f>IF($B175="","",INDEX(POA_GC_2026!$F:$F,MATCH($B175,POA_GC_2026!$A:$A,0)))</f>
        <v>000</v>
      </c>
      <c r="P175" s="184" t="str">
        <f>IF($B175="","",INDEX(POA_GC_2026!$G:$G,MATCH($B175,POA_GC_2026!$A:$A,0)))</f>
        <v>002</v>
      </c>
      <c r="Q175" s="183">
        <f>IF($B175="","",INDEX(POA_GC_2026!$H:$H,MATCH($B175,POA_GC_2026!$A:$A,0)))</f>
        <v>530404</v>
      </c>
      <c r="R175" s="183" t="str">
        <f>IF($B175="","",INDEX(POA_GC_2026!$I:$I,MATCH($B175,POA_GC_2026!$A:$A,0)))</f>
        <v>1303</v>
      </c>
      <c r="S175" s="183" t="str">
        <f>IF($B175="","",INDEX(POA_GC_2026!$J:$J,MATCH($B175,POA_GC_2026!$A:$A,0)))</f>
        <v>001</v>
      </c>
      <c r="T175" s="183" t="str">
        <f>IF($B175="","",INDEX(POA_GC_2026!$K:$K,MATCH($B175,POA_GC_2026!$A:$A,0)))</f>
        <v>0000</v>
      </c>
      <c r="U175" s="183" t="str">
        <f>IF($B175="","",INDEX(POA_GC_2026!$L:$L,MATCH($B175,POA_GC_2026!$A:$A,0)))</f>
        <v>0000</v>
      </c>
      <c r="V175" s="189">
        <f t="shared" si="10"/>
        <v>0</v>
      </c>
      <c r="W175" s="189">
        <f t="shared" si="11"/>
        <v>765.1</v>
      </c>
      <c r="X175" s="198"/>
      <c r="Y175" s="585"/>
      <c r="Z175" s="198">
        <v>765.1</v>
      </c>
      <c r="AA175" s="585"/>
      <c r="AB175" s="587" t="s">
        <v>41</v>
      </c>
      <c r="AC175" s="585">
        <v>48</v>
      </c>
      <c r="AD175" s="585"/>
      <c r="AE175" s="585" t="s">
        <v>2432</v>
      </c>
      <c r="AF175" s="197">
        <f>IF($B175="","",INDEX(POA_GC_2026!$BE:$BE,MATCH($B175,POA_GC_2026!$A:$A,0)))</f>
        <v>4560</v>
      </c>
      <c r="AG175" s="197"/>
      <c r="AH175" s="197">
        <f>IF($B175="","",INDEX(POA_GC_2026!$BE:$BE,MATCH($B175,POA_GC_2026!$A:$A,0)))</f>
        <v>4560</v>
      </c>
      <c r="AI175" s="201" t="str">
        <f>IF($B175="","",INDEX(POA_GC_2026!$B:$B,MATCH($B175,POA_GC_2026!$A:$A,0)))</f>
        <v>HOSPITAL GENERAL DE CHONE</v>
      </c>
      <c r="AJ175" s="204" t="s">
        <v>2751</v>
      </c>
    </row>
    <row r="176" spans="1:36">
      <c r="A176" s="617" t="s">
        <v>2528</v>
      </c>
      <c r="B176" s="204" t="s">
        <v>2570</v>
      </c>
      <c r="C176" s="491" t="s">
        <v>3097</v>
      </c>
      <c r="D176" s="584"/>
      <c r="E176" s="583"/>
      <c r="F176" s="584"/>
      <c r="G176" s="602" t="s">
        <v>347</v>
      </c>
      <c r="H176" s="182" t="str">
        <f>IF($B176="","",INDEX(POA_GC_2026!$O:$O,MATCH($B176,POA_GC_2026!$A:$A,0)))</f>
        <v>PROVISION Y PRESTACION DE SERVICIOS DE SALUD</v>
      </c>
      <c r="I176" s="183" t="str">
        <f>IF($B176="","",INDEX(POA_GC_2026!$B:$B,MATCH($B176,POA_GC_2026!$A:$A,0)))</f>
        <v>HOSPITAL GENERAL DE CHONE</v>
      </c>
      <c r="J176" s="183" t="str">
        <f>IF($B176="","",INDEX(POA_GC_2026!$N:$N,MATCH($B176,POA_GC_2026!$A:$A,0)))</f>
        <v>HOSPITAL GENERAL DE CHONE</v>
      </c>
      <c r="K176" s="183" t="str">
        <f>IF($B176="","",INDEX(POA_GC_2026!$X:$X,MATCH($B176,POA_GC_2026!$A:$A,0)))</f>
        <v>DISTRIBUTIVOS DE SUELDOS Y SALARIOS DEL PERSONAL</v>
      </c>
      <c r="L176" s="183" t="str">
        <f>IF($B176="","",INDEX(POA_GC_2026!$C:$C,MATCH($B176,POA_GC_2026!$A:$A,0)))</f>
        <v>PAGO DE DECIMO TERCER SUELDO</v>
      </c>
      <c r="M176" s="184" t="str">
        <f>IF($B176="","",INDEX(POA_GC_2026!$D:$D,MATCH($B176,POA_GC_2026!$A:$A,0)))</f>
        <v>1333</v>
      </c>
      <c r="N176" s="185" t="str">
        <f>IF($B176="","",INDEX(POA_GC_2026!$E:$E,MATCH($B176,POA_GC_2026!$A:$A,0)))</f>
        <v>90</v>
      </c>
      <c r="O176" s="184" t="str">
        <f>IF($B176="","",INDEX(POA_GC_2026!$F:$F,MATCH($B176,POA_GC_2026!$A:$A,0)))</f>
        <v>000</v>
      </c>
      <c r="P176" s="184" t="str">
        <f>IF($B176="","",INDEX(POA_GC_2026!$G:$G,MATCH($B176,POA_GC_2026!$A:$A,0)))</f>
        <v>004</v>
      </c>
      <c r="Q176" s="183">
        <f>IF($B176="","",INDEX(POA_GC_2026!$H:$H,MATCH($B176,POA_GC_2026!$A:$A,0)))</f>
        <v>510203</v>
      </c>
      <c r="R176" s="183" t="str">
        <f>IF($B176="","",INDEX(POA_GC_2026!$I:$I,MATCH($B176,POA_GC_2026!$A:$A,0)))</f>
        <v>1300</v>
      </c>
      <c r="S176" s="183" t="str">
        <f>IF($B176="","",INDEX(POA_GC_2026!$J:$J,MATCH($B176,POA_GC_2026!$A:$A,0)))</f>
        <v>001</v>
      </c>
      <c r="T176" s="183" t="str">
        <f>IF($B176="","",INDEX(POA_GC_2026!$K:$K,MATCH($B176,POA_GC_2026!$A:$A,0)))</f>
        <v>0000</v>
      </c>
      <c r="U176" s="183" t="str">
        <f>IF($B176="","",INDEX(POA_GC_2026!$L:$L,MATCH($B176,POA_GC_2026!$A:$A,0)))</f>
        <v>0000</v>
      </c>
      <c r="V176" s="189">
        <f t="shared" ref="V176:V186" si="12">+X176+Y176</f>
        <v>0</v>
      </c>
      <c r="W176" s="189">
        <f t="shared" ref="W176:W186" si="13">+Z176+AA176</f>
        <v>656.5</v>
      </c>
      <c r="X176" s="198"/>
      <c r="Y176" s="585"/>
      <c r="Z176" s="198">
        <v>656.5</v>
      </c>
      <c r="AA176" s="585"/>
      <c r="AB176" s="196" t="s">
        <v>41</v>
      </c>
      <c r="AC176" s="585">
        <v>49</v>
      </c>
      <c r="AD176" s="585"/>
      <c r="AE176" s="145" t="s">
        <v>2809</v>
      </c>
      <c r="AF176" s="197">
        <f>IF($B176="","",INDEX(POA_GC_2026!$BE:$BE,MATCH($B176,POA_GC_2026!$A:$A,0)))</f>
        <v>721004.71000000008</v>
      </c>
      <c r="AG176" s="197"/>
      <c r="AH176" s="197">
        <f>IF($B176="","",INDEX(POA_GC_2026!$BE:$BE,MATCH($B176,POA_GC_2026!$A:$A,0)))</f>
        <v>721004.71000000008</v>
      </c>
      <c r="AI176" s="201" t="str">
        <f>IF($B176="","",INDEX(POA_GC_2026!$B:$B,MATCH($B176,POA_GC_2026!$A:$A,0)))</f>
        <v>HOSPITAL GENERAL DE CHONE</v>
      </c>
      <c r="AJ176" s="204" t="s">
        <v>2570</v>
      </c>
    </row>
    <row r="177" spans="1:36">
      <c r="A177" s="617" t="s">
        <v>2528</v>
      </c>
      <c r="B177" s="204" t="s">
        <v>2587</v>
      </c>
      <c r="C177" s="491" t="s">
        <v>3097</v>
      </c>
      <c r="D177" s="584"/>
      <c r="E177" s="583"/>
      <c r="F177" s="584"/>
      <c r="G177" s="602" t="s">
        <v>347</v>
      </c>
      <c r="H177" s="182" t="str">
        <f>IF($B177="","",INDEX(POA_GC_2026!$O:$O,MATCH($B177,POA_GC_2026!$A:$A,0)))</f>
        <v>PROVISION Y PRESTACION DE SERVICIOS DE SALUD</v>
      </c>
      <c r="I177" s="183" t="str">
        <f>IF($B177="","",INDEX(POA_GC_2026!$B:$B,MATCH($B177,POA_GC_2026!$A:$A,0)))</f>
        <v>HOSPITAL GENERAL DE CHONE</v>
      </c>
      <c r="J177" s="183" t="str">
        <f>IF($B177="","",INDEX(POA_GC_2026!$N:$N,MATCH($B177,POA_GC_2026!$A:$A,0)))</f>
        <v>HOSPITAL GENERAL DE CHONE</v>
      </c>
      <c r="K177" s="183" t="str">
        <f>IF($B177="","",INDEX(POA_GC_2026!$X:$X,MATCH($B177,POA_GC_2026!$A:$A,0)))</f>
        <v>DISTRIBUTIVOS DE SUELDOS Y SALARIOS DEL PERSONAL</v>
      </c>
      <c r="L177" s="183" t="str">
        <f>IF($B177="","",INDEX(POA_GC_2026!$C:$C,MATCH($B177,POA_GC_2026!$A:$A,0)))</f>
        <v>PAGO DE APORTE PATRONAL</v>
      </c>
      <c r="M177" s="184" t="str">
        <f>IF($B177="","",INDEX(POA_GC_2026!$D:$D,MATCH($B177,POA_GC_2026!$A:$A,0)))</f>
        <v>1333</v>
      </c>
      <c r="N177" s="185" t="str">
        <f>IF($B177="","",INDEX(POA_GC_2026!$E:$E,MATCH($B177,POA_GC_2026!$A:$A,0)))</f>
        <v>90</v>
      </c>
      <c r="O177" s="184" t="str">
        <f>IF($B177="","",INDEX(POA_GC_2026!$F:$F,MATCH($B177,POA_GC_2026!$A:$A,0)))</f>
        <v>000</v>
      </c>
      <c r="P177" s="184" t="str">
        <f>IF($B177="","",INDEX(POA_GC_2026!$G:$G,MATCH($B177,POA_GC_2026!$A:$A,0)))</f>
        <v>004</v>
      </c>
      <c r="Q177" s="183">
        <f>IF($B177="","",INDEX(POA_GC_2026!$H:$H,MATCH($B177,POA_GC_2026!$A:$A,0)))</f>
        <v>510601</v>
      </c>
      <c r="R177" s="183" t="str">
        <f>IF($B177="","",INDEX(POA_GC_2026!$I:$I,MATCH($B177,POA_GC_2026!$A:$A,0)))</f>
        <v>1300</v>
      </c>
      <c r="S177" s="183" t="str">
        <f>IF($B177="","",INDEX(POA_GC_2026!$J:$J,MATCH($B177,POA_GC_2026!$A:$A,0)))</f>
        <v>001</v>
      </c>
      <c r="T177" s="183" t="str">
        <f>IF($B177="","",INDEX(POA_GC_2026!$K:$K,MATCH($B177,POA_GC_2026!$A:$A,0)))</f>
        <v>0000</v>
      </c>
      <c r="U177" s="183" t="str">
        <f>IF($B177="","",INDEX(POA_GC_2026!$L:$L,MATCH($B177,POA_GC_2026!$A:$A,0)))</f>
        <v>0000</v>
      </c>
      <c r="V177" s="189">
        <f t="shared" si="12"/>
        <v>0</v>
      </c>
      <c r="W177" s="189">
        <f t="shared" si="13"/>
        <v>58.48</v>
      </c>
      <c r="X177" s="198"/>
      <c r="Y177" s="585"/>
      <c r="Z177" s="198">
        <v>58.48</v>
      </c>
      <c r="AA177" s="585"/>
      <c r="AB177" s="196" t="s">
        <v>41</v>
      </c>
      <c r="AC177" s="585">
        <v>49</v>
      </c>
      <c r="AD177" s="585"/>
      <c r="AE177" s="145" t="s">
        <v>2809</v>
      </c>
      <c r="AF177" s="197">
        <f>IF($B177="","",INDEX(POA_GC_2026!$BE:$BE,MATCH($B177,POA_GC_2026!$A:$A,0)))</f>
        <v>869708.43999999983</v>
      </c>
      <c r="AG177" s="197"/>
      <c r="AH177" s="197">
        <f>IF($B177="","",INDEX(POA_GC_2026!$BE:$BE,MATCH($B177,POA_GC_2026!$A:$A,0)))</f>
        <v>869708.43999999983</v>
      </c>
      <c r="AI177" s="201" t="str">
        <f>IF($B177="","",INDEX(POA_GC_2026!$B:$B,MATCH($B177,POA_GC_2026!$A:$A,0)))</f>
        <v>HOSPITAL GENERAL DE CHONE</v>
      </c>
      <c r="AJ177" s="204" t="s">
        <v>2587</v>
      </c>
    </row>
    <row r="178" spans="1:36">
      <c r="A178" s="617" t="s">
        <v>2528</v>
      </c>
      <c r="B178" s="204" t="s">
        <v>2588</v>
      </c>
      <c r="C178" s="491" t="s">
        <v>3097</v>
      </c>
      <c r="D178" s="584"/>
      <c r="E178" s="583"/>
      <c r="F178" s="584"/>
      <c r="G178" s="602" t="s">
        <v>347</v>
      </c>
      <c r="H178" s="182" t="str">
        <f>IF($B178="","",INDEX(POA_GC_2026!$O:$O,MATCH($B178,POA_GC_2026!$A:$A,0)))</f>
        <v>PROVISION Y PRESTACION DE SERVICIOS DE SALUD</v>
      </c>
      <c r="I178" s="183" t="str">
        <f>IF($B178="","",INDEX(POA_GC_2026!$B:$B,MATCH($B178,POA_GC_2026!$A:$A,0)))</f>
        <v>HOSPITAL GENERAL DE CHONE</v>
      </c>
      <c r="J178" s="183" t="str">
        <f>IF($B178="","",INDEX(POA_GC_2026!$N:$N,MATCH($B178,POA_GC_2026!$A:$A,0)))</f>
        <v>HOSPITAL GENERAL DE CHONE</v>
      </c>
      <c r="K178" s="183" t="str">
        <f>IF($B178="","",INDEX(POA_GC_2026!$X:$X,MATCH($B178,POA_GC_2026!$A:$A,0)))</f>
        <v>DISTRIBUTIVOS DE SUELDOS Y SALARIOS DEL PERSONAL</v>
      </c>
      <c r="L178" s="183" t="str">
        <f>IF($B178="","",INDEX(POA_GC_2026!$C:$C,MATCH($B178,POA_GC_2026!$A:$A,0)))</f>
        <v>PAGO DE FONDOS DE RESERVA</v>
      </c>
      <c r="M178" s="184" t="str">
        <f>IF($B178="","",INDEX(POA_GC_2026!$D:$D,MATCH($B178,POA_GC_2026!$A:$A,0)))</f>
        <v>1333</v>
      </c>
      <c r="N178" s="185" t="str">
        <f>IF($B178="","",INDEX(POA_GC_2026!$E:$E,MATCH($B178,POA_GC_2026!$A:$A,0)))</f>
        <v>90</v>
      </c>
      <c r="O178" s="184" t="str">
        <f>IF($B178="","",INDEX(POA_GC_2026!$F:$F,MATCH($B178,POA_GC_2026!$A:$A,0)))</f>
        <v>000</v>
      </c>
      <c r="P178" s="184" t="str">
        <f>IF($B178="","",INDEX(POA_GC_2026!$G:$G,MATCH($B178,POA_GC_2026!$A:$A,0)))</f>
        <v>004</v>
      </c>
      <c r="Q178" s="183">
        <f>IF($B178="","",INDEX(POA_GC_2026!$H:$H,MATCH($B178,POA_GC_2026!$A:$A,0)))</f>
        <v>510602</v>
      </c>
      <c r="R178" s="183" t="str">
        <f>IF($B178="","",INDEX(POA_GC_2026!$I:$I,MATCH($B178,POA_GC_2026!$A:$A,0)))</f>
        <v>1300</v>
      </c>
      <c r="S178" s="183" t="str">
        <f>IF($B178="","",INDEX(POA_GC_2026!$J:$J,MATCH($B178,POA_GC_2026!$A:$A,0)))</f>
        <v>001</v>
      </c>
      <c r="T178" s="183" t="str">
        <f>IF($B178="","",INDEX(POA_GC_2026!$K:$K,MATCH($B178,POA_GC_2026!$A:$A,0)))</f>
        <v>0000</v>
      </c>
      <c r="U178" s="183" t="str">
        <f>IF($B178="","",INDEX(POA_GC_2026!$L:$L,MATCH($B178,POA_GC_2026!$A:$A,0)))</f>
        <v>0000</v>
      </c>
      <c r="V178" s="189">
        <f t="shared" si="12"/>
        <v>0</v>
      </c>
      <c r="W178" s="189">
        <f t="shared" si="13"/>
        <v>50.5</v>
      </c>
      <c r="X178" s="198"/>
      <c r="Y178" s="585"/>
      <c r="Z178" s="198">
        <v>50.5</v>
      </c>
      <c r="AA178" s="585"/>
      <c r="AB178" s="196" t="s">
        <v>41</v>
      </c>
      <c r="AC178" s="585">
        <v>49</v>
      </c>
      <c r="AD178" s="585"/>
      <c r="AE178" s="145" t="s">
        <v>2809</v>
      </c>
      <c r="AF178" s="197">
        <f>IF($B178="","",INDEX(POA_GC_2026!$BE:$BE,MATCH($B178,POA_GC_2026!$A:$A,0)))</f>
        <v>724481.85999999987</v>
      </c>
      <c r="AG178" s="197"/>
      <c r="AH178" s="197">
        <f>IF($B178="","",INDEX(POA_GC_2026!$BE:$BE,MATCH($B178,POA_GC_2026!$A:$A,0)))</f>
        <v>724481.85999999987</v>
      </c>
      <c r="AI178" s="201" t="str">
        <f>IF($B178="","",INDEX(POA_GC_2026!$B:$B,MATCH($B178,POA_GC_2026!$A:$A,0)))</f>
        <v>HOSPITAL GENERAL DE CHONE</v>
      </c>
      <c r="AJ178" s="204" t="s">
        <v>2588</v>
      </c>
    </row>
    <row r="179" spans="1:36">
      <c r="A179" s="617" t="s">
        <v>2529</v>
      </c>
      <c r="B179" s="204" t="s">
        <v>2789</v>
      </c>
      <c r="C179" s="583"/>
      <c r="D179" s="584">
        <v>46217</v>
      </c>
      <c r="E179" s="583"/>
      <c r="F179" s="584"/>
      <c r="G179" s="602" t="s">
        <v>347</v>
      </c>
      <c r="H179" s="182" t="str">
        <f>IF($B179="","",INDEX(POA_GC_2026!$O:$O,MATCH($B179,POA_GC_2026!$A:$A,0)))</f>
        <v>PROVISION Y PRESTACION DE SERVICIOS DE SALUD</v>
      </c>
      <c r="I179" s="183" t="str">
        <f>IF($B179="","",INDEX(POA_GC_2026!$B:$B,MATCH($B179,POA_GC_2026!$A:$A,0)))</f>
        <v>HOSPITAL GENERAL DE CHONE</v>
      </c>
      <c r="J179" s="183" t="str">
        <f>IF($B179="","",INDEX(POA_GC_2026!$N:$N,MATCH($B179,POA_GC_2026!$A:$A,0)))</f>
        <v>HOSPITAL GENERAL DE CHONE</v>
      </c>
      <c r="K179" s="183" t="str">
        <f>IF($B179="","",INDEX(POA_GC_2026!$X:$X,MATCH($B179,POA_GC_2026!$A:$A,0)))</f>
        <v>SISTEMA DE INFORMACION DE SERVICIOS HOTELEROS Y GENERALES, LIMPIEZA, CARPINTERIA, ELECTRICIDAD, CONSEJERIA, ENTRE OTRAS</v>
      </c>
      <c r="L179" s="183" t="str">
        <f>IF($B179="","",INDEX(POA_GC_2026!$C:$C,MATCH($B179,POA_GC_2026!$A:$A,0)))</f>
        <v>ADQUISICIÓN DEL SERVICIO DE LIMPIEZA DE LAS INSTALACIONES HOSPITALARIAS</v>
      </c>
      <c r="M179" s="184" t="str">
        <f>IF($B179="","",INDEX(POA_GC_2026!$D:$D,MATCH($B179,POA_GC_2026!$A:$A,0)))</f>
        <v>1333</v>
      </c>
      <c r="N179" s="185" t="str">
        <f>IF($B179="","",INDEX(POA_GC_2026!$E:$E,MATCH($B179,POA_GC_2026!$A:$A,0)))</f>
        <v>90</v>
      </c>
      <c r="O179" s="184" t="str">
        <f>IF($B179="","",INDEX(POA_GC_2026!$F:$F,MATCH($B179,POA_GC_2026!$A:$A,0)))</f>
        <v>000</v>
      </c>
      <c r="P179" s="184" t="str">
        <f>IF($B179="","",INDEX(POA_GC_2026!$G:$G,MATCH($B179,POA_GC_2026!$A:$A,0)))</f>
        <v>004</v>
      </c>
      <c r="Q179" s="183">
        <f>IF($B179="","",INDEX(POA_GC_2026!$H:$H,MATCH($B179,POA_GC_2026!$A:$A,0)))</f>
        <v>530209</v>
      </c>
      <c r="R179" s="183" t="str">
        <f>IF($B179="","",INDEX(POA_GC_2026!$I:$I,MATCH($B179,POA_GC_2026!$A:$A,0)))</f>
        <v>1303</v>
      </c>
      <c r="S179" s="183" t="str">
        <f>IF($B179="","",INDEX(POA_GC_2026!$J:$J,MATCH($B179,POA_GC_2026!$A:$A,0)))</f>
        <v>001</v>
      </c>
      <c r="T179" s="183" t="str">
        <f>IF($B179="","",INDEX(POA_GC_2026!$K:$K,MATCH($B179,POA_GC_2026!$A:$A,0)))</f>
        <v>0000</v>
      </c>
      <c r="U179" s="183" t="str">
        <f>IF($B179="","",INDEX(POA_GC_2026!$L:$L,MATCH($B179,POA_GC_2026!$A:$A,0)))</f>
        <v>0000</v>
      </c>
      <c r="V179" s="189">
        <f t="shared" si="12"/>
        <v>258</v>
      </c>
      <c r="W179" s="189">
        <f t="shared" si="13"/>
        <v>0</v>
      </c>
      <c r="X179" s="198">
        <v>258</v>
      </c>
      <c r="Y179" s="585"/>
      <c r="Z179" s="198"/>
      <c r="AA179" s="585"/>
      <c r="AB179" s="587" t="s">
        <v>41</v>
      </c>
      <c r="AC179" s="585">
        <v>50</v>
      </c>
      <c r="AD179" s="585"/>
      <c r="AE179" s="145" t="s">
        <v>2809</v>
      </c>
      <c r="AF179" s="197">
        <f>IF($B179="","",INDEX(POA_GC_2026!$BE:$BE,MATCH($B179,POA_GC_2026!$A:$A,0)))</f>
        <v>27696.3</v>
      </c>
      <c r="AG179" s="197"/>
      <c r="AH179" s="197">
        <f>IF($B179="","",INDEX(POA_GC_2026!$BE:$BE,MATCH($B179,POA_GC_2026!$A:$A,0)))</f>
        <v>27696.3</v>
      </c>
      <c r="AI179" s="201" t="str">
        <f>IF($B179="","",INDEX(POA_GC_2026!$B:$B,MATCH($B179,POA_GC_2026!$A:$A,0)))</f>
        <v>HOSPITAL GENERAL DE CHONE</v>
      </c>
      <c r="AJ179" s="204" t="s">
        <v>2789</v>
      </c>
    </row>
    <row r="180" spans="1:36">
      <c r="A180" s="617" t="s">
        <v>2530</v>
      </c>
      <c r="B180" s="204" t="s">
        <v>2588</v>
      </c>
      <c r="C180" s="583" t="s">
        <v>3102</v>
      </c>
      <c r="D180" s="584">
        <v>46220</v>
      </c>
      <c r="E180" s="583" t="s">
        <v>3102</v>
      </c>
      <c r="F180" s="584">
        <v>46220</v>
      </c>
      <c r="G180" s="602" t="s">
        <v>347</v>
      </c>
      <c r="H180" s="182" t="str">
        <f>IF($B180="","",INDEX(POA_GC_2026!$O:$O,MATCH($B180,POA_GC_2026!$A:$A,0)))</f>
        <v>PROVISION Y PRESTACION DE SERVICIOS DE SALUD</v>
      </c>
      <c r="I180" s="183" t="str">
        <f>IF($B180="","",INDEX(POA_GC_2026!$B:$B,MATCH($B180,POA_GC_2026!$A:$A,0)))</f>
        <v>HOSPITAL GENERAL DE CHONE</v>
      </c>
      <c r="J180" s="183" t="str">
        <f>IF($B180="","",INDEX(POA_GC_2026!$N:$N,MATCH($B180,POA_GC_2026!$A:$A,0)))</f>
        <v>HOSPITAL GENERAL DE CHONE</v>
      </c>
      <c r="K180" s="183" t="str">
        <f>IF($B180="","",INDEX(POA_GC_2026!$X:$X,MATCH($B180,POA_GC_2026!$A:$A,0)))</f>
        <v>DISTRIBUTIVOS DE SUELDOS Y SALARIOS DEL PERSONAL</v>
      </c>
      <c r="L180" s="183" t="str">
        <f>IF($B180="","",INDEX(POA_GC_2026!$C:$C,MATCH($B180,POA_GC_2026!$A:$A,0)))</f>
        <v>PAGO DE FONDOS DE RESERVA</v>
      </c>
      <c r="M180" s="184" t="str">
        <f>IF($B180="","",INDEX(POA_GC_2026!$D:$D,MATCH($B180,POA_GC_2026!$A:$A,0)))</f>
        <v>1333</v>
      </c>
      <c r="N180" s="185" t="str">
        <f>IF($B180="","",INDEX(POA_GC_2026!$E:$E,MATCH($B180,POA_GC_2026!$A:$A,0)))</f>
        <v>90</v>
      </c>
      <c r="O180" s="184" t="str">
        <f>IF($B180="","",INDEX(POA_GC_2026!$F:$F,MATCH($B180,POA_GC_2026!$A:$A,0)))</f>
        <v>000</v>
      </c>
      <c r="P180" s="184" t="str">
        <f>IF($B180="","",INDEX(POA_GC_2026!$G:$G,MATCH($B180,POA_GC_2026!$A:$A,0)))</f>
        <v>004</v>
      </c>
      <c r="Q180" s="183">
        <f>IF($B180="","",INDEX(POA_GC_2026!$H:$H,MATCH($B180,POA_GC_2026!$A:$A,0)))</f>
        <v>510602</v>
      </c>
      <c r="R180" s="183" t="str">
        <f>IF($B180="","",INDEX(POA_GC_2026!$I:$I,MATCH($B180,POA_GC_2026!$A:$A,0)))</f>
        <v>1300</v>
      </c>
      <c r="S180" s="183" t="str">
        <f>IF($B180="","",INDEX(POA_GC_2026!$J:$J,MATCH($B180,POA_GC_2026!$A:$A,0)))</f>
        <v>001</v>
      </c>
      <c r="T180" s="183" t="str">
        <f>IF($B180="","",INDEX(POA_GC_2026!$K:$K,MATCH($B180,POA_GC_2026!$A:$A,0)))</f>
        <v>0000</v>
      </c>
      <c r="U180" s="183" t="str">
        <f>IF($B180="","",INDEX(POA_GC_2026!$L:$L,MATCH($B180,POA_GC_2026!$A:$A,0)))</f>
        <v>0000</v>
      </c>
      <c r="V180" s="189">
        <f t="shared" si="12"/>
        <v>0</v>
      </c>
      <c r="W180" s="189">
        <f t="shared" si="13"/>
        <v>220</v>
      </c>
      <c r="X180" s="198"/>
      <c r="Y180" s="585"/>
      <c r="Z180" s="586">
        <v>220</v>
      </c>
      <c r="AA180" s="585"/>
      <c r="AB180" s="196" t="s">
        <v>41</v>
      </c>
      <c r="AC180" s="585">
        <v>51</v>
      </c>
      <c r="AD180" s="585"/>
      <c r="AE180" s="585"/>
      <c r="AF180" s="197">
        <f>IF($B180="","",INDEX(POA_GC_2026!$BE:$BE,MATCH($B180,POA_GC_2026!$A:$A,0)))</f>
        <v>724481.85999999987</v>
      </c>
      <c r="AG180" s="197"/>
      <c r="AH180" s="197">
        <f>IF($B180="","",INDEX(POA_GC_2026!$BE:$BE,MATCH($B180,POA_GC_2026!$A:$A,0)))</f>
        <v>724481.85999999987</v>
      </c>
      <c r="AI180" s="201" t="str">
        <f>IF($B180="","",INDEX(POA_GC_2026!$B:$B,MATCH($B180,POA_GC_2026!$A:$A,0)))</f>
        <v>HOSPITAL GENERAL DE CHONE</v>
      </c>
      <c r="AJ180" s="582"/>
    </row>
    <row r="181" spans="1:36">
      <c r="A181" s="617" t="s">
        <v>2530</v>
      </c>
      <c r="B181" s="204" t="s">
        <v>2589</v>
      </c>
      <c r="C181" s="583" t="s">
        <v>3102</v>
      </c>
      <c r="D181" s="584">
        <v>46220</v>
      </c>
      <c r="E181" s="583" t="s">
        <v>3102</v>
      </c>
      <c r="F181" s="584">
        <v>46220</v>
      </c>
      <c r="G181" s="602" t="s">
        <v>347</v>
      </c>
      <c r="H181" s="182" t="str">
        <f>IF($B181="","",INDEX(POA_GC_2026!$O:$O,MATCH($B181,POA_GC_2026!$A:$A,0)))</f>
        <v>PROVISION Y PRESTACION DE SERVICIOS DE SALUD</v>
      </c>
      <c r="I181" s="183" t="str">
        <f>IF($B181="","",INDEX(POA_GC_2026!$B:$B,MATCH($B181,POA_GC_2026!$A:$A,0)))</f>
        <v>HOSPITAL GENERAL DE CHONE</v>
      </c>
      <c r="J181" s="183" t="str">
        <f>IF($B181="","",INDEX(POA_GC_2026!$N:$N,MATCH($B181,POA_GC_2026!$A:$A,0)))</f>
        <v>HOSPITAL GENERAL DE CHONE</v>
      </c>
      <c r="K181" s="183" t="str">
        <f>IF($B181="","",INDEX(POA_GC_2026!$X:$X,MATCH($B181,POA_GC_2026!$A:$A,0)))</f>
        <v>DISTRIBUTIVOS DE SUELDOS Y SALARIOS DEL PERSONAL</v>
      </c>
      <c r="L181" s="183" t="str">
        <f>IF($B181="","",INDEX(POA_GC_2026!$C:$C,MATCH($B181,POA_GC_2026!$A:$A,0)))</f>
        <v xml:space="preserve">PAGO DE VACACIONES NO GOZADAS </v>
      </c>
      <c r="M181" s="184" t="str">
        <f>IF($B181="","",INDEX(POA_GC_2026!$D:$D,MATCH($B181,POA_GC_2026!$A:$A,0)))</f>
        <v>1333</v>
      </c>
      <c r="N181" s="185" t="str">
        <f>IF($B181="","",INDEX(POA_GC_2026!$E:$E,MATCH($B181,POA_GC_2026!$A:$A,0)))</f>
        <v>90</v>
      </c>
      <c r="O181" s="184" t="str">
        <f>IF($B181="","",INDEX(POA_GC_2026!$F:$F,MATCH($B181,POA_GC_2026!$A:$A,0)))</f>
        <v>000</v>
      </c>
      <c r="P181" s="184" t="str">
        <f>IF($B181="","",INDEX(POA_GC_2026!$G:$G,MATCH($B181,POA_GC_2026!$A:$A,0)))</f>
        <v>004</v>
      </c>
      <c r="Q181" s="183">
        <f>IF($B181="","",INDEX(POA_GC_2026!$H:$H,MATCH($B181,POA_GC_2026!$A:$A,0)))</f>
        <v>510707</v>
      </c>
      <c r="R181" s="183" t="str">
        <f>IF($B181="","",INDEX(POA_GC_2026!$I:$I,MATCH($B181,POA_GC_2026!$A:$A,0)))</f>
        <v>1300</v>
      </c>
      <c r="S181" s="183" t="str">
        <f>IF($B181="","",INDEX(POA_GC_2026!$J:$J,MATCH($B181,POA_GC_2026!$A:$A,0)))</f>
        <v>001</v>
      </c>
      <c r="T181" s="183" t="str">
        <f>IF($B181="","",INDEX(POA_GC_2026!$K:$K,MATCH($B181,POA_GC_2026!$A:$A,0)))</f>
        <v>0000</v>
      </c>
      <c r="U181" s="183" t="str">
        <f>IF($B181="","",INDEX(POA_GC_2026!$L:$L,MATCH($B181,POA_GC_2026!$A:$A,0)))</f>
        <v>0000</v>
      </c>
      <c r="V181" s="189">
        <f t="shared" si="12"/>
        <v>0</v>
      </c>
      <c r="W181" s="189">
        <f t="shared" si="13"/>
        <v>0</v>
      </c>
      <c r="X181" s="198"/>
      <c r="Y181" s="585"/>
      <c r="Z181" s="586"/>
      <c r="AA181" s="585"/>
      <c r="AB181" s="196" t="s">
        <v>41</v>
      </c>
      <c r="AC181" s="585">
        <v>51</v>
      </c>
      <c r="AD181" s="585"/>
      <c r="AE181" s="585"/>
      <c r="AF181" s="197">
        <f>IF($B181="","",INDEX(POA_GC_2026!$BE:$BE,MATCH($B181,POA_GC_2026!$A:$A,0)))</f>
        <v>0</v>
      </c>
      <c r="AG181" s="197"/>
      <c r="AH181" s="197">
        <f>IF($B181="","",INDEX(POA_GC_2026!$BE:$BE,MATCH($B181,POA_GC_2026!$A:$A,0)))</f>
        <v>0</v>
      </c>
      <c r="AI181" s="201" t="str">
        <f>IF($B181="","",INDEX(POA_GC_2026!$B:$B,MATCH($B181,POA_GC_2026!$A:$A,0)))</f>
        <v>HOSPITAL GENERAL DE CHONE</v>
      </c>
      <c r="AJ181" s="582"/>
    </row>
    <row r="182" spans="1:36">
      <c r="A182" s="617" t="s">
        <v>2915</v>
      </c>
      <c r="B182" s="204" t="s">
        <v>2733</v>
      </c>
      <c r="C182" s="583" t="s">
        <v>3107</v>
      </c>
      <c r="D182" s="584">
        <v>46227</v>
      </c>
      <c r="E182" s="583" t="s">
        <v>3107</v>
      </c>
      <c r="F182" s="584">
        <v>46227</v>
      </c>
      <c r="G182" s="602" t="s">
        <v>347</v>
      </c>
      <c r="H182" s="182" t="str">
        <f>IF($B182="","",INDEX(POA_GC_2026!$O:$O,MATCH($B182,POA_GC_2026!$A:$A,0)))</f>
        <v>PREVENCION Y PROMOCION DE LA SALUD</v>
      </c>
      <c r="I182" s="183" t="str">
        <f>IF($B182="","",INDEX(POA_GC_2026!$B:$B,MATCH($B182,POA_GC_2026!$A:$A,0)))</f>
        <v>HOSPITAL GENERAL DE CHONE</v>
      </c>
      <c r="J182" s="183" t="str">
        <f>IF($B182="","",INDEX(POA_GC_2026!$N:$N,MATCH($B182,POA_GC_2026!$A:$A,0)))</f>
        <v>HOSPITAL GENERAL DE CHONE</v>
      </c>
      <c r="K182" s="183" t="str">
        <f>IF($B182="","",INDEX(POA_GC_2026!$X:$X,MATCH($B182,POA_GC_2026!$A:$A,0)))</f>
        <v>PLAN DE MANTENIMIENTO PREVENTIVO Y CORRECTIVO DE LOS BIENES MUEBLES, INMUEBLES, EQUIPOS DE ELECTROMEDICINA Y VEHICULOS A CARGO DEL HOSPITAL</v>
      </c>
      <c r="L182" s="183" t="str">
        <f>IF($B182="","",INDEX(POA_GC_2026!$C:$C,MATCH($B182,POA_GC_2026!$A:$A,0)))</f>
        <v>CONTRATACION  DEL SERVICIO MANTENIMIENTO DE VEHICULOS(Ambulancias)</v>
      </c>
      <c r="M182" s="184" t="str">
        <f>IF($B182="","",INDEX(POA_GC_2026!$D:$D,MATCH($B182,POA_GC_2026!$A:$A,0)))</f>
        <v>1333</v>
      </c>
      <c r="N182" s="185" t="str">
        <f>IF($B182="","",INDEX(POA_GC_2026!$E:$E,MATCH($B182,POA_GC_2026!$A:$A,0)))</f>
        <v>55</v>
      </c>
      <c r="O182" s="184" t="str">
        <f>IF($B182="","",INDEX(POA_GC_2026!$F:$F,MATCH($B182,POA_GC_2026!$A:$A,0)))</f>
        <v>000</v>
      </c>
      <c r="P182" s="184" t="str">
        <f>IF($B182="","",INDEX(POA_GC_2026!$G:$G,MATCH($B182,POA_GC_2026!$A:$A,0)))</f>
        <v>004</v>
      </c>
      <c r="Q182" s="183">
        <f>IF($B182="","",INDEX(POA_GC_2026!$H:$H,MATCH($B182,POA_GC_2026!$A:$A,0)))</f>
        <v>530405</v>
      </c>
      <c r="R182" s="183" t="str">
        <f>IF($B182="","",INDEX(POA_GC_2026!$I:$I,MATCH($B182,POA_GC_2026!$A:$A,0)))</f>
        <v>1303</v>
      </c>
      <c r="S182" s="183" t="str">
        <f>IF($B182="","",INDEX(POA_GC_2026!$J:$J,MATCH($B182,POA_GC_2026!$A:$A,0)))</f>
        <v>001</v>
      </c>
      <c r="T182" s="183" t="str">
        <f>IF($B182="","",INDEX(POA_GC_2026!$K:$K,MATCH($B182,POA_GC_2026!$A:$A,0)))</f>
        <v>0000</v>
      </c>
      <c r="U182" s="183" t="str">
        <f>IF($B182="","",INDEX(POA_GC_2026!$L:$L,MATCH($B182,POA_GC_2026!$A:$A,0)))</f>
        <v>0000</v>
      </c>
      <c r="V182" s="189">
        <f t="shared" si="12"/>
        <v>6872.48</v>
      </c>
      <c r="W182" s="189">
        <f t="shared" si="13"/>
        <v>0</v>
      </c>
      <c r="X182" s="198">
        <v>6872.48</v>
      </c>
      <c r="Y182" s="585"/>
      <c r="Z182" s="586"/>
      <c r="AA182" s="585"/>
      <c r="AB182" s="587" t="s">
        <v>41</v>
      </c>
      <c r="AC182" s="585">
        <v>52</v>
      </c>
      <c r="AD182" s="585"/>
      <c r="AE182" s="585" t="s">
        <v>3106</v>
      </c>
      <c r="AF182" s="197">
        <f>IF($B182="","",INDEX(POA_GC_2026!$BE:$BE,MATCH($B182,POA_GC_2026!$A:$A,0)))</f>
        <v>6872.48</v>
      </c>
      <c r="AG182" s="197"/>
      <c r="AH182" s="197">
        <f>IF($B182="","",INDEX(POA_GC_2026!$BE:$BE,MATCH($B182,POA_GC_2026!$A:$A,0)))</f>
        <v>6872.48</v>
      </c>
      <c r="AI182" s="201" t="str">
        <f>IF($B182="","",INDEX(POA_GC_2026!$B:$B,MATCH($B182,POA_GC_2026!$A:$A,0)))</f>
        <v>HOSPITAL GENERAL DE CHONE</v>
      </c>
      <c r="AJ182" s="582"/>
    </row>
    <row r="183" spans="1:36">
      <c r="A183" s="581"/>
      <c r="B183" s="582"/>
      <c r="C183" s="583"/>
      <c r="D183" s="584"/>
      <c r="E183" s="583"/>
      <c r="F183" s="584"/>
      <c r="G183" s="583"/>
      <c r="H183" s="182" t="str">
        <f>IF($B183="","",INDEX(POA_GC_2026!$O:$O,MATCH($B183,POA_GC_2026!$A:$A,0)))</f>
        <v/>
      </c>
      <c r="I183" s="183" t="str">
        <f>IF($B183="","",INDEX(POA_GC_2026!$B:$B,MATCH($B183,POA_GC_2026!$A:$A,0)))</f>
        <v/>
      </c>
      <c r="J183" s="183" t="str">
        <f>IF($B183="","",INDEX(POA_GC_2026!$N:$N,MATCH($B183,POA_GC_2026!$A:$A,0)))</f>
        <v/>
      </c>
      <c r="K183" s="183" t="str">
        <f>IF($B183="","",INDEX(POA_GC_2026!$X:$X,MATCH($B183,POA_GC_2026!$A:$A,0)))</f>
        <v/>
      </c>
      <c r="L183" s="183" t="str">
        <f>IF($B183="","",INDEX(POA_GC_2026!$C:$C,MATCH($B183,POA_GC_2026!$A:$A,0)))</f>
        <v/>
      </c>
      <c r="M183" s="184" t="str">
        <f>IF($B183="","",INDEX(POA_GC_2026!$D:$D,MATCH($B183,POA_GC_2026!$A:$A,0)))</f>
        <v/>
      </c>
      <c r="N183" s="185" t="str">
        <f>IF($B183="","",INDEX(POA_GC_2026!$E:$E,MATCH($B183,POA_GC_2026!$A:$A,0)))</f>
        <v/>
      </c>
      <c r="O183" s="184" t="str">
        <f>IF($B183="","",INDEX(POA_GC_2026!$F:$F,MATCH($B183,POA_GC_2026!$A:$A,0)))</f>
        <v/>
      </c>
      <c r="P183" s="184" t="str">
        <f>IF($B183="","",INDEX(POA_GC_2026!$G:$G,MATCH($B183,POA_GC_2026!$A:$A,0)))</f>
        <v/>
      </c>
      <c r="Q183" s="183" t="str">
        <f>IF($B183="","",INDEX(POA_GC_2026!$H:$H,MATCH($B183,POA_GC_2026!$A:$A,0)))</f>
        <v/>
      </c>
      <c r="R183" s="183" t="str">
        <f>IF($B183="","",INDEX(POA_GC_2026!$I:$I,MATCH($B183,POA_GC_2026!$A:$A,0)))</f>
        <v/>
      </c>
      <c r="S183" s="183" t="str">
        <f>IF($B183="","",INDEX(POA_GC_2026!$J:$J,MATCH($B183,POA_GC_2026!$A:$A,0)))</f>
        <v/>
      </c>
      <c r="T183" s="183" t="str">
        <f>IF($B183="","",INDEX(POA_GC_2026!$K:$K,MATCH($B183,POA_GC_2026!$A:$A,0)))</f>
        <v/>
      </c>
      <c r="U183" s="183" t="str">
        <f>IF($B183="","",INDEX(POA_GC_2026!$L:$L,MATCH($B183,POA_GC_2026!$A:$A,0)))</f>
        <v/>
      </c>
      <c r="V183" s="189">
        <f t="shared" si="12"/>
        <v>0</v>
      </c>
      <c r="W183" s="189">
        <f t="shared" si="13"/>
        <v>0</v>
      </c>
      <c r="X183" s="585"/>
      <c r="Y183" s="585"/>
      <c r="Z183" s="586"/>
      <c r="AA183" s="585"/>
      <c r="AB183" s="587"/>
      <c r="AC183" s="585"/>
      <c r="AD183" s="585"/>
      <c r="AE183" s="585"/>
      <c r="AF183" s="197" t="str">
        <f>IF($B183="","",INDEX(POA_GC_2026!$BE:$BE,MATCH($B183,POA_GC_2026!$A:$A,0)))</f>
        <v/>
      </c>
      <c r="AG183" s="197"/>
      <c r="AH183" s="197" t="str">
        <f>IF($B183="","",INDEX(POA_GC_2026!$BE:$BE,MATCH($B183,POA_GC_2026!$A:$A,0)))</f>
        <v/>
      </c>
      <c r="AI183" s="201" t="str">
        <f>IF($B183="","",INDEX(POA_GC_2026!$B:$B,MATCH($B183,POA_GC_2026!$A:$A,0)))</f>
        <v/>
      </c>
      <c r="AJ183" s="582"/>
    </row>
    <row r="184" spans="1:36">
      <c r="A184" s="581"/>
      <c r="B184" s="582"/>
      <c r="C184" s="583"/>
      <c r="D184" s="584"/>
      <c r="E184" s="583"/>
      <c r="F184" s="584"/>
      <c r="G184" s="583"/>
      <c r="H184" s="182" t="str">
        <f>IF($B184="","",INDEX(POA_GC_2026!$O:$O,MATCH($B184,POA_GC_2026!$A:$A,0)))</f>
        <v/>
      </c>
      <c r="I184" s="183" t="str">
        <f>IF($B184="","",INDEX(POA_GC_2026!$B:$B,MATCH($B184,POA_GC_2026!$A:$A,0)))</f>
        <v/>
      </c>
      <c r="J184" s="183" t="str">
        <f>IF($B184="","",INDEX(POA_GC_2026!$N:$N,MATCH($B184,POA_GC_2026!$A:$A,0)))</f>
        <v/>
      </c>
      <c r="K184" s="183" t="str">
        <f>IF($B184="","",INDEX(POA_GC_2026!$X:$X,MATCH($B184,POA_GC_2026!$A:$A,0)))</f>
        <v/>
      </c>
      <c r="L184" s="183" t="str">
        <f>IF($B184="","",INDEX(POA_GC_2026!$C:$C,MATCH($B184,POA_GC_2026!$A:$A,0)))</f>
        <v/>
      </c>
      <c r="M184" s="184" t="str">
        <f>IF($B184="","",INDEX(POA_GC_2026!$D:$D,MATCH($B184,POA_GC_2026!$A:$A,0)))</f>
        <v/>
      </c>
      <c r="N184" s="185" t="str">
        <f>IF($B184="","",INDEX(POA_GC_2026!$E:$E,MATCH($B184,POA_GC_2026!$A:$A,0)))</f>
        <v/>
      </c>
      <c r="O184" s="184" t="str">
        <f>IF($B184="","",INDEX(POA_GC_2026!$F:$F,MATCH($B184,POA_GC_2026!$A:$A,0)))</f>
        <v/>
      </c>
      <c r="P184" s="184" t="str">
        <f>IF($B184="","",INDEX(POA_GC_2026!$G:$G,MATCH($B184,POA_GC_2026!$A:$A,0)))</f>
        <v/>
      </c>
      <c r="Q184" s="183" t="str">
        <f>IF($B184="","",INDEX(POA_GC_2026!$H:$H,MATCH($B184,POA_GC_2026!$A:$A,0)))</f>
        <v/>
      </c>
      <c r="R184" s="183" t="str">
        <f>IF($B184="","",INDEX(POA_GC_2026!$I:$I,MATCH($B184,POA_GC_2026!$A:$A,0)))</f>
        <v/>
      </c>
      <c r="S184" s="183" t="str">
        <f>IF($B184="","",INDEX(POA_GC_2026!$J:$J,MATCH($B184,POA_GC_2026!$A:$A,0)))</f>
        <v/>
      </c>
      <c r="T184" s="183" t="str">
        <f>IF($B184="","",INDEX(POA_GC_2026!$K:$K,MATCH($B184,POA_GC_2026!$A:$A,0)))</f>
        <v/>
      </c>
      <c r="U184" s="183" t="str">
        <f>IF($B184="","",INDEX(POA_GC_2026!$L:$L,MATCH($B184,POA_GC_2026!$A:$A,0)))</f>
        <v/>
      </c>
      <c r="V184" s="189">
        <f t="shared" si="12"/>
        <v>0</v>
      </c>
      <c r="W184" s="189">
        <f t="shared" si="13"/>
        <v>0</v>
      </c>
      <c r="X184" s="585"/>
      <c r="Y184" s="585"/>
      <c r="Z184" s="586"/>
      <c r="AA184" s="585"/>
      <c r="AB184" s="587"/>
      <c r="AC184" s="585"/>
      <c r="AD184" s="585"/>
      <c r="AE184" s="585"/>
      <c r="AF184" s="197" t="str">
        <f>IF($B184="","",INDEX(POA_GC_2026!$BE:$BE,MATCH($B184,POA_GC_2026!$A:$A,0)))</f>
        <v/>
      </c>
      <c r="AG184" s="197"/>
      <c r="AH184" s="197" t="str">
        <f>IF($B184="","",INDEX(POA_GC_2026!$BE:$BE,MATCH($B184,POA_GC_2026!$A:$A,0)))</f>
        <v/>
      </c>
      <c r="AI184" s="201" t="str">
        <f>IF($B184="","",INDEX(POA_GC_2026!$B:$B,MATCH($B184,POA_GC_2026!$A:$A,0)))</f>
        <v/>
      </c>
      <c r="AJ184" s="582"/>
    </row>
    <row r="185" spans="1:36">
      <c r="A185" s="581"/>
      <c r="B185" s="582"/>
      <c r="C185" s="583"/>
      <c r="D185" s="584"/>
      <c r="E185" s="583"/>
      <c r="F185" s="584"/>
      <c r="G185" s="583"/>
      <c r="H185" s="182" t="str">
        <f>IF($B185="","",INDEX(POA_GC_2026!$O:$O,MATCH($B185,POA_GC_2026!$A:$A,0)))</f>
        <v/>
      </c>
      <c r="I185" s="183" t="str">
        <f>IF($B185="","",INDEX(POA_GC_2026!$B:$B,MATCH($B185,POA_GC_2026!$A:$A,0)))</f>
        <v/>
      </c>
      <c r="J185" s="183" t="str">
        <f>IF($B185="","",INDEX(POA_GC_2026!$N:$N,MATCH($B185,POA_GC_2026!$A:$A,0)))</f>
        <v/>
      </c>
      <c r="K185" s="183" t="str">
        <f>IF($B185="","",INDEX(POA_GC_2026!$X:$X,MATCH($B185,POA_GC_2026!$A:$A,0)))</f>
        <v/>
      </c>
      <c r="L185" s="183" t="str">
        <f>IF($B185="","",INDEX(POA_GC_2026!$C:$C,MATCH($B185,POA_GC_2026!$A:$A,0)))</f>
        <v/>
      </c>
      <c r="M185" s="184" t="str">
        <f>IF($B185="","",INDEX(POA_GC_2026!$D:$D,MATCH($B185,POA_GC_2026!$A:$A,0)))</f>
        <v/>
      </c>
      <c r="N185" s="185" t="str">
        <f>IF($B185="","",INDEX(POA_GC_2026!$E:$E,MATCH($B185,POA_GC_2026!$A:$A,0)))</f>
        <v/>
      </c>
      <c r="O185" s="184" t="str">
        <f>IF($B185="","",INDEX(POA_GC_2026!$F:$F,MATCH($B185,POA_GC_2026!$A:$A,0)))</f>
        <v/>
      </c>
      <c r="P185" s="184" t="str">
        <f>IF($B185="","",INDEX(POA_GC_2026!$G:$G,MATCH($B185,POA_GC_2026!$A:$A,0)))</f>
        <v/>
      </c>
      <c r="Q185" s="183" t="str">
        <f>IF($B185="","",INDEX(POA_GC_2026!$H:$H,MATCH($B185,POA_GC_2026!$A:$A,0)))</f>
        <v/>
      </c>
      <c r="R185" s="183" t="str">
        <f>IF($B185="","",INDEX(POA_GC_2026!$I:$I,MATCH($B185,POA_GC_2026!$A:$A,0)))</f>
        <v/>
      </c>
      <c r="S185" s="183" t="str">
        <f>IF($B185="","",INDEX(POA_GC_2026!$J:$J,MATCH($B185,POA_GC_2026!$A:$A,0)))</f>
        <v/>
      </c>
      <c r="T185" s="183" t="str">
        <f>IF($B185="","",INDEX(POA_GC_2026!$K:$K,MATCH($B185,POA_GC_2026!$A:$A,0)))</f>
        <v/>
      </c>
      <c r="U185" s="183" t="str">
        <f>IF($B185="","",INDEX(POA_GC_2026!$L:$L,MATCH($B185,POA_GC_2026!$A:$A,0)))</f>
        <v/>
      </c>
      <c r="V185" s="189">
        <f t="shared" si="12"/>
        <v>0</v>
      </c>
      <c r="W185" s="189">
        <f t="shared" si="13"/>
        <v>0</v>
      </c>
      <c r="X185" s="585"/>
      <c r="Y185" s="585"/>
      <c r="Z185" s="586"/>
      <c r="AA185" s="585"/>
      <c r="AB185" s="587"/>
      <c r="AC185" s="585"/>
      <c r="AD185" s="585"/>
      <c r="AE185" s="585"/>
      <c r="AF185" s="197" t="str">
        <f>IF($B185="","",INDEX(POA_GC_2026!$BE:$BE,MATCH($B185,POA_GC_2026!$A:$A,0)))</f>
        <v/>
      </c>
      <c r="AG185" s="197"/>
      <c r="AH185" s="197" t="str">
        <f>IF($B185="","",INDEX(POA_GC_2026!$BE:$BE,MATCH($B185,POA_GC_2026!$A:$A,0)))</f>
        <v/>
      </c>
      <c r="AI185" s="201" t="str">
        <f>IF($B185="","",INDEX(POA_GC_2026!$B:$B,MATCH($B185,POA_GC_2026!$A:$A,0)))</f>
        <v/>
      </c>
      <c r="AJ185" s="582"/>
    </row>
    <row r="186" spans="1:36">
      <c r="A186" s="557"/>
      <c r="B186" s="204"/>
      <c r="C186" s="558"/>
      <c r="D186" s="559"/>
      <c r="E186" s="558"/>
      <c r="F186" s="559"/>
      <c r="G186" s="558"/>
      <c r="H186" s="182" t="str">
        <f>IF($B186="","",INDEX(POA_GC_2026!$O:$O,MATCH($B186,POA_GC_2026!$A:$A,0)))</f>
        <v/>
      </c>
      <c r="I186" s="183" t="str">
        <f>IF($B186="","",INDEX(POA_GC_2026!$B:$B,MATCH($B186,POA_GC_2026!$A:$A,0)))</f>
        <v/>
      </c>
      <c r="J186" s="183" t="str">
        <f>IF($B186="","",INDEX(POA_GC_2026!$N:$N,MATCH($B186,POA_GC_2026!$A:$A,0)))</f>
        <v/>
      </c>
      <c r="K186" s="183" t="str">
        <f>IF($B186="","",INDEX(POA_GC_2026!$X:$X,MATCH($B186,POA_GC_2026!$A:$A,0)))</f>
        <v/>
      </c>
      <c r="L186" s="183" t="str">
        <f>IF($B186="","",INDEX(POA_GC_2026!$C:$C,MATCH($B186,POA_GC_2026!$A:$A,0)))</f>
        <v/>
      </c>
      <c r="M186" s="184" t="str">
        <f>IF($B186="","",INDEX(POA_GC_2026!$D:$D,MATCH($B186,POA_GC_2026!$A:$A,0)))</f>
        <v/>
      </c>
      <c r="N186" s="185" t="str">
        <f>IF($B186="","",INDEX(POA_GC_2026!$E:$E,MATCH($B186,POA_GC_2026!$A:$A,0)))</f>
        <v/>
      </c>
      <c r="O186" s="184" t="str">
        <f>IF($B186="","",INDEX(POA_GC_2026!$F:$F,MATCH($B186,POA_GC_2026!$A:$A,0)))</f>
        <v/>
      </c>
      <c r="P186" s="184" t="str">
        <f>IF($B186="","",INDEX(POA_GC_2026!$G:$G,MATCH($B186,POA_GC_2026!$A:$A,0)))</f>
        <v/>
      </c>
      <c r="Q186" s="183" t="str">
        <f>IF($B186="","",INDEX(POA_GC_2026!$H:$H,MATCH($B186,POA_GC_2026!$A:$A,0)))</f>
        <v/>
      </c>
      <c r="R186" s="183" t="str">
        <f>IF($B186="","",INDEX(POA_GC_2026!$I:$I,MATCH($B186,POA_GC_2026!$A:$A,0)))</f>
        <v/>
      </c>
      <c r="S186" s="183" t="str">
        <f>IF($B186="","",INDEX(POA_GC_2026!$J:$J,MATCH($B186,POA_GC_2026!$A:$A,0)))</f>
        <v/>
      </c>
      <c r="T186" s="183" t="str">
        <f>IF($B186="","",INDEX(POA_GC_2026!$K:$K,MATCH($B186,POA_GC_2026!$A:$A,0)))</f>
        <v/>
      </c>
      <c r="U186" s="183" t="str">
        <f>IF($B186="","",INDEX(POA_GC_2026!$L:$L,MATCH($B186,POA_GC_2026!$A:$A,0)))</f>
        <v/>
      </c>
      <c r="V186" s="189">
        <f t="shared" si="12"/>
        <v>0</v>
      </c>
      <c r="W186" s="189">
        <f t="shared" si="13"/>
        <v>0</v>
      </c>
      <c r="X186" s="145"/>
      <c r="Y186" s="145"/>
      <c r="Z186" s="198"/>
      <c r="AA186" s="145"/>
      <c r="AB186" s="196"/>
      <c r="AC186" s="145"/>
      <c r="AD186" s="145"/>
      <c r="AE186" s="145"/>
      <c r="AF186" s="197" t="str">
        <f>IF($B186="","",INDEX(POA_GC_2026!$BE:$BE,MATCH($B186,POA_GC_2026!$A:$A,0)))</f>
        <v/>
      </c>
      <c r="AG186" s="197"/>
      <c r="AH186" s="197" t="str">
        <f>IF($B186="","",INDEX(POA_GC_2026!$BE:$BE,MATCH($B186,POA_GC_2026!$A:$A,0)))</f>
        <v/>
      </c>
      <c r="AI186" s="201" t="str">
        <f>IF($B186="","",INDEX(POA_GC_2026!$B:$B,MATCH($B186,POA_GC_2026!$A:$A,0)))</f>
        <v/>
      </c>
      <c r="AJ186" s="204"/>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1:IQ297"/>
  <sheetViews>
    <sheetView zoomScale="91" zoomScaleNormal="91" workbookViewId="0"/>
  </sheetViews>
  <sheetFormatPr baseColWidth="10" defaultColWidth="12.5703125" defaultRowHeight="22.5" customHeight="1"/>
  <cols>
    <col min="1" max="1" width="11.28515625" style="84" customWidth="1"/>
    <col min="2" max="2" width="13.5703125" style="84" customWidth="1"/>
    <col min="3" max="3" width="7.42578125" style="84" customWidth="1"/>
    <col min="4" max="4" width="10.42578125" style="84" customWidth="1"/>
    <col min="5" max="5" width="13.85546875" style="84" customWidth="1"/>
    <col min="6" max="6" width="7.85546875" style="84" customWidth="1"/>
    <col min="7" max="7" width="4.85546875" style="84" customWidth="1"/>
    <col min="8" max="8" width="12.140625" style="84" customWidth="1"/>
    <col min="9" max="9" width="12.5703125" style="85" customWidth="1"/>
    <col min="10" max="10" width="12.85546875" style="85" customWidth="1"/>
    <col min="11" max="11" width="9.7109375" style="84" customWidth="1"/>
    <col min="12" max="12" width="11.7109375" style="84" customWidth="1"/>
    <col min="13" max="13" width="13.5703125" style="84" customWidth="1"/>
    <col min="14" max="14" width="8.7109375" style="85" customWidth="1"/>
    <col min="15" max="15" width="13.5703125" style="86" customWidth="1"/>
    <col min="16" max="16" width="12.28515625" style="86" customWidth="1"/>
    <col min="17" max="17" width="11.42578125" style="87" customWidth="1"/>
    <col min="18" max="18" width="15.5703125" style="84" customWidth="1"/>
    <col min="19" max="19" width="12.28515625" style="84" customWidth="1"/>
    <col min="20" max="20" width="14.85546875" style="88" customWidth="1"/>
    <col min="21" max="21" width="12.28515625" style="89" customWidth="1"/>
    <col min="22" max="22" width="9.85546875" style="84" customWidth="1"/>
    <col min="23" max="24" width="5" style="84" customWidth="1"/>
    <col min="25" max="25" width="15.5703125" style="84" customWidth="1"/>
    <col min="26" max="26" width="15.28515625" style="84" customWidth="1"/>
    <col min="27" max="27" width="8.42578125" style="84" customWidth="1"/>
    <col min="28" max="28" width="17.7109375" style="83" customWidth="1"/>
    <col min="29" max="29" width="14.28515625" style="84" customWidth="1"/>
    <col min="30" max="31" width="12.5703125" style="84" customWidth="1"/>
    <col min="32" max="32" width="16.140625" style="84" customWidth="1"/>
    <col min="33" max="36" width="12.5703125" style="84" customWidth="1"/>
    <col min="37" max="37" width="15.5703125" style="84" customWidth="1"/>
    <col min="38" max="38" width="11.140625" style="89" customWidth="1"/>
    <col min="39" max="41" width="12.5703125" style="84" customWidth="1"/>
    <col min="42" max="42" width="15.5703125" style="84" customWidth="1"/>
    <col min="43" max="251" width="12.5703125" style="84"/>
    <col min="252" max="16384" width="12.5703125" style="39"/>
  </cols>
  <sheetData>
    <row r="1" spans="1:42" s="81" customFormat="1" ht="22.5" customHeight="1">
      <c r="A1" s="90"/>
      <c r="B1" s="90"/>
      <c r="E1" s="91"/>
      <c r="I1" s="102"/>
      <c r="J1" s="102"/>
      <c r="K1" s="103"/>
      <c r="L1" s="104" t="s">
        <v>2147</v>
      </c>
      <c r="M1" s="105"/>
      <c r="N1" s="102"/>
      <c r="O1" s="106"/>
      <c r="P1" s="107"/>
      <c r="Q1" s="124"/>
      <c r="R1" s="82"/>
      <c r="T1" s="125"/>
      <c r="U1" s="126"/>
      <c r="AL1" s="126"/>
    </row>
    <row r="2" spans="1:42" s="81" customFormat="1" ht="22.5" customHeight="1">
      <c r="A2" s="90"/>
      <c r="B2" s="90"/>
      <c r="E2" s="91"/>
      <c r="I2" s="102"/>
      <c r="J2" s="102"/>
      <c r="K2" s="103"/>
      <c r="L2" s="104"/>
      <c r="M2" s="105"/>
      <c r="N2" s="102"/>
      <c r="O2" s="106"/>
      <c r="P2" s="107"/>
      <c r="Q2" s="124"/>
      <c r="R2" s="82"/>
      <c r="T2" s="125"/>
      <c r="U2" s="126"/>
      <c r="AL2" s="126"/>
    </row>
    <row r="3" spans="1:42" s="81" customFormat="1" ht="22.5" customHeight="1">
      <c r="A3" s="90"/>
      <c r="B3" s="90"/>
      <c r="E3" s="91"/>
      <c r="I3" s="102"/>
      <c r="J3" s="102"/>
      <c r="K3" s="103"/>
      <c r="L3" s="104"/>
      <c r="M3" s="105"/>
      <c r="N3" s="102"/>
      <c r="O3" s="106"/>
      <c r="P3" s="107"/>
      <c r="Q3" s="124"/>
      <c r="R3" s="82"/>
      <c r="T3" s="125"/>
      <c r="U3" s="126"/>
      <c r="AL3" s="126"/>
    </row>
    <row r="4" spans="1:42" s="81" customFormat="1" ht="22.5" customHeight="1">
      <c r="A4" s="92"/>
      <c r="B4" s="92"/>
      <c r="C4" s="93"/>
      <c r="D4" s="93"/>
      <c r="E4" s="94"/>
      <c r="F4" s="93"/>
      <c r="G4" s="93"/>
      <c r="H4" s="93"/>
      <c r="I4" s="94"/>
      <c r="J4" s="94"/>
      <c r="K4" s="108"/>
      <c r="L4" s="109"/>
      <c r="M4" s="110"/>
      <c r="N4" s="94"/>
      <c r="O4" s="111"/>
      <c r="P4" s="112"/>
      <c r="Q4" s="127"/>
      <c r="R4" s="128"/>
      <c r="S4" s="636" t="s">
        <v>2223</v>
      </c>
      <c r="T4" s="637"/>
      <c r="U4" s="636"/>
      <c r="V4" s="636"/>
      <c r="W4" s="636"/>
      <c r="X4" s="636"/>
      <c r="Y4" s="636"/>
      <c r="Z4" s="636"/>
      <c r="AA4" s="636"/>
      <c r="AB4" s="636"/>
      <c r="AC4" s="636"/>
      <c r="AD4" s="636"/>
      <c r="AE4" s="636"/>
      <c r="AF4" s="636"/>
      <c r="AG4" s="636"/>
      <c r="AH4" s="636"/>
      <c r="AI4" s="636"/>
      <c r="AJ4" s="636"/>
      <c r="AK4" s="636"/>
      <c r="AL4" s="636"/>
      <c r="AM4" s="636"/>
      <c r="AN4" s="636"/>
      <c r="AO4" s="636"/>
      <c r="AP4" s="636"/>
    </row>
    <row r="5" spans="1:42" s="82" customFormat="1" ht="36" customHeight="1">
      <c r="A5" s="95" t="s">
        <v>2224</v>
      </c>
      <c r="B5" s="95" t="s">
        <v>2225</v>
      </c>
      <c r="C5" s="95" t="s">
        <v>2226</v>
      </c>
      <c r="D5" s="95" t="s">
        <v>2227</v>
      </c>
      <c r="E5" s="96" t="s">
        <v>2181</v>
      </c>
      <c r="F5" s="97" t="s">
        <v>2185</v>
      </c>
      <c r="G5" s="97" t="s">
        <v>16</v>
      </c>
      <c r="H5" s="98" t="s">
        <v>126</v>
      </c>
      <c r="I5" s="113" t="s">
        <v>180</v>
      </c>
      <c r="J5" s="113" t="s">
        <v>2228</v>
      </c>
      <c r="K5" s="95" t="s">
        <v>2229</v>
      </c>
      <c r="L5" s="114" t="s">
        <v>2230</v>
      </c>
      <c r="M5" s="481" t="s">
        <v>2231</v>
      </c>
      <c r="N5" s="115" t="s">
        <v>2232</v>
      </c>
      <c r="O5" s="482" t="s">
        <v>2233</v>
      </c>
      <c r="P5" s="482" t="s">
        <v>2234</v>
      </c>
      <c r="Q5" s="129" t="s">
        <v>2235</v>
      </c>
      <c r="R5" s="130" t="s">
        <v>2236</v>
      </c>
      <c r="S5" s="131" t="s">
        <v>2237</v>
      </c>
      <c r="T5" s="132" t="s">
        <v>2238</v>
      </c>
      <c r="U5" s="133" t="s">
        <v>2239</v>
      </c>
      <c r="V5" s="479" t="s">
        <v>2240</v>
      </c>
      <c r="W5" s="134" t="s">
        <v>2241</v>
      </c>
      <c r="X5" s="134" t="s">
        <v>2242</v>
      </c>
      <c r="Y5" s="134" t="s">
        <v>2243</v>
      </c>
      <c r="Z5" s="134" t="s">
        <v>2244</v>
      </c>
      <c r="AA5" s="480" t="s">
        <v>2245</v>
      </c>
      <c r="AB5" s="480" t="s">
        <v>2246</v>
      </c>
      <c r="AC5" s="480" t="s">
        <v>2247</v>
      </c>
      <c r="AD5" s="480" t="s">
        <v>2248</v>
      </c>
      <c r="AE5" s="480" t="s">
        <v>2249</v>
      </c>
      <c r="AF5" s="480" t="s">
        <v>2250</v>
      </c>
      <c r="AG5" s="480" t="s">
        <v>2251</v>
      </c>
      <c r="AH5" s="480" t="s">
        <v>2252</v>
      </c>
      <c r="AI5" s="480" t="s">
        <v>2253</v>
      </c>
      <c r="AJ5" s="480" t="s">
        <v>2254</v>
      </c>
      <c r="AK5" s="480" t="s">
        <v>2255</v>
      </c>
      <c r="AL5" s="139" t="s">
        <v>2256</v>
      </c>
      <c r="AM5" s="139" t="s">
        <v>2257</v>
      </c>
      <c r="AN5" s="141" t="s">
        <v>123</v>
      </c>
      <c r="AO5" s="141" t="s">
        <v>2258</v>
      </c>
      <c r="AP5" s="143" t="s">
        <v>2259</v>
      </c>
    </row>
    <row r="6" spans="1:42" ht="22.5" customHeight="1">
      <c r="A6" s="144" t="s">
        <v>2534</v>
      </c>
      <c r="B6" s="610" t="str">
        <f>IF($A6="","",INDEX(POA_GC_2026!$O:$O,MATCH($A6,POA_GC_2026!$A:$A,0)))</f>
        <v>GARANTIA DE LA CALIDAD DE LOS SERVICIOS DE SALUD</v>
      </c>
      <c r="C6" s="610" t="str">
        <f>IF($A6="","",INDEX(POA_GC_2026!$E:$E,MATCH($A6,POA_GC_2026!$A:$A,0)))</f>
        <v>57</v>
      </c>
      <c r="D6" s="610" t="str">
        <f>IF($A6="","",INDEX(POA_GC_2026!$B:$B,MATCH($A6,POA_GC_2026!$A:$A,0)))</f>
        <v>HOSPITAL GENERAL DE CHONE</v>
      </c>
      <c r="E6" s="610" t="str">
        <f>IF($A6="","",INDEX(POA_GC_2026!$C:$C,MATCH($A6,POA_GC_2026!$A:$A,0)))</f>
        <v>CONTRATACION SERVICIO DE MANTENIMIENTO DE MAQUINARIAS Y EQUIPOS (BIOMEDICOS)</v>
      </c>
      <c r="F6" s="610">
        <f>IF($A6="","",INDEX(POA_GC_2026!$H:$H,MATCH($A6,POA_GC_2026!$A:$A,0)))</f>
        <v>530404</v>
      </c>
      <c r="G6" s="610" t="str">
        <f>IF($A6="","",INDEX(POA_GC_2026!$J:$J,MATCH($A6,POA_GC_2026!$A:$A,0)))</f>
        <v>001</v>
      </c>
      <c r="H6" s="611">
        <f>IF($A6="","",INDEX(POA_GC_2026!$BE:$BE,MATCH($A6,POA_GC_2026!$A:$A,0)))</f>
        <v>5000</v>
      </c>
      <c r="I6" s="611">
        <f>IF($A6="","",INDEX(POA_GC_2026!$DG:$DG,MATCH($A6,POA_GC_2026!$A:$A,0)))</f>
        <v>0</v>
      </c>
      <c r="J6" s="611">
        <f t="shared" ref="J6" si="0">IF(OR(H6="",I6=""),"",H6-I6)</f>
        <v>5000</v>
      </c>
      <c r="K6" s="119">
        <v>46111</v>
      </c>
      <c r="L6" s="120">
        <v>35</v>
      </c>
      <c r="M6" s="121">
        <v>0</v>
      </c>
      <c r="N6" s="593" t="str">
        <f>IF(A6="","",INDEX(POA_GC_2026!CE:CE,MATCH(A6,POA_GC_2026!A:A,0)))</f>
        <v>SI</v>
      </c>
      <c r="O6" s="122">
        <v>5000</v>
      </c>
      <c r="P6" s="122">
        <v>5000</v>
      </c>
      <c r="Q6" s="138" t="s">
        <v>26</v>
      </c>
      <c r="R6" s="116"/>
      <c r="S6" s="604">
        <v>46106</v>
      </c>
      <c r="T6" s="598">
        <f t="shared" ref="T6:T69" ca="1" si="1">TODAY()</f>
        <v>46247</v>
      </c>
      <c r="U6" s="599">
        <f t="shared" ref="U6" ca="1" si="2">IFERROR(DAYS360(K6,T6,FALSE),"0")</f>
        <v>133</v>
      </c>
      <c r="V6" s="596"/>
      <c r="W6" s="588" t="str">
        <f t="shared" ref="W6" si="3">IF(C6="","",C6)</f>
        <v>57</v>
      </c>
      <c r="X6" s="588" t="str">
        <f>IF($A6="","",INDEX(POA_GC_2026!$G:$G,MATCH($A6,POA_GC_2026!$A:$A,0)))</f>
        <v>001</v>
      </c>
      <c r="Y6" s="589">
        <f t="shared" ref="Y6" si="4">+O6</f>
        <v>5000</v>
      </c>
      <c r="Z6" s="589">
        <f t="shared" ref="Z6" si="5">+O6-P6</f>
        <v>0</v>
      </c>
      <c r="AA6" s="116" t="s">
        <v>2940</v>
      </c>
      <c r="AB6" s="120" t="s">
        <v>2941</v>
      </c>
      <c r="AC6" s="116">
        <v>5000</v>
      </c>
      <c r="AD6" s="116">
        <v>5000</v>
      </c>
      <c r="AE6" s="116" t="s">
        <v>2418</v>
      </c>
      <c r="AF6" s="116" t="s">
        <v>2536</v>
      </c>
      <c r="AG6" s="604">
        <v>46118</v>
      </c>
      <c r="AH6" s="604">
        <v>46121</v>
      </c>
      <c r="AI6" s="116"/>
      <c r="AJ6" s="116">
        <v>7</v>
      </c>
      <c r="AK6" s="604">
        <v>46142</v>
      </c>
      <c r="AL6" s="604">
        <v>46142</v>
      </c>
      <c r="AM6" s="604">
        <v>46142</v>
      </c>
      <c r="AN6" s="116"/>
      <c r="AO6" s="116"/>
      <c r="AP6" s="116"/>
    </row>
    <row r="7" spans="1:42" ht="22.5" customHeight="1">
      <c r="A7" s="144" t="s">
        <v>2537</v>
      </c>
      <c r="B7" s="610" t="str">
        <f>IF($A7="","",INDEX(POA_GC_2026!$O:$O,MATCH($A7,POA_GC_2026!$A:$A,0)))</f>
        <v>GARANTIA DE LA CALIDAD DE LOS SERVICIOS DE SALUD</v>
      </c>
      <c r="C7" s="610" t="str">
        <f>IF($A7="","",INDEX(POA_GC_2026!$E:$E,MATCH($A7,POA_GC_2026!$A:$A,0)))</f>
        <v>57</v>
      </c>
      <c r="D7" s="610" t="str">
        <f>IF($A7="","",INDEX(POA_GC_2026!$B:$B,MATCH($A7,POA_GC_2026!$A:$A,0)))</f>
        <v>HOSPITAL GENERAL DE CHONE</v>
      </c>
      <c r="E7" s="610" t="str">
        <f>IF($A7="","",INDEX(POA_GC_2026!$C:$C,MATCH($A7,POA_GC_2026!$A:$A,0)))</f>
        <v>ADQUISICION DE REPUESTOS Y ACCESORIOS PLAN DE MANTENIMIENTO PREVENTIVO Y CORRECTIVO DE LOS BIENES MUEBLES, INMUEBLES, EQUIPOS DE ELECTROMEDICINA Y VEHICULOS A CARGO DEL HOSPITAL</v>
      </c>
      <c r="F7" s="610">
        <f>IF($A7="","",INDEX(POA_GC_2026!$H:$H,MATCH($A7,POA_GC_2026!$A:$A,0)))</f>
        <v>530813</v>
      </c>
      <c r="G7" s="610" t="str">
        <f>IF($A7="","",INDEX(POA_GC_2026!$J:$J,MATCH($A7,POA_GC_2026!$A:$A,0)))</f>
        <v>001</v>
      </c>
      <c r="H7" s="611">
        <f>IF($A7="","",INDEX(POA_GC_2026!$BE:$BE,MATCH($A7,POA_GC_2026!$A:$A,0)))</f>
        <v>0</v>
      </c>
      <c r="I7" s="611">
        <f>IF($A7="","",INDEX(POA_GC_2026!$DG:$DG,MATCH($A7,POA_GC_2026!$A:$A,0)))</f>
        <v>0</v>
      </c>
      <c r="J7" s="611">
        <f t="shared" ref="J7:J70" si="6">IF(OR(H7="",I7=""),"",H7-I7)</f>
        <v>0</v>
      </c>
      <c r="K7" s="119"/>
      <c r="L7" s="120"/>
      <c r="M7" s="121"/>
      <c r="N7" s="593" t="str">
        <f>IF(A7="","",INDEX(POA_GC_2026!CE:CE,MATCH(A7,POA_GC_2026!A:A,0)))</f>
        <v>NO</v>
      </c>
      <c r="O7" s="122"/>
      <c r="P7" s="122"/>
      <c r="Q7" s="138"/>
      <c r="R7" s="116"/>
      <c r="S7" s="604"/>
      <c r="T7" s="598">
        <f t="shared" ca="1" si="1"/>
        <v>46247</v>
      </c>
      <c r="U7" s="599">
        <f t="shared" ref="U7:U70" ca="1" si="7">IFERROR(DAYS360(K7,T7,FALSE),"0")</f>
        <v>45583</v>
      </c>
      <c r="V7" s="596"/>
      <c r="W7" s="588" t="str">
        <f t="shared" ref="W7:W70" si="8">IF(C7="","",C7)</f>
        <v>57</v>
      </c>
      <c r="X7" s="588" t="str">
        <f>IF($A7="","",INDEX(POA_GC_2026!$G:$G,MATCH($A7,POA_GC_2026!$A:$A,0)))</f>
        <v>001</v>
      </c>
      <c r="Y7" s="589">
        <f t="shared" ref="Y7:Y70" si="9">+O7</f>
        <v>0</v>
      </c>
      <c r="Z7" s="589">
        <f t="shared" ref="Z7:Z70" si="10">+O7-P7</f>
        <v>0</v>
      </c>
      <c r="AA7" s="116"/>
      <c r="AB7" s="120"/>
      <c r="AC7" s="116"/>
      <c r="AD7" s="116"/>
      <c r="AE7" s="116"/>
      <c r="AF7" s="116"/>
      <c r="AG7" s="596"/>
      <c r="AH7" s="596"/>
      <c r="AI7" s="116"/>
      <c r="AJ7" s="116"/>
      <c r="AK7" s="596"/>
      <c r="AL7" s="600"/>
      <c r="AM7" s="596"/>
      <c r="AN7" s="116"/>
      <c r="AO7" s="116"/>
      <c r="AP7" s="116"/>
    </row>
    <row r="8" spans="1:42" ht="22.5" customHeight="1">
      <c r="A8" s="144" t="s">
        <v>2539</v>
      </c>
      <c r="B8" s="610" t="str">
        <f>IF($A8="","",INDEX(POA_GC_2026!$O:$O,MATCH($A8,POA_GC_2026!$A:$A,0)))</f>
        <v>GARANTIA DE LA CALIDAD DE LOS SERVICIOS DE SALUD</v>
      </c>
      <c r="C8" s="610" t="str">
        <f>IF($A8="","",INDEX(POA_GC_2026!$E:$E,MATCH($A8,POA_GC_2026!$A:$A,0)))</f>
        <v>57</v>
      </c>
      <c r="D8" s="610" t="str">
        <f>IF($A8="","",INDEX(POA_GC_2026!$B:$B,MATCH($A8,POA_GC_2026!$A:$A,0)))</f>
        <v>HOSPITAL GENERAL DE CHONE</v>
      </c>
      <c r="E8" s="610" t="str">
        <f>IF($A8="","",INDEX(POA_GC_2026!$C:$C,MATCH($A8,POA_GC_2026!$A:$A,0)))</f>
        <v>CONTRATACION DEL SERVICIO DE MANTENIMIENTO DE MAQUINARIAS Y EQUIPOS</v>
      </c>
      <c r="F8" s="610">
        <f>IF($A8="","",INDEX(POA_GC_2026!$H:$H,MATCH($A8,POA_GC_2026!$A:$A,0)))</f>
        <v>530404</v>
      </c>
      <c r="G8" s="610" t="str">
        <f>IF($A8="","",INDEX(POA_GC_2026!$J:$J,MATCH($A8,POA_GC_2026!$A:$A,0)))</f>
        <v>001</v>
      </c>
      <c r="H8" s="611">
        <f>IF($A8="","",INDEX(POA_GC_2026!$BE:$BE,MATCH($A8,POA_GC_2026!$A:$A,0)))</f>
        <v>2160</v>
      </c>
      <c r="I8" s="611">
        <f>IF($A8="","",INDEX(POA_GC_2026!$DG:$DG,MATCH($A8,POA_GC_2026!$A:$A,0)))</f>
        <v>0</v>
      </c>
      <c r="J8" s="611">
        <f t="shared" si="6"/>
        <v>2160</v>
      </c>
      <c r="K8" s="119">
        <v>46156</v>
      </c>
      <c r="L8" s="120">
        <v>58</v>
      </c>
      <c r="M8" s="121">
        <v>0</v>
      </c>
      <c r="N8" s="593" t="str">
        <f>IF(A8="","",INDEX(POA_GC_2026!CE:CE,MATCH(A8,POA_GC_2026!A:A,0)))</f>
        <v>SI</v>
      </c>
      <c r="O8" s="122">
        <v>2160</v>
      </c>
      <c r="P8" s="122">
        <v>2160</v>
      </c>
      <c r="Q8" s="138" t="s">
        <v>26</v>
      </c>
      <c r="R8" s="116"/>
      <c r="S8" s="604"/>
      <c r="T8" s="598">
        <f t="shared" ca="1" si="1"/>
        <v>46247</v>
      </c>
      <c r="U8" s="599">
        <f t="shared" ca="1" si="7"/>
        <v>89</v>
      </c>
      <c r="V8" s="596"/>
      <c r="W8" s="588" t="str">
        <f t="shared" si="8"/>
        <v>57</v>
      </c>
      <c r="X8" s="588" t="str">
        <f>IF($A8="","",INDEX(POA_GC_2026!$G:$G,MATCH($A8,POA_GC_2026!$A:$A,0)))</f>
        <v>002</v>
      </c>
      <c r="Y8" s="589">
        <f t="shared" si="9"/>
        <v>2160</v>
      </c>
      <c r="Z8" s="589">
        <f t="shared" si="10"/>
        <v>0</v>
      </c>
      <c r="AA8" s="116" t="s">
        <v>2940</v>
      </c>
      <c r="AB8" s="120" t="s">
        <v>2909</v>
      </c>
      <c r="AC8" s="116">
        <v>2160</v>
      </c>
      <c r="AD8" s="116">
        <v>2160</v>
      </c>
      <c r="AE8" s="116" t="s">
        <v>2418</v>
      </c>
      <c r="AF8" s="116" t="s">
        <v>2541</v>
      </c>
      <c r="AG8" s="604">
        <v>46161</v>
      </c>
      <c r="AH8" s="604">
        <v>46162</v>
      </c>
      <c r="AI8" s="116"/>
      <c r="AJ8" s="116">
        <v>3</v>
      </c>
      <c r="AK8" s="604">
        <v>46165</v>
      </c>
      <c r="AL8" s="606">
        <v>46173</v>
      </c>
      <c r="AM8" s="604">
        <v>46173</v>
      </c>
      <c r="AN8" s="116"/>
      <c r="AO8" s="116"/>
      <c r="AP8" s="116"/>
    </row>
    <row r="9" spans="1:42" ht="22.5" customHeight="1">
      <c r="A9" s="144" t="s">
        <v>2542</v>
      </c>
      <c r="B9" s="610" t="str">
        <f>IF($A9="","",INDEX(POA_GC_2026!$O:$O,MATCH($A9,POA_GC_2026!$A:$A,0)))</f>
        <v>GARANTIA DE LA CALIDAD DE LOS SERVICIOS DE SALUD</v>
      </c>
      <c r="C9" s="610" t="str">
        <f>IF($A9="","",INDEX(POA_GC_2026!$E:$E,MATCH($A9,POA_GC_2026!$A:$A,0)))</f>
        <v>57</v>
      </c>
      <c r="D9" s="610" t="str">
        <f>IF($A9="","",INDEX(POA_GC_2026!$B:$B,MATCH($A9,POA_GC_2026!$A:$A,0)))</f>
        <v>HOSPITAL GENERAL DE CHONE</v>
      </c>
      <c r="E9" s="610" t="str">
        <f>IF($A9="","",INDEX(POA_GC_2026!$C:$C,MATCH($A9,POA_GC_2026!$A:$A,0)))</f>
        <v>ADQUISICION DE MATERIALES DE  CONSTRUCCION, ELECTRICOS, PLOMERIA, CARPINTERIA Y SEÑALIZACION VIAL</v>
      </c>
      <c r="F9" s="610">
        <f>IF($A9="","",INDEX(POA_GC_2026!$H:$H,MATCH($A9,POA_GC_2026!$A:$A,0)))</f>
        <v>530813</v>
      </c>
      <c r="G9" s="610" t="str">
        <f>IF($A9="","",INDEX(POA_GC_2026!$J:$J,MATCH($A9,POA_GC_2026!$A:$A,0)))</f>
        <v>001</v>
      </c>
      <c r="H9" s="611">
        <f>IF($A9="","",INDEX(POA_GC_2026!$BE:$BE,MATCH($A9,POA_GC_2026!$A:$A,0)))</f>
        <v>0</v>
      </c>
      <c r="I9" s="611">
        <f>IF($A9="","",INDEX(POA_GC_2026!$DG:$DG,MATCH($A9,POA_GC_2026!$A:$A,0)))</f>
        <v>0</v>
      </c>
      <c r="J9" s="611">
        <f t="shared" si="6"/>
        <v>0</v>
      </c>
      <c r="K9" s="119"/>
      <c r="L9" s="120"/>
      <c r="M9" s="121"/>
      <c r="N9" s="593" t="str">
        <f>IF(A9="","",INDEX(POA_GC_2026!CE:CE,MATCH(A9,POA_GC_2026!A:A,0)))</f>
        <v>NO</v>
      </c>
      <c r="O9" s="122"/>
      <c r="P9" s="122"/>
      <c r="Q9" s="138"/>
      <c r="R9" s="116"/>
      <c r="S9" s="604"/>
      <c r="T9" s="598">
        <f t="shared" ca="1" si="1"/>
        <v>46247</v>
      </c>
      <c r="U9" s="599">
        <f t="shared" ca="1" si="7"/>
        <v>45583</v>
      </c>
      <c r="V9" s="596"/>
      <c r="W9" s="588" t="str">
        <f t="shared" si="8"/>
        <v>57</v>
      </c>
      <c r="X9" s="588" t="str">
        <f>IF($A9="","",INDEX(POA_GC_2026!$G:$G,MATCH($A9,POA_GC_2026!$A:$A,0)))</f>
        <v>002</v>
      </c>
      <c r="Y9" s="589">
        <f t="shared" si="9"/>
        <v>0</v>
      </c>
      <c r="Z9" s="589">
        <f t="shared" si="10"/>
        <v>0</v>
      </c>
      <c r="AA9" s="116"/>
      <c r="AB9" s="120"/>
      <c r="AC9" s="116"/>
      <c r="AD9" s="116"/>
      <c r="AE9" s="116"/>
      <c r="AF9" s="116"/>
      <c r="AG9" s="596"/>
      <c r="AH9" s="596"/>
      <c r="AI9" s="116"/>
      <c r="AJ9" s="116"/>
      <c r="AK9" s="596"/>
      <c r="AL9" s="600"/>
      <c r="AM9" s="596"/>
      <c r="AN9" s="116"/>
      <c r="AO9" s="116"/>
      <c r="AP9" s="116"/>
    </row>
    <row r="10" spans="1:42" ht="22.5" customHeight="1">
      <c r="A10" s="144" t="s">
        <v>2544</v>
      </c>
      <c r="B10" s="610" t="str">
        <f>IF($A10="","",INDEX(POA_GC_2026!$O:$O,MATCH($A10,POA_GC_2026!$A:$A,0)))</f>
        <v>PROVISION Y PRESTACION DE SERVICIOS DE SALUD</v>
      </c>
      <c r="C10" s="610" t="str">
        <f>IF($A10="","",INDEX(POA_GC_2026!$E:$E,MATCH($A10,POA_GC_2026!$A:$A,0)))</f>
        <v>90</v>
      </c>
      <c r="D10" s="610" t="str">
        <f>IF($A10="","",INDEX(POA_GC_2026!$B:$B,MATCH($A10,POA_GC_2026!$A:$A,0)))</f>
        <v>HOSPITAL GENERAL DE CHONE</v>
      </c>
      <c r="E10" s="610" t="str">
        <f>IF($A10="","",INDEX(POA_GC_2026!$C:$C,MATCH($A10,POA_GC_2026!$A:$A,0)))</f>
        <v>PAGO DE DECIMO TERCER SUELDO</v>
      </c>
      <c r="F10" s="610">
        <f>IF($A10="","",INDEX(POA_GC_2026!$H:$H,MATCH($A10,POA_GC_2026!$A:$A,0)))</f>
        <v>510203</v>
      </c>
      <c r="G10" s="610" t="str">
        <f>IF($A10="","",INDEX(POA_GC_2026!$J:$J,MATCH($A10,POA_GC_2026!$A:$A,0)))</f>
        <v>001</v>
      </c>
      <c r="H10" s="611">
        <f>IF($A10="","",INDEX(POA_GC_2026!$BE:$BE,MATCH($A10,POA_GC_2026!$A:$A,0)))</f>
        <v>0</v>
      </c>
      <c r="I10" s="611">
        <f>IF($A10="","",INDEX(POA_GC_2026!$DG:$DG,MATCH($A10,POA_GC_2026!$A:$A,0)))</f>
        <v>0</v>
      </c>
      <c r="J10" s="611">
        <f t="shared" si="6"/>
        <v>0</v>
      </c>
      <c r="K10" s="119"/>
      <c r="L10" s="120"/>
      <c r="M10" s="121"/>
      <c r="N10" s="593" t="str">
        <f>IF(A10="","",INDEX(POA_GC_2026!CE:CE,MATCH(A10,POA_GC_2026!A:A,0)))</f>
        <v>NO</v>
      </c>
      <c r="O10" s="122"/>
      <c r="P10" s="122"/>
      <c r="Q10" s="138"/>
      <c r="R10" s="116"/>
      <c r="S10" s="604">
        <v>46027</v>
      </c>
      <c r="T10" s="598">
        <f t="shared" ca="1" si="1"/>
        <v>46247</v>
      </c>
      <c r="U10" s="599">
        <f t="shared" ca="1" si="7"/>
        <v>45583</v>
      </c>
      <c r="V10" s="596"/>
      <c r="W10" s="588" t="str">
        <f t="shared" si="8"/>
        <v>90</v>
      </c>
      <c r="X10" s="588" t="str">
        <f>IF($A10="","",INDEX(POA_GC_2026!$G:$G,MATCH($A10,POA_GC_2026!$A:$A,0)))</f>
        <v>001</v>
      </c>
      <c r="Y10" s="589">
        <f t="shared" si="9"/>
        <v>0</v>
      </c>
      <c r="Z10" s="589">
        <f t="shared" si="10"/>
        <v>0</v>
      </c>
      <c r="AA10" s="116"/>
      <c r="AB10" s="120"/>
      <c r="AC10" s="116"/>
      <c r="AD10" s="116"/>
      <c r="AE10" s="116"/>
      <c r="AF10" s="116"/>
      <c r="AG10" s="596"/>
      <c r="AH10" s="596"/>
      <c r="AI10" s="116"/>
      <c r="AJ10" s="116"/>
      <c r="AK10" s="596"/>
      <c r="AL10" s="600"/>
      <c r="AM10" s="596"/>
      <c r="AN10" s="116"/>
      <c r="AO10" s="116"/>
      <c r="AP10" s="116"/>
    </row>
    <row r="11" spans="1:42" ht="22.5" customHeight="1">
      <c r="A11" s="144" t="s">
        <v>2545</v>
      </c>
      <c r="B11" s="610" t="str">
        <f>IF($A11="","",INDEX(POA_GC_2026!$O:$O,MATCH($A11,POA_GC_2026!$A:$A,0)))</f>
        <v>PROVISION Y PRESTACION DE SERVICIOS DE SALUD</v>
      </c>
      <c r="C11" s="610" t="str">
        <f>IF($A11="","",INDEX(POA_GC_2026!$E:$E,MATCH($A11,POA_GC_2026!$A:$A,0)))</f>
        <v>90</v>
      </c>
      <c r="D11" s="610" t="str">
        <f>IF($A11="","",INDEX(POA_GC_2026!$B:$B,MATCH($A11,POA_GC_2026!$A:$A,0)))</f>
        <v>HOSPITAL GENERAL DE CHONE</v>
      </c>
      <c r="E11" s="610" t="str">
        <f>IF($A11="","",INDEX(POA_GC_2026!$C:$C,MATCH($A11,POA_GC_2026!$A:$A,0)))</f>
        <v xml:space="preserve"> PAGO DE DECIMO CUARTO SUELDO</v>
      </c>
      <c r="F11" s="610">
        <f>IF($A11="","",INDEX(POA_GC_2026!$H:$H,MATCH($A11,POA_GC_2026!$A:$A,0)))</f>
        <v>510204</v>
      </c>
      <c r="G11" s="610" t="str">
        <f>IF($A11="","",INDEX(POA_GC_2026!$J:$J,MATCH($A11,POA_GC_2026!$A:$A,0)))</f>
        <v>001</v>
      </c>
      <c r="H11" s="611">
        <f>IF($A11="","",INDEX(POA_GC_2026!$BE:$BE,MATCH($A11,POA_GC_2026!$A:$A,0)))</f>
        <v>0</v>
      </c>
      <c r="I11" s="611">
        <f>IF($A11="","",INDEX(POA_GC_2026!$DG:$DG,MATCH($A11,POA_GC_2026!$A:$A,0)))</f>
        <v>0</v>
      </c>
      <c r="J11" s="611">
        <f t="shared" si="6"/>
        <v>0</v>
      </c>
      <c r="K11" s="119"/>
      <c r="L11" s="120"/>
      <c r="M11" s="121"/>
      <c r="N11" s="593" t="str">
        <f>IF(A11="","",INDEX(POA_GC_2026!CE:CE,MATCH(A11,POA_GC_2026!A:A,0)))</f>
        <v>NO</v>
      </c>
      <c r="O11" s="122"/>
      <c r="P11" s="122"/>
      <c r="Q11" s="138"/>
      <c r="R11" s="116"/>
      <c r="S11" s="604">
        <v>46027</v>
      </c>
      <c r="T11" s="598">
        <f t="shared" ca="1" si="1"/>
        <v>46247</v>
      </c>
      <c r="U11" s="599">
        <f t="shared" ca="1" si="7"/>
        <v>45583</v>
      </c>
      <c r="V11" s="596"/>
      <c r="W11" s="588" t="str">
        <f t="shared" si="8"/>
        <v>90</v>
      </c>
      <c r="X11" s="588" t="str">
        <f>IF($A11="","",INDEX(POA_GC_2026!$G:$G,MATCH($A11,POA_GC_2026!$A:$A,0)))</f>
        <v>001</v>
      </c>
      <c r="Y11" s="589">
        <f t="shared" si="9"/>
        <v>0</v>
      </c>
      <c r="Z11" s="589">
        <f t="shared" si="10"/>
        <v>0</v>
      </c>
      <c r="AA11" s="116"/>
      <c r="AB11" s="120"/>
      <c r="AC11" s="116"/>
      <c r="AD11" s="116"/>
      <c r="AE11" s="116"/>
      <c r="AF11" s="116"/>
      <c r="AG11" s="596"/>
      <c r="AH11" s="596"/>
      <c r="AI11" s="116"/>
      <c r="AJ11" s="116"/>
      <c r="AK11" s="596"/>
      <c r="AL11" s="600"/>
      <c r="AM11" s="596"/>
      <c r="AN11" s="116"/>
      <c r="AO11" s="116"/>
      <c r="AP11" s="116"/>
    </row>
    <row r="12" spans="1:42" ht="22.5" customHeight="1">
      <c r="A12" s="144" t="s">
        <v>2547</v>
      </c>
      <c r="B12" s="610" t="str">
        <f>IF($A12="","",INDEX(POA_GC_2026!$O:$O,MATCH($A12,POA_GC_2026!$A:$A,0)))</f>
        <v>PROVISION Y PRESTACION DE SERVICIOS DE SALUD</v>
      </c>
      <c r="C12" s="610" t="str">
        <f>IF($A12="","",INDEX(POA_GC_2026!$E:$E,MATCH($A12,POA_GC_2026!$A:$A,0)))</f>
        <v>90</v>
      </c>
      <c r="D12" s="610" t="str">
        <f>IF($A12="","",INDEX(POA_GC_2026!$B:$B,MATCH($A12,POA_GC_2026!$A:$A,0)))</f>
        <v>HOSPITAL GENERAL DE CHONE</v>
      </c>
      <c r="E12" s="610" t="str">
        <f>IF($A12="","",INDEX(POA_GC_2026!$C:$C,MATCH($A12,POA_GC_2026!$A:$A,0)))</f>
        <v>PAGO DECONTRATOS OCASIONALES PARA EL CUMPLIMIENTO DEL SERVICIO RURAL</v>
      </c>
      <c r="F12" s="610">
        <f>IF($A12="","",INDEX(POA_GC_2026!$H:$H,MATCH($A12,POA_GC_2026!$A:$A,0)))</f>
        <v>510515</v>
      </c>
      <c r="G12" s="610" t="str">
        <f>IF($A12="","",INDEX(POA_GC_2026!$J:$J,MATCH($A12,POA_GC_2026!$A:$A,0)))</f>
        <v>001</v>
      </c>
      <c r="H12" s="611">
        <f>IF($A12="","",INDEX(POA_GC_2026!$BE:$BE,MATCH($A12,POA_GC_2026!$A:$A,0)))</f>
        <v>0</v>
      </c>
      <c r="I12" s="611">
        <f>IF($A12="","",INDEX(POA_GC_2026!$DG:$DG,MATCH($A12,POA_GC_2026!$A:$A,0)))</f>
        <v>0</v>
      </c>
      <c r="J12" s="611">
        <f t="shared" si="6"/>
        <v>0</v>
      </c>
      <c r="K12" s="119"/>
      <c r="L12" s="120"/>
      <c r="M12" s="121"/>
      <c r="N12" s="593" t="str">
        <f>IF(A12="","",INDEX(POA_GC_2026!CE:CE,MATCH(A12,POA_GC_2026!A:A,0)))</f>
        <v>NO</v>
      </c>
      <c r="O12" s="122"/>
      <c r="P12" s="122"/>
      <c r="Q12" s="138"/>
      <c r="R12" s="116"/>
      <c r="S12" s="604">
        <v>46027</v>
      </c>
      <c r="T12" s="598">
        <f t="shared" ca="1" si="1"/>
        <v>46247</v>
      </c>
      <c r="U12" s="599">
        <f t="shared" ca="1" si="7"/>
        <v>45583</v>
      </c>
      <c r="V12" s="596"/>
      <c r="W12" s="588" t="str">
        <f t="shared" si="8"/>
        <v>90</v>
      </c>
      <c r="X12" s="588" t="str">
        <f>IF($A12="","",INDEX(POA_GC_2026!$G:$G,MATCH($A12,POA_GC_2026!$A:$A,0)))</f>
        <v>001</v>
      </c>
      <c r="Y12" s="589">
        <f t="shared" si="9"/>
        <v>0</v>
      </c>
      <c r="Z12" s="589">
        <f t="shared" si="10"/>
        <v>0</v>
      </c>
      <c r="AA12" s="116"/>
      <c r="AB12" s="120"/>
      <c r="AC12" s="116"/>
      <c r="AD12" s="116"/>
      <c r="AE12" s="116"/>
      <c r="AF12" s="116"/>
      <c r="AG12" s="596"/>
      <c r="AH12" s="596"/>
      <c r="AI12" s="116"/>
      <c r="AJ12" s="116"/>
      <c r="AK12" s="596"/>
      <c r="AL12" s="600"/>
      <c r="AM12" s="596"/>
      <c r="AN12" s="116"/>
      <c r="AO12" s="116"/>
      <c r="AP12" s="116"/>
    </row>
    <row r="13" spans="1:42" ht="22.5" customHeight="1">
      <c r="A13" s="144" t="s">
        <v>2549</v>
      </c>
      <c r="B13" s="610" t="str">
        <f>IF($A13="","",INDEX(POA_GC_2026!$O:$O,MATCH($A13,POA_GC_2026!$A:$A,0)))</f>
        <v>PROVISION Y PRESTACION DE SERVICIOS DE SALUD</v>
      </c>
      <c r="C13" s="610" t="str">
        <f>IF($A13="","",INDEX(POA_GC_2026!$E:$E,MATCH($A13,POA_GC_2026!$A:$A,0)))</f>
        <v>90</v>
      </c>
      <c r="D13" s="610" t="str">
        <f>IF($A13="","",INDEX(POA_GC_2026!$B:$B,MATCH($A13,POA_GC_2026!$A:$A,0)))</f>
        <v>HOSPITAL GENERAL DE CHONE</v>
      </c>
      <c r="E13" s="610" t="str">
        <f>IF($A13="","",INDEX(POA_GC_2026!$C:$C,MATCH($A13,POA_GC_2026!$A:$A,0)))</f>
        <v xml:space="preserve"> PAGO DE SERVICIOS PERSONALES POR DEVENGAMIENTO DE BECAS PROFESIONALES DE LA SALUD</v>
      </c>
      <c r="F13" s="610">
        <f>IF($A13="","",INDEX(POA_GC_2026!$H:$H,MATCH($A13,POA_GC_2026!$A:$A,0)))</f>
        <v>510516</v>
      </c>
      <c r="G13" s="610" t="str">
        <f>IF($A13="","",INDEX(POA_GC_2026!$J:$J,MATCH($A13,POA_GC_2026!$A:$A,0)))</f>
        <v>001</v>
      </c>
      <c r="H13" s="611">
        <f>IF($A13="","",INDEX(POA_GC_2026!$BE:$BE,MATCH($A13,POA_GC_2026!$A:$A,0)))</f>
        <v>0</v>
      </c>
      <c r="I13" s="611">
        <f>IF($A13="","",INDEX(POA_GC_2026!$DG:$DG,MATCH($A13,POA_GC_2026!$A:$A,0)))</f>
        <v>0</v>
      </c>
      <c r="J13" s="611">
        <f t="shared" si="6"/>
        <v>0</v>
      </c>
      <c r="K13" s="119"/>
      <c r="L13" s="120"/>
      <c r="M13" s="121"/>
      <c r="N13" s="593" t="str">
        <f>IF(A13="","",INDEX(POA_GC_2026!CE:CE,MATCH(A13,POA_GC_2026!A:A,0)))</f>
        <v>NO</v>
      </c>
      <c r="O13" s="122"/>
      <c r="P13" s="122"/>
      <c r="Q13" s="138"/>
      <c r="R13" s="116"/>
      <c r="S13" s="604">
        <v>46027</v>
      </c>
      <c r="T13" s="598">
        <f t="shared" ca="1" si="1"/>
        <v>46247</v>
      </c>
      <c r="U13" s="599">
        <f t="shared" ca="1" si="7"/>
        <v>45583</v>
      </c>
      <c r="V13" s="596"/>
      <c r="W13" s="588" t="str">
        <f t="shared" si="8"/>
        <v>90</v>
      </c>
      <c r="X13" s="588" t="str">
        <f>IF($A13="","",INDEX(POA_GC_2026!$G:$G,MATCH($A13,POA_GC_2026!$A:$A,0)))</f>
        <v>001</v>
      </c>
      <c r="Y13" s="589">
        <f t="shared" si="9"/>
        <v>0</v>
      </c>
      <c r="Z13" s="589">
        <f t="shared" si="10"/>
        <v>0</v>
      </c>
      <c r="AA13" s="116"/>
      <c r="AB13" s="120"/>
      <c r="AC13" s="116"/>
      <c r="AD13" s="116"/>
      <c r="AE13" s="116"/>
      <c r="AF13" s="116"/>
      <c r="AG13" s="596"/>
      <c r="AH13" s="596"/>
      <c r="AI13" s="116"/>
      <c r="AJ13" s="116"/>
      <c r="AK13" s="596"/>
      <c r="AL13" s="600"/>
      <c r="AM13" s="596"/>
      <c r="AN13" s="116"/>
      <c r="AO13" s="116"/>
      <c r="AP13" s="116"/>
    </row>
    <row r="14" spans="1:42" ht="22.5" customHeight="1">
      <c r="A14" s="144" t="s">
        <v>2551</v>
      </c>
      <c r="B14" s="610" t="str">
        <f>IF($A14="","",INDEX(POA_GC_2026!$O:$O,MATCH($A14,POA_GC_2026!$A:$A,0)))</f>
        <v>PROVISION Y PRESTACION DE SERVICIOS DE SALUD</v>
      </c>
      <c r="C14" s="610" t="str">
        <f>IF($A14="","",INDEX(POA_GC_2026!$E:$E,MATCH($A14,POA_GC_2026!$A:$A,0)))</f>
        <v>90</v>
      </c>
      <c r="D14" s="610" t="str">
        <f>IF($A14="","",INDEX(POA_GC_2026!$B:$B,MATCH($A14,POA_GC_2026!$A:$A,0)))</f>
        <v>HOSPITAL GENERAL DE CHONE</v>
      </c>
      <c r="E14" s="610" t="str">
        <f>IF($A14="","",INDEX(POA_GC_2026!$C:$C,MATCH($A14,POA_GC_2026!$A:$A,0)))</f>
        <v>PAGO DESERVICIOS PERSONALES POR CONTRATO A PROFESIONALES DE LA SALUD</v>
      </c>
      <c r="F14" s="610">
        <f>IF($A14="","",INDEX(POA_GC_2026!$H:$H,MATCH($A14,POA_GC_2026!$A:$A,0)))</f>
        <v>510517</v>
      </c>
      <c r="G14" s="610" t="str">
        <f>IF($A14="","",INDEX(POA_GC_2026!$J:$J,MATCH($A14,POA_GC_2026!$A:$A,0)))</f>
        <v>001</v>
      </c>
      <c r="H14" s="611">
        <f>IF($A14="","",INDEX(POA_GC_2026!$BE:$BE,MATCH($A14,POA_GC_2026!$A:$A,0)))</f>
        <v>0</v>
      </c>
      <c r="I14" s="611">
        <f>IF($A14="","",INDEX(POA_GC_2026!$DG:$DG,MATCH($A14,POA_GC_2026!$A:$A,0)))</f>
        <v>0</v>
      </c>
      <c r="J14" s="611">
        <f t="shared" si="6"/>
        <v>0</v>
      </c>
      <c r="K14" s="119"/>
      <c r="L14" s="120"/>
      <c r="M14" s="121"/>
      <c r="N14" s="593" t="str">
        <f>IF(A14="","",INDEX(POA_GC_2026!CE:CE,MATCH(A14,POA_GC_2026!A:A,0)))</f>
        <v>NO</v>
      </c>
      <c r="O14" s="122"/>
      <c r="P14" s="122"/>
      <c r="Q14" s="138"/>
      <c r="R14" s="116"/>
      <c r="S14" s="604">
        <v>46027</v>
      </c>
      <c r="T14" s="598">
        <f t="shared" ca="1" si="1"/>
        <v>46247</v>
      </c>
      <c r="U14" s="599">
        <f t="shared" ca="1" si="7"/>
        <v>45583</v>
      </c>
      <c r="V14" s="596"/>
      <c r="W14" s="588" t="str">
        <f t="shared" si="8"/>
        <v>90</v>
      </c>
      <c r="X14" s="588" t="str">
        <f>IF($A14="","",INDEX(POA_GC_2026!$G:$G,MATCH($A14,POA_GC_2026!$A:$A,0)))</f>
        <v>001</v>
      </c>
      <c r="Y14" s="589">
        <f t="shared" si="9"/>
        <v>0</v>
      </c>
      <c r="Z14" s="589">
        <f t="shared" si="10"/>
        <v>0</v>
      </c>
      <c r="AA14" s="116"/>
      <c r="AB14" s="120"/>
      <c r="AC14" s="116"/>
      <c r="AD14" s="116"/>
      <c r="AE14" s="116"/>
      <c r="AF14" s="116"/>
      <c r="AG14" s="596"/>
      <c r="AH14" s="596"/>
      <c r="AI14" s="116"/>
      <c r="AJ14" s="116"/>
      <c r="AK14" s="596"/>
      <c r="AL14" s="600"/>
      <c r="AM14" s="596"/>
      <c r="AN14" s="116"/>
      <c r="AO14" s="116"/>
      <c r="AP14" s="116"/>
    </row>
    <row r="15" spans="1:42" ht="22.5" customHeight="1">
      <c r="A15" s="144" t="s">
        <v>2554</v>
      </c>
      <c r="B15" s="610" t="str">
        <f>IF($A15="","",INDEX(POA_GC_2026!$O:$O,MATCH($A15,POA_GC_2026!$A:$A,0)))</f>
        <v>PROVISION Y PRESTACION DE SERVICIOS DE SALUD</v>
      </c>
      <c r="C15" s="610" t="str">
        <f>IF($A15="","",INDEX(POA_GC_2026!$E:$E,MATCH($A15,POA_GC_2026!$A:$A,0)))</f>
        <v>90</v>
      </c>
      <c r="D15" s="610" t="str">
        <f>IF($A15="","",INDEX(POA_GC_2026!$B:$B,MATCH($A15,POA_GC_2026!$A:$A,0)))</f>
        <v>HOSPITAL GENERAL DE CHONE</v>
      </c>
      <c r="E15" s="610" t="str">
        <f>IF($A15="","",INDEX(POA_GC_2026!$C:$C,MATCH($A15,POA_GC_2026!$A:$A,0)))</f>
        <v>PAGO DE APORTE PATRONAL</v>
      </c>
      <c r="F15" s="610">
        <f>IF($A15="","",INDEX(POA_GC_2026!$H:$H,MATCH($A15,POA_GC_2026!$A:$A,0)))</f>
        <v>510601</v>
      </c>
      <c r="G15" s="610" t="str">
        <f>IF($A15="","",INDEX(POA_GC_2026!$J:$J,MATCH($A15,POA_GC_2026!$A:$A,0)))</f>
        <v>001</v>
      </c>
      <c r="H15" s="611">
        <f>IF($A15="","",INDEX(POA_GC_2026!$BE:$BE,MATCH($A15,POA_GC_2026!$A:$A,0)))</f>
        <v>0</v>
      </c>
      <c r="I15" s="611">
        <f>IF($A15="","",INDEX(POA_GC_2026!$DG:$DG,MATCH($A15,POA_GC_2026!$A:$A,0)))</f>
        <v>0</v>
      </c>
      <c r="J15" s="611">
        <f t="shared" si="6"/>
        <v>0</v>
      </c>
      <c r="K15" s="119"/>
      <c r="L15" s="120"/>
      <c r="M15" s="121"/>
      <c r="N15" s="593" t="str">
        <f>IF(A15="","",INDEX(POA_GC_2026!CE:CE,MATCH(A15,POA_GC_2026!A:A,0)))</f>
        <v>NO</v>
      </c>
      <c r="O15" s="122"/>
      <c r="P15" s="122"/>
      <c r="Q15" s="138"/>
      <c r="R15" s="116"/>
      <c r="S15" s="604">
        <v>46027</v>
      </c>
      <c r="T15" s="598">
        <f t="shared" ca="1" si="1"/>
        <v>46247</v>
      </c>
      <c r="U15" s="599">
        <f t="shared" ca="1" si="7"/>
        <v>45583</v>
      </c>
      <c r="V15" s="596"/>
      <c r="W15" s="588" t="str">
        <f t="shared" si="8"/>
        <v>90</v>
      </c>
      <c r="X15" s="588" t="str">
        <f>IF($A15="","",INDEX(POA_GC_2026!$G:$G,MATCH($A15,POA_GC_2026!$A:$A,0)))</f>
        <v>001</v>
      </c>
      <c r="Y15" s="589">
        <f t="shared" si="9"/>
        <v>0</v>
      </c>
      <c r="Z15" s="589">
        <f t="shared" si="10"/>
        <v>0</v>
      </c>
      <c r="AA15" s="116"/>
      <c r="AB15" s="120"/>
      <c r="AC15" s="116"/>
      <c r="AD15" s="116"/>
      <c r="AE15" s="116"/>
      <c r="AF15" s="116"/>
      <c r="AG15" s="596"/>
      <c r="AH15" s="596"/>
      <c r="AI15" s="116"/>
      <c r="AJ15" s="116"/>
      <c r="AK15" s="596"/>
      <c r="AL15" s="600"/>
      <c r="AM15" s="596"/>
      <c r="AN15" s="116"/>
      <c r="AO15" s="116"/>
      <c r="AP15" s="116"/>
    </row>
    <row r="16" spans="1:42" ht="22.5" customHeight="1">
      <c r="A16" s="144" t="s">
        <v>2555</v>
      </c>
      <c r="B16" s="610" t="str">
        <f>IF($A16="","",INDEX(POA_GC_2026!$O:$O,MATCH($A16,POA_GC_2026!$A:$A,0)))</f>
        <v>PROVISION Y PRESTACION DE SERVICIOS DE SALUD</v>
      </c>
      <c r="C16" s="610" t="str">
        <f>IF($A16="","",INDEX(POA_GC_2026!$E:$E,MATCH($A16,POA_GC_2026!$A:$A,0)))</f>
        <v>90</v>
      </c>
      <c r="D16" s="610" t="str">
        <f>IF($A16="","",INDEX(POA_GC_2026!$B:$B,MATCH($A16,POA_GC_2026!$A:$A,0)))</f>
        <v>HOSPITAL GENERAL DE CHONE</v>
      </c>
      <c r="E16" s="610" t="str">
        <f>IF($A16="","",INDEX(POA_GC_2026!$C:$C,MATCH($A16,POA_GC_2026!$A:$A,0)))</f>
        <v>PAGO DE FONDOS DE RESERVA</v>
      </c>
      <c r="F16" s="610">
        <f>IF($A16="","",INDEX(POA_GC_2026!$H:$H,MATCH($A16,POA_GC_2026!$A:$A,0)))</f>
        <v>510602</v>
      </c>
      <c r="G16" s="610" t="str">
        <f>IF($A16="","",INDEX(POA_GC_2026!$J:$J,MATCH($A16,POA_GC_2026!$A:$A,0)))</f>
        <v>001</v>
      </c>
      <c r="H16" s="611">
        <f>IF($A16="","",INDEX(POA_GC_2026!$BE:$BE,MATCH($A16,POA_GC_2026!$A:$A,0)))</f>
        <v>0</v>
      </c>
      <c r="I16" s="611">
        <f>IF($A16="","",INDEX(POA_GC_2026!$DG:$DG,MATCH($A16,POA_GC_2026!$A:$A,0)))</f>
        <v>0</v>
      </c>
      <c r="J16" s="611">
        <f t="shared" si="6"/>
        <v>0</v>
      </c>
      <c r="K16" s="119"/>
      <c r="L16" s="120"/>
      <c r="M16" s="121"/>
      <c r="N16" s="593" t="str">
        <f>IF(A16="","",INDEX(POA_GC_2026!CE:CE,MATCH(A16,POA_GC_2026!A:A,0)))</f>
        <v>NO</v>
      </c>
      <c r="O16" s="122"/>
      <c r="P16" s="122"/>
      <c r="Q16" s="138"/>
      <c r="R16" s="116"/>
      <c r="S16" s="604">
        <v>46027</v>
      </c>
      <c r="T16" s="598">
        <f t="shared" ca="1" si="1"/>
        <v>46247</v>
      </c>
      <c r="U16" s="599">
        <f t="shared" ca="1" si="7"/>
        <v>45583</v>
      </c>
      <c r="V16" s="596"/>
      <c r="W16" s="588" t="str">
        <f t="shared" si="8"/>
        <v>90</v>
      </c>
      <c r="X16" s="588" t="str">
        <f>IF($A16="","",INDEX(POA_GC_2026!$G:$G,MATCH($A16,POA_GC_2026!$A:$A,0)))</f>
        <v>001</v>
      </c>
      <c r="Y16" s="589">
        <f t="shared" si="9"/>
        <v>0</v>
      </c>
      <c r="Z16" s="589">
        <f t="shared" si="10"/>
        <v>0</v>
      </c>
      <c r="AA16" s="116"/>
      <c r="AB16" s="120"/>
      <c r="AC16" s="116"/>
      <c r="AD16" s="116"/>
      <c r="AE16" s="116"/>
      <c r="AF16" s="116"/>
      <c r="AG16" s="596"/>
      <c r="AH16" s="596"/>
      <c r="AI16" s="116"/>
      <c r="AJ16" s="116"/>
      <c r="AK16" s="596"/>
      <c r="AL16" s="600"/>
      <c r="AM16" s="596"/>
      <c r="AN16" s="116"/>
      <c r="AO16" s="116"/>
      <c r="AP16" s="116"/>
    </row>
    <row r="17" spans="1:42" ht="22.5" customHeight="1">
      <c r="A17" s="144" t="s">
        <v>2556</v>
      </c>
      <c r="B17" s="610" t="str">
        <f>IF($A17="","",INDEX(POA_GC_2026!$O:$O,MATCH($A17,POA_GC_2026!$A:$A,0)))</f>
        <v>PROVISION Y PRESTACION DE SERVICIOS DE SALUD</v>
      </c>
      <c r="C17" s="610" t="str">
        <f>IF($A17="","",INDEX(POA_GC_2026!$E:$E,MATCH($A17,POA_GC_2026!$A:$A,0)))</f>
        <v>90</v>
      </c>
      <c r="D17" s="610" t="str">
        <f>IF($A17="","",INDEX(POA_GC_2026!$B:$B,MATCH($A17,POA_GC_2026!$A:$A,0)))</f>
        <v>HOSPITAL GENERAL DE CHONE</v>
      </c>
      <c r="E17" s="610" t="str">
        <f>IF($A17="","",INDEX(POA_GC_2026!$C:$C,MATCH($A17,POA_GC_2026!$A:$A,0)))</f>
        <v>CONTRATACION  DEL SERVICIO MANTENIMIENTO DE VEHICULOS(Ambulancias)</v>
      </c>
      <c r="F17" s="610">
        <f>IF($A17="","",INDEX(POA_GC_2026!$H:$H,MATCH($A17,POA_GC_2026!$A:$A,0)))</f>
        <v>530405</v>
      </c>
      <c r="G17" s="610" t="str">
        <f>IF($A17="","",INDEX(POA_GC_2026!$J:$J,MATCH($A17,POA_GC_2026!$A:$A,0)))</f>
        <v>001</v>
      </c>
      <c r="H17" s="611">
        <f>IF($A17="","",INDEX(POA_GC_2026!$BE:$BE,MATCH($A17,POA_GC_2026!$A:$A,0)))</f>
        <v>0</v>
      </c>
      <c r="I17" s="611">
        <f>IF($A17="","",INDEX(POA_GC_2026!$DG:$DG,MATCH($A17,POA_GC_2026!$A:$A,0)))</f>
        <v>0</v>
      </c>
      <c r="J17" s="611">
        <f t="shared" si="6"/>
        <v>0</v>
      </c>
      <c r="K17" s="119"/>
      <c r="L17" s="120"/>
      <c r="M17" s="121"/>
      <c r="N17" s="593" t="str">
        <f>IF(A17="","",INDEX(POA_GC_2026!CE:CE,MATCH(A17,POA_GC_2026!A:A,0)))</f>
        <v>NO</v>
      </c>
      <c r="O17" s="122"/>
      <c r="P17" s="122"/>
      <c r="Q17" s="138"/>
      <c r="R17" s="116"/>
      <c r="S17" s="604"/>
      <c r="T17" s="598">
        <f t="shared" ca="1" si="1"/>
        <v>46247</v>
      </c>
      <c r="U17" s="599">
        <f t="shared" ca="1" si="7"/>
        <v>45583</v>
      </c>
      <c r="V17" s="596"/>
      <c r="W17" s="588" t="str">
        <f t="shared" si="8"/>
        <v>90</v>
      </c>
      <c r="X17" s="588" t="str">
        <f>IF($A17="","",INDEX(POA_GC_2026!$G:$G,MATCH($A17,POA_GC_2026!$A:$A,0)))</f>
        <v>001</v>
      </c>
      <c r="Y17" s="589">
        <f t="shared" si="9"/>
        <v>0</v>
      </c>
      <c r="Z17" s="589">
        <f t="shared" si="10"/>
        <v>0</v>
      </c>
      <c r="AA17" s="116"/>
      <c r="AB17" s="120"/>
      <c r="AC17" s="116"/>
      <c r="AD17" s="116"/>
      <c r="AE17" s="116"/>
      <c r="AF17" s="116"/>
      <c r="AG17" s="596"/>
      <c r="AH17" s="596"/>
      <c r="AI17" s="116"/>
      <c r="AJ17" s="116"/>
      <c r="AK17" s="596"/>
      <c r="AL17" s="600"/>
      <c r="AM17" s="596"/>
      <c r="AN17" s="116"/>
      <c r="AO17" s="116"/>
      <c r="AP17" s="116"/>
    </row>
    <row r="18" spans="1:42" ht="22.5" customHeight="1">
      <c r="A18" s="144" t="s">
        <v>2558</v>
      </c>
      <c r="B18" s="610" t="str">
        <f>IF($A18="","",INDEX(POA_GC_2026!$O:$O,MATCH($A18,POA_GC_2026!$A:$A,0)))</f>
        <v>PROVISION Y PRESTACION DE SERVICIOS DE SALUD</v>
      </c>
      <c r="C18" s="610" t="str">
        <f>IF($A18="","",INDEX(POA_GC_2026!$E:$E,MATCH($A18,POA_GC_2026!$A:$A,0)))</f>
        <v>90</v>
      </c>
      <c r="D18" s="610" t="str">
        <f>IF($A18="","",INDEX(POA_GC_2026!$B:$B,MATCH($A18,POA_GC_2026!$A:$A,0)))</f>
        <v>HOSPITAL GENERAL DE CHONE</v>
      </c>
      <c r="E18" s="610" t="str">
        <f>IF($A18="","",INDEX(POA_GC_2026!$C:$C,MATCH($A18,POA_GC_2026!$A:$A,0)))</f>
        <v>ADQUISICION DE VESTUARIO, LENCERIA Y PRENDAS DE PROTECCION</v>
      </c>
      <c r="F18" s="610">
        <f>IF($A18="","",INDEX(POA_GC_2026!$H:$H,MATCH($A18,POA_GC_2026!$A:$A,0)))</f>
        <v>530802</v>
      </c>
      <c r="G18" s="610" t="str">
        <f>IF($A18="","",INDEX(POA_GC_2026!$J:$J,MATCH($A18,POA_GC_2026!$A:$A,0)))</f>
        <v>001</v>
      </c>
      <c r="H18" s="611">
        <f>IF($A18="","",INDEX(POA_GC_2026!$BE:$BE,MATCH($A18,POA_GC_2026!$A:$A,0)))</f>
        <v>0</v>
      </c>
      <c r="I18" s="611">
        <f>IF($A18="","",INDEX(POA_GC_2026!$DG:$DG,MATCH($A18,POA_GC_2026!$A:$A,0)))</f>
        <v>0</v>
      </c>
      <c r="J18" s="611">
        <f t="shared" si="6"/>
        <v>0</v>
      </c>
      <c r="K18" s="119"/>
      <c r="L18" s="120"/>
      <c r="M18" s="121"/>
      <c r="N18" s="593" t="str">
        <f>IF(A18="","",INDEX(POA_GC_2026!CE:CE,MATCH(A18,POA_GC_2026!A:A,0)))</f>
        <v>NO</v>
      </c>
      <c r="O18" s="122"/>
      <c r="P18" s="122"/>
      <c r="Q18" s="138"/>
      <c r="R18" s="116"/>
      <c r="S18" s="604"/>
      <c r="T18" s="598">
        <f t="shared" ca="1" si="1"/>
        <v>46247</v>
      </c>
      <c r="U18" s="599">
        <f t="shared" ca="1" si="7"/>
        <v>45583</v>
      </c>
      <c r="V18" s="596"/>
      <c r="W18" s="588" t="str">
        <f t="shared" si="8"/>
        <v>90</v>
      </c>
      <c r="X18" s="588" t="str">
        <f>IF($A18="","",INDEX(POA_GC_2026!$G:$G,MATCH($A18,POA_GC_2026!$A:$A,0)))</f>
        <v>001</v>
      </c>
      <c r="Y18" s="589">
        <f t="shared" si="9"/>
        <v>0</v>
      </c>
      <c r="Z18" s="589">
        <f t="shared" si="10"/>
        <v>0</v>
      </c>
      <c r="AA18" s="116"/>
      <c r="AB18" s="120"/>
      <c r="AC18" s="116"/>
      <c r="AD18" s="116"/>
      <c r="AE18" s="116"/>
      <c r="AF18" s="116"/>
      <c r="AG18" s="596"/>
      <c r="AH18" s="596"/>
      <c r="AI18" s="116"/>
      <c r="AJ18" s="116"/>
      <c r="AK18" s="596"/>
      <c r="AL18" s="600"/>
      <c r="AM18" s="596"/>
      <c r="AN18" s="116"/>
      <c r="AO18" s="116"/>
      <c r="AP18" s="116"/>
    </row>
    <row r="19" spans="1:42" ht="22.5" customHeight="1">
      <c r="A19" s="144" t="s">
        <v>2560</v>
      </c>
      <c r="B19" s="610" t="str">
        <f>IF($A19="","",INDEX(POA_GC_2026!$O:$O,MATCH($A19,POA_GC_2026!$A:$A,0)))</f>
        <v>PROVISION Y PRESTACION DE SERVICIOS DE SALUD</v>
      </c>
      <c r="C19" s="610" t="str">
        <f>IF($A19="","",INDEX(POA_GC_2026!$E:$E,MATCH($A19,POA_GC_2026!$A:$A,0)))</f>
        <v>90</v>
      </c>
      <c r="D19" s="610" t="str">
        <f>IF($A19="","",INDEX(POA_GC_2026!$B:$B,MATCH($A19,POA_GC_2026!$A:$A,0)))</f>
        <v>HOSPITAL GENERAL DE CHONE</v>
      </c>
      <c r="E19" s="610" t="str">
        <f>IF($A19="","",INDEX(POA_GC_2026!$C:$C,MATCH($A19,POA_GC_2026!$A:$A,0)))</f>
        <v xml:space="preserve">ADQUISICION DE MEDICAMENTOS </v>
      </c>
      <c r="F19" s="610">
        <f>IF($A19="","",INDEX(POA_GC_2026!$H:$H,MATCH($A19,POA_GC_2026!$A:$A,0)))</f>
        <v>530809</v>
      </c>
      <c r="G19" s="610" t="str">
        <f>IF($A19="","",INDEX(POA_GC_2026!$J:$J,MATCH($A19,POA_GC_2026!$A:$A,0)))</f>
        <v>001</v>
      </c>
      <c r="H19" s="611">
        <f>IF($A19="","",INDEX(POA_GC_2026!$BE:$BE,MATCH($A19,POA_GC_2026!$A:$A,0)))</f>
        <v>16209.010000000002</v>
      </c>
      <c r="I19" s="611">
        <f>IF($A19="","",INDEX(POA_GC_2026!$DG:$DG,MATCH($A19,POA_GC_2026!$A:$A,0)))</f>
        <v>0</v>
      </c>
      <c r="J19" s="611">
        <f t="shared" si="6"/>
        <v>16209.010000000002</v>
      </c>
      <c r="K19" s="119">
        <v>46085</v>
      </c>
      <c r="L19" s="120">
        <v>22</v>
      </c>
      <c r="M19" s="121">
        <v>0</v>
      </c>
      <c r="N19" s="593" t="str">
        <f>IF(A19="","",INDEX(POA_GC_2026!CE:CE,MATCH(A19,POA_GC_2026!A:A,0)))</f>
        <v>SI</v>
      </c>
      <c r="O19" s="122">
        <v>16209.01</v>
      </c>
      <c r="P19" s="122">
        <v>1872.41</v>
      </c>
      <c r="Q19" s="138" t="s">
        <v>24</v>
      </c>
      <c r="R19" s="116"/>
      <c r="S19" s="604">
        <v>46085</v>
      </c>
      <c r="T19" s="598">
        <f t="shared" ca="1" si="1"/>
        <v>46247</v>
      </c>
      <c r="U19" s="599">
        <f t="shared" ca="1" si="7"/>
        <v>159</v>
      </c>
      <c r="V19" s="596"/>
      <c r="W19" s="588" t="str">
        <f t="shared" si="8"/>
        <v>90</v>
      </c>
      <c r="X19" s="588" t="str">
        <f>IF($A19="","",INDEX(POA_GC_2026!$G:$G,MATCH($A19,POA_GC_2026!$A:$A,0)))</f>
        <v>001</v>
      </c>
      <c r="Y19" s="589">
        <f t="shared" si="9"/>
        <v>16209.01</v>
      </c>
      <c r="Z19" s="589">
        <f t="shared" si="10"/>
        <v>14336.6</v>
      </c>
      <c r="AA19" s="116" t="s">
        <v>2942</v>
      </c>
      <c r="AB19" s="120" t="s">
        <v>2863</v>
      </c>
      <c r="AC19" s="116">
        <v>16209.01</v>
      </c>
      <c r="AD19" s="116">
        <v>16209.01</v>
      </c>
      <c r="AE19" s="116" t="s">
        <v>2462</v>
      </c>
      <c r="AF19" s="116" t="s">
        <v>2943</v>
      </c>
      <c r="AG19" s="604">
        <v>45085</v>
      </c>
      <c r="AH19" s="604">
        <v>45090</v>
      </c>
      <c r="AI19" s="116"/>
      <c r="AJ19" s="116">
        <v>30</v>
      </c>
      <c r="AK19" s="604">
        <v>45121</v>
      </c>
      <c r="AL19" s="600"/>
      <c r="AM19" s="596"/>
      <c r="AN19" s="116"/>
      <c r="AO19" s="116"/>
      <c r="AP19" s="116"/>
    </row>
    <row r="20" spans="1:42" ht="22.5" customHeight="1">
      <c r="A20" s="144" t="s">
        <v>2564</v>
      </c>
      <c r="B20" s="610" t="str">
        <f>IF($A20="","",INDEX(POA_GC_2026!$O:$O,MATCH($A20,POA_GC_2026!$A:$A,0)))</f>
        <v>PROVISION Y PRESTACION DE SERVICIOS DE SALUD</v>
      </c>
      <c r="C20" s="610" t="str">
        <f>IF($A20="","",INDEX(POA_GC_2026!$E:$E,MATCH($A20,POA_GC_2026!$A:$A,0)))</f>
        <v>90</v>
      </c>
      <c r="D20" s="610" t="str">
        <f>IF($A20="","",INDEX(POA_GC_2026!$B:$B,MATCH($A20,POA_GC_2026!$A:$A,0)))</f>
        <v>HOSPITAL GENERAL DE CHONE</v>
      </c>
      <c r="E20" s="610" t="str">
        <f>IF($A20="","",INDEX(POA_GC_2026!$C:$C,MATCH($A20,POA_GC_2026!$A:$A,0)))</f>
        <v>ADQUISICION DE COMBUSTIBLES</v>
      </c>
      <c r="F20" s="610">
        <f>IF($A20="","",INDEX(POA_GC_2026!$H:$H,MATCH($A20,POA_GC_2026!$A:$A,0)))</f>
        <v>530255</v>
      </c>
      <c r="G20" s="610" t="str">
        <f>IF($A20="","",INDEX(POA_GC_2026!$J:$J,MATCH($A20,POA_GC_2026!$A:$A,0)))</f>
        <v>001</v>
      </c>
      <c r="H20" s="611">
        <f>IF($A20="","",INDEX(POA_GC_2026!$BE:$BE,MATCH($A20,POA_GC_2026!$A:$A,0)))</f>
        <v>0</v>
      </c>
      <c r="I20" s="611">
        <f>IF($A20="","",INDEX(POA_GC_2026!$DG:$DG,MATCH($A20,POA_GC_2026!$A:$A,0)))</f>
        <v>0</v>
      </c>
      <c r="J20" s="611">
        <f t="shared" si="6"/>
        <v>0</v>
      </c>
      <c r="K20" s="119"/>
      <c r="L20" s="120"/>
      <c r="M20" s="121"/>
      <c r="N20" s="593" t="str">
        <f>IF(A20="","",INDEX(POA_GC_2026!CE:CE,MATCH(A20,POA_GC_2026!A:A,0)))</f>
        <v>NO</v>
      </c>
      <c r="O20" s="122"/>
      <c r="P20" s="122"/>
      <c r="Q20" s="138"/>
      <c r="R20" s="116"/>
      <c r="S20" s="604"/>
      <c r="T20" s="598">
        <f t="shared" ca="1" si="1"/>
        <v>46247</v>
      </c>
      <c r="U20" s="599">
        <f t="shared" ca="1" si="7"/>
        <v>45583</v>
      </c>
      <c r="V20" s="596"/>
      <c r="W20" s="588" t="str">
        <f t="shared" si="8"/>
        <v>90</v>
      </c>
      <c r="X20" s="588" t="str">
        <f>IF($A20="","",INDEX(POA_GC_2026!$G:$G,MATCH($A20,POA_GC_2026!$A:$A,0)))</f>
        <v>003</v>
      </c>
      <c r="Y20" s="589">
        <f t="shared" si="9"/>
        <v>0</v>
      </c>
      <c r="Z20" s="589">
        <f t="shared" si="10"/>
        <v>0</v>
      </c>
      <c r="AA20" s="116"/>
      <c r="AB20" s="120"/>
      <c r="AC20" s="116"/>
      <c r="AD20" s="116"/>
      <c r="AE20" s="116"/>
      <c r="AF20" s="116"/>
      <c r="AG20" s="596"/>
      <c r="AH20" s="596"/>
      <c r="AI20" s="116"/>
      <c r="AJ20" s="116"/>
      <c r="AK20" s="596"/>
      <c r="AL20" s="600"/>
      <c r="AM20" s="596"/>
      <c r="AN20" s="116"/>
      <c r="AO20" s="116"/>
      <c r="AP20" s="116"/>
    </row>
    <row r="21" spans="1:42" ht="22.5" customHeight="1">
      <c r="A21" s="144" t="s">
        <v>2566</v>
      </c>
      <c r="B21" s="610" t="str">
        <f>IF($A21="","",INDEX(POA_GC_2026!$O:$O,MATCH($A21,POA_GC_2026!$A:$A,0)))</f>
        <v>PROVISION Y PRESTACION DE SERVICIOS DE SALUD</v>
      </c>
      <c r="C21" s="610" t="str">
        <f>IF($A21="","",INDEX(POA_GC_2026!$E:$E,MATCH($A21,POA_GC_2026!$A:$A,0)))</f>
        <v>90</v>
      </c>
      <c r="D21" s="610" t="str">
        <f>IF($A21="","",INDEX(POA_GC_2026!$B:$B,MATCH($A21,POA_GC_2026!$A:$A,0)))</f>
        <v>HOSPITAL GENERAL DE CHONE</v>
      </c>
      <c r="E21" s="610" t="str">
        <f>IF($A21="","",INDEX(POA_GC_2026!$C:$C,MATCH($A21,POA_GC_2026!$A:$A,0)))</f>
        <v>PAGO DE REMUNERACIONES UNIFICADAS</v>
      </c>
      <c r="F21" s="610">
        <f>IF($A21="","",INDEX(POA_GC_2026!$H:$H,MATCH($A21,POA_GC_2026!$A:$A,0)))</f>
        <v>510105</v>
      </c>
      <c r="G21" s="610" t="str">
        <f>IF($A21="","",INDEX(POA_GC_2026!$J:$J,MATCH($A21,POA_GC_2026!$A:$A,0)))</f>
        <v>001</v>
      </c>
      <c r="H21" s="611">
        <f>IF($A21="","",INDEX(POA_GC_2026!$BE:$BE,MATCH($A21,POA_GC_2026!$A:$A,0)))</f>
        <v>525876</v>
      </c>
      <c r="I21" s="611">
        <f>IF($A21="","",INDEX(POA_GC_2026!$DG:$DG,MATCH($A21,POA_GC_2026!$A:$A,0)))</f>
        <v>0</v>
      </c>
      <c r="J21" s="611">
        <f t="shared" si="6"/>
        <v>525876</v>
      </c>
      <c r="K21" s="119">
        <v>46051</v>
      </c>
      <c r="L21" s="120"/>
      <c r="M21" s="121"/>
      <c r="N21" s="593" t="str">
        <f>IF(A21="","",INDEX(POA_GC_2026!CE:CE,MATCH(A21,POA_GC_2026!A:A,0)))</f>
        <v>SI</v>
      </c>
      <c r="O21" s="122">
        <v>44302</v>
      </c>
      <c r="P21" s="122">
        <v>44302</v>
      </c>
      <c r="Q21" s="138" t="s">
        <v>22</v>
      </c>
      <c r="R21" s="116"/>
      <c r="S21" s="604">
        <v>46027</v>
      </c>
      <c r="T21" s="598">
        <f t="shared" ca="1" si="1"/>
        <v>46247</v>
      </c>
      <c r="U21" s="599">
        <f t="shared" ca="1" si="7"/>
        <v>194</v>
      </c>
      <c r="V21" s="596"/>
      <c r="W21" s="588" t="str">
        <f t="shared" si="8"/>
        <v>90</v>
      </c>
      <c r="X21" s="588" t="str">
        <f>IF($A21="","",INDEX(POA_GC_2026!$G:$G,MATCH($A21,POA_GC_2026!$A:$A,0)))</f>
        <v>004</v>
      </c>
      <c r="Y21" s="589">
        <f t="shared" si="9"/>
        <v>44302</v>
      </c>
      <c r="Z21" s="589">
        <f t="shared" si="10"/>
        <v>0</v>
      </c>
      <c r="AA21" s="116"/>
      <c r="AB21" s="120"/>
      <c r="AC21" s="116"/>
      <c r="AD21" s="116"/>
      <c r="AE21" s="116"/>
      <c r="AF21" s="116"/>
      <c r="AG21" s="596"/>
      <c r="AH21" s="596"/>
      <c r="AI21" s="116"/>
      <c r="AJ21" s="116"/>
      <c r="AK21" s="596"/>
      <c r="AL21" s="600"/>
      <c r="AM21" s="596"/>
      <c r="AN21" s="116"/>
      <c r="AO21" s="116"/>
      <c r="AP21" s="116"/>
    </row>
    <row r="22" spans="1:42" ht="22.5" customHeight="1">
      <c r="A22" s="144" t="s">
        <v>2567</v>
      </c>
      <c r="B22" s="610" t="str">
        <f>IF($A22="","",INDEX(POA_GC_2026!$O:$O,MATCH($A22,POA_GC_2026!$A:$A,0)))</f>
        <v>PROVISION Y PRESTACION DE SERVICIOS DE SALUD</v>
      </c>
      <c r="C22" s="610" t="str">
        <f>IF($A22="","",INDEX(POA_GC_2026!$E:$E,MATCH($A22,POA_GC_2026!$A:$A,0)))</f>
        <v>90</v>
      </c>
      <c r="D22" s="610" t="str">
        <f>IF($A22="","",INDEX(POA_GC_2026!$B:$B,MATCH($A22,POA_GC_2026!$A:$A,0)))</f>
        <v>HOSPITAL GENERAL DE CHONE</v>
      </c>
      <c r="E22" s="610" t="str">
        <f>IF($A22="","",INDEX(POA_GC_2026!$C:$C,MATCH($A22,POA_GC_2026!$A:$A,0)))</f>
        <v>PAGO DE SALARIOS UNIFICADOS</v>
      </c>
      <c r="F22" s="610">
        <f>IF($A22="","",INDEX(POA_GC_2026!$H:$H,MATCH($A22,POA_GC_2026!$A:$A,0)))</f>
        <v>510106</v>
      </c>
      <c r="G22" s="610" t="str">
        <f>IF($A22="","",INDEX(POA_GC_2026!$J:$J,MATCH($A22,POA_GC_2026!$A:$A,0)))</f>
        <v>001</v>
      </c>
      <c r="H22" s="611">
        <f>IF($A22="","",INDEX(POA_GC_2026!$BE:$BE,MATCH($A22,POA_GC_2026!$A:$A,0)))</f>
        <v>1138770.4800000002</v>
      </c>
      <c r="I22" s="611">
        <f>IF($A22="","",INDEX(POA_GC_2026!$DG:$DG,MATCH($A22,POA_GC_2026!$A:$A,0)))</f>
        <v>0</v>
      </c>
      <c r="J22" s="611">
        <f t="shared" si="6"/>
        <v>1138770.4800000002</v>
      </c>
      <c r="K22" s="119">
        <v>46051</v>
      </c>
      <c r="L22" s="120"/>
      <c r="M22" s="121"/>
      <c r="N22" s="593" t="str">
        <f>IF(A22="","",INDEX(POA_GC_2026!CE:CE,MATCH(A22,POA_GC_2026!A:A,0)))</f>
        <v>SI</v>
      </c>
      <c r="O22" s="122">
        <v>93577.86</v>
      </c>
      <c r="P22" s="122">
        <v>93577.86</v>
      </c>
      <c r="Q22" s="138" t="s">
        <v>22</v>
      </c>
      <c r="R22" s="116"/>
      <c r="S22" s="604">
        <v>46027</v>
      </c>
      <c r="T22" s="598">
        <f t="shared" ca="1" si="1"/>
        <v>46247</v>
      </c>
      <c r="U22" s="599">
        <f t="shared" ca="1" si="7"/>
        <v>194</v>
      </c>
      <c r="V22" s="596"/>
      <c r="W22" s="588" t="str">
        <f t="shared" si="8"/>
        <v>90</v>
      </c>
      <c r="X22" s="588" t="str">
        <f>IF($A22="","",INDEX(POA_GC_2026!$G:$G,MATCH($A22,POA_GC_2026!$A:$A,0)))</f>
        <v>004</v>
      </c>
      <c r="Y22" s="589">
        <f t="shared" si="9"/>
        <v>93577.86</v>
      </c>
      <c r="Z22" s="589">
        <f t="shared" si="10"/>
        <v>0</v>
      </c>
      <c r="AA22" s="116"/>
      <c r="AB22" s="120"/>
      <c r="AC22" s="116"/>
      <c r="AD22" s="116"/>
      <c r="AE22" s="116"/>
      <c r="AF22" s="116"/>
      <c r="AG22" s="596"/>
      <c r="AH22" s="596"/>
      <c r="AI22" s="116"/>
      <c r="AJ22" s="116"/>
      <c r="AK22" s="596"/>
      <c r="AL22" s="600"/>
      <c r="AM22" s="596"/>
      <c r="AN22" s="116"/>
      <c r="AO22" s="116"/>
      <c r="AP22" s="116"/>
    </row>
    <row r="23" spans="1:42" ht="22.5" customHeight="1">
      <c r="A23" s="144" t="s">
        <v>2568</v>
      </c>
      <c r="B23" s="610" t="str">
        <f>IF($A23="","",INDEX(POA_GC_2026!$O:$O,MATCH($A23,POA_GC_2026!$A:$A,0)))</f>
        <v>PROVISION Y PRESTACION DE SERVICIOS DE SALUD</v>
      </c>
      <c r="C23" s="610" t="str">
        <f>IF($A23="","",INDEX(POA_GC_2026!$E:$E,MATCH($A23,POA_GC_2026!$A:$A,0)))</f>
        <v>90</v>
      </c>
      <c r="D23" s="610" t="str">
        <f>IF($A23="","",INDEX(POA_GC_2026!$B:$B,MATCH($A23,POA_GC_2026!$A:$A,0)))</f>
        <v>HOSPITAL GENERAL DE CHONE</v>
      </c>
      <c r="E23" s="610" t="str">
        <f>IF($A23="","",INDEX(POA_GC_2026!$C:$C,MATCH($A23,POA_GC_2026!$A:$A,0)))</f>
        <v xml:space="preserve"> PAGO DE REMUNERACIONES UNIFICADAS A PROFESIONALES DE LA SALUD</v>
      </c>
      <c r="F23" s="610">
        <f>IF($A23="","",INDEX(POA_GC_2026!$H:$H,MATCH($A23,POA_GC_2026!$A:$A,0)))</f>
        <v>510111</v>
      </c>
      <c r="G23" s="610" t="str">
        <f>IF($A23="","",INDEX(POA_GC_2026!$J:$J,MATCH($A23,POA_GC_2026!$A:$A,0)))</f>
        <v>001</v>
      </c>
      <c r="H23" s="611">
        <f>IF($A23="","",INDEX(POA_GC_2026!$BE:$BE,MATCH($A23,POA_GC_2026!$A:$A,0)))</f>
        <v>3251964</v>
      </c>
      <c r="I23" s="611">
        <f>IF($A23="","",INDEX(POA_GC_2026!$DG:$DG,MATCH($A23,POA_GC_2026!$A:$A,0)))</f>
        <v>0</v>
      </c>
      <c r="J23" s="611">
        <f t="shared" si="6"/>
        <v>3251964</v>
      </c>
      <c r="K23" s="119">
        <v>46051</v>
      </c>
      <c r="L23" s="120"/>
      <c r="M23" s="121"/>
      <c r="N23" s="593" t="str">
        <f>IF(A23="","",INDEX(POA_GC_2026!CE:CE,MATCH(A23,POA_GC_2026!A:A,0)))</f>
        <v>SI</v>
      </c>
      <c r="O23" s="122">
        <v>268373</v>
      </c>
      <c r="P23" s="122">
        <v>268373</v>
      </c>
      <c r="Q23" s="138" t="s">
        <v>22</v>
      </c>
      <c r="R23" s="116"/>
      <c r="S23" s="604">
        <v>46027</v>
      </c>
      <c r="T23" s="598">
        <f t="shared" ca="1" si="1"/>
        <v>46247</v>
      </c>
      <c r="U23" s="599">
        <f t="shared" ca="1" si="7"/>
        <v>194</v>
      </c>
      <c r="V23" s="596"/>
      <c r="W23" s="588" t="str">
        <f t="shared" si="8"/>
        <v>90</v>
      </c>
      <c r="X23" s="588" t="str">
        <f>IF($A23="","",INDEX(POA_GC_2026!$G:$G,MATCH($A23,POA_GC_2026!$A:$A,0)))</f>
        <v>004</v>
      </c>
      <c r="Y23" s="589">
        <f t="shared" si="9"/>
        <v>268373</v>
      </c>
      <c r="Z23" s="589">
        <f t="shared" si="10"/>
        <v>0</v>
      </c>
      <c r="AA23" s="116"/>
      <c r="AB23" s="120"/>
      <c r="AC23" s="116"/>
      <c r="AD23" s="116"/>
      <c r="AE23" s="116"/>
      <c r="AF23" s="116"/>
      <c r="AG23" s="596"/>
      <c r="AH23" s="596"/>
      <c r="AI23" s="116"/>
      <c r="AJ23" s="116"/>
      <c r="AK23" s="596"/>
      <c r="AL23" s="600"/>
      <c r="AM23" s="596"/>
      <c r="AN23" s="116"/>
      <c r="AO23" s="116"/>
      <c r="AP23" s="116"/>
    </row>
    <row r="24" spans="1:42" ht="22.5" customHeight="1">
      <c r="A24" s="144" t="s">
        <v>2570</v>
      </c>
      <c r="B24" s="610" t="str">
        <f>IF($A24="","",INDEX(POA_GC_2026!$O:$O,MATCH($A24,POA_GC_2026!$A:$A,0)))</f>
        <v>PROVISION Y PRESTACION DE SERVICIOS DE SALUD</v>
      </c>
      <c r="C24" s="610" t="str">
        <f>IF($A24="","",INDEX(POA_GC_2026!$E:$E,MATCH($A24,POA_GC_2026!$A:$A,0)))</f>
        <v>90</v>
      </c>
      <c r="D24" s="610" t="str">
        <f>IF($A24="","",INDEX(POA_GC_2026!$B:$B,MATCH($A24,POA_GC_2026!$A:$A,0)))</f>
        <v>HOSPITAL GENERAL DE CHONE</v>
      </c>
      <c r="E24" s="610" t="str">
        <f>IF($A24="","",INDEX(POA_GC_2026!$C:$C,MATCH($A24,POA_GC_2026!$A:$A,0)))</f>
        <v>PAGO DE DECIMO TERCER SUELDO</v>
      </c>
      <c r="F24" s="610">
        <f>IF($A24="","",INDEX(POA_GC_2026!$H:$H,MATCH($A24,POA_GC_2026!$A:$A,0)))</f>
        <v>510203</v>
      </c>
      <c r="G24" s="610" t="str">
        <f>IF($A24="","",INDEX(POA_GC_2026!$J:$J,MATCH($A24,POA_GC_2026!$A:$A,0)))</f>
        <v>001</v>
      </c>
      <c r="H24" s="611">
        <f>IF($A24="","",INDEX(POA_GC_2026!$BE:$BE,MATCH($A24,POA_GC_2026!$A:$A,0)))</f>
        <v>721004.71000000008</v>
      </c>
      <c r="I24" s="611">
        <f>IF($A24="","",INDEX(POA_GC_2026!$DG:$DG,MATCH($A24,POA_GC_2026!$A:$A,0)))</f>
        <v>0</v>
      </c>
      <c r="J24" s="611">
        <f t="shared" si="6"/>
        <v>721004.71000000008</v>
      </c>
      <c r="K24" s="119">
        <v>46041</v>
      </c>
      <c r="L24" s="120"/>
      <c r="M24" s="121"/>
      <c r="N24" s="593" t="str">
        <f>IF(A24="","",INDEX(POA_GC_2026!CE:CE,MATCH(A24,POA_GC_2026!A:A,0)))</f>
        <v>SI</v>
      </c>
      <c r="O24" s="122">
        <v>10290.799999999999</v>
      </c>
      <c r="P24" s="122">
        <v>10290.799999999999</v>
      </c>
      <c r="Q24" s="138" t="s">
        <v>22</v>
      </c>
      <c r="R24" s="116"/>
      <c r="S24" s="604">
        <v>46027</v>
      </c>
      <c r="T24" s="598">
        <f t="shared" ca="1" si="1"/>
        <v>46247</v>
      </c>
      <c r="U24" s="599">
        <f t="shared" ca="1" si="7"/>
        <v>204</v>
      </c>
      <c r="V24" s="596"/>
      <c r="W24" s="588" t="str">
        <f t="shared" si="8"/>
        <v>90</v>
      </c>
      <c r="X24" s="588" t="str">
        <f>IF($A24="","",INDEX(POA_GC_2026!$G:$G,MATCH($A24,POA_GC_2026!$A:$A,0)))</f>
        <v>004</v>
      </c>
      <c r="Y24" s="589">
        <f t="shared" si="9"/>
        <v>10290.799999999999</v>
      </c>
      <c r="Z24" s="589">
        <f t="shared" si="10"/>
        <v>0</v>
      </c>
      <c r="AA24" s="116"/>
      <c r="AB24" s="120"/>
      <c r="AC24" s="116"/>
      <c r="AD24" s="116"/>
      <c r="AE24" s="116"/>
      <c r="AF24" s="116"/>
      <c r="AG24" s="596"/>
      <c r="AH24" s="596"/>
      <c r="AI24" s="116"/>
      <c r="AJ24" s="116"/>
      <c r="AK24" s="596"/>
      <c r="AL24" s="600"/>
      <c r="AM24" s="596"/>
      <c r="AN24" s="116"/>
      <c r="AO24" s="116"/>
      <c r="AP24" s="116"/>
    </row>
    <row r="25" spans="1:42" ht="22.5" customHeight="1">
      <c r="A25" s="144" t="s">
        <v>2571</v>
      </c>
      <c r="B25" s="610" t="str">
        <f>IF($A25="","",INDEX(POA_GC_2026!$O:$O,MATCH($A25,POA_GC_2026!$A:$A,0)))</f>
        <v>PROVISION Y PRESTACION DE SERVICIOS DE SALUD</v>
      </c>
      <c r="C25" s="610" t="str">
        <f>IF($A25="","",INDEX(POA_GC_2026!$E:$E,MATCH($A25,POA_GC_2026!$A:$A,0)))</f>
        <v>90</v>
      </c>
      <c r="D25" s="610" t="str">
        <f>IF($A25="","",INDEX(POA_GC_2026!$B:$B,MATCH($A25,POA_GC_2026!$A:$A,0)))</f>
        <v>HOSPITAL GENERAL DE CHONE</v>
      </c>
      <c r="E25" s="610" t="str">
        <f>IF($A25="","",INDEX(POA_GC_2026!$C:$C,MATCH($A25,POA_GC_2026!$A:$A,0)))</f>
        <v>PAGO DE DECIMO CUARTO SUELDO</v>
      </c>
      <c r="F25" s="610">
        <f>IF($A25="","",INDEX(POA_GC_2026!$H:$H,MATCH($A25,POA_GC_2026!$A:$A,0)))</f>
        <v>510204</v>
      </c>
      <c r="G25" s="610" t="str">
        <f>IF($A25="","",INDEX(POA_GC_2026!$J:$J,MATCH($A25,POA_GC_2026!$A:$A,0)))</f>
        <v>001</v>
      </c>
      <c r="H25" s="611">
        <f>IF($A25="","",INDEX(POA_GC_2026!$BE:$BE,MATCH($A25,POA_GC_2026!$A:$A,0)))</f>
        <v>268875.67</v>
      </c>
      <c r="I25" s="611">
        <f>IF($A25="","",INDEX(POA_GC_2026!$DG:$DG,MATCH($A25,POA_GC_2026!$A:$A,0)))</f>
        <v>0</v>
      </c>
      <c r="J25" s="611">
        <f t="shared" si="6"/>
        <v>268875.67</v>
      </c>
      <c r="K25" s="119">
        <v>46051</v>
      </c>
      <c r="L25" s="120"/>
      <c r="M25" s="121"/>
      <c r="N25" s="593" t="str">
        <f>IF(A25="","",INDEX(POA_GC_2026!CE:CE,MATCH(A25,POA_GC_2026!A:A,0)))</f>
        <v>SI</v>
      </c>
      <c r="O25" s="122">
        <v>4540.38</v>
      </c>
      <c r="P25" s="122">
        <v>4540.38</v>
      </c>
      <c r="Q25" s="138" t="s">
        <v>22</v>
      </c>
      <c r="R25" s="116"/>
      <c r="S25" s="604">
        <v>46027</v>
      </c>
      <c r="T25" s="598">
        <f t="shared" ca="1" si="1"/>
        <v>46247</v>
      </c>
      <c r="U25" s="599">
        <f t="shared" ca="1" si="7"/>
        <v>194</v>
      </c>
      <c r="V25" s="596"/>
      <c r="W25" s="588" t="str">
        <f t="shared" si="8"/>
        <v>90</v>
      </c>
      <c r="X25" s="588" t="str">
        <f>IF($A25="","",INDEX(POA_GC_2026!$G:$G,MATCH($A25,POA_GC_2026!$A:$A,0)))</f>
        <v>004</v>
      </c>
      <c r="Y25" s="589">
        <f t="shared" si="9"/>
        <v>4540.38</v>
      </c>
      <c r="Z25" s="589">
        <f t="shared" si="10"/>
        <v>0</v>
      </c>
      <c r="AA25" s="116"/>
      <c r="AB25" s="120"/>
      <c r="AC25" s="116"/>
      <c r="AD25" s="116"/>
      <c r="AE25" s="116"/>
      <c r="AF25" s="116"/>
      <c r="AG25" s="596"/>
      <c r="AH25" s="596"/>
      <c r="AI25" s="116"/>
      <c r="AJ25" s="116"/>
      <c r="AK25" s="596"/>
      <c r="AL25" s="600"/>
      <c r="AM25" s="596"/>
      <c r="AN25" s="116"/>
      <c r="AO25" s="116"/>
      <c r="AP25" s="116"/>
    </row>
    <row r="26" spans="1:42" ht="22.5" customHeight="1">
      <c r="A26" s="144" t="s">
        <v>2572</v>
      </c>
      <c r="B26" s="610" t="str">
        <f>IF($A26="","",INDEX(POA_GC_2026!$O:$O,MATCH($A26,POA_GC_2026!$A:$A,0)))</f>
        <v>PROVISION Y PRESTACION DE SERVICIOS DE SALUD</v>
      </c>
      <c r="C26" s="610" t="str">
        <f>IF($A26="","",INDEX(POA_GC_2026!$E:$E,MATCH($A26,POA_GC_2026!$A:$A,0)))</f>
        <v>90</v>
      </c>
      <c r="D26" s="610" t="str">
        <f>IF($A26="","",INDEX(POA_GC_2026!$B:$B,MATCH($A26,POA_GC_2026!$A:$A,0)))</f>
        <v>HOSPITAL GENERAL DE CHONE</v>
      </c>
      <c r="E26" s="610" t="str">
        <f>IF($A26="","",INDEX(POA_GC_2026!$C:$C,MATCH($A26,POA_GC_2026!$A:$A,0)))</f>
        <v>PAGO DE COMPENSACION POR TRANSPORTE</v>
      </c>
      <c r="F26" s="610">
        <f>IF($A26="","",INDEX(POA_GC_2026!$H:$H,MATCH($A26,POA_GC_2026!$A:$A,0)))</f>
        <v>510304</v>
      </c>
      <c r="G26" s="610" t="str">
        <f>IF($A26="","",INDEX(POA_GC_2026!$J:$J,MATCH($A26,POA_GC_2026!$A:$A,0)))</f>
        <v>001</v>
      </c>
      <c r="H26" s="611">
        <f>IF($A26="","",INDEX(POA_GC_2026!$BE:$BE,MATCH($A26,POA_GC_2026!$A:$A,0)))</f>
        <v>11365.33</v>
      </c>
      <c r="I26" s="611">
        <f>IF($A26="","",INDEX(POA_GC_2026!$DG:$DG,MATCH($A26,POA_GC_2026!$A:$A,0)))</f>
        <v>0</v>
      </c>
      <c r="J26" s="611">
        <f t="shared" si="6"/>
        <v>11365.33</v>
      </c>
      <c r="K26" s="119">
        <v>46043</v>
      </c>
      <c r="L26" s="120"/>
      <c r="M26" s="121"/>
      <c r="N26" s="593" t="str">
        <f>IF(A26="","",INDEX(POA_GC_2026!CE:CE,MATCH(A26,POA_GC_2026!A:A,0)))</f>
        <v>SI</v>
      </c>
      <c r="O26" s="122">
        <v>840.5</v>
      </c>
      <c r="P26" s="122">
        <v>840.5</v>
      </c>
      <c r="Q26" s="138" t="s">
        <v>22</v>
      </c>
      <c r="R26" s="116"/>
      <c r="S26" s="604">
        <v>46027</v>
      </c>
      <c r="T26" s="598">
        <f t="shared" ca="1" si="1"/>
        <v>46247</v>
      </c>
      <c r="U26" s="599">
        <f t="shared" ca="1" si="7"/>
        <v>202</v>
      </c>
      <c r="V26" s="596"/>
      <c r="W26" s="588" t="str">
        <f t="shared" si="8"/>
        <v>90</v>
      </c>
      <c r="X26" s="588" t="str">
        <f>IF($A26="","",INDEX(POA_GC_2026!$G:$G,MATCH($A26,POA_GC_2026!$A:$A,0)))</f>
        <v>004</v>
      </c>
      <c r="Y26" s="589">
        <f t="shared" si="9"/>
        <v>840.5</v>
      </c>
      <c r="Z26" s="589">
        <f t="shared" si="10"/>
        <v>0</v>
      </c>
      <c r="AA26" s="116"/>
      <c r="AB26" s="120"/>
      <c r="AC26" s="116"/>
      <c r="AD26" s="116"/>
      <c r="AE26" s="116"/>
      <c r="AF26" s="116"/>
      <c r="AG26" s="596"/>
      <c r="AH26" s="596"/>
      <c r="AI26" s="116"/>
      <c r="AJ26" s="116"/>
      <c r="AK26" s="596"/>
      <c r="AL26" s="600"/>
      <c r="AM26" s="596"/>
      <c r="AN26" s="116"/>
      <c r="AO26" s="116"/>
      <c r="AP26" s="116"/>
    </row>
    <row r="27" spans="1:42" ht="22.5" customHeight="1">
      <c r="A27" s="144" t="s">
        <v>2573</v>
      </c>
      <c r="B27" s="610" t="str">
        <f>IF($A27="","",INDEX(POA_GC_2026!$O:$O,MATCH($A27,POA_GC_2026!$A:$A,0)))</f>
        <v>PROVISION Y PRESTACION DE SERVICIOS DE SALUD</v>
      </c>
      <c r="C27" s="610" t="str">
        <f>IF($A27="","",INDEX(POA_GC_2026!$E:$E,MATCH($A27,POA_GC_2026!$A:$A,0)))</f>
        <v>90</v>
      </c>
      <c r="D27" s="610" t="str">
        <f>IF($A27="","",INDEX(POA_GC_2026!$B:$B,MATCH($A27,POA_GC_2026!$A:$A,0)))</f>
        <v>HOSPITAL GENERAL DE CHONE</v>
      </c>
      <c r="E27" s="610" t="str">
        <f>IF($A27="","",INDEX(POA_GC_2026!$C:$C,MATCH($A27,POA_GC_2026!$A:$A,0)))</f>
        <v>PAGO DE ALIMENTACION A LOS TRABAJADORES AMPARADOS EN EL CODIGO DE TRABAJO</v>
      </c>
      <c r="F27" s="610">
        <f>IF($A27="","",INDEX(POA_GC_2026!$H:$H,MATCH($A27,POA_GC_2026!$A:$A,0)))</f>
        <v>510306</v>
      </c>
      <c r="G27" s="610" t="str">
        <f>IF($A27="","",INDEX(POA_GC_2026!$J:$J,MATCH($A27,POA_GC_2026!$A:$A,0)))</f>
        <v>001</v>
      </c>
      <c r="H27" s="611">
        <f>IF($A27="","",INDEX(POA_GC_2026!$BE:$BE,MATCH($A27,POA_GC_2026!$A:$A,0)))</f>
        <v>90848</v>
      </c>
      <c r="I27" s="611">
        <f>IF($A27="","",INDEX(POA_GC_2026!$DG:$DG,MATCH($A27,POA_GC_2026!$A:$A,0)))</f>
        <v>0</v>
      </c>
      <c r="J27" s="611">
        <f t="shared" si="6"/>
        <v>90848</v>
      </c>
      <c r="K27" s="119">
        <v>46043</v>
      </c>
      <c r="L27" s="120"/>
      <c r="M27" s="121"/>
      <c r="N27" s="593" t="str">
        <f>IF(A27="","",INDEX(POA_GC_2026!CE:CE,MATCH(A27,POA_GC_2026!A:A,0)))</f>
        <v>SI</v>
      </c>
      <c r="O27" s="122">
        <v>6720</v>
      </c>
      <c r="P27" s="122">
        <v>6720</v>
      </c>
      <c r="Q27" s="138" t="s">
        <v>22</v>
      </c>
      <c r="R27" s="116"/>
      <c r="S27" s="604">
        <v>46027</v>
      </c>
      <c r="T27" s="598">
        <f t="shared" ca="1" si="1"/>
        <v>46247</v>
      </c>
      <c r="U27" s="599">
        <f t="shared" ca="1" si="7"/>
        <v>202</v>
      </c>
      <c r="V27" s="596"/>
      <c r="W27" s="588" t="str">
        <f t="shared" si="8"/>
        <v>90</v>
      </c>
      <c r="X27" s="588" t="str">
        <f>IF($A27="","",INDEX(POA_GC_2026!$G:$G,MATCH($A27,POA_GC_2026!$A:$A,0)))</f>
        <v>004</v>
      </c>
      <c r="Y27" s="589">
        <f t="shared" si="9"/>
        <v>6720</v>
      </c>
      <c r="Z27" s="589">
        <f t="shared" si="10"/>
        <v>0</v>
      </c>
      <c r="AA27" s="116"/>
      <c r="AB27" s="120"/>
      <c r="AC27" s="116"/>
      <c r="AD27" s="116"/>
      <c r="AE27" s="116"/>
      <c r="AF27" s="116"/>
      <c r="AG27" s="596"/>
      <c r="AH27" s="596"/>
      <c r="AI27" s="116"/>
      <c r="AJ27" s="116"/>
      <c r="AK27" s="596"/>
      <c r="AL27" s="600"/>
      <c r="AM27" s="596"/>
      <c r="AN27" s="116"/>
      <c r="AO27" s="116"/>
      <c r="AP27" s="116"/>
    </row>
    <row r="28" spans="1:42" ht="22.5" customHeight="1">
      <c r="A28" s="144" t="s">
        <v>2575</v>
      </c>
      <c r="B28" s="610" t="str">
        <f>IF($A28="","",INDEX(POA_GC_2026!$O:$O,MATCH($A28,POA_GC_2026!$A:$A,0)))</f>
        <v>PROVISION Y PRESTACION DE SERVICIOS DE SALUD</v>
      </c>
      <c r="C28" s="610" t="str">
        <f>IF($A28="","",INDEX(POA_GC_2026!$E:$E,MATCH($A28,POA_GC_2026!$A:$A,0)))</f>
        <v>90</v>
      </c>
      <c r="D28" s="610" t="str">
        <f>IF($A28="","",INDEX(POA_GC_2026!$B:$B,MATCH($A28,POA_GC_2026!$A:$A,0)))</f>
        <v>HOSPITAL GENERAL DE CHONE</v>
      </c>
      <c r="E28" s="610" t="str">
        <f>IF($A28="","",INDEX(POA_GC_2026!$C:$C,MATCH($A28,POA_GC_2026!$A:$A,0)))</f>
        <v>PAGO DE POR CARGAS FAMILIARES A LOS TRABAJADORES AMPARADOS EN EL CODIGO DE TRABAJO</v>
      </c>
      <c r="F28" s="610">
        <f>IF($A28="","",INDEX(POA_GC_2026!$H:$H,MATCH($A28,POA_GC_2026!$A:$A,0)))</f>
        <v>510401</v>
      </c>
      <c r="G28" s="610" t="str">
        <f>IF($A28="","",INDEX(POA_GC_2026!$J:$J,MATCH($A28,POA_GC_2026!$A:$A,0)))</f>
        <v>001</v>
      </c>
      <c r="H28" s="611">
        <f>IF($A28="","",INDEX(POA_GC_2026!$BE:$BE,MATCH($A28,POA_GC_2026!$A:$A,0)))</f>
        <v>5146.67</v>
      </c>
      <c r="I28" s="611">
        <f>IF($A28="","",INDEX(POA_GC_2026!$DG:$DG,MATCH($A28,POA_GC_2026!$A:$A,0)))</f>
        <v>0</v>
      </c>
      <c r="J28" s="611">
        <f t="shared" si="6"/>
        <v>5146.67</v>
      </c>
      <c r="K28" s="119">
        <v>46043</v>
      </c>
      <c r="L28" s="120"/>
      <c r="M28" s="121"/>
      <c r="N28" s="593" t="str">
        <f>IF(A28="","",INDEX(POA_GC_2026!CE:CE,MATCH(A28,POA_GC_2026!A:A,0)))</f>
        <v>SI</v>
      </c>
      <c r="O28" s="122">
        <v>416</v>
      </c>
      <c r="P28" s="122">
        <v>416</v>
      </c>
      <c r="Q28" s="138" t="s">
        <v>22</v>
      </c>
      <c r="R28" s="116"/>
      <c r="S28" s="604">
        <v>46027</v>
      </c>
      <c r="T28" s="598">
        <f t="shared" ca="1" si="1"/>
        <v>46247</v>
      </c>
      <c r="U28" s="599">
        <f t="shared" ca="1" si="7"/>
        <v>202</v>
      </c>
      <c r="V28" s="596"/>
      <c r="W28" s="588" t="str">
        <f t="shared" si="8"/>
        <v>90</v>
      </c>
      <c r="X28" s="588" t="str">
        <f>IF($A28="","",INDEX(POA_GC_2026!$G:$G,MATCH($A28,POA_GC_2026!$A:$A,0)))</f>
        <v>004</v>
      </c>
      <c r="Y28" s="589">
        <f t="shared" si="9"/>
        <v>416</v>
      </c>
      <c r="Z28" s="589">
        <f t="shared" si="10"/>
        <v>0</v>
      </c>
      <c r="AA28" s="116"/>
      <c r="AB28" s="120"/>
      <c r="AC28" s="116"/>
      <c r="AD28" s="116"/>
      <c r="AE28" s="116"/>
      <c r="AF28" s="116"/>
      <c r="AG28" s="596"/>
      <c r="AH28" s="596"/>
      <c r="AI28" s="116"/>
      <c r="AJ28" s="116"/>
      <c r="AK28" s="596"/>
      <c r="AL28" s="600"/>
      <c r="AM28" s="596"/>
      <c r="AN28" s="116"/>
      <c r="AO28" s="116"/>
      <c r="AP28" s="116"/>
    </row>
    <row r="29" spans="1:42" ht="22.5" customHeight="1">
      <c r="A29" s="144" t="s">
        <v>2577</v>
      </c>
      <c r="B29" s="610" t="str">
        <f>IF($A29="","",INDEX(POA_GC_2026!$O:$O,MATCH($A29,POA_GC_2026!$A:$A,0)))</f>
        <v>PROVISION Y PRESTACION DE SERVICIOS DE SALUD</v>
      </c>
      <c r="C29" s="610" t="str">
        <f>IF($A29="","",INDEX(POA_GC_2026!$E:$E,MATCH($A29,POA_GC_2026!$A:$A,0)))</f>
        <v>90</v>
      </c>
      <c r="D29" s="610" t="str">
        <f>IF($A29="","",INDEX(POA_GC_2026!$B:$B,MATCH($A29,POA_GC_2026!$A:$A,0)))</f>
        <v>HOSPITAL GENERAL DE CHONE</v>
      </c>
      <c r="E29" s="610" t="str">
        <f>IF($A29="","",INDEX(POA_GC_2026!$C:$C,MATCH($A29,POA_GC_2026!$A:$A,0)))</f>
        <v>PAGO DE ANTIGÜEDAD A LOS TRABAJADORES AMPARADOS EN EL CODIGO DE TRABAJO</v>
      </c>
      <c r="F29" s="610">
        <f>IF($A29="","",INDEX(POA_GC_2026!$H:$H,MATCH($A29,POA_GC_2026!$A:$A,0)))</f>
        <v>510408</v>
      </c>
      <c r="G29" s="610" t="str">
        <f>IF($A29="","",INDEX(POA_GC_2026!$J:$J,MATCH($A29,POA_GC_2026!$A:$A,0)))</f>
        <v>001</v>
      </c>
      <c r="H29" s="611">
        <f>IF($A29="","",INDEX(POA_GC_2026!$BE:$BE,MATCH($A29,POA_GC_2026!$A:$A,0)))</f>
        <v>25157.200000000004</v>
      </c>
      <c r="I29" s="611">
        <f>IF($A29="","",INDEX(POA_GC_2026!$DG:$DG,MATCH($A29,POA_GC_2026!$A:$A,0)))</f>
        <v>0</v>
      </c>
      <c r="J29" s="611">
        <f t="shared" si="6"/>
        <v>25157.200000000004</v>
      </c>
      <c r="K29" s="119">
        <v>46043</v>
      </c>
      <c r="L29" s="120"/>
      <c r="M29" s="121"/>
      <c r="N29" s="593" t="str">
        <f>IF(A29="","",INDEX(POA_GC_2026!CE:CE,MATCH(A29,POA_GC_2026!A:A,0)))</f>
        <v>SI</v>
      </c>
      <c r="O29" s="122">
        <v>2130.6999999999998</v>
      </c>
      <c r="P29" s="122">
        <v>2130.6999999999998</v>
      </c>
      <c r="Q29" s="138" t="s">
        <v>22</v>
      </c>
      <c r="R29" s="116"/>
      <c r="S29" s="604">
        <v>46027</v>
      </c>
      <c r="T29" s="598">
        <f t="shared" ca="1" si="1"/>
        <v>46247</v>
      </c>
      <c r="U29" s="599">
        <f t="shared" ca="1" si="7"/>
        <v>202</v>
      </c>
      <c r="V29" s="596"/>
      <c r="W29" s="588" t="str">
        <f t="shared" si="8"/>
        <v>90</v>
      </c>
      <c r="X29" s="588" t="str">
        <f>IF($A29="","",INDEX(POA_GC_2026!$G:$G,MATCH($A29,POA_GC_2026!$A:$A,0)))</f>
        <v>004</v>
      </c>
      <c r="Y29" s="589">
        <f t="shared" si="9"/>
        <v>2130.6999999999998</v>
      </c>
      <c r="Z29" s="589">
        <f t="shared" si="10"/>
        <v>0</v>
      </c>
      <c r="AA29" s="116"/>
      <c r="AB29" s="120"/>
      <c r="AC29" s="116"/>
      <c r="AD29" s="116"/>
      <c r="AE29" s="116"/>
      <c r="AF29" s="116"/>
      <c r="AG29" s="596"/>
      <c r="AH29" s="596"/>
      <c r="AI29" s="116"/>
      <c r="AJ29" s="116"/>
      <c r="AK29" s="596"/>
      <c r="AL29" s="600"/>
      <c r="AM29" s="596"/>
      <c r="AN29" s="116"/>
      <c r="AO29" s="116"/>
      <c r="AP29" s="116"/>
    </row>
    <row r="30" spans="1:42" ht="22.5" customHeight="1">
      <c r="A30" s="144" t="s">
        <v>2579</v>
      </c>
      <c r="B30" s="610" t="str">
        <f>IF($A30="","",INDEX(POA_GC_2026!$O:$O,MATCH($A30,POA_GC_2026!$A:$A,0)))</f>
        <v>PROVISION Y PRESTACION DE SERVICIOS DE SALUD</v>
      </c>
      <c r="C30" s="610" t="str">
        <f>IF($A30="","",INDEX(POA_GC_2026!$E:$E,MATCH($A30,POA_GC_2026!$A:$A,0)))</f>
        <v>90</v>
      </c>
      <c r="D30" s="610" t="str">
        <f>IF($A30="","",INDEX(POA_GC_2026!$B:$B,MATCH($A30,POA_GC_2026!$A:$A,0)))</f>
        <v>HOSPITAL GENERAL DE CHONE</v>
      </c>
      <c r="E30" s="610" t="str">
        <f>IF($A30="","",INDEX(POA_GC_2026!$C:$C,MATCH($A30,POA_GC_2026!$A:$A,0)))</f>
        <v>PAGO DE BENEFICIOS SOCIALES  A LOS TRABAJADORES AMPARADOS EN EL CODIGO DE TRABAJO</v>
      </c>
      <c r="F30" s="610">
        <f>IF($A30="","",INDEX(POA_GC_2026!$H:$H,MATCH($A30,POA_GC_2026!$A:$A,0)))</f>
        <v>510409</v>
      </c>
      <c r="G30" s="610" t="str">
        <f>IF($A30="","",INDEX(POA_GC_2026!$J:$J,MATCH($A30,POA_GC_2026!$A:$A,0)))</f>
        <v>001</v>
      </c>
      <c r="H30" s="611">
        <f>IF($A30="","",INDEX(POA_GC_2026!$BE:$BE,MATCH($A30,POA_GC_2026!$A:$A,0)))</f>
        <v>20280</v>
      </c>
      <c r="I30" s="611">
        <f>IF($A30="","",INDEX(POA_GC_2026!$DG:$DG,MATCH($A30,POA_GC_2026!$A:$A,0)))</f>
        <v>0</v>
      </c>
      <c r="J30" s="611">
        <f t="shared" si="6"/>
        <v>20280</v>
      </c>
      <c r="K30" s="119"/>
      <c r="L30" s="120"/>
      <c r="M30" s="121"/>
      <c r="N30" s="593" t="str">
        <f>IF(A30="","",INDEX(POA_GC_2026!CE:CE,MATCH(A30,POA_GC_2026!A:A,0)))</f>
        <v>SI</v>
      </c>
      <c r="O30" s="122">
        <v>20280</v>
      </c>
      <c r="P30" s="122">
        <v>20280</v>
      </c>
      <c r="Q30" s="138" t="s">
        <v>26</v>
      </c>
      <c r="R30" s="116"/>
      <c r="S30" s="604"/>
      <c r="T30" s="598">
        <f t="shared" ca="1" si="1"/>
        <v>46247</v>
      </c>
      <c r="U30" s="599">
        <f t="shared" ca="1" si="7"/>
        <v>45583</v>
      </c>
      <c r="V30" s="596"/>
      <c r="W30" s="588" t="str">
        <f t="shared" si="8"/>
        <v>90</v>
      </c>
      <c r="X30" s="588" t="str">
        <f>IF($A30="","",INDEX(POA_GC_2026!$G:$G,MATCH($A30,POA_GC_2026!$A:$A,0)))</f>
        <v>004</v>
      </c>
      <c r="Y30" s="589">
        <f t="shared" si="9"/>
        <v>20280</v>
      </c>
      <c r="Z30" s="589">
        <f t="shared" si="10"/>
        <v>0</v>
      </c>
      <c r="AA30" s="116"/>
      <c r="AB30" s="120"/>
      <c r="AC30" s="116"/>
      <c r="AD30" s="116"/>
      <c r="AE30" s="116"/>
      <c r="AF30" s="116"/>
      <c r="AG30" s="596"/>
      <c r="AH30" s="596"/>
      <c r="AI30" s="116"/>
      <c r="AJ30" s="116"/>
      <c r="AK30" s="596"/>
      <c r="AL30" s="600"/>
      <c r="AM30" s="596"/>
      <c r="AN30" s="116"/>
      <c r="AO30" s="116"/>
      <c r="AP30" s="116"/>
    </row>
    <row r="31" spans="1:42" ht="22.5" customHeight="1">
      <c r="A31" s="144" t="s">
        <v>2581</v>
      </c>
      <c r="B31" s="610" t="str">
        <f>IF($A31="","",INDEX(POA_GC_2026!$O:$O,MATCH($A31,POA_GC_2026!$A:$A,0)))</f>
        <v>PROVISION Y PRESTACION DE SERVICIOS DE SALUD</v>
      </c>
      <c r="C31" s="610" t="str">
        <f>IF($A31="","",INDEX(POA_GC_2026!$E:$E,MATCH($A31,POA_GC_2026!$A:$A,0)))</f>
        <v>90</v>
      </c>
      <c r="D31" s="610" t="str">
        <f>IF($A31="","",INDEX(POA_GC_2026!$B:$B,MATCH($A31,POA_GC_2026!$A:$A,0)))</f>
        <v>HOSPITAL GENERAL DE CHONE</v>
      </c>
      <c r="E31" s="610" t="str">
        <f>IF($A31="","",INDEX(POA_GC_2026!$C:$C,MATCH($A31,POA_GC_2026!$A:$A,0)))</f>
        <v>PAGO DE HORAS EXTRAORDINARIAS Y SUPLEMENTARIAS</v>
      </c>
      <c r="F31" s="610">
        <f>IF($A31="","",INDEX(POA_GC_2026!$H:$H,MATCH($A31,POA_GC_2026!$A:$A,0)))</f>
        <v>510509</v>
      </c>
      <c r="G31" s="610" t="str">
        <f>IF($A31="","",INDEX(POA_GC_2026!$J:$J,MATCH($A31,POA_GC_2026!$A:$A,0)))</f>
        <v>001</v>
      </c>
      <c r="H31" s="611">
        <f>IF($A31="","",INDEX(POA_GC_2026!$BE:$BE,MATCH($A31,POA_GC_2026!$A:$A,0)))</f>
        <v>175213.44</v>
      </c>
      <c r="I31" s="611">
        <f>IF($A31="","",INDEX(POA_GC_2026!$DG:$DG,MATCH($A31,POA_GC_2026!$A:$A,0)))</f>
        <v>0</v>
      </c>
      <c r="J31" s="611">
        <f t="shared" si="6"/>
        <v>175213.44</v>
      </c>
      <c r="K31" s="119">
        <v>46041</v>
      </c>
      <c r="L31" s="120"/>
      <c r="M31" s="121"/>
      <c r="N31" s="593" t="str">
        <f>IF(A31="","",INDEX(POA_GC_2026!CE:CE,MATCH(A31,POA_GC_2026!A:A,0)))</f>
        <v>SI</v>
      </c>
      <c r="O31" s="122">
        <v>14672.17</v>
      </c>
      <c r="P31" s="122">
        <v>14672.17</v>
      </c>
      <c r="Q31" s="138" t="s">
        <v>22</v>
      </c>
      <c r="R31" s="116"/>
      <c r="S31" s="604">
        <v>46027</v>
      </c>
      <c r="T31" s="598">
        <f t="shared" ca="1" si="1"/>
        <v>46247</v>
      </c>
      <c r="U31" s="599">
        <f t="shared" ca="1" si="7"/>
        <v>204</v>
      </c>
      <c r="V31" s="596"/>
      <c r="W31" s="588" t="str">
        <f t="shared" si="8"/>
        <v>90</v>
      </c>
      <c r="X31" s="588" t="str">
        <f>IF($A31="","",INDEX(POA_GC_2026!$G:$G,MATCH($A31,POA_GC_2026!$A:$A,0)))</f>
        <v>004</v>
      </c>
      <c r="Y31" s="589">
        <f t="shared" si="9"/>
        <v>14672.17</v>
      </c>
      <c r="Z31" s="589">
        <f t="shared" si="10"/>
        <v>0</v>
      </c>
      <c r="AA31" s="116"/>
      <c r="AB31" s="120"/>
      <c r="AC31" s="116"/>
      <c r="AD31" s="116"/>
      <c r="AE31" s="116"/>
      <c r="AF31" s="116"/>
      <c r="AG31" s="596"/>
      <c r="AH31" s="596"/>
      <c r="AI31" s="116"/>
      <c r="AJ31" s="116"/>
      <c r="AK31" s="596"/>
      <c r="AL31" s="600"/>
      <c r="AM31" s="596"/>
      <c r="AN31" s="116"/>
      <c r="AO31" s="116"/>
      <c r="AP31" s="116"/>
    </row>
    <row r="32" spans="1:42" ht="22.5" customHeight="1">
      <c r="A32" s="144" t="s">
        <v>2582</v>
      </c>
      <c r="B32" s="610" t="str">
        <f>IF($A32="","",INDEX(POA_GC_2026!$O:$O,MATCH($A32,POA_GC_2026!$A:$A,0)))</f>
        <v>PROVISION Y PRESTACION DE SERVICIOS DE SALUD</v>
      </c>
      <c r="C32" s="610" t="str">
        <f>IF($A32="","",INDEX(POA_GC_2026!$E:$E,MATCH($A32,POA_GC_2026!$A:$A,0)))</f>
        <v>90</v>
      </c>
      <c r="D32" s="610" t="str">
        <f>IF($A32="","",INDEX(POA_GC_2026!$B:$B,MATCH($A32,POA_GC_2026!$A:$A,0)))</f>
        <v>HOSPITAL GENERAL DE CHONE</v>
      </c>
      <c r="E32" s="610" t="str">
        <f>IF($A32="","",INDEX(POA_GC_2026!$C:$C,MATCH($A32,POA_GC_2026!$A:$A,0)))</f>
        <v>PAGO DE SERVICIOS PERSONALES POR CONTRATO</v>
      </c>
      <c r="F32" s="610">
        <f>IF($A32="","",INDEX(POA_GC_2026!$H:$H,MATCH($A32,POA_GC_2026!$A:$A,0)))</f>
        <v>510510</v>
      </c>
      <c r="G32" s="610" t="str">
        <f>IF($A32="","",INDEX(POA_GC_2026!$J:$J,MATCH($A32,POA_GC_2026!$A:$A,0)))</f>
        <v>001</v>
      </c>
      <c r="H32" s="611">
        <f>IF($A32="","",INDEX(POA_GC_2026!$BE:$BE,MATCH($A32,POA_GC_2026!$A:$A,0)))</f>
        <v>141312</v>
      </c>
      <c r="I32" s="611">
        <f>IF($A32="","",INDEX(POA_GC_2026!$DG:$DG,MATCH($A32,POA_GC_2026!$A:$A,0)))</f>
        <v>0</v>
      </c>
      <c r="J32" s="611">
        <f t="shared" si="6"/>
        <v>141312</v>
      </c>
      <c r="K32" s="119">
        <v>46051</v>
      </c>
      <c r="L32" s="120"/>
      <c r="M32" s="121"/>
      <c r="N32" s="593" t="str">
        <f>IF(A32="","",INDEX(POA_GC_2026!CE:CE,MATCH(A32,POA_GC_2026!A:A,0)))</f>
        <v>SI</v>
      </c>
      <c r="O32" s="122">
        <v>10690</v>
      </c>
      <c r="P32" s="122">
        <v>10690</v>
      </c>
      <c r="Q32" s="138" t="s">
        <v>22</v>
      </c>
      <c r="R32" s="116"/>
      <c r="S32" s="604">
        <v>46027</v>
      </c>
      <c r="T32" s="598">
        <f t="shared" ca="1" si="1"/>
        <v>46247</v>
      </c>
      <c r="U32" s="599">
        <f t="shared" ca="1" si="7"/>
        <v>194</v>
      </c>
      <c r="V32" s="596"/>
      <c r="W32" s="588" t="str">
        <f t="shared" si="8"/>
        <v>90</v>
      </c>
      <c r="X32" s="588" t="str">
        <f>IF($A32="","",INDEX(POA_GC_2026!$G:$G,MATCH($A32,POA_GC_2026!$A:$A,0)))</f>
        <v>004</v>
      </c>
      <c r="Y32" s="589">
        <f t="shared" si="9"/>
        <v>10690</v>
      </c>
      <c r="Z32" s="589">
        <f t="shared" si="10"/>
        <v>0</v>
      </c>
      <c r="AA32" s="116"/>
      <c r="AB32" s="120"/>
      <c r="AC32" s="116"/>
      <c r="AD32" s="116"/>
      <c r="AE32" s="116"/>
      <c r="AF32" s="116"/>
      <c r="AG32" s="596"/>
      <c r="AH32" s="596"/>
      <c r="AI32" s="116"/>
      <c r="AJ32" s="116"/>
      <c r="AK32" s="596"/>
      <c r="AL32" s="600"/>
      <c r="AM32" s="596"/>
      <c r="AN32" s="116"/>
      <c r="AO32" s="116"/>
      <c r="AP32" s="116"/>
    </row>
    <row r="33" spans="1:42" ht="22.5" customHeight="1">
      <c r="A33" s="144" t="s">
        <v>2583</v>
      </c>
      <c r="B33" s="610" t="str">
        <f>IF($A33="","",INDEX(POA_GC_2026!$O:$O,MATCH($A33,POA_GC_2026!$A:$A,0)))</f>
        <v>PROVISION Y PRESTACION DE SERVICIOS DE SALUD</v>
      </c>
      <c r="C33" s="610" t="str">
        <f>IF($A33="","",INDEX(POA_GC_2026!$E:$E,MATCH($A33,POA_GC_2026!$A:$A,0)))</f>
        <v>90</v>
      </c>
      <c r="D33" s="610" t="str">
        <f>IF($A33="","",INDEX(POA_GC_2026!$B:$B,MATCH($A33,POA_GC_2026!$A:$A,0)))</f>
        <v>HOSPITAL GENERAL DE CHONE</v>
      </c>
      <c r="E33" s="610" t="str">
        <f>IF($A33="","",INDEX(POA_GC_2026!$C:$C,MATCH($A33,POA_GC_2026!$A:$A,0)))</f>
        <v>PAGO DE SUBROGACION</v>
      </c>
      <c r="F33" s="610">
        <f>IF($A33="","",INDEX(POA_GC_2026!$H:$H,MATCH($A33,POA_GC_2026!$A:$A,0)))</f>
        <v>510512</v>
      </c>
      <c r="G33" s="610" t="str">
        <f>IF($A33="","",INDEX(POA_GC_2026!$J:$J,MATCH($A33,POA_GC_2026!$A:$A,0)))</f>
        <v>001</v>
      </c>
      <c r="H33" s="611">
        <f>IF($A33="","",INDEX(POA_GC_2026!$BE:$BE,MATCH($A33,POA_GC_2026!$A:$A,0)))</f>
        <v>158.1</v>
      </c>
      <c r="I33" s="611">
        <f>IF($A33="","",INDEX(POA_GC_2026!$DG:$DG,MATCH($A33,POA_GC_2026!$A:$A,0)))</f>
        <v>0</v>
      </c>
      <c r="J33" s="611">
        <f t="shared" si="6"/>
        <v>158.1</v>
      </c>
      <c r="K33" s="119"/>
      <c r="L33" s="120"/>
      <c r="M33" s="121"/>
      <c r="N33" s="593" t="str">
        <f>IF(A33="","",INDEX(POA_GC_2026!CE:CE,MATCH(A33,POA_GC_2026!A:A,0)))</f>
        <v>SI</v>
      </c>
      <c r="O33" s="122"/>
      <c r="P33" s="122"/>
      <c r="Q33" s="138"/>
      <c r="R33" s="116"/>
      <c r="S33" s="604">
        <v>46027</v>
      </c>
      <c r="T33" s="598">
        <f t="shared" ca="1" si="1"/>
        <v>46247</v>
      </c>
      <c r="U33" s="599">
        <f t="shared" ca="1" si="7"/>
        <v>45583</v>
      </c>
      <c r="V33" s="596"/>
      <c r="W33" s="588" t="str">
        <f t="shared" si="8"/>
        <v>90</v>
      </c>
      <c r="X33" s="588" t="str">
        <f>IF($A33="","",INDEX(POA_GC_2026!$G:$G,MATCH($A33,POA_GC_2026!$A:$A,0)))</f>
        <v>004</v>
      </c>
      <c r="Y33" s="589">
        <f t="shared" si="9"/>
        <v>0</v>
      </c>
      <c r="Z33" s="589">
        <f t="shared" si="10"/>
        <v>0</v>
      </c>
      <c r="AA33" s="116"/>
      <c r="AB33" s="120"/>
      <c r="AC33" s="116"/>
      <c r="AD33" s="116"/>
      <c r="AE33" s="116"/>
      <c r="AF33" s="116"/>
      <c r="AG33" s="596"/>
      <c r="AH33" s="596"/>
      <c r="AI33" s="116"/>
      <c r="AJ33" s="116"/>
      <c r="AK33" s="596"/>
      <c r="AL33" s="600"/>
      <c r="AM33" s="596"/>
      <c r="AN33" s="116"/>
      <c r="AO33" s="116"/>
      <c r="AP33" s="116"/>
    </row>
    <row r="34" spans="1:42" ht="22.5" customHeight="1">
      <c r="A34" s="144" t="s">
        <v>2586</v>
      </c>
      <c r="B34" s="610" t="str">
        <f>IF($A34="","",INDEX(POA_GC_2026!$O:$O,MATCH($A34,POA_GC_2026!$A:$A,0)))</f>
        <v>PROVISION Y PRESTACION DE SERVICIOS DE SALUD</v>
      </c>
      <c r="C34" s="610" t="str">
        <f>IF($A34="","",INDEX(POA_GC_2026!$E:$E,MATCH($A34,POA_GC_2026!$A:$A,0)))</f>
        <v>90</v>
      </c>
      <c r="D34" s="610" t="str">
        <f>IF($A34="","",INDEX(POA_GC_2026!$B:$B,MATCH($A34,POA_GC_2026!$A:$A,0)))</f>
        <v>HOSPITAL GENERAL DE CHONE</v>
      </c>
      <c r="E34" s="610" t="str">
        <f>IF($A34="","",INDEX(POA_GC_2026!$C:$C,MATCH($A34,POA_GC_2026!$A:$A,0)))</f>
        <v>PAGO DESERVICIOS PERSONALES POR CONTRATO A PROFESIONALES DE LA SALUD</v>
      </c>
      <c r="F34" s="610">
        <f>IF($A34="","",INDEX(POA_GC_2026!$H:$H,MATCH($A34,POA_GC_2026!$A:$A,0)))</f>
        <v>510517</v>
      </c>
      <c r="G34" s="610" t="str">
        <f>IF($A34="","",INDEX(POA_GC_2026!$J:$J,MATCH($A34,POA_GC_2026!$A:$A,0)))</f>
        <v>001</v>
      </c>
      <c r="H34" s="611">
        <f>IF($A34="","",INDEX(POA_GC_2026!$BE:$BE,MATCH($A34,POA_GC_2026!$A:$A,0)))</f>
        <v>3568206</v>
      </c>
      <c r="I34" s="611">
        <f>IF($A34="","",INDEX(POA_GC_2026!$DG:$DG,MATCH($A34,POA_GC_2026!$A:$A,0)))</f>
        <v>0</v>
      </c>
      <c r="J34" s="611">
        <f t="shared" si="6"/>
        <v>3568206</v>
      </c>
      <c r="K34" s="119">
        <v>46049</v>
      </c>
      <c r="L34" s="120"/>
      <c r="M34" s="121"/>
      <c r="N34" s="593" t="str">
        <f>IF(A34="","",INDEX(POA_GC_2026!CE:CE,MATCH(A34,POA_GC_2026!A:A,0)))</f>
        <v>SI</v>
      </c>
      <c r="O34" s="122">
        <v>297706</v>
      </c>
      <c r="P34" s="122">
        <v>297706</v>
      </c>
      <c r="Q34" s="138" t="s">
        <v>22</v>
      </c>
      <c r="R34" s="116"/>
      <c r="S34" s="604">
        <v>46027</v>
      </c>
      <c r="T34" s="598">
        <f t="shared" ca="1" si="1"/>
        <v>46247</v>
      </c>
      <c r="U34" s="599">
        <f t="shared" ca="1" si="7"/>
        <v>196</v>
      </c>
      <c r="V34" s="596"/>
      <c r="W34" s="588" t="str">
        <f t="shared" si="8"/>
        <v>90</v>
      </c>
      <c r="X34" s="588" t="str">
        <f>IF($A34="","",INDEX(POA_GC_2026!$G:$G,MATCH($A34,POA_GC_2026!$A:$A,0)))</f>
        <v>004</v>
      </c>
      <c r="Y34" s="589">
        <f t="shared" si="9"/>
        <v>297706</v>
      </c>
      <c r="Z34" s="589">
        <f t="shared" si="10"/>
        <v>0</v>
      </c>
      <c r="AA34" s="116"/>
      <c r="AB34" s="120"/>
      <c r="AC34" s="116"/>
      <c r="AD34" s="116"/>
      <c r="AE34" s="116"/>
      <c r="AF34" s="116"/>
      <c r="AG34" s="596"/>
      <c r="AH34" s="596"/>
      <c r="AI34" s="116"/>
      <c r="AJ34" s="116"/>
      <c r="AK34" s="596"/>
      <c r="AL34" s="600"/>
      <c r="AM34" s="596"/>
      <c r="AN34" s="116"/>
      <c r="AO34" s="116"/>
      <c r="AP34" s="116"/>
    </row>
    <row r="35" spans="1:42" ht="22.5" customHeight="1">
      <c r="A35" s="144" t="s">
        <v>2587</v>
      </c>
      <c r="B35" s="610" t="str">
        <f>IF($A35="","",INDEX(POA_GC_2026!$O:$O,MATCH($A35,POA_GC_2026!$A:$A,0)))</f>
        <v>PROVISION Y PRESTACION DE SERVICIOS DE SALUD</v>
      </c>
      <c r="C35" s="610" t="str">
        <f>IF($A35="","",INDEX(POA_GC_2026!$E:$E,MATCH($A35,POA_GC_2026!$A:$A,0)))</f>
        <v>90</v>
      </c>
      <c r="D35" s="610" t="str">
        <f>IF($A35="","",INDEX(POA_GC_2026!$B:$B,MATCH($A35,POA_GC_2026!$A:$A,0)))</f>
        <v>HOSPITAL GENERAL DE CHONE</v>
      </c>
      <c r="E35" s="610" t="str">
        <f>IF($A35="","",INDEX(POA_GC_2026!$C:$C,MATCH($A35,POA_GC_2026!$A:$A,0)))</f>
        <v>PAGO DE APORTE PATRONAL</v>
      </c>
      <c r="F35" s="610">
        <f>IF($A35="","",INDEX(POA_GC_2026!$H:$H,MATCH($A35,POA_GC_2026!$A:$A,0)))</f>
        <v>510601</v>
      </c>
      <c r="G35" s="610" t="str">
        <f>IF($A35="","",INDEX(POA_GC_2026!$J:$J,MATCH($A35,POA_GC_2026!$A:$A,0)))</f>
        <v>001</v>
      </c>
      <c r="H35" s="611">
        <f>IF($A35="","",INDEX(POA_GC_2026!$BE:$BE,MATCH($A35,POA_GC_2026!$A:$A,0)))</f>
        <v>869708.43999999983</v>
      </c>
      <c r="I35" s="611">
        <f>IF($A35="","",INDEX(POA_GC_2026!$DG:$DG,MATCH($A35,POA_GC_2026!$A:$A,0)))</f>
        <v>0</v>
      </c>
      <c r="J35" s="611">
        <f t="shared" si="6"/>
        <v>869708.43999999983</v>
      </c>
      <c r="K35" s="119">
        <v>46051</v>
      </c>
      <c r="L35" s="120"/>
      <c r="M35" s="121"/>
      <c r="N35" s="593" t="str">
        <f>IF(A35="","",INDEX(POA_GC_2026!CE:CE,MATCH(A35,POA_GC_2026!A:A,0)))</f>
        <v>SI</v>
      </c>
      <c r="O35" s="122">
        <v>73851.179999999993</v>
      </c>
      <c r="P35" s="122">
        <v>73851.179999999993</v>
      </c>
      <c r="Q35" s="138" t="s">
        <v>22</v>
      </c>
      <c r="R35" s="116"/>
      <c r="S35" s="604">
        <v>46027</v>
      </c>
      <c r="T35" s="598">
        <f t="shared" ca="1" si="1"/>
        <v>46247</v>
      </c>
      <c r="U35" s="599">
        <f t="shared" ca="1" si="7"/>
        <v>194</v>
      </c>
      <c r="V35" s="596"/>
      <c r="W35" s="588" t="str">
        <f t="shared" si="8"/>
        <v>90</v>
      </c>
      <c r="X35" s="588" t="str">
        <f>IF($A35="","",INDEX(POA_GC_2026!$G:$G,MATCH($A35,POA_GC_2026!$A:$A,0)))</f>
        <v>004</v>
      </c>
      <c r="Y35" s="589">
        <f t="shared" si="9"/>
        <v>73851.179999999993</v>
      </c>
      <c r="Z35" s="589">
        <f t="shared" si="10"/>
        <v>0</v>
      </c>
      <c r="AA35" s="116"/>
      <c r="AB35" s="120"/>
      <c r="AC35" s="116"/>
      <c r="AD35" s="116"/>
      <c r="AE35" s="116"/>
      <c r="AF35" s="116"/>
      <c r="AG35" s="596"/>
      <c r="AH35" s="596"/>
      <c r="AI35" s="116"/>
      <c r="AJ35" s="116"/>
      <c r="AK35" s="596"/>
      <c r="AL35" s="600"/>
      <c r="AM35" s="596"/>
      <c r="AN35" s="116"/>
      <c r="AO35" s="116"/>
      <c r="AP35" s="116"/>
    </row>
    <row r="36" spans="1:42" ht="22.5" customHeight="1">
      <c r="A36" s="144" t="s">
        <v>2588</v>
      </c>
      <c r="B36" s="610" t="str">
        <f>IF($A36="","",INDEX(POA_GC_2026!$O:$O,MATCH($A36,POA_GC_2026!$A:$A,0)))</f>
        <v>PROVISION Y PRESTACION DE SERVICIOS DE SALUD</v>
      </c>
      <c r="C36" s="610" t="str">
        <f>IF($A36="","",INDEX(POA_GC_2026!$E:$E,MATCH($A36,POA_GC_2026!$A:$A,0)))</f>
        <v>90</v>
      </c>
      <c r="D36" s="610" t="str">
        <f>IF($A36="","",INDEX(POA_GC_2026!$B:$B,MATCH($A36,POA_GC_2026!$A:$A,0)))</f>
        <v>HOSPITAL GENERAL DE CHONE</v>
      </c>
      <c r="E36" s="610" t="str">
        <f>IF($A36="","",INDEX(POA_GC_2026!$C:$C,MATCH($A36,POA_GC_2026!$A:$A,0)))</f>
        <v>PAGO DE FONDOS DE RESERVA</v>
      </c>
      <c r="F36" s="610">
        <f>IF($A36="","",INDEX(POA_GC_2026!$H:$H,MATCH($A36,POA_GC_2026!$A:$A,0)))</f>
        <v>510602</v>
      </c>
      <c r="G36" s="610" t="str">
        <f>IF($A36="","",INDEX(POA_GC_2026!$J:$J,MATCH($A36,POA_GC_2026!$A:$A,0)))</f>
        <v>001</v>
      </c>
      <c r="H36" s="611">
        <f>IF($A36="","",INDEX(POA_GC_2026!$BE:$BE,MATCH($A36,POA_GC_2026!$A:$A,0)))</f>
        <v>724481.85999999987</v>
      </c>
      <c r="I36" s="611">
        <f>IF($A36="","",INDEX(POA_GC_2026!$DG:$DG,MATCH($A36,POA_GC_2026!$A:$A,0)))</f>
        <v>0</v>
      </c>
      <c r="J36" s="611">
        <f t="shared" si="6"/>
        <v>724481.85999999987</v>
      </c>
      <c r="K36" s="119">
        <v>46081</v>
      </c>
      <c r="L36" s="120"/>
      <c r="M36" s="121"/>
      <c r="N36" s="593" t="str">
        <f>IF(A36="","",INDEX(POA_GC_2026!CE:CE,MATCH(A36,POA_GC_2026!A:A,0)))</f>
        <v>SI</v>
      </c>
      <c r="O36" s="122">
        <v>122703.87</v>
      </c>
      <c r="P36" s="122">
        <v>122703.87</v>
      </c>
      <c r="Q36" s="138" t="s">
        <v>23</v>
      </c>
      <c r="R36" s="116"/>
      <c r="S36" s="604">
        <v>46027</v>
      </c>
      <c r="T36" s="598">
        <f t="shared" ca="1" si="1"/>
        <v>46247</v>
      </c>
      <c r="U36" s="599">
        <f t="shared" ca="1" si="7"/>
        <v>163</v>
      </c>
      <c r="V36" s="596"/>
      <c r="W36" s="588" t="str">
        <f t="shared" si="8"/>
        <v>90</v>
      </c>
      <c r="X36" s="588" t="str">
        <f>IF($A36="","",INDEX(POA_GC_2026!$G:$G,MATCH($A36,POA_GC_2026!$A:$A,0)))</f>
        <v>004</v>
      </c>
      <c r="Y36" s="589">
        <f t="shared" si="9"/>
        <v>122703.87</v>
      </c>
      <c r="Z36" s="589">
        <f t="shared" si="10"/>
        <v>0</v>
      </c>
      <c r="AA36" s="116"/>
      <c r="AB36" s="120"/>
      <c r="AC36" s="116"/>
      <c r="AD36" s="116"/>
      <c r="AE36" s="116"/>
      <c r="AF36" s="116"/>
      <c r="AG36" s="596"/>
      <c r="AH36" s="596"/>
      <c r="AI36" s="116"/>
      <c r="AJ36" s="116"/>
      <c r="AK36" s="596"/>
      <c r="AL36" s="600"/>
      <c r="AM36" s="596"/>
      <c r="AN36" s="116"/>
      <c r="AO36" s="116"/>
      <c r="AP36" s="116"/>
    </row>
    <row r="37" spans="1:42" ht="22.5" customHeight="1">
      <c r="A37" s="144" t="s">
        <v>2589</v>
      </c>
      <c r="B37" s="610" t="str">
        <f>IF($A37="","",INDEX(POA_GC_2026!$O:$O,MATCH($A37,POA_GC_2026!$A:$A,0)))</f>
        <v>PROVISION Y PRESTACION DE SERVICIOS DE SALUD</v>
      </c>
      <c r="C37" s="610" t="str">
        <f>IF($A37="","",INDEX(POA_GC_2026!$E:$E,MATCH($A37,POA_GC_2026!$A:$A,0)))</f>
        <v>90</v>
      </c>
      <c r="D37" s="610" t="str">
        <f>IF($A37="","",INDEX(POA_GC_2026!$B:$B,MATCH($A37,POA_GC_2026!$A:$A,0)))</f>
        <v>HOSPITAL GENERAL DE CHONE</v>
      </c>
      <c r="E37" s="610" t="str">
        <f>IF($A37="","",INDEX(POA_GC_2026!$C:$C,MATCH($A37,POA_GC_2026!$A:$A,0)))</f>
        <v xml:space="preserve">PAGO DE VACACIONES NO GOZADAS </v>
      </c>
      <c r="F37" s="610">
        <f>IF($A37="","",INDEX(POA_GC_2026!$H:$H,MATCH($A37,POA_GC_2026!$A:$A,0)))</f>
        <v>510707</v>
      </c>
      <c r="G37" s="610" t="str">
        <f>IF($A37="","",INDEX(POA_GC_2026!$J:$J,MATCH($A37,POA_GC_2026!$A:$A,0)))</f>
        <v>001</v>
      </c>
      <c r="H37" s="611">
        <f>IF($A37="","",INDEX(POA_GC_2026!$BE:$BE,MATCH($A37,POA_GC_2026!$A:$A,0)))</f>
        <v>0</v>
      </c>
      <c r="I37" s="611">
        <f>IF($A37="","",INDEX(POA_GC_2026!$DG:$DG,MATCH($A37,POA_GC_2026!$A:$A,0)))</f>
        <v>0</v>
      </c>
      <c r="J37" s="611">
        <f t="shared" si="6"/>
        <v>0</v>
      </c>
      <c r="K37" s="119"/>
      <c r="L37" s="120"/>
      <c r="M37" s="121"/>
      <c r="N37" s="593" t="str">
        <f>IF(A37="","",INDEX(POA_GC_2026!CE:CE,MATCH(A37,POA_GC_2026!A:A,0)))</f>
        <v>NO</v>
      </c>
      <c r="O37" s="122"/>
      <c r="P37" s="122"/>
      <c r="Q37" s="138"/>
      <c r="R37" s="116"/>
      <c r="S37" s="604"/>
      <c r="T37" s="598">
        <f t="shared" ca="1" si="1"/>
        <v>46247</v>
      </c>
      <c r="U37" s="599">
        <f t="shared" ca="1" si="7"/>
        <v>45583</v>
      </c>
      <c r="V37" s="596"/>
      <c r="W37" s="588" t="str">
        <f t="shared" si="8"/>
        <v>90</v>
      </c>
      <c r="X37" s="588" t="str">
        <f>IF($A37="","",INDEX(POA_GC_2026!$G:$G,MATCH($A37,POA_GC_2026!$A:$A,0)))</f>
        <v>004</v>
      </c>
      <c r="Y37" s="589">
        <f t="shared" si="9"/>
        <v>0</v>
      </c>
      <c r="Z37" s="589">
        <f t="shared" si="10"/>
        <v>0</v>
      </c>
      <c r="AA37" s="116"/>
      <c r="AB37" s="120"/>
      <c r="AC37" s="116"/>
      <c r="AD37" s="116"/>
      <c r="AE37" s="116"/>
      <c r="AF37" s="116"/>
      <c r="AG37" s="596"/>
      <c r="AH37" s="596"/>
      <c r="AI37" s="116"/>
      <c r="AJ37" s="116"/>
      <c r="AK37" s="596"/>
      <c r="AL37" s="600"/>
      <c r="AM37" s="596"/>
      <c r="AN37" s="116"/>
      <c r="AO37" s="116"/>
      <c r="AP37" s="116"/>
    </row>
    <row r="38" spans="1:42" ht="22.5" customHeight="1">
      <c r="A38" s="144" t="s">
        <v>2591</v>
      </c>
      <c r="B38" s="610" t="str">
        <f>IF($A38="","",INDEX(POA_GC_2026!$O:$O,MATCH($A38,POA_GC_2026!$A:$A,0)))</f>
        <v>PROVISION Y PRESTACION DE SERVICIOS DE SALUD</v>
      </c>
      <c r="C38" s="610" t="str">
        <f>IF($A38="","",INDEX(POA_GC_2026!$E:$E,MATCH($A38,POA_GC_2026!$A:$A,0)))</f>
        <v>90</v>
      </c>
      <c r="D38" s="610" t="str">
        <f>IF($A38="","",INDEX(POA_GC_2026!$B:$B,MATCH($A38,POA_GC_2026!$A:$A,0)))</f>
        <v>HOSPITAL GENERAL DE CHONE</v>
      </c>
      <c r="E38" s="610" t="str">
        <f>IF($A38="","",INDEX(POA_GC_2026!$C:$C,MATCH($A38,POA_GC_2026!$A:$A,0)))</f>
        <v>PAGO DE  AGUA POTABLE</v>
      </c>
      <c r="F38" s="610">
        <f>IF($A38="","",INDEX(POA_GC_2026!$H:$H,MATCH($A38,POA_GC_2026!$A:$A,0)))</f>
        <v>530101</v>
      </c>
      <c r="G38" s="610" t="str">
        <f>IF($A38="","",INDEX(POA_GC_2026!$J:$J,MATCH($A38,POA_GC_2026!$A:$A,0)))</f>
        <v>001</v>
      </c>
      <c r="H38" s="611">
        <f>IF($A38="","",INDEX(POA_GC_2026!$BE:$BE,MATCH($A38,POA_GC_2026!$A:$A,0)))</f>
        <v>5328.1299999999974</v>
      </c>
      <c r="I38" s="611">
        <f>IF($A38="","",INDEX(POA_GC_2026!$DG:$DG,MATCH($A38,POA_GC_2026!$A:$A,0)))</f>
        <v>0</v>
      </c>
      <c r="J38" s="611">
        <f t="shared" si="6"/>
        <v>5328.1299999999974</v>
      </c>
      <c r="K38" s="119">
        <v>46148</v>
      </c>
      <c r="L38" s="120">
        <v>48</v>
      </c>
      <c r="M38" s="121">
        <v>0</v>
      </c>
      <c r="N38" s="593" t="str">
        <f>IF(A38="","",INDEX(POA_GC_2026!CE:CE,MATCH(A38,POA_GC_2026!A:A,0)))</f>
        <v>SI</v>
      </c>
      <c r="O38" s="122">
        <v>5328.13</v>
      </c>
      <c r="P38" s="122">
        <v>3885.5</v>
      </c>
      <c r="Q38" s="138" t="s">
        <v>26</v>
      </c>
      <c r="R38" s="116"/>
      <c r="S38" s="604">
        <v>46148</v>
      </c>
      <c r="T38" s="598">
        <f t="shared" ca="1" si="1"/>
        <v>46247</v>
      </c>
      <c r="U38" s="599">
        <f t="shared" ca="1" si="7"/>
        <v>97</v>
      </c>
      <c r="V38" s="596"/>
      <c r="W38" s="588" t="str">
        <f t="shared" si="8"/>
        <v>90</v>
      </c>
      <c r="X38" s="588" t="str">
        <f>IF($A38="","",INDEX(POA_GC_2026!$G:$G,MATCH($A38,POA_GC_2026!$A:$A,0)))</f>
        <v>004</v>
      </c>
      <c r="Y38" s="589">
        <f t="shared" si="9"/>
        <v>5328.13</v>
      </c>
      <c r="Z38" s="589">
        <f t="shared" si="10"/>
        <v>1442.63</v>
      </c>
      <c r="AA38" s="116"/>
      <c r="AB38" s="120"/>
      <c r="AC38" s="116"/>
      <c r="AD38" s="116"/>
      <c r="AE38" s="116"/>
      <c r="AF38" s="116"/>
      <c r="AG38" s="596"/>
      <c r="AH38" s="596"/>
      <c r="AI38" s="116"/>
      <c r="AJ38" s="116"/>
      <c r="AK38" s="596"/>
      <c r="AL38" s="600"/>
      <c r="AM38" s="596"/>
      <c r="AN38" s="116"/>
      <c r="AO38" s="116"/>
      <c r="AP38" s="116"/>
    </row>
    <row r="39" spans="1:42" ht="22.5" customHeight="1">
      <c r="A39" s="144" t="s">
        <v>2593</v>
      </c>
      <c r="B39" s="610" t="str">
        <f>IF($A39="","",INDEX(POA_GC_2026!$O:$O,MATCH($A39,POA_GC_2026!$A:$A,0)))</f>
        <v>PROVISION Y PRESTACION DE SERVICIOS DE SALUD</v>
      </c>
      <c r="C39" s="610" t="str">
        <f>IF($A39="","",INDEX(POA_GC_2026!$E:$E,MATCH($A39,POA_GC_2026!$A:$A,0)))</f>
        <v>90</v>
      </c>
      <c r="D39" s="610" t="str">
        <f>IF($A39="","",INDEX(POA_GC_2026!$B:$B,MATCH($A39,POA_GC_2026!$A:$A,0)))</f>
        <v>HOSPITAL GENERAL DE CHONE</v>
      </c>
      <c r="E39" s="610" t="str">
        <f>IF($A39="","",INDEX(POA_GC_2026!$C:$C,MATCH($A39,POA_GC_2026!$A:$A,0)))</f>
        <v>PAGO SERVICIO DE ENERGIA ELECTRICA</v>
      </c>
      <c r="F39" s="610">
        <f>IF($A39="","",INDEX(POA_GC_2026!$H:$H,MATCH($A39,POA_GC_2026!$A:$A,0)))</f>
        <v>530104</v>
      </c>
      <c r="G39" s="610" t="str">
        <f>IF($A39="","",INDEX(POA_GC_2026!$J:$J,MATCH($A39,POA_GC_2026!$A:$A,0)))</f>
        <v>001</v>
      </c>
      <c r="H39" s="611">
        <f>IF($A39="","",INDEX(POA_GC_2026!$BE:$BE,MATCH($A39,POA_GC_2026!$A:$A,0)))</f>
        <v>0</v>
      </c>
      <c r="I39" s="611">
        <f>IF($A39="","",INDEX(POA_GC_2026!$DG:$DG,MATCH($A39,POA_GC_2026!$A:$A,0)))</f>
        <v>0</v>
      </c>
      <c r="J39" s="611">
        <f t="shared" si="6"/>
        <v>0</v>
      </c>
      <c r="K39" s="119"/>
      <c r="L39" s="120"/>
      <c r="M39" s="121"/>
      <c r="N39" s="593" t="str">
        <f>IF(A39="","",INDEX(POA_GC_2026!CE:CE,MATCH(A39,POA_GC_2026!A:A,0)))</f>
        <v>NO</v>
      </c>
      <c r="O39" s="122"/>
      <c r="P39" s="122"/>
      <c r="Q39" s="138"/>
      <c r="R39" s="116"/>
      <c r="S39" s="604"/>
      <c r="T39" s="598">
        <f t="shared" ca="1" si="1"/>
        <v>46247</v>
      </c>
      <c r="U39" s="599">
        <f t="shared" ca="1" si="7"/>
        <v>45583</v>
      </c>
      <c r="V39" s="596"/>
      <c r="W39" s="588" t="str">
        <f t="shared" si="8"/>
        <v>90</v>
      </c>
      <c r="X39" s="588" t="str">
        <f>IF($A39="","",INDEX(POA_GC_2026!$G:$G,MATCH($A39,POA_GC_2026!$A:$A,0)))</f>
        <v>004</v>
      </c>
      <c r="Y39" s="589">
        <f t="shared" si="9"/>
        <v>0</v>
      </c>
      <c r="Z39" s="589">
        <f t="shared" si="10"/>
        <v>0</v>
      </c>
      <c r="AA39" s="116"/>
      <c r="AB39" s="120"/>
      <c r="AC39" s="116"/>
      <c r="AD39" s="116"/>
      <c r="AE39" s="116"/>
      <c r="AF39" s="116"/>
      <c r="AG39" s="596"/>
      <c r="AH39" s="596"/>
      <c r="AI39" s="116"/>
      <c r="AJ39" s="116"/>
      <c r="AK39" s="596"/>
      <c r="AL39" s="600"/>
      <c r="AM39" s="596"/>
      <c r="AN39" s="116"/>
      <c r="AO39" s="116"/>
      <c r="AP39" s="116"/>
    </row>
    <row r="40" spans="1:42" ht="22.5" customHeight="1">
      <c r="A40" s="144" t="s">
        <v>2595</v>
      </c>
      <c r="B40" s="610" t="str">
        <f>IF($A40="","",INDEX(POA_GC_2026!$O:$O,MATCH($A40,POA_GC_2026!$A:$A,0)))</f>
        <v>PROVISION Y PRESTACION DE SERVICIOS DE SALUD</v>
      </c>
      <c r="C40" s="610" t="str">
        <f>IF($A40="","",INDEX(POA_GC_2026!$E:$E,MATCH($A40,POA_GC_2026!$A:$A,0)))</f>
        <v>90</v>
      </c>
      <c r="D40" s="610" t="str">
        <f>IF($A40="","",INDEX(POA_GC_2026!$B:$B,MATCH($A40,POA_GC_2026!$A:$A,0)))</f>
        <v>HOSPITAL GENERAL DE CHONE</v>
      </c>
      <c r="E40" s="610" t="str">
        <f>IF($A40="","",INDEX(POA_GC_2026!$C:$C,MATCH($A40,POA_GC_2026!$A:$A,0)))</f>
        <v>PAGO DE TELECOMUNICACIONES</v>
      </c>
      <c r="F40" s="610">
        <f>IF($A40="","",INDEX(POA_GC_2026!$H:$H,MATCH($A40,POA_GC_2026!$A:$A,0)))</f>
        <v>530105</v>
      </c>
      <c r="G40" s="610" t="str">
        <f>IF($A40="","",INDEX(POA_GC_2026!$J:$J,MATCH($A40,POA_GC_2026!$A:$A,0)))</f>
        <v>001</v>
      </c>
      <c r="H40" s="611">
        <f>IF($A40="","",INDEX(POA_GC_2026!$BE:$BE,MATCH($A40,POA_GC_2026!$A:$A,0)))</f>
        <v>8400</v>
      </c>
      <c r="I40" s="611">
        <f>IF($A40="","",INDEX(POA_GC_2026!$DG:$DG,MATCH($A40,POA_GC_2026!$A:$A,0)))</f>
        <v>0</v>
      </c>
      <c r="J40" s="611">
        <f t="shared" si="6"/>
        <v>8400</v>
      </c>
      <c r="K40" s="119">
        <v>46043</v>
      </c>
      <c r="L40" s="120">
        <v>1</v>
      </c>
      <c r="M40" s="121">
        <v>0</v>
      </c>
      <c r="N40" s="593" t="str">
        <f>IF(A40="","",INDEX(POA_GC_2026!CE:CE,MATCH(A40,POA_GC_2026!A:A,0)))</f>
        <v>SI</v>
      </c>
      <c r="O40" s="122">
        <v>8400</v>
      </c>
      <c r="P40" s="122">
        <v>1231.81</v>
      </c>
      <c r="Q40" s="138" t="s">
        <v>23</v>
      </c>
      <c r="R40" s="116"/>
      <c r="S40" s="604">
        <v>46027</v>
      </c>
      <c r="T40" s="598">
        <f t="shared" ca="1" si="1"/>
        <v>46247</v>
      </c>
      <c r="U40" s="599">
        <f t="shared" ca="1" si="7"/>
        <v>202</v>
      </c>
      <c r="V40" s="596"/>
      <c r="W40" s="588" t="str">
        <f t="shared" si="8"/>
        <v>90</v>
      </c>
      <c r="X40" s="588" t="str">
        <f>IF($A40="","",INDEX(POA_GC_2026!$G:$G,MATCH($A40,POA_GC_2026!$A:$A,0)))</f>
        <v>004</v>
      </c>
      <c r="Y40" s="589">
        <f t="shared" si="9"/>
        <v>8400</v>
      </c>
      <c r="Z40" s="589">
        <f t="shared" si="10"/>
        <v>7168.1900000000005</v>
      </c>
      <c r="AA40" s="116" t="s">
        <v>2940</v>
      </c>
      <c r="AB40" s="120" t="s">
        <v>2845</v>
      </c>
      <c r="AC40" s="116">
        <v>8400</v>
      </c>
      <c r="AD40" s="116">
        <v>8400</v>
      </c>
      <c r="AE40" s="116" t="s">
        <v>198</v>
      </c>
      <c r="AF40" s="116" t="s">
        <v>198</v>
      </c>
      <c r="AG40" s="596" t="s">
        <v>198</v>
      </c>
      <c r="AH40" s="596" t="s">
        <v>198</v>
      </c>
      <c r="AI40" s="116" t="s">
        <v>198</v>
      </c>
      <c r="AJ40" s="116" t="s">
        <v>198</v>
      </c>
      <c r="AK40" s="596" t="s">
        <v>198</v>
      </c>
      <c r="AL40" s="604">
        <v>46053</v>
      </c>
      <c r="AM40" s="604">
        <v>46387</v>
      </c>
      <c r="AN40" s="116" t="s">
        <v>2944</v>
      </c>
      <c r="AO40" s="116"/>
      <c r="AP40" s="116"/>
    </row>
    <row r="41" spans="1:42" ht="22.5" customHeight="1">
      <c r="A41" s="144" t="s">
        <v>2596</v>
      </c>
      <c r="B41" s="610" t="str">
        <f>IF($A41="","",INDEX(POA_GC_2026!$O:$O,MATCH($A41,POA_GC_2026!$A:$A,0)))</f>
        <v>PROVISION Y PRESTACION DE SERVICIOS DE SALUD</v>
      </c>
      <c r="C41" s="610" t="str">
        <f>IF($A41="","",INDEX(POA_GC_2026!$E:$E,MATCH($A41,POA_GC_2026!$A:$A,0)))</f>
        <v>90</v>
      </c>
      <c r="D41" s="610" t="str">
        <f>IF($A41="","",INDEX(POA_GC_2026!$B:$B,MATCH($A41,POA_GC_2026!$A:$A,0)))</f>
        <v>HOSPITAL GENERAL DE CHONE</v>
      </c>
      <c r="E41" s="610" t="str">
        <f>IF($A41="","",INDEX(POA_GC_2026!$C:$C,MATCH($A41,POA_GC_2026!$A:$A,0)))</f>
        <v>PAGO DE TELECOMUNICACIONES-PAGINA WEB</v>
      </c>
      <c r="F41" s="610">
        <f>IF($A41="","",INDEX(POA_GC_2026!$H:$H,MATCH($A41,POA_GC_2026!$A:$A,0)))</f>
        <v>530105</v>
      </c>
      <c r="G41" s="610" t="str">
        <f>IF($A41="","",INDEX(POA_GC_2026!$J:$J,MATCH($A41,POA_GC_2026!$A:$A,0)))</f>
        <v>001</v>
      </c>
      <c r="H41" s="611">
        <f>IF($A41="","",INDEX(POA_GC_2026!$BE:$BE,MATCH($A41,POA_GC_2026!$A:$A,0)))</f>
        <v>545.95000000000005</v>
      </c>
      <c r="I41" s="611">
        <f>IF($A41="","",INDEX(POA_GC_2026!$DG:$DG,MATCH($A41,POA_GC_2026!$A:$A,0)))</f>
        <v>0</v>
      </c>
      <c r="J41" s="611">
        <f t="shared" si="6"/>
        <v>545.95000000000005</v>
      </c>
      <c r="K41" s="119">
        <v>46071</v>
      </c>
      <c r="L41" s="120">
        <v>18</v>
      </c>
      <c r="M41" s="121">
        <v>0</v>
      </c>
      <c r="N41" s="593" t="str">
        <f>IF(A41="","",INDEX(POA_GC_2026!CE:CE,MATCH(A41,POA_GC_2026!A:A,0)))</f>
        <v>SI</v>
      </c>
      <c r="O41" s="122">
        <v>545.95000000000005</v>
      </c>
      <c r="P41" s="122">
        <v>545.95000000000005</v>
      </c>
      <c r="Q41" s="138" t="s">
        <v>23</v>
      </c>
      <c r="R41" s="116"/>
      <c r="S41" s="604">
        <v>46027</v>
      </c>
      <c r="T41" s="598">
        <f t="shared" ca="1" si="1"/>
        <v>46247</v>
      </c>
      <c r="U41" s="599">
        <f t="shared" ca="1" si="7"/>
        <v>175</v>
      </c>
      <c r="V41" s="596"/>
      <c r="W41" s="588" t="str">
        <f t="shared" si="8"/>
        <v>90</v>
      </c>
      <c r="X41" s="588" t="str">
        <f>IF($A41="","",INDEX(POA_GC_2026!$G:$G,MATCH($A41,POA_GC_2026!$A:$A,0)))</f>
        <v>004</v>
      </c>
      <c r="Y41" s="589">
        <f t="shared" si="9"/>
        <v>545.95000000000005</v>
      </c>
      <c r="Z41" s="589">
        <f t="shared" si="10"/>
        <v>0</v>
      </c>
      <c r="AA41" s="116" t="s">
        <v>2940</v>
      </c>
      <c r="AB41" s="120" t="s">
        <v>2945</v>
      </c>
      <c r="AC41" s="116">
        <v>545.95000000000005</v>
      </c>
      <c r="AD41" s="116">
        <v>545.95000000000005</v>
      </c>
      <c r="AE41" s="116" t="s">
        <v>2418</v>
      </c>
      <c r="AF41" s="116" t="s">
        <v>2598</v>
      </c>
      <c r="AG41" s="604">
        <v>46073</v>
      </c>
      <c r="AH41" s="604">
        <v>46073</v>
      </c>
      <c r="AI41" s="116"/>
      <c r="AJ41" s="116">
        <v>2</v>
      </c>
      <c r="AK41" s="604">
        <v>46075</v>
      </c>
      <c r="AL41" s="606">
        <v>46081</v>
      </c>
      <c r="AM41" s="604">
        <v>46096</v>
      </c>
      <c r="AN41" s="116"/>
      <c r="AO41" s="116"/>
      <c r="AP41" s="116"/>
    </row>
    <row r="42" spans="1:42" ht="22.5" customHeight="1">
      <c r="A42" s="144" t="s">
        <v>2599</v>
      </c>
      <c r="B42" s="610" t="str">
        <f>IF($A42="","",INDEX(POA_GC_2026!$O:$O,MATCH($A42,POA_GC_2026!$A:$A,0)))</f>
        <v>PROVISION Y PRESTACION DE SERVICIOS DE SALUD</v>
      </c>
      <c r="C42" s="610" t="str">
        <f>IF($A42="","",INDEX(POA_GC_2026!$E:$E,MATCH($A42,POA_GC_2026!$A:$A,0)))</f>
        <v>90</v>
      </c>
      <c r="D42" s="610" t="str">
        <f>IF($A42="","",INDEX(POA_GC_2026!$B:$B,MATCH($A42,POA_GC_2026!$A:$A,0)))</f>
        <v>HOSPITAL GENERAL DE CHONE</v>
      </c>
      <c r="E42" s="610" t="str">
        <f>IF($A42="","",INDEX(POA_GC_2026!$C:$C,MATCH($A42,POA_GC_2026!$A:$A,0)))</f>
        <v>ADQUISICION DE  EDICION, IMPRESION, REPRODUCCION, PUBLICACION,SUSCRIPCION, FOTOCOPIADO, TRADUCCION, EMPASTADO, ENMARCACION, SERIGRAFIA, FOTOGRAFIA, CARNETIZACION, FILMACION E IMÁGENES SATELITALES</v>
      </c>
      <c r="F42" s="610">
        <f>IF($A42="","",INDEX(POA_GC_2026!$H:$H,MATCH($A42,POA_GC_2026!$A:$A,0)))</f>
        <v>530204</v>
      </c>
      <c r="G42" s="610" t="str">
        <f>IF($A42="","",INDEX(POA_GC_2026!$J:$J,MATCH($A42,POA_GC_2026!$A:$A,0)))</f>
        <v>001</v>
      </c>
      <c r="H42" s="611">
        <f>IF($A42="","",INDEX(POA_GC_2026!$BE:$BE,MATCH($A42,POA_GC_2026!$A:$A,0)))</f>
        <v>1038.6000000000004</v>
      </c>
      <c r="I42" s="611">
        <f>IF($A42="","",INDEX(POA_GC_2026!$DG:$DG,MATCH($A42,POA_GC_2026!$A:$A,0)))</f>
        <v>0</v>
      </c>
      <c r="J42" s="611">
        <f t="shared" si="6"/>
        <v>1038.6000000000004</v>
      </c>
      <c r="K42" s="119">
        <v>46164</v>
      </c>
      <c r="L42" s="120">
        <v>64</v>
      </c>
      <c r="M42" s="121">
        <v>0</v>
      </c>
      <c r="N42" s="593" t="str">
        <f>IF(A42="","",INDEX(POA_GC_2026!CE:CE,MATCH(A42,POA_GC_2026!A:A,0)))</f>
        <v>SI</v>
      </c>
      <c r="O42" s="122">
        <v>1038.5999999999999</v>
      </c>
      <c r="P42" s="122">
        <v>1038.5999999999999</v>
      </c>
      <c r="Q42" s="138" t="s">
        <v>26</v>
      </c>
      <c r="R42" s="116"/>
      <c r="S42" s="604">
        <v>46148</v>
      </c>
      <c r="T42" s="598">
        <f t="shared" ca="1" si="1"/>
        <v>46247</v>
      </c>
      <c r="U42" s="599">
        <f t="shared" ca="1" si="7"/>
        <v>81</v>
      </c>
      <c r="V42" s="596"/>
      <c r="W42" s="588" t="str">
        <f t="shared" si="8"/>
        <v>90</v>
      </c>
      <c r="X42" s="588" t="str">
        <f>IF($A42="","",INDEX(POA_GC_2026!$G:$G,MATCH($A42,POA_GC_2026!$A:$A,0)))</f>
        <v>004</v>
      </c>
      <c r="Y42" s="589">
        <f t="shared" si="9"/>
        <v>1038.5999999999999</v>
      </c>
      <c r="Z42" s="589">
        <f t="shared" si="10"/>
        <v>0</v>
      </c>
      <c r="AA42" s="116" t="s">
        <v>2940</v>
      </c>
      <c r="AB42" s="120" t="s">
        <v>2904</v>
      </c>
      <c r="AC42" s="116">
        <v>1038.5999999999999</v>
      </c>
      <c r="AD42" s="116">
        <v>1038.5999999999999</v>
      </c>
      <c r="AE42" s="116" t="s">
        <v>198</v>
      </c>
      <c r="AF42" s="116" t="s">
        <v>198</v>
      </c>
      <c r="AG42" s="596"/>
      <c r="AH42" s="596"/>
      <c r="AI42" s="116"/>
      <c r="AJ42" s="116">
        <v>8</v>
      </c>
      <c r="AK42" s="596"/>
      <c r="AL42" s="606">
        <v>46173</v>
      </c>
      <c r="AM42" s="606">
        <v>46173</v>
      </c>
      <c r="AN42" s="116"/>
      <c r="AO42" s="116"/>
      <c r="AP42" s="116"/>
    </row>
    <row r="43" spans="1:42" ht="22.5" customHeight="1">
      <c r="A43" s="144" t="s">
        <v>2601</v>
      </c>
      <c r="B43" s="610" t="str">
        <f>IF($A43="","",INDEX(POA_GC_2026!$O:$O,MATCH($A43,POA_GC_2026!$A:$A,0)))</f>
        <v>PROVISION Y PRESTACION DE SERVICIOS DE SALUD</v>
      </c>
      <c r="C43" s="610" t="str">
        <f>IF($A43="","",INDEX(POA_GC_2026!$E:$E,MATCH($A43,POA_GC_2026!$A:$A,0)))</f>
        <v>90</v>
      </c>
      <c r="D43" s="610" t="str">
        <f>IF($A43="","",INDEX(POA_GC_2026!$B:$B,MATCH($A43,POA_GC_2026!$A:$A,0)))</f>
        <v>HOSPITAL GENERAL DE CHONE</v>
      </c>
      <c r="E43" s="610" t="str">
        <f>IF($A43="","",INDEX(POA_GC_2026!$C:$C,MATCH($A43,POA_GC_2026!$A:$A,0)))</f>
        <v>ADQUISICION DE  EDICION, IMPRESION, REPRODUCCION, PUBLICACION,SUSCRIPCION, FOTOCOPIADO, TRADUCCION, EMPASTADO, ENMARCACION, SERIGRAFIA, FOTOGRAFIA, CARNETIZACION, FILMACION E IMÁGENES SATELITALES</v>
      </c>
      <c r="F43" s="610">
        <f>IF($A43="","",INDEX(POA_GC_2026!$H:$H,MATCH($A43,POA_GC_2026!$A:$A,0)))</f>
        <v>530204</v>
      </c>
      <c r="G43" s="610" t="str">
        <f>IF($A43="","",INDEX(POA_GC_2026!$J:$J,MATCH($A43,POA_GC_2026!$A:$A,0)))</f>
        <v>001</v>
      </c>
      <c r="H43" s="611">
        <f>IF($A43="","",INDEX(POA_GC_2026!$BE:$BE,MATCH($A43,POA_GC_2026!$A:$A,0)))</f>
        <v>1799.7999999999993</v>
      </c>
      <c r="I43" s="611">
        <f>IF($A43="","",INDEX(POA_GC_2026!$DG:$DG,MATCH($A43,POA_GC_2026!$A:$A,0)))</f>
        <v>0</v>
      </c>
      <c r="J43" s="611">
        <f t="shared" si="6"/>
        <v>1799.7999999999993</v>
      </c>
      <c r="K43" s="119">
        <v>46169</v>
      </c>
      <c r="L43" s="120">
        <v>66</v>
      </c>
      <c r="M43" s="121">
        <v>0</v>
      </c>
      <c r="N43" s="593" t="str">
        <f>IF(A43="","",INDEX(POA_GC_2026!CE:CE,MATCH(A43,POA_GC_2026!A:A,0)))</f>
        <v>SI</v>
      </c>
      <c r="O43" s="122">
        <v>1674</v>
      </c>
      <c r="P43" s="122">
        <v>446.22</v>
      </c>
      <c r="Q43" s="603" t="s">
        <v>28</v>
      </c>
      <c r="R43" s="116"/>
      <c r="S43" s="604">
        <v>46148</v>
      </c>
      <c r="T43" s="598">
        <f t="shared" ca="1" si="1"/>
        <v>46247</v>
      </c>
      <c r="U43" s="599">
        <f t="shared" ca="1" si="7"/>
        <v>76</v>
      </c>
      <c r="V43" s="596"/>
      <c r="W43" s="588" t="str">
        <f t="shared" si="8"/>
        <v>90</v>
      </c>
      <c r="X43" s="588" t="str">
        <f>IF($A43="","",INDEX(POA_GC_2026!$G:$G,MATCH($A43,POA_GC_2026!$A:$A,0)))</f>
        <v>004</v>
      </c>
      <c r="Y43" s="589">
        <f t="shared" si="9"/>
        <v>1674</v>
      </c>
      <c r="Z43" s="589">
        <f t="shared" si="10"/>
        <v>1227.78</v>
      </c>
      <c r="AA43" s="116" t="s">
        <v>2940</v>
      </c>
      <c r="AB43" s="120" t="s">
        <v>2906</v>
      </c>
      <c r="AC43" s="116">
        <v>1674</v>
      </c>
      <c r="AD43" s="116">
        <v>1674</v>
      </c>
      <c r="AE43" s="116" t="s">
        <v>2418</v>
      </c>
      <c r="AF43" s="116" t="s">
        <v>2602</v>
      </c>
      <c r="AG43" s="604">
        <v>46171</v>
      </c>
      <c r="AH43" s="604">
        <v>46171</v>
      </c>
      <c r="AI43" s="116"/>
      <c r="AJ43" s="116">
        <v>3</v>
      </c>
      <c r="AK43" s="596"/>
      <c r="AL43" s="606">
        <v>46203</v>
      </c>
      <c r="AM43" s="604">
        <v>46218</v>
      </c>
      <c r="AN43" s="116"/>
      <c r="AO43" s="116"/>
      <c r="AP43" s="116"/>
    </row>
    <row r="44" spans="1:42" ht="22.5" customHeight="1">
      <c r="A44" s="144" t="s">
        <v>2603</v>
      </c>
      <c r="B44" s="610" t="str">
        <f>IF($A44="","",INDEX(POA_GC_2026!$O:$O,MATCH($A44,POA_GC_2026!$A:$A,0)))</f>
        <v>PROVISION Y PRESTACION DE SERVICIOS DE SALUD</v>
      </c>
      <c r="C44" s="610" t="str">
        <f>IF($A44="","",INDEX(POA_GC_2026!$E:$E,MATCH($A44,POA_GC_2026!$A:$A,0)))</f>
        <v>90</v>
      </c>
      <c r="D44" s="610" t="str">
        <f>IF($A44="","",INDEX(POA_GC_2026!$B:$B,MATCH($A44,POA_GC_2026!$A:$A,0)))</f>
        <v>HOSPITAL GENERAL DE CHONE</v>
      </c>
      <c r="E44" s="610" t="str">
        <f>IF($A44="","",INDEX(POA_GC_2026!$C:$C,MATCH($A44,POA_GC_2026!$A:$A,0)))</f>
        <v>ADQUISICION DE  EDICION, IMPRESION, REPRODUCCION, PUBLICACION,SUSCRIPCION, FOTOCOPIADO, TRADUCCION, EMPASTADO, ENMARCACION, SERIGRAFIA, FOTOGRAFIA, CARNETIZACION, FILMACION E IMÁGENES SATELITALES</v>
      </c>
      <c r="F44" s="610">
        <f>IF($A44="","",INDEX(POA_GC_2026!$H:$H,MATCH($A44,POA_GC_2026!$A:$A,0)))</f>
        <v>530204</v>
      </c>
      <c r="G44" s="610" t="str">
        <f>IF($A44="","",INDEX(POA_GC_2026!$J:$J,MATCH($A44,POA_GC_2026!$A:$A,0)))</f>
        <v>001</v>
      </c>
      <c r="H44" s="611">
        <f>IF($A44="","",INDEX(POA_GC_2026!$BE:$BE,MATCH($A44,POA_GC_2026!$A:$A,0)))</f>
        <v>0</v>
      </c>
      <c r="I44" s="611">
        <f>IF($A44="","",INDEX(POA_GC_2026!$DG:$DG,MATCH($A44,POA_GC_2026!$A:$A,0)))</f>
        <v>0</v>
      </c>
      <c r="J44" s="611">
        <f t="shared" si="6"/>
        <v>0</v>
      </c>
      <c r="K44" s="119"/>
      <c r="L44" s="120"/>
      <c r="M44" s="121"/>
      <c r="N44" s="593" t="str">
        <f>IF(A44="","",INDEX(POA_GC_2026!CE:CE,MATCH(A44,POA_GC_2026!A:A,0)))</f>
        <v>NO</v>
      </c>
      <c r="O44" s="122"/>
      <c r="P44" s="122"/>
      <c r="Q44" s="138"/>
      <c r="R44" s="116"/>
      <c r="S44" s="604"/>
      <c r="T44" s="598">
        <f t="shared" ca="1" si="1"/>
        <v>46247</v>
      </c>
      <c r="U44" s="599">
        <f t="shared" ca="1" si="7"/>
        <v>45583</v>
      </c>
      <c r="V44" s="596"/>
      <c r="W44" s="588" t="str">
        <f t="shared" si="8"/>
        <v>90</v>
      </c>
      <c r="X44" s="588" t="str">
        <f>IF($A44="","",INDEX(POA_GC_2026!$G:$G,MATCH($A44,POA_GC_2026!$A:$A,0)))</f>
        <v>004</v>
      </c>
      <c r="Y44" s="589">
        <f t="shared" si="9"/>
        <v>0</v>
      </c>
      <c r="Z44" s="589">
        <f t="shared" si="10"/>
        <v>0</v>
      </c>
      <c r="AA44" s="116"/>
      <c r="AB44" s="120"/>
      <c r="AC44" s="116"/>
      <c r="AD44" s="116"/>
      <c r="AE44" s="116"/>
      <c r="AF44" s="116"/>
      <c r="AG44" s="596"/>
      <c r="AH44" s="596"/>
      <c r="AI44" s="116"/>
      <c r="AJ44" s="116"/>
      <c r="AK44" s="596"/>
      <c r="AL44" s="600"/>
      <c r="AM44" s="596"/>
      <c r="AN44" s="116"/>
      <c r="AO44" s="116"/>
      <c r="AP44" s="116"/>
    </row>
    <row r="45" spans="1:42" ht="22.5" customHeight="1">
      <c r="A45" s="144" t="s">
        <v>2605</v>
      </c>
      <c r="B45" s="610" t="str">
        <f>IF($A45="","",INDEX(POA_GC_2026!$O:$O,MATCH($A45,POA_GC_2026!$A:$A,0)))</f>
        <v>PROVISION Y PRESTACION DE SERVICIOS DE SALUD</v>
      </c>
      <c r="C45" s="610" t="str">
        <f>IF($A45="","",INDEX(POA_GC_2026!$E:$E,MATCH($A45,POA_GC_2026!$A:$A,0)))</f>
        <v>90</v>
      </c>
      <c r="D45" s="610" t="str">
        <f>IF($A45="","",INDEX(POA_GC_2026!$B:$B,MATCH($A45,POA_GC_2026!$A:$A,0)))</f>
        <v>HOSPITAL GENERAL DE CHONE</v>
      </c>
      <c r="E45" s="610" t="str">
        <f>IF($A45="","",INDEX(POA_GC_2026!$C:$C,MATCH($A45,POA_GC_2026!$A:$A,0)))</f>
        <v>ADQUISICION DE  EDICION, IMPRESION, REPRODUCCION, PUBLICACION,SUSCRIPCION, FOTOCOPIADO, TRADUCCION, EMPASTADO, ENMARCACION, SERIGRAFIA, FOTOGRAFIA, CARNETIZACION, FILMACION E IMÁGENES SATELITALES</v>
      </c>
      <c r="F45" s="610">
        <f>IF($A45="","",INDEX(POA_GC_2026!$H:$H,MATCH($A45,POA_GC_2026!$A:$A,0)))</f>
        <v>530204</v>
      </c>
      <c r="G45" s="610" t="str">
        <f>IF($A45="","",INDEX(POA_GC_2026!$J:$J,MATCH($A45,POA_GC_2026!$A:$A,0)))</f>
        <v>001</v>
      </c>
      <c r="H45" s="611">
        <f>IF($A45="","",INDEX(POA_GC_2026!$BE:$BE,MATCH($A45,POA_GC_2026!$A:$A,0)))</f>
        <v>900</v>
      </c>
      <c r="I45" s="611">
        <f>IF($A45="","",INDEX(POA_GC_2026!$DG:$DG,MATCH($A45,POA_GC_2026!$A:$A,0)))</f>
        <v>0</v>
      </c>
      <c r="J45" s="611">
        <f t="shared" si="6"/>
        <v>900</v>
      </c>
      <c r="K45" s="119">
        <v>46154</v>
      </c>
      <c r="L45" s="120">
        <v>56</v>
      </c>
      <c r="M45" s="121">
        <v>0</v>
      </c>
      <c r="N45" s="593" t="str">
        <f>IF(A45="","",INDEX(POA_GC_2026!CE:CE,MATCH(A45,POA_GC_2026!A:A,0)))</f>
        <v>SI</v>
      </c>
      <c r="O45" s="122">
        <v>900</v>
      </c>
      <c r="P45" s="122">
        <v>900</v>
      </c>
      <c r="Q45" s="138" t="s">
        <v>26</v>
      </c>
      <c r="R45" s="116"/>
      <c r="S45" s="604">
        <v>46148</v>
      </c>
      <c r="T45" s="598">
        <f t="shared" ca="1" si="1"/>
        <v>46247</v>
      </c>
      <c r="U45" s="599">
        <f t="shared" ca="1" si="7"/>
        <v>91</v>
      </c>
      <c r="V45" s="596"/>
      <c r="W45" s="588" t="str">
        <f t="shared" si="8"/>
        <v>90</v>
      </c>
      <c r="X45" s="588" t="str">
        <f>IF($A45="","",INDEX(POA_GC_2026!$G:$G,MATCH($A45,POA_GC_2026!$A:$A,0)))</f>
        <v>004</v>
      </c>
      <c r="Y45" s="589">
        <f t="shared" si="9"/>
        <v>900</v>
      </c>
      <c r="Z45" s="589">
        <f t="shared" si="10"/>
        <v>0</v>
      </c>
      <c r="AA45" s="116" t="s">
        <v>2942</v>
      </c>
      <c r="AB45" s="120" t="s">
        <v>2905</v>
      </c>
      <c r="AC45" s="116">
        <v>900</v>
      </c>
      <c r="AD45" s="116">
        <v>900</v>
      </c>
      <c r="AE45" s="116" t="s">
        <v>2418</v>
      </c>
      <c r="AF45" s="116" t="s">
        <v>2606</v>
      </c>
      <c r="AG45" s="604">
        <v>45995</v>
      </c>
      <c r="AH45" s="604">
        <v>45789</v>
      </c>
      <c r="AI45" s="116"/>
      <c r="AJ45" s="116">
        <v>5</v>
      </c>
      <c r="AK45" s="604">
        <v>46009</v>
      </c>
      <c r="AL45" s="600"/>
      <c r="AM45" s="596"/>
      <c r="AN45" s="116"/>
      <c r="AO45" s="116" t="s">
        <v>2946</v>
      </c>
      <c r="AP45" s="116"/>
    </row>
    <row r="46" spans="1:42" ht="22.5" customHeight="1">
      <c r="A46" s="144" t="s">
        <v>2607</v>
      </c>
      <c r="B46" s="610" t="str">
        <f>IF($A46="","",INDEX(POA_GC_2026!$O:$O,MATCH($A46,POA_GC_2026!$A:$A,0)))</f>
        <v>PROVISION Y PRESTACION DE SERVICIOS DE SALUD</v>
      </c>
      <c r="C46" s="610" t="str">
        <f>IF($A46="","",INDEX(POA_GC_2026!$E:$E,MATCH($A46,POA_GC_2026!$A:$A,0)))</f>
        <v>90</v>
      </c>
      <c r="D46" s="610" t="str">
        <f>IF($A46="","",INDEX(POA_GC_2026!$B:$B,MATCH($A46,POA_GC_2026!$A:$A,0)))</f>
        <v>HOSPITAL GENERAL DE CHONE</v>
      </c>
      <c r="E46" s="610" t="str">
        <f>IF($A46="","",INDEX(POA_GC_2026!$C:$C,MATCH($A46,POA_GC_2026!$A:$A,0)))</f>
        <v>ADQUISICION DEL SERVICIO DE  SEGURIDAD Y VIGILANCIA</v>
      </c>
      <c r="F46" s="610">
        <f>IF($A46="","",INDEX(POA_GC_2026!$H:$H,MATCH($A46,POA_GC_2026!$A:$A,0)))</f>
        <v>530208</v>
      </c>
      <c r="G46" s="610" t="str">
        <f>IF($A46="","",INDEX(POA_GC_2026!$J:$J,MATCH($A46,POA_GC_2026!$A:$A,0)))</f>
        <v>001</v>
      </c>
      <c r="H46" s="611">
        <f>IF($A46="","",INDEX(POA_GC_2026!$BE:$BE,MATCH($A46,POA_GC_2026!$A:$A,0)))</f>
        <v>45715.399999999965</v>
      </c>
      <c r="I46" s="611">
        <f>IF($A46="","",INDEX(POA_GC_2026!$DG:$DG,MATCH($A46,POA_GC_2026!$A:$A,0)))</f>
        <v>0</v>
      </c>
      <c r="J46" s="611">
        <f t="shared" si="6"/>
        <v>45715.399999999965</v>
      </c>
      <c r="K46" s="119">
        <v>46163</v>
      </c>
      <c r="L46" s="120">
        <v>60</v>
      </c>
      <c r="M46" s="121">
        <v>0</v>
      </c>
      <c r="N46" s="593" t="str">
        <f>IF(A46="","",INDEX(POA_GC_2026!CE:CE,MATCH(A46,POA_GC_2026!A:A,0)))</f>
        <v>SI</v>
      </c>
      <c r="O46" s="122">
        <v>11898.53</v>
      </c>
      <c r="P46" s="122">
        <v>11898.53</v>
      </c>
      <c r="Q46" s="138" t="s">
        <v>26</v>
      </c>
      <c r="R46" s="116"/>
      <c r="S46" s="607">
        <v>46157</v>
      </c>
      <c r="T46" s="598">
        <f t="shared" ca="1" si="1"/>
        <v>46247</v>
      </c>
      <c r="U46" s="599">
        <f t="shared" ca="1" si="7"/>
        <v>82</v>
      </c>
      <c r="V46" s="596"/>
      <c r="W46" s="588" t="str">
        <f t="shared" si="8"/>
        <v>90</v>
      </c>
      <c r="X46" s="588" t="str">
        <f>IF($A46="","",INDEX(POA_GC_2026!$G:$G,MATCH($A46,POA_GC_2026!$A:$A,0)))</f>
        <v>004</v>
      </c>
      <c r="Y46" s="589">
        <f t="shared" si="9"/>
        <v>11898.53</v>
      </c>
      <c r="Z46" s="589">
        <f t="shared" si="10"/>
        <v>0</v>
      </c>
      <c r="AA46" s="116" t="s">
        <v>2940</v>
      </c>
      <c r="AB46" s="120" t="s">
        <v>2913</v>
      </c>
      <c r="AC46" s="116">
        <v>116209.2</v>
      </c>
      <c r="AD46" s="116">
        <v>112722.92</v>
      </c>
      <c r="AE46" s="116" t="s">
        <v>2462</v>
      </c>
      <c r="AF46" s="116" t="s">
        <v>2609</v>
      </c>
      <c r="AG46" s="604">
        <v>46009</v>
      </c>
      <c r="AH46" s="604">
        <v>46010</v>
      </c>
      <c r="AI46" s="116"/>
      <c r="AJ46" s="116">
        <v>151</v>
      </c>
      <c r="AK46" s="604">
        <v>46203</v>
      </c>
      <c r="AL46" s="600"/>
      <c r="AM46" s="596"/>
      <c r="AN46" s="116"/>
      <c r="AO46" s="116"/>
      <c r="AP46" s="116"/>
    </row>
    <row r="47" spans="1:42" ht="22.5" customHeight="1">
      <c r="A47" s="144" t="s">
        <v>2611</v>
      </c>
      <c r="B47" s="610" t="str">
        <f>IF($A47="","",INDEX(POA_GC_2026!$O:$O,MATCH($A47,POA_GC_2026!$A:$A,0)))</f>
        <v>PROVISION Y PRESTACION DE SERVICIOS DE SALUD</v>
      </c>
      <c r="C47" s="610" t="str">
        <f>IF($A47="","",INDEX(POA_GC_2026!$E:$E,MATCH($A47,POA_GC_2026!$A:$A,0)))</f>
        <v>90</v>
      </c>
      <c r="D47" s="610" t="str">
        <f>IF($A47="","",INDEX(POA_GC_2026!$B:$B,MATCH($A47,POA_GC_2026!$A:$A,0)))</f>
        <v>HOSPITAL GENERAL DE CHONE</v>
      </c>
      <c r="E47" s="610" t="str">
        <f>IF($A47="","",INDEX(POA_GC_2026!$C:$C,MATCH($A47,POA_GC_2026!$A:$A,0)))</f>
        <v>ADQUISICION DEL SERVICIO DE  SEGURIDAD Y VIGILANCIA</v>
      </c>
      <c r="F47" s="610">
        <f>IF($A47="","",INDEX(POA_GC_2026!$H:$H,MATCH($A47,POA_GC_2026!$A:$A,0)))</f>
        <v>530208</v>
      </c>
      <c r="G47" s="610" t="str">
        <f>IF($A47="","",INDEX(POA_GC_2026!$J:$J,MATCH($A47,POA_GC_2026!$A:$A,0)))</f>
        <v>001</v>
      </c>
      <c r="H47" s="611">
        <f>IF($A47="","",INDEX(POA_GC_2026!$BE:$BE,MATCH($A47,POA_GC_2026!$A:$A,0)))</f>
        <v>163181.40000000002</v>
      </c>
      <c r="I47" s="611">
        <f>IF($A47="","",INDEX(POA_GC_2026!$DG:$DG,MATCH($A47,POA_GC_2026!$A:$A,0)))</f>
        <v>0</v>
      </c>
      <c r="J47" s="611">
        <f t="shared" si="6"/>
        <v>163181.40000000002</v>
      </c>
      <c r="K47" s="119">
        <v>46052</v>
      </c>
      <c r="L47" s="120">
        <v>5</v>
      </c>
      <c r="M47" s="121">
        <v>0</v>
      </c>
      <c r="N47" s="593" t="str">
        <f>IF(A47="","",INDEX(POA_GC_2026!CE:CE,MATCH(A47,POA_GC_2026!A:A,0)))</f>
        <v>SI</v>
      </c>
      <c r="O47" s="122">
        <v>47866.54</v>
      </c>
      <c r="P47" s="122">
        <v>32636.28</v>
      </c>
      <c r="Q47" s="138" t="s">
        <v>23</v>
      </c>
      <c r="R47" s="116"/>
      <c r="S47" s="604">
        <v>46027</v>
      </c>
      <c r="T47" s="598">
        <f t="shared" ca="1" si="1"/>
        <v>46247</v>
      </c>
      <c r="U47" s="599">
        <f t="shared" ca="1" si="7"/>
        <v>193</v>
      </c>
      <c r="V47" s="596"/>
      <c r="W47" s="588" t="str">
        <f t="shared" si="8"/>
        <v>90</v>
      </c>
      <c r="X47" s="588" t="str">
        <f>IF($A47="","",INDEX(POA_GC_2026!$G:$G,MATCH($A47,POA_GC_2026!$A:$A,0)))</f>
        <v>004</v>
      </c>
      <c r="Y47" s="589">
        <f t="shared" si="9"/>
        <v>47866.54</v>
      </c>
      <c r="Z47" s="589">
        <f t="shared" si="10"/>
        <v>15230.260000000002</v>
      </c>
      <c r="AA47" s="116" t="s">
        <v>2942</v>
      </c>
      <c r="AB47" s="120" t="s">
        <v>2947</v>
      </c>
      <c r="AC47" s="116">
        <v>163181.38</v>
      </c>
      <c r="AD47" s="116">
        <v>163181.38</v>
      </c>
      <c r="AE47" s="116" t="s">
        <v>2462</v>
      </c>
      <c r="AF47" s="116" t="s">
        <v>2612</v>
      </c>
      <c r="AG47" s="604">
        <v>45625</v>
      </c>
      <c r="AH47" s="604">
        <v>45625</v>
      </c>
      <c r="AI47" s="116"/>
      <c r="AJ47" s="116">
        <v>273</v>
      </c>
      <c r="AK47" s="604">
        <v>45930</v>
      </c>
      <c r="AL47" s="606">
        <v>46068</v>
      </c>
      <c r="AM47" s="604">
        <v>46081</v>
      </c>
      <c r="AN47" s="116"/>
      <c r="AO47" s="116"/>
      <c r="AP47" s="116"/>
    </row>
    <row r="48" spans="1:42" ht="22.5" customHeight="1">
      <c r="A48" s="144" t="s">
        <v>2613</v>
      </c>
      <c r="B48" s="610" t="str">
        <f>IF($A48="","",INDEX(POA_GC_2026!$O:$O,MATCH($A48,POA_GC_2026!$A:$A,0)))</f>
        <v>PROVISION Y PRESTACION DE SERVICIOS DE SALUD</v>
      </c>
      <c r="C48" s="610" t="str">
        <f>IF($A48="","",INDEX(POA_GC_2026!$E:$E,MATCH($A48,POA_GC_2026!$A:$A,0)))</f>
        <v>90</v>
      </c>
      <c r="D48" s="610" t="str">
        <f>IF($A48="","",INDEX(POA_GC_2026!$B:$B,MATCH($A48,POA_GC_2026!$A:$A,0)))</f>
        <v>HOSPITAL GENERAL DE CHONE</v>
      </c>
      <c r="E48" s="610" t="str">
        <f>IF($A48="","",INDEX(POA_GC_2026!$C:$C,MATCH($A48,POA_GC_2026!$A:$A,0)))</f>
        <v>ADQUISICION DEL SERVICIO DE  SEGURIDAD Y VIGILANCIA</v>
      </c>
      <c r="F48" s="610">
        <f>IF($A48="","",INDEX(POA_GC_2026!$H:$H,MATCH($A48,POA_GC_2026!$A:$A,0)))</f>
        <v>530208</v>
      </c>
      <c r="G48" s="610" t="str">
        <f>IF($A48="","",INDEX(POA_GC_2026!$J:$J,MATCH($A48,POA_GC_2026!$A:$A,0)))</f>
        <v>001</v>
      </c>
      <c r="H48" s="611">
        <f>IF($A48="","",INDEX(POA_GC_2026!$BE:$BE,MATCH($A48,POA_GC_2026!$A:$A,0)))</f>
        <v>28806.97</v>
      </c>
      <c r="I48" s="611">
        <f>IF($A48="","",INDEX(POA_GC_2026!$DG:$DG,MATCH($A48,POA_GC_2026!$A:$A,0)))</f>
        <v>0</v>
      </c>
      <c r="J48" s="611">
        <f t="shared" si="6"/>
        <v>28806.97</v>
      </c>
      <c r="K48" s="119">
        <v>46052</v>
      </c>
      <c r="L48" s="120">
        <v>10</v>
      </c>
      <c r="M48" s="121">
        <v>0</v>
      </c>
      <c r="N48" s="593" t="str">
        <f>IF(A48="","",INDEX(POA_GC_2026!CE:CE,MATCH(A48,POA_GC_2026!A:A,0)))</f>
        <v>SI</v>
      </c>
      <c r="O48" s="122">
        <v>28806.97</v>
      </c>
      <c r="P48" s="122">
        <v>28806.97</v>
      </c>
      <c r="Q48" s="138" t="s">
        <v>24</v>
      </c>
      <c r="R48" s="116"/>
      <c r="S48" s="604">
        <v>46027</v>
      </c>
      <c r="T48" s="598">
        <f t="shared" ca="1" si="1"/>
        <v>46247</v>
      </c>
      <c r="U48" s="599">
        <f t="shared" ca="1" si="7"/>
        <v>193</v>
      </c>
      <c r="V48" s="596"/>
      <c r="W48" s="588" t="str">
        <f t="shared" si="8"/>
        <v>90</v>
      </c>
      <c r="X48" s="588" t="str">
        <f>IF($A48="","",INDEX(POA_GC_2026!$G:$G,MATCH($A48,POA_GC_2026!$A:$A,0)))</f>
        <v>004</v>
      </c>
      <c r="Y48" s="589">
        <f t="shared" si="9"/>
        <v>28806.97</v>
      </c>
      <c r="Z48" s="589">
        <f t="shared" si="10"/>
        <v>0</v>
      </c>
      <c r="AA48" s="116" t="s">
        <v>2942</v>
      </c>
      <c r="AB48" s="120" t="s">
        <v>2948</v>
      </c>
      <c r="AC48" s="116">
        <v>28806.97</v>
      </c>
      <c r="AD48" s="116">
        <v>28806.97</v>
      </c>
      <c r="AE48" s="116" t="s">
        <v>2462</v>
      </c>
      <c r="AF48" s="116" t="s">
        <v>2614</v>
      </c>
      <c r="AG48" s="604">
        <v>45974</v>
      </c>
      <c r="AH48" s="604">
        <v>45978</v>
      </c>
      <c r="AI48" s="116"/>
      <c r="AJ48" s="116">
        <v>61</v>
      </c>
      <c r="AK48" s="604">
        <v>46022</v>
      </c>
      <c r="AL48" s="606">
        <v>46068</v>
      </c>
      <c r="AM48" s="604">
        <v>46081</v>
      </c>
      <c r="AN48" s="116"/>
      <c r="AO48" s="116"/>
      <c r="AP48" s="116"/>
    </row>
    <row r="49" spans="1:42" ht="22.5" customHeight="1">
      <c r="A49" s="144" t="s">
        <v>2615</v>
      </c>
      <c r="B49" s="610" t="str">
        <f>IF($A49="","",INDEX(POA_GC_2026!$O:$O,MATCH($A49,POA_GC_2026!$A:$A,0)))</f>
        <v>PROVISION Y PRESTACION DE SERVICIOS DE SALUD</v>
      </c>
      <c r="C49" s="610" t="str">
        <f>IF($A49="","",INDEX(POA_GC_2026!$E:$E,MATCH($A49,POA_GC_2026!$A:$A,0)))</f>
        <v>90</v>
      </c>
      <c r="D49" s="610" t="str">
        <f>IF($A49="","",INDEX(POA_GC_2026!$B:$B,MATCH($A49,POA_GC_2026!$A:$A,0)))</f>
        <v>HOSPITAL GENERAL DE CHONE</v>
      </c>
      <c r="E49" s="610" t="str">
        <f>IF($A49="","",INDEX(POA_GC_2026!$C:$C,MATCH($A49,POA_GC_2026!$A:$A,0)))</f>
        <v>ADQUISICIÓN DEL SERVICIO DE LIMPIEZA DE LAS INSTALACIONES HOSPITALARIAS</v>
      </c>
      <c r="F49" s="610">
        <f>IF($A49="","",INDEX(POA_GC_2026!$H:$H,MATCH($A49,POA_GC_2026!$A:$A,0)))</f>
        <v>530209</v>
      </c>
      <c r="G49" s="610" t="str">
        <f>IF($A49="","",INDEX(POA_GC_2026!$J:$J,MATCH($A49,POA_GC_2026!$A:$A,0)))</f>
        <v>001</v>
      </c>
      <c r="H49" s="611">
        <f>IF($A49="","",INDEX(POA_GC_2026!$BE:$BE,MATCH($A49,POA_GC_2026!$A:$A,0)))</f>
        <v>238788.30999999997</v>
      </c>
      <c r="I49" s="611">
        <f>IF($A49="","",INDEX(POA_GC_2026!$DG:$DG,MATCH($A49,POA_GC_2026!$A:$A,0)))</f>
        <v>0</v>
      </c>
      <c r="J49" s="611">
        <f t="shared" si="6"/>
        <v>238788.30999999997</v>
      </c>
      <c r="K49" s="119">
        <v>46161</v>
      </c>
      <c r="L49" s="120">
        <v>59</v>
      </c>
      <c r="M49" s="121">
        <v>0</v>
      </c>
      <c r="N49" s="593" t="str">
        <f>IF(A49="","",INDEX(POA_GC_2026!CE:CE,MATCH(A49,POA_GC_2026!A:A,0)))</f>
        <v>SI</v>
      </c>
      <c r="O49" s="122">
        <v>238788.31</v>
      </c>
      <c r="P49" s="122">
        <v>102337.83</v>
      </c>
      <c r="Q49" s="138" t="s">
        <v>26</v>
      </c>
      <c r="R49" s="116"/>
      <c r="S49" s="604">
        <v>46157</v>
      </c>
      <c r="T49" s="598">
        <f t="shared" ca="1" si="1"/>
        <v>46247</v>
      </c>
      <c r="U49" s="599">
        <f t="shared" ca="1" si="7"/>
        <v>84</v>
      </c>
      <c r="V49" s="596"/>
      <c r="W49" s="588" t="str">
        <f t="shared" si="8"/>
        <v>90</v>
      </c>
      <c r="X49" s="588" t="str">
        <f>IF($A49="","",INDEX(POA_GC_2026!$G:$G,MATCH($A49,POA_GC_2026!$A:$A,0)))</f>
        <v>004</v>
      </c>
      <c r="Y49" s="589">
        <f t="shared" si="9"/>
        <v>238788.31</v>
      </c>
      <c r="Z49" s="589">
        <f t="shared" si="10"/>
        <v>136450.47999999998</v>
      </c>
      <c r="AA49" s="116" t="s">
        <v>2940</v>
      </c>
      <c r="AB49" s="120" t="s">
        <v>2949</v>
      </c>
      <c r="AC49" s="116">
        <v>251382.63</v>
      </c>
      <c r="AD49" s="116">
        <v>238788.31</v>
      </c>
      <c r="AE49" s="116" t="s">
        <v>2461</v>
      </c>
      <c r="AF49" s="116" t="s">
        <v>2617</v>
      </c>
      <c r="AG49" s="604">
        <v>46008</v>
      </c>
      <c r="AH49" s="604">
        <v>46041</v>
      </c>
      <c r="AI49" s="116">
        <v>46049</v>
      </c>
      <c r="AJ49" s="116">
        <v>212</v>
      </c>
      <c r="AK49" s="604">
        <v>46234</v>
      </c>
      <c r="AL49" s="600"/>
      <c r="AM49" s="596"/>
      <c r="AN49" s="116"/>
      <c r="AO49" s="116"/>
      <c r="AP49" s="116"/>
    </row>
    <row r="50" spans="1:42" ht="22.5" customHeight="1">
      <c r="A50" s="144" t="s">
        <v>2618</v>
      </c>
      <c r="B50" s="610" t="str">
        <f>IF($A50="","",INDEX(POA_GC_2026!$O:$O,MATCH($A50,POA_GC_2026!$A:$A,0)))</f>
        <v>PROVISION Y PRESTACION DE SERVICIOS DE SALUD</v>
      </c>
      <c r="C50" s="610" t="str">
        <f>IF($A50="","",INDEX(POA_GC_2026!$E:$E,MATCH($A50,POA_GC_2026!$A:$A,0)))</f>
        <v>90</v>
      </c>
      <c r="D50" s="610" t="str">
        <f>IF($A50="","",INDEX(POA_GC_2026!$B:$B,MATCH($A50,POA_GC_2026!$A:$A,0)))</f>
        <v>HOSPITAL GENERAL DE CHONE</v>
      </c>
      <c r="E50" s="610" t="str">
        <f>IF($A50="","",INDEX(POA_GC_2026!$C:$C,MATCH($A50,POA_GC_2026!$A:$A,0)))</f>
        <v>ADQUISICIÓN DEL SERVICIO DE LIMPIEZA DE LAS INSTALACIONES HOSPITALARIAS</v>
      </c>
      <c r="F50" s="610">
        <f>IF($A50="","",INDEX(POA_GC_2026!$H:$H,MATCH($A50,POA_GC_2026!$A:$A,0)))</f>
        <v>530209</v>
      </c>
      <c r="G50" s="610" t="str">
        <f>IF($A50="","",INDEX(POA_GC_2026!$J:$J,MATCH($A50,POA_GC_2026!$A:$A,0)))</f>
        <v>001</v>
      </c>
      <c r="H50" s="611">
        <f>IF($A50="","",INDEX(POA_GC_2026!$BE:$BE,MATCH($A50,POA_GC_2026!$A:$A,0)))</f>
        <v>27438.30000000001</v>
      </c>
      <c r="I50" s="611">
        <f>IF($A50="","",INDEX(POA_GC_2026!$DG:$DG,MATCH($A50,POA_GC_2026!$A:$A,0)))</f>
        <v>0</v>
      </c>
      <c r="J50" s="611">
        <f t="shared" si="6"/>
        <v>27438.30000000001</v>
      </c>
      <c r="K50" s="119">
        <v>46052</v>
      </c>
      <c r="L50" s="120">
        <v>15</v>
      </c>
      <c r="M50" s="121">
        <v>0</v>
      </c>
      <c r="N50" s="593" t="str">
        <f>IF(A50="","",INDEX(POA_GC_2026!CE:CE,MATCH(A50,POA_GC_2026!A:A,0)))</f>
        <v>SI</v>
      </c>
      <c r="O50" s="122">
        <v>5487.66</v>
      </c>
      <c r="P50" s="122">
        <v>5487.66</v>
      </c>
      <c r="Q50" s="138" t="s">
        <v>23</v>
      </c>
      <c r="R50" s="116"/>
      <c r="S50" s="607">
        <v>46027</v>
      </c>
      <c r="T50" s="598">
        <f t="shared" ca="1" si="1"/>
        <v>46247</v>
      </c>
      <c r="U50" s="599">
        <f t="shared" ca="1" si="7"/>
        <v>193</v>
      </c>
      <c r="V50" s="596"/>
      <c r="W50" s="588" t="str">
        <f t="shared" si="8"/>
        <v>90</v>
      </c>
      <c r="X50" s="588" t="str">
        <f>IF($A50="","",INDEX(POA_GC_2026!$G:$G,MATCH($A50,POA_GC_2026!$A:$A,0)))</f>
        <v>004</v>
      </c>
      <c r="Y50" s="589">
        <f t="shared" si="9"/>
        <v>5487.66</v>
      </c>
      <c r="Z50" s="589">
        <f t="shared" si="10"/>
        <v>0</v>
      </c>
      <c r="AA50" s="116" t="s">
        <v>2940</v>
      </c>
      <c r="AB50" s="120" t="s">
        <v>2847</v>
      </c>
      <c r="AC50" s="116">
        <v>38413.620000000003</v>
      </c>
      <c r="AD50" s="116">
        <v>38413.620000000003</v>
      </c>
      <c r="AE50" s="116" t="s">
        <v>2462</v>
      </c>
      <c r="AF50" s="116" t="s">
        <v>2619</v>
      </c>
      <c r="AG50" s="604">
        <v>45986</v>
      </c>
      <c r="AH50" s="604">
        <v>45987</v>
      </c>
      <c r="AI50" s="116"/>
      <c r="AJ50" s="116">
        <v>212</v>
      </c>
      <c r="AK50" s="604">
        <v>46234</v>
      </c>
      <c r="AL50" s="606">
        <v>46068</v>
      </c>
      <c r="AM50" s="604">
        <v>46234</v>
      </c>
      <c r="AN50" s="116"/>
      <c r="AO50" s="116"/>
      <c r="AP50" s="116"/>
    </row>
    <row r="51" spans="1:42" ht="22.5" customHeight="1">
      <c r="A51" s="144" t="s">
        <v>2620</v>
      </c>
      <c r="B51" s="610" t="str">
        <f>IF($A51="","",INDEX(POA_GC_2026!$O:$O,MATCH($A51,POA_GC_2026!$A:$A,0)))</f>
        <v>PROVISION Y PRESTACION DE SERVICIOS DE SALUD</v>
      </c>
      <c r="C51" s="610" t="str">
        <f>IF($A51="","",INDEX(POA_GC_2026!$E:$E,MATCH($A51,POA_GC_2026!$A:$A,0)))</f>
        <v>90</v>
      </c>
      <c r="D51" s="610" t="str">
        <f>IF($A51="","",INDEX(POA_GC_2026!$B:$B,MATCH($A51,POA_GC_2026!$A:$A,0)))</f>
        <v>HOSPITAL GENERAL DE CHONE</v>
      </c>
      <c r="E51" s="610" t="str">
        <f>IF($A51="","",INDEX(POA_GC_2026!$C:$C,MATCH($A51,POA_GC_2026!$A:$A,0)))</f>
        <v>ADQUISICIÓN DEL SERVICIO DE LIMPIEZA DE LAS INSTALACIONES HOSPITALARIAS</v>
      </c>
      <c r="F51" s="610">
        <f>IF($A51="","",INDEX(POA_GC_2026!$H:$H,MATCH($A51,POA_GC_2026!$A:$A,0)))</f>
        <v>530209</v>
      </c>
      <c r="G51" s="610" t="str">
        <f>IF($A51="","",INDEX(POA_GC_2026!$J:$J,MATCH($A51,POA_GC_2026!$A:$A,0)))</f>
        <v>001</v>
      </c>
      <c r="H51" s="611">
        <f>IF($A51="","",INDEX(POA_GC_2026!$BE:$BE,MATCH($A51,POA_GC_2026!$A:$A,0)))</f>
        <v>355676</v>
      </c>
      <c r="I51" s="611">
        <f>IF($A51="","",INDEX(POA_GC_2026!$DG:$DG,MATCH($A51,POA_GC_2026!$A:$A,0)))</f>
        <v>0</v>
      </c>
      <c r="J51" s="611">
        <f t="shared" si="6"/>
        <v>355676</v>
      </c>
      <c r="K51" s="119">
        <v>46067</v>
      </c>
      <c r="L51" s="120">
        <v>17</v>
      </c>
      <c r="M51" s="121"/>
      <c r="N51" s="593" t="str">
        <f>IF(A51="","",INDEX(POA_GC_2026!CE:CE,MATCH(A51,POA_GC_2026!A:A,0)))</f>
        <v>SI</v>
      </c>
      <c r="O51" s="122">
        <v>355676</v>
      </c>
      <c r="P51" s="122">
        <v>355676</v>
      </c>
      <c r="Q51" s="138" t="s">
        <v>23</v>
      </c>
      <c r="R51" s="116"/>
      <c r="S51" s="604">
        <v>46065</v>
      </c>
      <c r="T51" s="598">
        <f t="shared" ca="1" si="1"/>
        <v>46247</v>
      </c>
      <c r="U51" s="599">
        <f t="shared" ca="1" si="7"/>
        <v>179</v>
      </c>
      <c r="V51" s="596"/>
      <c r="W51" s="588" t="str">
        <f t="shared" si="8"/>
        <v>90</v>
      </c>
      <c r="X51" s="588" t="str">
        <f>IF($A51="","",INDEX(POA_GC_2026!$G:$G,MATCH($A51,POA_GC_2026!$A:$A,0)))</f>
        <v>004</v>
      </c>
      <c r="Y51" s="589">
        <f t="shared" si="9"/>
        <v>355676</v>
      </c>
      <c r="Z51" s="589">
        <f t="shared" si="10"/>
        <v>0</v>
      </c>
      <c r="AA51" s="116" t="s">
        <v>2942</v>
      </c>
      <c r="AB51" s="120" t="s">
        <v>2950</v>
      </c>
      <c r="AC51" s="116">
        <v>355676</v>
      </c>
      <c r="AD51" s="116">
        <v>355676</v>
      </c>
      <c r="AE51" s="116" t="s">
        <v>2461</v>
      </c>
      <c r="AF51" s="116" t="s">
        <v>2621</v>
      </c>
      <c r="AG51" s="604">
        <v>45631</v>
      </c>
      <c r="AH51" s="604">
        <v>45666</v>
      </c>
      <c r="AI51" s="116">
        <v>45673</v>
      </c>
      <c r="AJ51" s="116">
        <v>273</v>
      </c>
      <c r="AK51" s="604">
        <v>45945</v>
      </c>
      <c r="AL51" s="600"/>
      <c r="AM51" s="596"/>
      <c r="AN51" s="116"/>
      <c r="AO51" s="116"/>
      <c r="AP51" s="116"/>
    </row>
    <row r="52" spans="1:42" ht="22.5" customHeight="1">
      <c r="A52" s="144" t="s">
        <v>2622</v>
      </c>
      <c r="B52" s="610" t="str">
        <f>IF($A52="","",INDEX(POA_GC_2026!$O:$O,MATCH($A52,POA_GC_2026!$A:$A,0)))</f>
        <v>PROVISION Y PRESTACION DE SERVICIOS DE SALUD</v>
      </c>
      <c r="C52" s="610" t="str">
        <f>IF($A52="","",INDEX(POA_GC_2026!$E:$E,MATCH($A52,POA_GC_2026!$A:$A,0)))</f>
        <v>90</v>
      </c>
      <c r="D52" s="610" t="str">
        <f>IF($A52="","",INDEX(POA_GC_2026!$B:$B,MATCH($A52,POA_GC_2026!$A:$A,0)))</f>
        <v>HOSPITAL GENERAL DE CHONE</v>
      </c>
      <c r="E52" s="610" t="str">
        <f>IF($A52="","",INDEX(POA_GC_2026!$C:$C,MATCH($A52,POA_GC_2026!$A:$A,0)))</f>
        <v>ADQUISICIÓN DEL SERVICIO DE LIMPIEZA DE LAS INSTALACIONES HOSPITALARIAS</v>
      </c>
      <c r="F52" s="610">
        <f>IF($A52="","",INDEX(POA_GC_2026!$H:$H,MATCH($A52,POA_GC_2026!$A:$A,0)))</f>
        <v>530209</v>
      </c>
      <c r="G52" s="610" t="str">
        <f>IF($A52="","",INDEX(POA_GC_2026!$J:$J,MATCH($A52,POA_GC_2026!$A:$A,0)))</f>
        <v>001</v>
      </c>
      <c r="H52" s="611">
        <f>IF($A52="","",INDEX(POA_GC_2026!$BE:$BE,MATCH($A52,POA_GC_2026!$A:$A,0)))</f>
        <v>33480.660000000003</v>
      </c>
      <c r="I52" s="611">
        <f>IF($A52="","",INDEX(POA_GC_2026!$DG:$DG,MATCH($A52,POA_GC_2026!$A:$A,0)))</f>
        <v>0</v>
      </c>
      <c r="J52" s="611">
        <f t="shared" si="6"/>
        <v>33480.660000000003</v>
      </c>
      <c r="K52" s="119">
        <v>46052</v>
      </c>
      <c r="L52" s="120">
        <v>8</v>
      </c>
      <c r="M52" s="121">
        <v>0</v>
      </c>
      <c r="N52" s="593" t="str">
        <f>IF(A52="","",INDEX(POA_GC_2026!CE:CE,MATCH(A52,POA_GC_2026!A:A,0)))</f>
        <v>SI</v>
      </c>
      <c r="O52" s="122">
        <v>33480.660000000003</v>
      </c>
      <c r="P52" s="122">
        <v>33480.660000000003</v>
      </c>
      <c r="Q52" s="138" t="s">
        <v>23</v>
      </c>
      <c r="R52" s="116"/>
      <c r="S52" s="604">
        <v>46027</v>
      </c>
      <c r="T52" s="598">
        <f t="shared" ca="1" si="1"/>
        <v>46247</v>
      </c>
      <c r="U52" s="599">
        <f t="shared" ca="1" si="7"/>
        <v>193</v>
      </c>
      <c r="V52" s="596"/>
      <c r="W52" s="588" t="str">
        <f t="shared" si="8"/>
        <v>90</v>
      </c>
      <c r="X52" s="588" t="str">
        <f>IF($A52="","",INDEX(POA_GC_2026!$G:$G,MATCH($A52,POA_GC_2026!$A:$A,0)))</f>
        <v>004</v>
      </c>
      <c r="Y52" s="589">
        <f t="shared" si="9"/>
        <v>33480.660000000003</v>
      </c>
      <c r="Z52" s="589">
        <f t="shared" si="10"/>
        <v>0</v>
      </c>
      <c r="AA52" s="116" t="s">
        <v>2942</v>
      </c>
      <c r="AB52" s="120" t="s">
        <v>2852</v>
      </c>
      <c r="AC52" s="116">
        <v>33480.660000000003</v>
      </c>
      <c r="AD52" s="116">
        <v>33480.660000000003</v>
      </c>
      <c r="AE52" s="116" t="s">
        <v>2462</v>
      </c>
      <c r="AF52" s="116" t="s">
        <v>2623</v>
      </c>
      <c r="AG52" s="604">
        <v>45966</v>
      </c>
      <c r="AH52" s="604">
        <v>45966</v>
      </c>
      <c r="AI52" s="116"/>
      <c r="AJ52" s="116">
        <v>61</v>
      </c>
      <c r="AK52" s="604">
        <v>46022</v>
      </c>
      <c r="AL52" s="606">
        <v>46068</v>
      </c>
      <c r="AM52" s="604">
        <v>46081</v>
      </c>
      <c r="AN52" s="116"/>
      <c r="AO52" s="116"/>
      <c r="AP52" s="116"/>
    </row>
    <row r="53" spans="1:42" ht="22.5" customHeight="1">
      <c r="A53" s="144" t="s">
        <v>2624</v>
      </c>
      <c r="B53" s="610" t="str">
        <f>IF($A53="","",INDEX(POA_GC_2026!$O:$O,MATCH($A53,POA_GC_2026!$A:$A,0)))</f>
        <v>PROVISION Y PRESTACION DE SERVICIOS DE SALUD</v>
      </c>
      <c r="C53" s="610" t="str">
        <f>IF($A53="","",INDEX(POA_GC_2026!$E:$E,MATCH($A53,POA_GC_2026!$A:$A,0)))</f>
        <v>90</v>
      </c>
      <c r="D53" s="610" t="str">
        <f>IF($A53="","",INDEX(POA_GC_2026!$B:$B,MATCH($A53,POA_GC_2026!$A:$A,0)))</f>
        <v>HOSPITAL GENERAL DE CHONE</v>
      </c>
      <c r="E53" s="610" t="str">
        <f>IF($A53="","",INDEX(POA_GC_2026!$C:$C,MATCH($A53,POA_GC_2026!$A:$A,0)))</f>
        <v>ADQUISICIÓN DEL SERVICIO DE LAVADO DE LENCERIA Y VESTIMENTA DE TRABAJO</v>
      </c>
      <c r="F53" s="610">
        <f>IF($A53="","",INDEX(POA_GC_2026!$H:$H,MATCH($A53,POA_GC_2026!$A:$A,0)))</f>
        <v>530209</v>
      </c>
      <c r="G53" s="610" t="str">
        <f>IF($A53="","",INDEX(POA_GC_2026!$J:$J,MATCH($A53,POA_GC_2026!$A:$A,0)))</f>
        <v>001</v>
      </c>
      <c r="H53" s="611">
        <f>IF($A53="","",INDEX(POA_GC_2026!$BE:$BE,MATCH($A53,POA_GC_2026!$A:$A,0)))</f>
        <v>125500</v>
      </c>
      <c r="I53" s="611">
        <f>IF($A53="","",INDEX(POA_GC_2026!$DG:$DG,MATCH($A53,POA_GC_2026!$A:$A,0)))</f>
        <v>0</v>
      </c>
      <c r="J53" s="611">
        <f t="shared" si="6"/>
        <v>125500</v>
      </c>
      <c r="K53" s="119">
        <v>46052</v>
      </c>
      <c r="L53" s="120">
        <v>2</v>
      </c>
      <c r="M53" s="121">
        <v>0</v>
      </c>
      <c r="N53" s="593" t="str">
        <f>IF(A53="","",INDEX(POA_GC_2026!CE:CE,MATCH(A53,POA_GC_2026!A:A,0)))</f>
        <v>SI</v>
      </c>
      <c r="O53" s="122">
        <v>125500</v>
      </c>
      <c r="P53" s="122">
        <v>28479.599999999999</v>
      </c>
      <c r="Q53" s="138" t="s">
        <v>24</v>
      </c>
      <c r="R53" s="116"/>
      <c r="S53" s="604">
        <v>46027</v>
      </c>
      <c r="T53" s="598">
        <f t="shared" ca="1" si="1"/>
        <v>46247</v>
      </c>
      <c r="U53" s="599">
        <f t="shared" ca="1" si="7"/>
        <v>193</v>
      </c>
      <c r="V53" s="596"/>
      <c r="W53" s="588" t="str">
        <f t="shared" si="8"/>
        <v>90</v>
      </c>
      <c r="X53" s="588" t="str">
        <f>IF($A53="","",INDEX(POA_GC_2026!$G:$G,MATCH($A53,POA_GC_2026!$A:$A,0)))</f>
        <v>004</v>
      </c>
      <c r="Y53" s="589">
        <f t="shared" si="9"/>
        <v>125500</v>
      </c>
      <c r="Z53" s="589">
        <f t="shared" si="10"/>
        <v>97020.4</v>
      </c>
      <c r="AA53" s="116" t="s">
        <v>2940</v>
      </c>
      <c r="AB53" s="120" t="s">
        <v>2846</v>
      </c>
      <c r="AC53" s="116">
        <v>132525</v>
      </c>
      <c r="AD53" s="116">
        <v>125500</v>
      </c>
      <c r="AE53" s="116" t="s">
        <v>2461</v>
      </c>
      <c r="AF53" s="116" t="s">
        <v>2626</v>
      </c>
      <c r="AG53" s="604">
        <v>45980</v>
      </c>
      <c r="AH53" s="604">
        <v>46029</v>
      </c>
      <c r="AI53" s="116">
        <v>46036</v>
      </c>
      <c r="AJ53" s="116">
        <v>225</v>
      </c>
      <c r="AK53" s="604">
        <v>46249</v>
      </c>
      <c r="AL53" s="606">
        <v>46068</v>
      </c>
      <c r="AM53" s="604">
        <v>46249</v>
      </c>
      <c r="AN53" s="116"/>
      <c r="AO53" s="116"/>
      <c r="AP53" s="116"/>
    </row>
    <row r="54" spans="1:42" ht="22.5" customHeight="1">
      <c r="A54" s="144" t="s">
        <v>2627</v>
      </c>
      <c r="B54" s="610" t="str">
        <f>IF($A54="","",INDEX(POA_GC_2026!$O:$O,MATCH($A54,POA_GC_2026!$A:$A,0)))</f>
        <v>PROVISION Y PRESTACION DE SERVICIOS DE SALUD</v>
      </c>
      <c r="C54" s="610" t="str">
        <f>IF($A54="","",INDEX(POA_GC_2026!$E:$E,MATCH($A54,POA_GC_2026!$A:$A,0)))</f>
        <v>90</v>
      </c>
      <c r="D54" s="610" t="str">
        <f>IF($A54="","",INDEX(POA_GC_2026!$B:$B,MATCH($A54,POA_GC_2026!$A:$A,0)))</f>
        <v>HOSPITAL GENERAL DE CHONE</v>
      </c>
      <c r="E54" s="610" t="str">
        <f>IF($A54="","",INDEX(POA_GC_2026!$C:$C,MATCH($A54,POA_GC_2026!$A:$A,0)))</f>
        <v>ADQUISICIÓN DEL SERVICIO DE LAVADO DE LENCERIA Y VESTIMENTA DE TRABAJO</v>
      </c>
      <c r="F54" s="610">
        <f>IF($A54="","",INDEX(POA_GC_2026!$H:$H,MATCH($A54,POA_GC_2026!$A:$A,0)))</f>
        <v>530209</v>
      </c>
      <c r="G54" s="610" t="str">
        <f>IF($A54="","",INDEX(POA_GC_2026!$J:$J,MATCH($A54,POA_GC_2026!$A:$A,0)))</f>
        <v>001</v>
      </c>
      <c r="H54" s="611">
        <f>IF($A54="","",INDEX(POA_GC_2026!$BE:$BE,MATCH($A54,POA_GC_2026!$A:$A,0)))</f>
        <v>9721.6</v>
      </c>
      <c r="I54" s="611">
        <f>IF($A54="","",INDEX(POA_GC_2026!$DG:$DG,MATCH($A54,POA_GC_2026!$A:$A,0)))</f>
        <v>0</v>
      </c>
      <c r="J54" s="611">
        <f t="shared" si="6"/>
        <v>9721.6</v>
      </c>
      <c r="K54" s="119">
        <v>46052</v>
      </c>
      <c r="L54" s="120">
        <v>9</v>
      </c>
      <c r="M54" s="121">
        <v>0</v>
      </c>
      <c r="N54" s="593" t="str">
        <f>IF(A54="","",INDEX(POA_GC_2026!CE:CE,MATCH(A54,POA_GC_2026!A:A,0)))</f>
        <v>SI</v>
      </c>
      <c r="O54" s="122">
        <v>9721.6</v>
      </c>
      <c r="P54" s="122">
        <v>9721.6</v>
      </c>
      <c r="Q54" s="138" t="s">
        <v>23</v>
      </c>
      <c r="R54" s="116"/>
      <c r="S54" s="604">
        <v>46027</v>
      </c>
      <c r="T54" s="598">
        <f t="shared" ca="1" si="1"/>
        <v>46247</v>
      </c>
      <c r="U54" s="599">
        <f t="shared" ca="1" si="7"/>
        <v>193</v>
      </c>
      <c r="V54" s="596"/>
      <c r="W54" s="588" t="str">
        <f t="shared" si="8"/>
        <v>90</v>
      </c>
      <c r="X54" s="588" t="str">
        <f>IF($A54="","",INDEX(POA_GC_2026!$G:$G,MATCH($A54,POA_GC_2026!$A:$A,0)))</f>
        <v>004</v>
      </c>
      <c r="Y54" s="589">
        <f t="shared" si="9"/>
        <v>9721.6</v>
      </c>
      <c r="Z54" s="589">
        <f t="shared" si="10"/>
        <v>0</v>
      </c>
      <c r="AA54" s="116" t="s">
        <v>2942</v>
      </c>
      <c r="AB54" s="120" t="s">
        <v>2853</v>
      </c>
      <c r="AC54" s="116">
        <v>9721.6</v>
      </c>
      <c r="AD54" s="116">
        <v>9721.6</v>
      </c>
      <c r="AE54" s="116" t="s">
        <v>2418</v>
      </c>
      <c r="AF54" s="116" t="s">
        <v>2628</v>
      </c>
      <c r="AG54" s="604">
        <v>45961</v>
      </c>
      <c r="AH54" s="604">
        <v>45966</v>
      </c>
      <c r="AI54" s="116"/>
      <c r="AJ54" s="116">
        <v>61</v>
      </c>
      <c r="AK54" s="604">
        <v>46022</v>
      </c>
      <c r="AL54" s="606">
        <v>46068</v>
      </c>
      <c r="AM54" s="604">
        <v>46081</v>
      </c>
      <c r="AN54" s="116"/>
      <c r="AO54" s="116"/>
      <c r="AP54" s="116"/>
    </row>
    <row r="55" spans="1:42" ht="22.5" customHeight="1">
      <c r="A55" s="144" t="s">
        <v>2629</v>
      </c>
      <c r="B55" s="610" t="str">
        <f>IF($A55="","",INDEX(POA_GC_2026!$O:$O,MATCH($A55,POA_GC_2026!$A:$A,0)))</f>
        <v>PROVISION Y PRESTACION DE SERVICIOS DE SALUD</v>
      </c>
      <c r="C55" s="610" t="str">
        <f>IF($A55="","",INDEX(POA_GC_2026!$E:$E,MATCH($A55,POA_GC_2026!$A:$A,0)))</f>
        <v>90</v>
      </c>
      <c r="D55" s="610" t="str">
        <f>IF($A55="","",INDEX(POA_GC_2026!$B:$B,MATCH($A55,POA_GC_2026!$A:$A,0)))</f>
        <v>HOSPITAL GENERAL DE CHONE</v>
      </c>
      <c r="E55" s="610" t="str">
        <f>IF($A55="","",INDEX(POA_GC_2026!$C:$C,MATCH($A55,POA_GC_2026!$A:$A,0)))</f>
        <v>ADQUISICION DE SERVICIO EXTERNALIZADO DE ALIMENTACION</v>
      </c>
      <c r="F55" s="610">
        <f>IF($A55="","",INDEX(POA_GC_2026!$H:$H,MATCH($A55,POA_GC_2026!$A:$A,0)))</f>
        <v>530235</v>
      </c>
      <c r="G55" s="610" t="str">
        <f>IF($A55="","",INDEX(POA_GC_2026!$J:$J,MATCH($A55,POA_GC_2026!$A:$A,0)))</f>
        <v>001</v>
      </c>
      <c r="H55" s="611">
        <f>IF($A55="","",INDEX(POA_GC_2026!$BE:$BE,MATCH($A55,POA_GC_2026!$A:$A,0)))</f>
        <v>87177.449999999983</v>
      </c>
      <c r="I55" s="611">
        <f>IF($A55="","",INDEX(POA_GC_2026!$DG:$DG,MATCH($A55,POA_GC_2026!$A:$A,0)))</f>
        <v>0</v>
      </c>
      <c r="J55" s="611">
        <f t="shared" si="6"/>
        <v>87177.449999999983</v>
      </c>
      <c r="K55" s="119">
        <v>46052</v>
      </c>
      <c r="L55" s="120">
        <v>4</v>
      </c>
      <c r="M55" s="121">
        <v>0</v>
      </c>
      <c r="N55" s="593" t="str">
        <f>IF(A55="","",INDEX(POA_GC_2026!CE:CE,MATCH(A55,POA_GC_2026!A:A,0)))</f>
        <v>SI</v>
      </c>
      <c r="O55" s="122">
        <v>59456.86</v>
      </c>
      <c r="P55" s="122">
        <v>59456.86</v>
      </c>
      <c r="Q55" s="138" t="s">
        <v>25</v>
      </c>
      <c r="R55" s="116"/>
      <c r="S55" s="604">
        <v>46027</v>
      </c>
      <c r="T55" s="598">
        <f t="shared" ca="1" si="1"/>
        <v>46247</v>
      </c>
      <c r="U55" s="599">
        <f t="shared" ca="1" si="7"/>
        <v>193</v>
      </c>
      <c r="V55" s="596"/>
      <c r="W55" s="588" t="str">
        <f t="shared" si="8"/>
        <v>90</v>
      </c>
      <c r="X55" s="588" t="str">
        <f>IF($A55="","",INDEX(POA_GC_2026!$G:$G,MATCH($A55,POA_GC_2026!$A:$A,0)))</f>
        <v>004</v>
      </c>
      <c r="Y55" s="589">
        <f t="shared" si="9"/>
        <v>59456.86</v>
      </c>
      <c r="Z55" s="589">
        <f t="shared" si="10"/>
        <v>0</v>
      </c>
      <c r="AA55" s="116" t="s">
        <v>2940</v>
      </c>
      <c r="AB55" s="120" t="s">
        <v>2848</v>
      </c>
      <c r="AC55" s="116">
        <v>353920</v>
      </c>
      <c r="AD55" s="116">
        <v>353920</v>
      </c>
      <c r="AE55" s="116" t="s">
        <v>2462</v>
      </c>
      <c r="AF55" s="116" t="s">
        <v>2631</v>
      </c>
      <c r="AG55" s="604">
        <v>46021</v>
      </c>
      <c r="AH55" s="604">
        <v>46022</v>
      </c>
      <c r="AI55" s="116"/>
      <c r="AJ55" s="116">
        <v>304</v>
      </c>
      <c r="AK55" s="604">
        <v>46326</v>
      </c>
      <c r="AL55" s="606">
        <v>46068</v>
      </c>
      <c r="AM55" s="604">
        <v>46326</v>
      </c>
      <c r="AN55" s="116"/>
      <c r="AO55" s="116"/>
      <c r="AP55" s="116"/>
    </row>
    <row r="56" spans="1:42" ht="22.5" customHeight="1">
      <c r="A56" s="144" t="s">
        <v>2632</v>
      </c>
      <c r="B56" s="610" t="str">
        <f>IF($A56="","",INDEX(POA_GC_2026!$O:$O,MATCH($A56,POA_GC_2026!$A:$A,0)))</f>
        <v>PROVISION Y PRESTACION DE SERVICIOS DE SALUD</v>
      </c>
      <c r="C56" s="610" t="str">
        <f>IF($A56="","",INDEX(POA_GC_2026!$E:$E,MATCH($A56,POA_GC_2026!$A:$A,0)))</f>
        <v>90</v>
      </c>
      <c r="D56" s="610" t="str">
        <f>IF($A56="","",INDEX(POA_GC_2026!$B:$B,MATCH($A56,POA_GC_2026!$A:$A,0)))</f>
        <v>HOSPITAL GENERAL DE CHONE</v>
      </c>
      <c r="E56" s="610" t="str">
        <f>IF($A56="","",INDEX(POA_GC_2026!$C:$C,MATCH($A56,POA_GC_2026!$A:$A,0)))</f>
        <v>ADQUISICION DE SERVICIO EXTERNALIZADO DE ALIMENTACION</v>
      </c>
      <c r="F56" s="610">
        <f>IF($A56="","",INDEX(POA_GC_2026!$H:$H,MATCH($A56,POA_GC_2026!$A:$A,0)))</f>
        <v>530235</v>
      </c>
      <c r="G56" s="610" t="str">
        <f>IF($A56="","",INDEX(POA_GC_2026!$J:$J,MATCH($A56,POA_GC_2026!$A:$A,0)))</f>
        <v>001</v>
      </c>
      <c r="H56" s="611">
        <f>IF($A56="","",INDEX(POA_GC_2026!$BE:$BE,MATCH($A56,POA_GC_2026!$A:$A,0)))</f>
        <v>0</v>
      </c>
      <c r="I56" s="611">
        <f>IF($A56="","",INDEX(POA_GC_2026!$DG:$DG,MATCH($A56,POA_GC_2026!$A:$A,0)))</f>
        <v>0</v>
      </c>
      <c r="J56" s="611">
        <f t="shared" si="6"/>
        <v>0</v>
      </c>
      <c r="K56" s="119"/>
      <c r="L56" s="120"/>
      <c r="M56" s="121"/>
      <c r="N56" s="593" t="str">
        <f>IF(A56="","",INDEX(POA_GC_2026!CE:CE,MATCH(A56,POA_GC_2026!A:A,0)))</f>
        <v>NO</v>
      </c>
      <c r="O56" s="122"/>
      <c r="P56" s="122"/>
      <c r="Q56" s="138"/>
      <c r="R56" s="116"/>
      <c r="S56" s="604"/>
      <c r="T56" s="598">
        <f t="shared" ca="1" si="1"/>
        <v>46247</v>
      </c>
      <c r="U56" s="599">
        <f t="shared" ca="1" si="7"/>
        <v>45583</v>
      </c>
      <c r="V56" s="596"/>
      <c r="W56" s="588" t="str">
        <f t="shared" si="8"/>
        <v>90</v>
      </c>
      <c r="X56" s="588" t="str">
        <f>IF($A56="","",INDEX(POA_GC_2026!$G:$G,MATCH($A56,POA_GC_2026!$A:$A,0)))</f>
        <v>004</v>
      </c>
      <c r="Y56" s="589">
        <f t="shared" si="9"/>
        <v>0</v>
      </c>
      <c r="Z56" s="589">
        <f t="shared" si="10"/>
        <v>0</v>
      </c>
      <c r="AA56" s="116"/>
      <c r="AB56" s="120"/>
      <c r="AC56" s="116"/>
      <c r="AD56" s="116"/>
      <c r="AE56" s="116"/>
      <c r="AF56" s="116"/>
      <c r="AG56" s="596"/>
      <c r="AH56" s="596"/>
      <c r="AI56" s="116"/>
      <c r="AJ56" s="116"/>
      <c r="AK56" s="596"/>
      <c r="AL56" s="600"/>
      <c r="AM56" s="596"/>
      <c r="AN56" s="116"/>
      <c r="AO56" s="116"/>
      <c r="AP56" s="116"/>
    </row>
    <row r="57" spans="1:42" ht="22.5" customHeight="1">
      <c r="A57" s="144" t="s">
        <v>2633</v>
      </c>
      <c r="B57" s="610" t="str">
        <f>IF($A57="","",INDEX(POA_GC_2026!$O:$O,MATCH($A57,POA_GC_2026!$A:$A,0)))</f>
        <v>PROVISION Y PRESTACION DE SERVICIOS DE SALUD</v>
      </c>
      <c r="C57" s="610" t="str">
        <f>IF($A57="","",INDEX(POA_GC_2026!$E:$E,MATCH($A57,POA_GC_2026!$A:$A,0)))</f>
        <v>90</v>
      </c>
      <c r="D57" s="610" t="str">
        <f>IF($A57="","",INDEX(POA_GC_2026!$B:$B,MATCH($A57,POA_GC_2026!$A:$A,0)))</f>
        <v>HOSPITAL GENERAL DE CHONE</v>
      </c>
      <c r="E57" s="610" t="str">
        <f>IF($A57="","",INDEX(POA_GC_2026!$C:$C,MATCH($A57,POA_GC_2026!$A:$A,0)))</f>
        <v>ADQUISICION DE SERVICIO EXTERNALIZADO DE ALIMENTACION</v>
      </c>
      <c r="F57" s="610">
        <f>IF($A57="","",INDEX(POA_GC_2026!$H:$H,MATCH($A57,POA_GC_2026!$A:$A,0)))</f>
        <v>530235</v>
      </c>
      <c r="G57" s="610" t="str">
        <f>IF($A57="","",INDEX(POA_GC_2026!$J:$J,MATCH($A57,POA_GC_2026!$A:$A,0)))</f>
        <v>001</v>
      </c>
      <c r="H57" s="611">
        <f>IF($A57="","",INDEX(POA_GC_2026!$BE:$BE,MATCH($A57,POA_GC_2026!$A:$A,0)))</f>
        <v>32778.239999999991</v>
      </c>
      <c r="I57" s="611">
        <f>IF($A57="","",INDEX(POA_GC_2026!$DG:$DG,MATCH($A57,POA_GC_2026!$A:$A,0)))</f>
        <v>0</v>
      </c>
      <c r="J57" s="611">
        <f t="shared" si="6"/>
        <v>32778.239999999991</v>
      </c>
      <c r="K57" s="119">
        <v>46052</v>
      </c>
      <c r="L57" s="120">
        <v>6</v>
      </c>
      <c r="M57" s="121">
        <v>0</v>
      </c>
      <c r="N57" s="593" t="str">
        <f>IF(A57="","",INDEX(POA_GC_2026!CE:CE,MATCH(A57,POA_GC_2026!A:A,0)))</f>
        <v>SI</v>
      </c>
      <c r="O57" s="122">
        <v>32778.239999999998</v>
      </c>
      <c r="P57" s="122">
        <v>32778.239999999998</v>
      </c>
      <c r="Q57" s="138" t="s">
        <v>23</v>
      </c>
      <c r="R57" s="116"/>
      <c r="S57" s="604">
        <v>46027</v>
      </c>
      <c r="T57" s="598">
        <f t="shared" ca="1" si="1"/>
        <v>46247</v>
      </c>
      <c r="U57" s="599">
        <f t="shared" ca="1" si="7"/>
        <v>193</v>
      </c>
      <c r="V57" s="596"/>
      <c r="W57" s="588" t="str">
        <f t="shared" si="8"/>
        <v>90</v>
      </c>
      <c r="X57" s="588" t="str">
        <f>IF($A57="","",INDEX(POA_GC_2026!$G:$G,MATCH($A57,POA_GC_2026!$A:$A,0)))</f>
        <v>004</v>
      </c>
      <c r="Y57" s="589">
        <f t="shared" si="9"/>
        <v>32778.239999999998</v>
      </c>
      <c r="Z57" s="589">
        <f t="shared" si="10"/>
        <v>0</v>
      </c>
      <c r="AA57" s="116" t="s">
        <v>2942</v>
      </c>
      <c r="AB57" s="120" t="s">
        <v>2850</v>
      </c>
      <c r="AC57" s="116">
        <v>241346.34</v>
      </c>
      <c r="AD57" s="116">
        <v>241346.34</v>
      </c>
      <c r="AE57" s="116" t="s">
        <v>2462</v>
      </c>
      <c r="AF57" s="116" t="s">
        <v>2634</v>
      </c>
      <c r="AG57" s="604">
        <v>45624</v>
      </c>
      <c r="AH57" s="604">
        <v>45624</v>
      </c>
      <c r="AI57" s="116"/>
      <c r="AJ57" s="116">
        <v>273</v>
      </c>
      <c r="AK57" s="604">
        <v>45930</v>
      </c>
      <c r="AL57" s="606">
        <v>46068</v>
      </c>
      <c r="AM57" s="604">
        <v>46081</v>
      </c>
      <c r="AN57" s="116"/>
      <c r="AO57" s="116" t="s">
        <v>2946</v>
      </c>
      <c r="AP57" s="116"/>
    </row>
    <row r="58" spans="1:42" ht="22.5" customHeight="1">
      <c r="A58" s="144" t="s">
        <v>2635</v>
      </c>
      <c r="B58" s="610" t="str">
        <f>IF($A58="","",INDEX(POA_GC_2026!$O:$O,MATCH($A58,POA_GC_2026!$A:$A,0)))</f>
        <v>PROVISION Y PRESTACION DE SERVICIOS DE SALUD</v>
      </c>
      <c r="C58" s="610" t="str">
        <f>IF($A58="","",INDEX(POA_GC_2026!$E:$E,MATCH($A58,POA_GC_2026!$A:$A,0)))</f>
        <v>90</v>
      </c>
      <c r="D58" s="610" t="str">
        <f>IF($A58="","",INDEX(POA_GC_2026!$B:$B,MATCH($A58,POA_GC_2026!$A:$A,0)))</f>
        <v>HOSPITAL GENERAL DE CHONE</v>
      </c>
      <c r="E58" s="610" t="str">
        <f>IF($A58="","",INDEX(POA_GC_2026!$C:$C,MATCH($A58,POA_GC_2026!$A:$A,0)))</f>
        <v>ADQUISICION DE SERVICIO EXTERNALIZADO DE ALIMENTACION</v>
      </c>
      <c r="F58" s="610">
        <f>IF($A58="","",INDEX(POA_GC_2026!$H:$H,MATCH($A58,POA_GC_2026!$A:$A,0)))</f>
        <v>530235</v>
      </c>
      <c r="G58" s="610" t="str">
        <f>IF($A58="","",INDEX(POA_GC_2026!$J:$J,MATCH($A58,POA_GC_2026!$A:$A,0)))</f>
        <v>001</v>
      </c>
      <c r="H58" s="611">
        <f>IF($A58="","",INDEX(POA_GC_2026!$BE:$BE,MATCH($A58,POA_GC_2026!$A:$A,0)))</f>
        <v>27682.39</v>
      </c>
      <c r="I58" s="611">
        <f>IF($A58="","",INDEX(POA_GC_2026!$DG:$DG,MATCH($A58,POA_GC_2026!$A:$A,0)))</f>
        <v>0</v>
      </c>
      <c r="J58" s="611">
        <f t="shared" si="6"/>
        <v>27682.39</v>
      </c>
      <c r="K58" s="119">
        <v>46052</v>
      </c>
      <c r="L58" s="120">
        <v>7</v>
      </c>
      <c r="M58" s="121">
        <v>0</v>
      </c>
      <c r="N58" s="593" t="str">
        <f>IF(A58="","",INDEX(POA_GC_2026!CE:CE,MATCH(A58,POA_GC_2026!A:A,0)))</f>
        <v>SI</v>
      </c>
      <c r="O58" s="122">
        <v>27682.39</v>
      </c>
      <c r="P58" s="122">
        <v>27682.39</v>
      </c>
      <c r="Q58" s="138" t="s">
        <v>23</v>
      </c>
      <c r="R58" s="116"/>
      <c r="S58" s="604">
        <v>46027</v>
      </c>
      <c r="T58" s="598">
        <f t="shared" ca="1" si="1"/>
        <v>46247</v>
      </c>
      <c r="U58" s="599">
        <f t="shared" ca="1" si="7"/>
        <v>193</v>
      </c>
      <c r="V58" s="596"/>
      <c r="W58" s="588" t="str">
        <f t="shared" si="8"/>
        <v>90</v>
      </c>
      <c r="X58" s="588" t="str">
        <f>IF($A58="","",INDEX(POA_GC_2026!$G:$G,MATCH($A58,POA_GC_2026!$A:$A,0)))</f>
        <v>004</v>
      </c>
      <c r="Y58" s="589">
        <f t="shared" si="9"/>
        <v>27682.39</v>
      </c>
      <c r="Z58" s="589">
        <f t="shared" si="10"/>
        <v>0</v>
      </c>
      <c r="AA58" s="116" t="s">
        <v>2942</v>
      </c>
      <c r="AB58" s="120" t="s">
        <v>2851</v>
      </c>
      <c r="AC58" s="116">
        <v>35945</v>
      </c>
      <c r="AD58" s="116">
        <v>35945</v>
      </c>
      <c r="AE58" s="116" t="s">
        <v>2462</v>
      </c>
      <c r="AF58" s="116" t="s">
        <v>2636</v>
      </c>
      <c r="AG58" s="604">
        <v>45967</v>
      </c>
      <c r="AH58" s="604">
        <v>45968</v>
      </c>
      <c r="AI58" s="116"/>
      <c r="AJ58" s="116">
        <v>61</v>
      </c>
      <c r="AK58" s="604">
        <v>45688</v>
      </c>
      <c r="AL58" s="606">
        <v>46068</v>
      </c>
      <c r="AM58" s="604">
        <v>46081</v>
      </c>
      <c r="AN58" s="116"/>
      <c r="AO58" s="116"/>
      <c r="AP58" s="116"/>
    </row>
    <row r="59" spans="1:42" ht="22.5" customHeight="1">
      <c r="A59" s="144" t="s">
        <v>2637</v>
      </c>
      <c r="B59" s="610" t="str">
        <f>IF($A59="","",INDEX(POA_GC_2026!$O:$O,MATCH($A59,POA_GC_2026!$A:$A,0)))</f>
        <v>PROVISION Y PRESTACION DE SERVICIOS DE SALUD</v>
      </c>
      <c r="C59" s="610" t="str">
        <f>IF($A59="","",INDEX(POA_GC_2026!$E:$E,MATCH($A59,POA_GC_2026!$A:$A,0)))</f>
        <v>90</v>
      </c>
      <c r="D59" s="610" t="str">
        <f>IF($A59="","",INDEX(POA_GC_2026!$B:$B,MATCH($A59,POA_GC_2026!$A:$A,0)))</f>
        <v>HOSPITAL GENERAL DE CHONE</v>
      </c>
      <c r="E59" s="610" t="str">
        <f>IF($A59="","",INDEX(POA_GC_2026!$C:$C,MATCH($A59,POA_GC_2026!$A:$A,0)))</f>
        <v>ADQUISICION DE COMBUSTIBLES</v>
      </c>
      <c r="F59" s="610">
        <f>IF($A59="","",INDEX(POA_GC_2026!$H:$H,MATCH($A59,POA_GC_2026!$A:$A,0)))</f>
        <v>530255</v>
      </c>
      <c r="G59" s="610" t="str">
        <f>IF($A59="","",INDEX(POA_GC_2026!$J:$J,MATCH($A59,POA_GC_2026!$A:$A,0)))</f>
        <v>001</v>
      </c>
      <c r="H59" s="611">
        <f>IF($A59="","",INDEX(POA_GC_2026!$BE:$BE,MATCH($A59,POA_GC_2026!$A:$A,0)))</f>
        <v>9993.2499999999982</v>
      </c>
      <c r="I59" s="611">
        <f>IF($A59="","",INDEX(POA_GC_2026!$DG:$DG,MATCH($A59,POA_GC_2026!$A:$A,0)))</f>
        <v>0</v>
      </c>
      <c r="J59" s="611">
        <f t="shared" si="6"/>
        <v>9993.2499999999982</v>
      </c>
      <c r="K59" s="119"/>
      <c r="L59" s="120">
        <v>13</v>
      </c>
      <c r="M59" s="121">
        <v>0</v>
      </c>
      <c r="N59" s="593" t="str">
        <f>IF(A59="","",INDEX(POA_GC_2026!CE:CE,MATCH(A59,POA_GC_2026!A:A,0)))</f>
        <v>SI</v>
      </c>
      <c r="O59" s="122">
        <v>9993.25</v>
      </c>
      <c r="P59" s="122">
        <v>9993.25</v>
      </c>
      <c r="Q59" s="138" t="s">
        <v>23</v>
      </c>
      <c r="R59" s="116"/>
      <c r="S59" s="604">
        <v>46027</v>
      </c>
      <c r="T59" s="598">
        <f t="shared" ca="1" si="1"/>
        <v>46247</v>
      </c>
      <c r="U59" s="599">
        <f t="shared" ca="1" si="7"/>
        <v>45583</v>
      </c>
      <c r="V59" s="596"/>
      <c r="W59" s="588" t="str">
        <f t="shared" si="8"/>
        <v>90</v>
      </c>
      <c r="X59" s="588" t="str">
        <f>IF($A59="","",INDEX(POA_GC_2026!$G:$G,MATCH($A59,POA_GC_2026!$A:$A,0)))</f>
        <v>004</v>
      </c>
      <c r="Y59" s="589">
        <f t="shared" si="9"/>
        <v>9993.25</v>
      </c>
      <c r="Z59" s="589">
        <f t="shared" si="10"/>
        <v>0</v>
      </c>
      <c r="AA59" s="116" t="s">
        <v>2940</v>
      </c>
      <c r="AB59" s="120" t="s">
        <v>2857</v>
      </c>
      <c r="AC59" s="116">
        <v>9993.25</v>
      </c>
      <c r="AD59" s="116">
        <v>9993.25</v>
      </c>
      <c r="AE59" s="116" t="s">
        <v>2418</v>
      </c>
      <c r="AF59" s="116" t="s">
        <v>2638</v>
      </c>
      <c r="AG59" s="604">
        <v>46063</v>
      </c>
      <c r="AH59" s="604">
        <v>46063</v>
      </c>
      <c r="AI59" s="116"/>
      <c r="AJ59" s="116">
        <v>8</v>
      </c>
      <c r="AK59" s="604">
        <v>46081</v>
      </c>
      <c r="AL59" s="606">
        <v>46068</v>
      </c>
      <c r="AM59" s="604">
        <v>46081</v>
      </c>
      <c r="AN59" s="116"/>
      <c r="AO59" s="116"/>
      <c r="AP59" s="116"/>
    </row>
    <row r="60" spans="1:42" ht="22.5" customHeight="1">
      <c r="A60" s="144" t="s">
        <v>2639</v>
      </c>
      <c r="B60" s="610" t="str">
        <f>IF($A60="","",INDEX(POA_GC_2026!$O:$O,MATCH($A60,POA_GC_2026!$A:$A,0)))</f>
        <v>PROVISION Y PRESTACION DE SERVICIOS DE SALUD</v>
      </c>
      <c r="C60" s="610" t="str">
        <f>IF($A60="","",INDEX(POA_GC_2026!$E:$E,MATCH($A60,POA_GC_2026!$A:$A,0)))</f>
        <v>90</v>
      </c>
      <c r="D60" s="610" t="str">
        <f>IF($A60="","",INDEX(POA_GC_2026!$B:$B,MATCH($A60,POA_GC_2026!$A:$A,0)))</f>
        <v>HOSPITAL GENERAL DE CHONE</v>
      </c>
      <c r="E60" s="610" t="str">
        <f>IF($A60="","",INDEX(POA_GC_2026!$C:$C,MATCH($A60,POA_GC_2026!$A:$A,0)))</f>
        <v>PAGO DE  PASAJES AL INTERIOR</v>
      </c>
      <c r="F60" s="610">
        <f>IF($A60="","",INDEX(POA_GC_2026!$H:$H,MATCH($A60,POA_GC_2026!$A:$A,0)))</f>
        <v>530301</v>
      </c>
      <c r="G60" s="610" t="str">
        <f>IF($A60="","",INDEX(POA_GC_2026!$J:$J,MATCH($A60,POA_GC_2026!$A:$A,0)))</f>
        <v>001</v>
      </c>
      <c r="H60" s="611">
        <f>IF($A60="","",INDEX(POA_GC_2026!$BE:$BE,MATCH($A60,POA_GC_2026!$A:$A,0)))</f>
        <v>0</v>
      </c>
      <c r="I60" s="611">
        <f>IF($A60="","",INDEX(POA_GC_2026!$DG:$DG,MATCH($A60,POA_GC_2026!$A:$A,0)))</f>
        <v>0</v>
      </c>
      <c r="J60" s="611">
        <f t="shared" si="6"/>
        <v>0</v>
      </c>
      <c r="K60" s="119"/>
      <c r="L60" s="120"/>
      <c r="M60" s="121"/>
      <c r="N60" s="593" t="str">
        <f>IF(A60="","",INDEX(POA_GC_2026!CE:CE,MATCH(A60,POA_GC_2026!A:A,0)))</f>
        <v>NO</v>
      </c>
      <c r="O60" s="122"/>
      <c r="P60" s="122"/>
      <c r="Q60" s="138"/>
      <c r="R60" s="116"/>
      <c r="S60" s="604"/>
      <c r="T60" s="598">
        <f t="shared" ca="1" si="1"/>
        <v>46247</v>
      </c>
      <c r="U60" s="599">
        <f t="shared" ca="1" si="7"/>
        <v>45583</v>
      </c>
      <c r="V60" s="596"/>
      <c r="W60" s="588" t="str">
        <f t="shared" si="8"/>
        <v>90</v>
      </c>
      <c r="X60" s="588" t="str">
        <f>IF($A60="","",INDEX(POA_GC_2026!$G:$G,MATCH($A60,POA_GC_2026!$A:$A,0)))</f>
        <v>004</v>
      </c>
      <c r="Y60" s="589">
        <f t="shared" si="9"/>
        <v>0</v>
      </c>
      <c r="Z60" s="589">
        <f t="shared" si="10"/>
        <v>0</v>
      </c>
      <c r="AA60" s="116"/>
      <c r="AB60" s="120"/>
      <c r="AC60" s="116"/>
      <c r="AD60" s="116"/>
      <c r="AE60" s="116"/>
      <c r="AF60" s="116"/>
      <c r="AG60" s="596"/>
      <c r="AH60" s="596"/>
      <c r="AI60" s="116"/>
      <c r="AJ60" s="116"/>
      <c r="AK60" s="596"/>
      <c r="AL60" s="600"/>
      <c r="AM60" s="596"/>
      <c r="AN60" s="116"/>
      <c r="AO60" s="116"/>
      <c r="AP60" s="116"/>
    </row>
    <row r="61" spans="1:42" ht="22.5" customHeight="1">
      <c r="A61" s="144" t="s">
        <v>2641</v>
      </c>
      <c r="B61" s="610" t="str">
        <f>IF($A61="","",INDEX(POA_GC_2026!$O:$O,MATCH($A61,POA_GC_2026!$A:$A,0)))</f>
        <v>PROVISION Y PRESTACION DE SERVICIOS DE SALUD</v>
      </c>
      <c r="C61" s="610" t="str">
        <f>IF($A61="","",INDEX(POA_GC_2026!$E:$E,MATCH($A61,POA_GC_2026!$A:$A,0)))</f>
        <v>90</v>
      </c>
      <c r="D61" s="610" t="str">
        <f>IF($A61="","",INDEX(POA_GC_2026!$B:$B,MATCH($A61,POA_GC_2026!$A:$A,0)))</f>
        <v>HOSPITAL GENERAL DE CHONE</v>
      </c>
      <c r="E61" s="610" t="str">
        <f>IF($A61="","",INDEX(POA_GC_2026!$C:$C,MATCH($A61,POA_GC_2026!$A:$A,0)))</f>
        <v>PAGO DE VIATICOS Y SUBSISTENCIAS</v>
      </c>
      <c r="F61" s="610">
        <f>IF($A61="","",INDEX(POA_GC_2026!$H:$H,MATCH($A61,POA_GC_2026!$A:$A,0)))</f>
        <v>530303</v>
      </c>
      <c r="G61" s="610" t="str">
        <f>IF($A61="","",INDEX(POA_GC_2026!$J:$J,MATCH($A61,POA_GC_2026!$A:$A,0)))</f>
        <v>001</v>
      </c>
      <c r="H61" s="611">
        <f>IF($A61="","",INDEX(POA_GC_2026!$BE:$BE,MATCH($A61,POA_GC_2026!$A:$A,0)))</f>
        <v>0</v>
      </c>
      <c r="I61" s="611">
        <f>IF($A61="","",INDEX(POA_GC_2026!$DG:$DG,MATCH($A61,POA_GC_2026!$A:$A,0)))</f>
        <v>0</v>
      </c>
      <c r="J61" s="611">
        <f t="shared" si="6"/>
        <v>0</v>
      </c>
      <c r="K61" s="119"/>
      <c r="L61" s="120"/>
      <c r="M61" s="121"/>
      <c r="N61" s="593" t="str">
        <f>IF(A61="","",INDEX(POA_GC_2026!CE:CE,MATCH(A61,POA_GC_2026!A:A,0)))</f>
        <v>NO</v>
      </c>
      <c r="O61" s="122"/>
      <c r="P61" s="122"/>
      <c r="Q61" s="138"/>
      <c r="R61" s="116"/>
      <c r="S61" s="604"/>
      <c r="T61" s="598">
        <f t="shared" ca="1" si="1"/>
        <v>46247</v>
      </c>
      <c r="U61" s="599">
        <f t="shared" ca="1" si="7"/>
        <v>45583</v>
      </c>
      <c r="V61" s="596"/>
      <c r="W61" s="588" t="str">
        <f t="shared" si="8"/>
        <v>90</v>
      </c>
      <c r="X61" s="588" t="str">
        <f>IF($A61="","",INDEX(POA_GC_2026!$G:$G,MATCH($A61,POA_GC_2026!$A:$A,0)))</f>
        <v>004</v>
      </c>
      <c r="Y61" s="589">
        <f t="shared" si="9"/>
        <v>0</v>
      </c>
      <c r="Z61" s="589">
        <f t="shared" si="10"/>
        <v>0</v>
      </c>
      <c r="AA61" s="116"/>
      <c r="AB61" s="120"/>
      <c r="AC61" s="116"/>
      <c r="AD61" s="116"/>
      <c r="AE61" s="116"/>
      <c r="AF61" s="116"/>
      <c r="AG61" s="596"/>
      <c r="AH61" s="596"/>
      <c r="AI61" s="116"/>
      <c r="AJ61" s="116"/>
      <c r="AK61" s="596"/>
      <c r="AL61" s="600"/>
      <c r="AM61" s="596"/>
      <c r="AN61" s="116"/>
      <c r="AO61" s="116"/>
      <c r="AP61" s="116"/>
    </row>
    <row r="62" spans="1:42" ht="22.5" customHeight="1">
      <c r="A62" s="144" t="s">
        <v>2644</v>
      </c>
      <c r="B62" s="610" t="str">
        <f>IF($A62="","",INDEX(POA_GC_2026!$O:$O,MATCH($A62,POA_GC_2026!$A:$A,0)))</f>
        <v>PROVISION Y PRESTACION DE SERVICIOS DE SALUD</v>
      </c>
      <c r="C62" s="610" t="str">
        <f>IF($A62="","",INDEX(POA_GC_2026!$E:$E,MATCH($A62,POA_GC_2026!$A:$A,0)))</f>
        <v>90</v>
      </c>
      <c r="D62" s="610" t="str">
        <f>IF($A62="","",INDEX(POA_GC_2026!$B:$B,MATCH($A62,POA_GC_2026!$A:$A,0)))</f>
        <v>HOSPITAL GENERAL DE CHONE</v>
      </c>
      <c r="E62" s="610" t="str">
        <f>IF($A62="","",INDEX(POA_GC_2026!$C:$C,MATCH($A62,POA_GC_2026!$A:$A,0)))</f>
        <v>CONTRATACION  DEL SERVICIO MANTENIMIENTO DE VEHICULOS(Ambulancias)</v>
      </c>
      <c r="F62" s="610">
        <f>IF($A62="","",INDEX(POA_GC_2026!$H:$H,MATCH($A62,POA_GC_2026!$A:$A,0)))</f>
        <v>530405</v>
      </c>
      <c r="G62" s="610" t="str">
        <f>IF($A62="","",INDEX(POA_GC_2026!$J:$J,MATCH($A62,POA_GC_2026!$A:$A,0)))</f>
        <v>001</v>
      </c>
      <c r="H62" s="611">
        <f>IF($A62="","",INDEX(POA_GC_2026!$BE:$BE,MATCH($A62,POA_GC_2026!$A:$A,0)))</f>
        <v>306</v>
      </c>
      <c r="I62" s="611">
        <f>IF($A62="","",INDEX(POA_GC_2026!$DG:$DG,MATCH($A62,POA_GC_2026!$A:$A,0)))</f>
        <v>0</v>
      </c>
      <c r="J62" s="611">
        <f t="shared" si="6"/>
        <v>306</v>
      </c>
      <c r="K62" s="119">
        <v>46148</v>
      </c>
      <c r="L62" s="120">
        <v>55</v>
      </c>
      <c r="M62" s="121">
        <v>0</v>
      </c>
      <c r="N62" s="593" t="str">
        <f>IF(A62="","",INDEX(POA_GC_2026!CE:CE,MATCH(A62,POA_GC_2026!A:A,0)))</f>
        <v>SI</v>
      </c>
      <c r="O62" s="122">
        <v>306</v>
      </c>
      <c r="P62" s="122">
        <v>306</v>
      </c>
      <c r="Q62" s="138" t="s">
        <v>26</v>
      </c>
      <c r="R62" s="116"/>
      <c r="S62" s="604">
        <v>46148</v>
      </c>
      <c r="T62" s="598">
        <f t="shared" ca="1" si="1"/>
        <v>46247</v>
      </c>
      <c r="U62" s="599">
        <f t="shared" ca="1" si="7"/>
        <v>97</v>
      </c>
      <c r="V62" s="596"/>
      <c r="W62" s="588" t="str">
        <f t="shared" si="8"/>
        <v>90</v>
      </c>
      <c r="X62" s="588" t="str">
        <f>IF($A62="","",INDEX(POA_GC_2026!$G:$G,MATCH($A62,POA_GC_2026!$A:$A,0)))</f>
        <v>004</v>
      </c>
      <c r="Y62" s="589">
        <f t="shared" si="9"/>
        <v>306</v>
      </c>
      <c r="Z62" s="589">
        <f t="shared" si="10"/>
        <v>0</v>
      </c>
      <c r="AA62" s="116"/>
      <c r="AB62" s="120" t="s">
        <v>2901</v>
      </c>
      <c r="AC62" s="116">
        <v>306</v>
      </c>
      <c r="AD62" s="116">
        <v>306</v>
      </c>
      <c r="AE62" s="116" t="s">
        <v>2418</v>
      </c>
      <c r="AF62" s="116" t="s">
        <v>2645</v>
      </c>
      <c r="AG62" s="604">
        <v>45461</v>
      </c>
      <c r="AH62" s="604">
        <v>45461</v>
      </c>
      <c r="AI62" s="116"/>
      <c r="AJ62" s="116"/>
      <c r="AK62" s="596"/>
      <c r="AL62" s="606">
        <v>46173</v>
      </c>
      <c r="AM62" s="606">
        <v>46173</v>
      </c>
      <c r="AN62" s="116"/>
      <c r="AO62" s="116"/>
      <c r="AP62" s="116"/>
    </row>
    <row r="63" spans="1:42" ht="22.5" customHeight="1">
      <c r="A63" s="144" t="s">
        <v>2646</v>
      </c>
      <c r="B63" s="610" t="str">
        <f>IF($A63="","",INDEX(POA_GC_2026!$O:$O,MATCH($A63,POA_GC_2026!$A:$A,0)))</f>
        <v>PROVISION Y PRESTACION DE SERVICIOS DE SALUD</v>
      </c>
      <c r="C63" s="610" t="str">
        <f>IF($A63="","",INDEX(POA_GC_2026!$E:$E,MATCH($A63,POA_GC_2026!$A:$A,0)))</f>
        <v>90</v>
      </c>
      <c r="D63" s="610" t="str">
        <f>IF($A63="","",INDEX(POA_GC_2026!$B:$B,MATCH($A63,POA_GC_2026!$A:$A,0)))</f>
        <v>HOSPITAL GENERAL DE CHONE</v>
      </c>
      <c r="E63" s="610" t="str">
        <f>IF($A63="","",INDEX(POA_GC_2026!$C:$C,MATCH($A63,POA_GC_2026!$A:$A,0)))</f>
        <v>ACTUALIZACION DE SISTEMAS INFORMATICOS</v>
      </c>
      <c r="F63" s="610">
        <f>IF($A63="","",INDEX(POA_GC_2026!$H:$H,MATCH($A63,POA_GC_2026!$A:$A,0)))</f>
        <v>530701</v>
      </c>
      <c r="G63" s="610" t="str">
        <f>IF($A63="","",INDEX(POA_GC_2026!$J:$J,MATCH($A63,POA_GC_2026!$A:$A,0)))</f>
        <v>001</v>
      </c>
      <c r="H63" s="611">
        <f>IF($A63="","",INDEX(POA_GC_2026!$BE:$BE,MATCH($A63,POA_GC_2026!$A:$A,0)))</f>
        <v>0</v>
      </c>
      <c r="I63" s="611">
        <f>IF($A63="","",INDEX(POA_GC_2026!$DG:$DG,MATCH($A63,POA_GC_2026!$A:$A,0)))</f>
        <v>0</v>
      </c>
      <c r="J63" s="611">
        <f t="shared" si="6"/>
        <v>0</v>
      </c>
      <c r="K63" s="119"/>
      <c r="L63" s="120"/>
      <c r="M63" s="121"/>
      <c r="N63" s="593" t="str">
        <f>IF(A63="","",INDEX(POA_GC_2026!CE:CE,MATCH(A63,POA_GC_2026!A:A,0)))</f>
        <v>NO</v>
      </c>
      <c r="O63" s="122"/>
      <c r="P63" s="122"/>
      <c r="Q63" s="138"/>
      <c r="R63" s="116"/>
      <c r="S63" s="604"/>
      <c r="T63" s="598">
        <f t="shared" ca="1" si="1"/>
        <v>46247</v>
      </c>
      <c r="U63" s="599">
        <f t="shared" ca="1" si="7"/>
        <v>45583</v>
      </c>
      <c r="V63" s="596"/>
      <c r="W63" s="588" t="str">
        <f t="shared" si="8"/>
        <v>90</v>
      </c>
      <c r="X63" s="588" t="str">
        <f>IF($A63="","",INDEX(POA_GC_2026!$G:$G,MATCH($A63,POA_GC_2026!$A:$A,0)))</f>
        <v>004</v>
      </c>
      <c r="Y63" s="589">
        <f t="shared" si="9"/>
        <v>0</v>
      </c>
      <c r="Z63" s="589">
        <f t="shared" si="10"/>
        <v>0</v>
      </c>
      <c r="AA63" s="116"/>
      <c r="AB63" s="120"/>
      <c r="AC63" s="116"/>
      <c r="AD63" s="116"/>
      <c r="AE63" s="116"/>
      <c r="AF63" s="116"/>
      <c r="AG63" s="596"/>
      <c r="AH63" s="596"/>
      <c r="AI63" s="116"/>
      <c r="AJ63" s="116"/>
      <c r="AK63" s="596"/>
      <c r="AL63" s="600"/>
      <c r="AM63" s="596"/>
      <c r="AN63" s="116"/>
      <c r="AO63" s="116"/>
      <c r="AP63" s="116"/>
    </row>
    <row r="64" spans="1:42" ht="22.5" customHeight="1">
      <c r="A64" s="144" t="s">
        <v>2649</v>
      </c>
      <c r="B64" s="610" t="str">
        <f>IF($A64="","",INDEX(POA_GC_2026!$O:$O,MATCH($A64,POA_GC_2026!$A:$A,0)))</f>
        <v>PROVISION Y PRESTACION DE SERVICIOS DE SALUD</v>
      </c>
      <c r="C64" s="610" t="str">
        <f>IF($A64="","",INDEX(POA_GC_2026!$E:$E,MATCH($A64,POA_GC_2026!$A:$A,0)))</f>
        <v>90</v>
      </c>
      <c r="D64" s="610" t="str">
        <f>IF($A64="","",INDEX(POA_GC_2026!$B:$B,MATCH($A64,POA_GC_2026!$A:$A,0)))</f>
        <v>HOSPITAL GENERAL DE CHONE</v>
      </c>
      <c r="E64" s="610" t="str">
        <f>IF($A64="","",INDEX(POA_GC_2026!$C:$C,MATCH($A64,POA_GC_2026!$A:$A,0)))</f>
        <v>PAGO DE ARENDAMIENTO Y LICENCIAS DE USO DE PAQUETES INFORMATICOS</v>
      </c>
      <c r="F64" s="610">
        <f>IF($A64="","",INDEX(POA_GC_2026!$H:$H,MATCH($A64,POA_GC_2026!$A:$A,0)))</f>
        <v>530702</v>
      </c>
      <c r="G64" s="610" t="str">
        <f>IF($A64="","",INDEX(POA_GC_2026!$J:$J,MATCH($A64,POA_GC_2026!$A:$A,0)))</f>
        <v>001</v>
      </c>
      <c r="H64" s="611">
        <f>IF($A64="","",INDEX(POA_GC_2026!$BE:$BE,MATCH($A64,POA_GC_2026!$A:$A,0)))</f>
        <v>0</v>
      </c>
      <c r="I64" s="611">
        <f>IF($A64="","",INDEX(POA_GC_2026!$DG:$DG,MATCH($A64,POA_GC_2026!$A:$A,0)))</f>
        <v>0</v>
      </c>
      <c r="J64" s="611">
        <f t="shared" si="6"/>
        <v>0</v>
      </c>
      <c r="K64" s="119"/>
      <c r="L64" s="120"/>
      <c r="M64" s="121"/>
      <c r="N64" s="593" t="str">
        <f>IF(A64="","",INDEX(POA_GC_2026!CE:CE,MATCH(A64,POA_GC_2026!A:A,0)))</f>
        <v>NO</v>
      </c>
      <c r="O64" s="122"/>
      <c r="P64" s="122"/>
      <c r="Q64" s="138"/>
      <c r="R64" s="116"/>
      <c r="S64" s="604"/>
      <c r="T64" s="598">
        <f t="shared" ca="1" si="1"/>
        <v>46247</v>
      </c>
      <c r="U64" s="599">
        <f t="shared" ca="1" si="7"/>
        <v>45583</v>
      </c>
      <c r="V64" s="596"/>
      <c r="W64" s="588" t="str">
        <f t="shared" si="8"/>
        <v>90</v>
      </c>
      <c r="X64" s="588" t="str">
        <f>IF($A64="","",INDEX(POA_GC_2026!$G:$G,MATCH($A64,POA_GC_2026!$A:$A,0)))</f>
        <v>004</v>
      </c>
      <c r="Y64" s="589">
        <f t="shared" si="9"/>
        <v>0</v>
      </c>
      <c r="Z64" s="589">
        <f t="shared" si="10"/>
        <v>0</v>
      </c>
      <c r="AA64" s="116"/>
      <c r="AB64" s="120"/>
      <c r="AC64" s="116"/>
      <c r="AD64" s="116"/>
      <c r="AE64" s="116"/>
      <c r="AF64" s="116"/>
      <c r="AG64" s="596"/>
      <c r="AH64" s="596"/>
      <c r="AI64" s="116"/>
      <c r="AJ64" s="116"/>
      <c r="AK64" s="596"/>
      <c r="AL64" s="600"/>
      <c r="AM64" s="596"/>
      <c r="AN64" s="116"/>
      <c r="AO64" s="116"/>
      <c r="AP64" s="116"/>
    </row>
    <row r="65" spans="1:42" ht="22.5" customHeight="1">
      <c r="A65" s="144" t="s">
        <v>2651</v>
      </c>
      <c r="B65" s="610" t="str">
        <f>IF($A65="","",INDEX(POA_GC_2026!$O:$O,MATCH($A65,POA_GC_2026!$A:$A,0)))</f>
        <v>PROVISION Y PRESTACION DE SERVICIOS DE SALUD</v>
      </c>
      <c r="C65" s="610" t="str">
        <f>IF($A65="","",INDEX(POA_GC_2026!$E:$E,MATCH($A65,POA_GC_2026!$A:$A,0)))</f>
        <v>90</v>
      </c>
      <c r="D65" s="610" t="str">
        <f>IF($A65="","",INDEX(POA_GC_2026!$B:$B,MATCH($A65,POA_GC_2026!$A:$A,0)))</f>
        <v>HOSPITAL GENERAL DE CHONE</v>
      </c>
      <c r="E65" s="610" t="str">
        <f>IF($A65="","",INDEX(POA_GC_2026!$C:$C,MATCH($A65,POA_GC_2026!$A:$A,0)))</f>
        <v>ADQUISICION DE VESTUARIO, LENCERIA Y PRENDAS DE PROTECCION</v>
      </c>
      <c r="F65" s="610">
        <f>IF($A65="","",INDEX(POA_GC_2026!$H:$H,MATCH($A65,POA_GC_2026!$A:$A,0)))</f>
        <v>530802</v>
      </c>
      <c r="G65" s="610" t="str">
        <f>IF($A65="","",INDEX(POA_GC_2026!$J:$J,MATCH($A65,POA_GC_2026!$A:$A,0)))</f>
        <v>001</v>
      </c>
      <c r="H65" s="611">
        <f>IF($A65="","",INDEX(POA_GC_2026!$BE:$BE,MATCH($A65,POA_GC_2026!$A:$A,0)))</f>
        <v>0</v>
      </c>
      <c r="I65" s="611">
        <f>IF($A65="","",INDEX(POA_GC_2026!$DG:$DG,MATCH($A65,POA_GC_2026!$A:$A,0)))</f>
        <v>0</v>
      </c>
      <c r="J65" s="611">
        <f t="shared" si="6"/>
        <v>0</v>
      </c>
      <c r="K65" s="119"/>
      <c r="L65" s="120"/>
      <c r="M65" s="121"/>
      <c r="N65" s="593" t="str">
        <f>IF(A65="","",INDEX(POA_GC_2026!CE:CE,MATCH(A65,POA_GC_2026!A:A,0)))</f>
        <v>NO</v>
      </c>
      <c r="O65" s="122"/>
      <c r="P65" s="122"/>
      <c r="Q65" s="138"/>
      <c r="R65" s="116"/>
      <c r="S65" s="604"/>
      <c r="T65" s="598">
        <f t="shared" ca="1" si="1"/>
        <v>46247</v>
      </c>
      <c r="U65" s="599">
        <f t="shared" ca="1" si="7"/>
        <v>45583</v>
      </c>
      <c r="V65" s="596"/>
      <c r="W65" s="588" t="str">
        <f t="shared" si="8"/>
        <v>90</v>
      </c>
      <c r="X65" s="588" t="str">
        <f>IF($A65="","",INDEX(POA_GC_2026!$G:$G,MATCH($A65,POA_GC_2026!$A:$A,0)))</f>
        <v>004</v>
      </c>
      <c r="Y65" s="589">
        <f t="shared" si="9"/>
        <v>0</v>
      </c>
      <c r="Z65" s="589">
        <f t="shared" si="10"/>
        <v>0</v>
      </c>
      <c r="AA65" s="116"/>
      <c r="AB65" s="120"/>
      <c r="AC65" s="116"/>
      <c r="AD65" s="116"/>
      <c r="AE65" s="116"/>
      <c r="AF65" s="116"/>
      <c r="AG65" s="596"/>
      <c r="AH65" s="596"/>
      <c r="AI65" s="116"/>
      <c r="AJ65" s="116"/>
      <c r="AK65" s="596"/>
      <c r="AL65" s="600"/>
      <c r="AM65" s="596"/>
      <c r="AN65" s="116"/>
      <c r="AO65" s="116"/>
      <c r="AP65" s="116"/>
    </row>
    <row r="66" spans="1:42" ht="22.5" customHeight="1">
      <c r="A66" s="144" t="s">
        <v>2652</v>
      </c>
      <c r="B66" s="610" t="str">
        <f>IF($A66="","",INDEX(POA_GC_2026!$O:$O,MATCH($A66,POA_GC_2026!$A:$A,0)))</f>
        <v>PROVISION Y PRESTACION DE SERVICIOS DE SALUD</v>
      </c>
      <c r="C66" s="610" t="str">
        <f>IF($A66="","",INDEX(POA_GC_2026!$E:$E,MATCH($A66,POA_GC_2026!$A:$A,0)))</f>
        <v>90</v>
      </c>
      <c r="D66" s="610" t="str">
        <f>IF($A66="","",INDEX(POA_GC_2026!$B:$B,MATCH($A66,POA_GC_2026!$A:$A,0)))</f>
        <v>HOSPITAL GENERAL DE CHONE</v>
      </c>
      <c r="E66" s="610" t="str">
        <f>IF($A66="","",INDEX(POA_GC_2026!$C:$C,MATCH($A66,POA_GC_2026!$A:$A,0)))</f>
        <v>ADQUISICION DE VESTUARIO, LENCERIA Y PRENDAS DE PROTECCION</v>
      </c>
      <c r="F66" s="610">
        <f>IF($A66="","",INDEX(POA_GC_2026!$H:$H,MATCH($A66,POA_GC_2026!$A:$A,0)))</f>
        <v>530802</v>
      </c>
      <c r="G66" s="610" t="str">
        <f>IF($A66="","",INDEX(POA_GC_2026!$J:$J,MATCH($A66,POA_GC_2026!$A:$A,0)))</f>
        <v>001</v>
      </c>
      <c r="H66" s="611">
        <f>IF($A66="","",INDEX(POA_GC_2026!$BE:$BE,MATCH($A66,POA_GC_2026!$A:$A,0)))</f>
        <v>0</v>
      </c>
      <c r="I66" s="611">
        <f>IF($A66="","",INDEX(POA_GC_2026!$DG:$DG,MATCH($A66,POA_GC_2026!$A:$A,0)))</f>
        <v>0</v>
      </c>
      <c r="J66" s="611">
        <f t="shared" si="6"/>
        <v>0</v>
      </c>
      <c r="K66" s="119"/>
      <c r="L66" s="120"/>
      <c r="M66" s="121"/>
      <c r="N66" s="593" t="str">
        <f>IF(A66="","",INDEX(POA_GC_2026!CE:CE,MATCH(A66,POA_GC_2026!A:A,0)))</f>
        <v>NO</v>
      </c>
      <c r="O66" s="122"/>
      <c r="P66" s="122"/>
      <c r="Q66" s="138"/>
      <c r="R66" s="116"/>
      <c r="S66" s="604"/>
      <c r="T66" s="598">
        <f t="shared" ca="1" si="1"/>
        <v>46247</v>
      </c>
      <c r="U66" s="599">
        <f t="shared" ca="1" si="7"/>
        <v>45583</v>
      </c>
      <c r="V66" s="596"/>
      <c r="W66" s="588" t="str">
        <f t="shared" si="8"/>
        <v>90</v>
      </c>
      <c r="X66" s="588" t="str">
        <f>IF($A66="","",INDEX(POA_GC_2026!$G:$G,MATCH($A66,POA_GC_2026!$A:$A,0)))</f>
        <v>004</v>
      </c>
      <c r="Y66" s="589">
        <f t="shared" si="9"/>
        <v>0</v>
      </c>
      <c r="Z66" s="589">
        <f t="shared" si="10"/>
        <v>0</v>
      </c>
      <c r="AA66" s="116"/>
      <c r="AB66" s="120"/>
      <c r="AC66" s="116"/>
      <c r="AD66" s="116"/>
      <c r="AE66" s="116"/>
      <c r="AF66" s="116"/>
      <c r="AG66" s="596"/>
      <c r="AH66" s="596"/>
      <c r="AI66" s="116"/>
      <c r="AJ66" s="116"/>
      <c r="AK66" s="596"/>
      <c r="AL66" s="600"/>
      <c r="AM66" s="596"/>
      <c r="AN66" s="116"/>
      <c r="AO66" s="116"/>
      <c r="AP66" s="116"/>
    </row>
    <row r="67" spans="1:42" ht="22.5" customHeight="1">
      <c r="A67" s="144" t="s">
        <v>2653</v>
      </c>
      <c r="B67" s="610" t="str">
        <f>IF($A67="","",INDEX(POA_GC_2026!$O:$O,MATCH($A67,POA_GC_2026!$A:$A,0)))</f>
        <v>PROVISION Y PRESTACION DE SERVICIOS DE SALUD</v>
      </c>
      <c r="C67" s="610" t="str">
        <f>IF($A67="","",INDEX(POA_GC_2026!$E:$E,MATCH($A67,POA_GC_2026!$A:$A,0)))</f>
        <v>90</v>
      </c>
      <c r="D67" s="610" t="str">
        <f>IF($A67="","",INDEX(POA_GC_2026!$B:$B,MATCH($A67,POA_GC_2026!$A:$A,0)))</f>
        <v>HOSPITAL GENERAL DE CHONE</v>
      </c>
      <c r="E67" s="610" t="str">
        <f>IF($A67="","",INDEX(POA_GC_2026!$C:$C,MATCH($A67,POA_GC_2026!$A:$A,0)))</f>
        <v>ADQUISICION DE MATERIALES DE OFICINA</v>
      </c>
      <c r="F67" s="610">
        <f>IF($A67="","",INDEX(POA_GC_2026!$H:$H,MATCH($A67,POA_GC_2026!$A:$A,0)))</f>
        <v>530804</v>
      </c>
      <c r="G67" s="610" t="str">
        <f>IF($A67="","",INDEX(POA_GC_2026!$J:$J,MATCH($A67,POA_GC_2026!$A:$A,0)))</f>
        <v>001</v>
      </c>
      <c r="H67" s="611">
        <f>IF($A67="","",INDEX(POA_GC_2026!$BE:$BE,MATCH($A67,POA_GC_2026!$A:$A,0)))</f>
        <v>0</v>
      </c>
      <c r="I67" s="611">
        <f>IF($A67="","",INDEX(POA_GC_2026!$DG:$DG,MATCH($A67,POA_GC_2026!$A:$A,0)))</f>
        <v>0</v>
      </c>
      <c r="J67" s="611">
        <f t="shared" si="6"/>
        <v>0</v>
      </c>
      <c r="K67" s="119"/>
      <c r="L67" s="120"/>
      <c r="M67" s="121"/>
      <c r="N67" s="593" t="str">
        <f>IF(A67="","",INDEX(POA_GC_2026!CE:CE,MATCH(A67,POA_GC_2026!A:A,0)))</f>
        <v>NO</v>
      </c>
      <c r="O67" s="122"/>
      <c r="P67" s="122"/>
      <c r="Q67" s="138"/>
      <c r="R67" s="116"/>
      <c r="S67" s="604"/>
      <c r="T67" s="598">
        <f t="shared" ca="1" si="1"/>
        <v>46247</v>
      </c>
      <c r="U67" s="599">
        <f t="shared" ca="1" si="7"/>
        <v>45583</v>
      </c>
      <c r="V67" s="596"/>
      <c r="W67" s="588" t="str">
        <f t="shared" si="8"/>
        <v>90</v>
      </c>
      <c r="X67" s="588" t="str">
        <f>IF($A67="","",INDEX(POA_GC_2026!$G:$G,MATCH($A67,POA_GC_2026!$A:$A,0)))</f>
        <v>004</v>
      </c>
      <c r="Y67" s="589">
        <f t="shared" si="9"/>
        <v>0</v>
      </c>
      <c r="Z67" s="589">
        <f t="shared" si="10"/>
        <v>0</v>
      </c>
      <c r="AA67" s="116"/>
      <c r="AB67" s="120"/>
      <c r="AC67" s="116"/>
      <c r="AD67" s="116"/>
      <c r="AE67" s="116"/>
      <c r="AF67" s="116"/>
      <c r="AG67" s="596"/>
      <c r="AH67" s="596"/>
      <c r="AI67" s="116"/>
      <c r="AJ67" s="116"/>
      <c r="AK67" s="596"/>
      <c r="AL67" s="600"/>
      <c r="AM67" s="596"/>
      <c r="AN67" s="116"/>
      <c r="AO67" s="116"/>
      <c r="AP67" s="116"/>
    </row>
    <row r="68" spans="1:42" ht="22.5" customHeight="1">
      <c r="A68" s="144" t="s">
        <v>2657</v>
      </c>
      <c r="B68" s="610" t="str">
        <f>IF($A68="","",INDEX(POA_GC_2026!$O:$O,MATCH($A68,POA_GC_2026!$A:$A,0)))</f>
        <v>PROVISION Y PRESTACION DE SERVICIOS DE SALUD</v>
      </c>
      <c r="C68" s="610" t="str">
        <f>IF($A68="","",INDEX(POA_GC_2026!$E:$E,MATCH($A68,POA_GC_2026!$A:$A,0)))</f>
        <v>90</v>
      </c>
      <c r="D68" s="610" t="str">
        <f>IF($A68="","",INDEX(POA_GC_2026!$B:$B,MATCH($A68,POA_GC_2026!$A:$A,0)))</f>
        <v>HOSPITAL GENERAL DE CHONE</v>
      </c>
      <c r="E68" s="610" t="str">
        <f>IF($A68="","",INDEX(POA_GC_2026!$C:$C,MATCH($A68,POA_GC_2026!$A:$A,0)))</f>
        <v>ADQUISICION DE MATERIALES DE OFICINA</v>
      </c>
      <c r="F68" s="610">
        <f>IF($A68="","",INDEX(POA_GC_2026!$H:$H,MATCH($A68,POA_GC_2026!$A:$A,0)))</f>
        <v>530804</v>
      </c>
      <c r="G68" s="610" t="str">
        <f>IF($A68="","",INDEX(POA_GC_2026!$J:$J,MATCH($A68,POA_GC_2026!$A:$A,0)))</f>
        <v>001</v>
      </c>
      <c r="H68" s="611">
        <f>IF($A68="","",INDEX(POA_GC_2026!$BE:$BE,MATCH($A68,POA_GC_2026!$A:$A,0)))</f>
        <v>1400</v>
      </c>
      <c r="I68" s="611">
        <f>IF($A68="","",INDEX(POA_GC_2026!$DG:$DG,MATCH($A68,POA_GC_2026!$A:$A,0)))</f>
        <v>0</v>
      </c>
      <c r="J68" s="611">
        <f t="shared" si="6"/>
        <v>1400</v>
      </c>
      <c r="K68" s="119">
        <v>46149</v>
      </c>
      <c r="L68" s="120">
        <v>53</v>
      </c>
      <c r="M68" s="121">
        <v>0</v>
      </c>
      <c r="N68" s="593" t="str">
        <f>IF(A68="","",INDEX(POA_GC_2026!CE:CE,MATCH(A68,POA_GC_2026!A:A,0)))</f>
        <v>SI</v>
      </c>
      <c r="O68" s="122">
        <v>1400</v>
      </c>
      <c r="P68" s="122">
        <v>1400</v>
      </c>
      <c r="Q68" s="138" t="s">
        <v>26</v>
      </c>
      <c r="R68" s="116"/>
      <c r="S68" s="604">
        <v>46148</v>
      </c>
      <c r="T68" s="598">
        <f t="shared" ca="1" si="1"/>
        <v>46247</v>
      </c>
      <c r="U68" s="599">
        <f t="shared" ca="1" si="7"/>
        <v>96</v>
      </c>
      <c r="V68" s="596"/>
      <c r="W68" s="588" t="str">
        <f t="shared" si="8"/>
        <v>90</v>
      </c>
      <c r="X68" s="588" t="str">
        <f>IF($A68="","",INDEX(POA_GC_2026!$G:$G,MATCH($A68,POA_GC_2026!$A:$A,0)))</f>
        <v>004</v>
      </c>
      <c r="Y68" s="589">
        <f t="shared" si="9"/>
        <v>1400</v>
      </c>
      <c r="Z68" s="589">
        <f t="shared" si="10"/>
        <v>0</v>
      </c>
      <c r="AA68" s="116" t="s">
        <v>2942</v>
      </c>
      <c r="AB68" s="120" t="s">
        <v>2951</v>
      </c>
      <c r="AC68" s="116">
        <v>1400</v>
      </c>
      <c r="AD68" s="116">
        <v>1400</v>
      </c>
      <c r="AE68" s="116" t="s">
        <v>2462</v>
      </c>
      <c r="AF68" s="116" t="s">
        <v>2658</v>
      </c>
      <c r="AG68" s="604">
        <v>46000</v>
      </c>
      <c r="AH68" s="604">
        <v>46000</v>
      </c>
      <c r="AI68" s="116"/>
      <c r="AJ68" s="116">
        <v>5</v>
      </c>
      <c r="AK68" s="604">
        <v>46006</v>
      </c>
      <c r="AL68" s="600"/>
      <c r="AM68" s="596"/>
      <c r="AN68" s="116"/>
      <c r="AO68" s="116" t="s">
        <v>2946</v>
      </c>
      <c r="AP68" s="116"/>
    </row>
    <row r="69" spans="1:42" ht="22.5" customHeight="1">
      <c r="A69" s="144" t="s">
        <v>2659</v>
      </c>
      <c r="B69" s="610" t="str">
        <f>IF($A69="","",INDEX(POA_GC_2026!$O:$O,MATCH($A69,POA_GC_2026!$A:$A,0)))</f>
        <v>PROVISION Y PRESTACION DE SERVICIOS DE SALUD</v>
      </c>
      <c r="C69" s="610" t="str">
        <f>IF($A69="","",INDEX(POA_GC_2026!$E:$E,MATCH($A69,POA_GC_2026!$A:$A,0)))</f>
        <v>90</v>
      </c>
      <c r="D69" s="610" t="str">
        <f>IF($A69="","",INDEX(POA_GC_2026!$B:$B,MATCH($A69,POA_GC_2026!$A:$A,0)))</f>
        <v>HOSPITAL GENERAL DE CHONE</v>
      </c>
      <c r="E69" s="610" t="str">
        <f>IF($A69="","",INDEX(POA_GC_2026!$C:$C,MATCH($A69,POA_GC_2026!$A:$A,0)))</f>
        <v>ADQUISICION DE MATERIALES DE ASEO</v>
      </c>
      <c r="F69" s="610">
        <f>IF($A69="","",INDEX(POA_GC_2026!$H:$H,MATCH($A69,POA_GC_2026!$A:$A,0)))</f>
        <v>530805</v>
      </c>
      <c r="G69" s="610" t="str">
        <f>IF($A69="","",INDEX(POA_GC_2026!$J:$J,MATCH($A69,POA_GC_2026!$A:$A,0)))</f>
        <v>001</v>
      </c>
      <c r="H69" s="611">
        <f>IF($A69="","",INDEX(POA_GC_2026!$BE:$BE,MATCH($A69,POA_GC_2026!$A:$A,0)))</f>
        <v>0</v>
      </c>
      <c r="I69" s="611">
        <f>IF($A69="","",INDEX(POA_GC_2026!$DG:$DG,MATCH($A69,POA_GC_2026!$A:$A,0)))</f>
        <v>0</v>
      </c>
      <c r="J69" s="611">
        <f t="shared" si="6"/>
        <v>0</v>
      </c>
      <c r="K69" s="119"/>
      <c r="L69" s="120"/>
      <c r="M69" s="121"/>
      <c r="N69" s="593" t="str">
        <f>IF(A69="","",INDEX(POA_GC_2026!CE:CE,MATCH(A69,POA_GC_2026!A:A,0)))</f>
        <v>NO</v>
      </c>
      <c r="O69" s="122"/>
      <c r="P69" s="122"/>
      <c r="Q69" s="138"/>
      <c r="R69" s="116"/>
      <c r="S69" s="604"/>
      <c r="T69" s="598">
        <f t="shared" ca="1" si="1"/>
        <v>46247</v>
      </c>
      <c r="U69" s="599">
        <f t="shared" ca="1" si="7"/>
        <v>45583</v>
      </c>
      <c r="V69" s="596"/>
      <c r="W69" s="588" t="str">
        <f t="shared" si="8"/>
        <v>90</v>
      </c>
      <c r="X69" s="588" t="str">
        <f>IF($A69="","",INDEX(POA_GC_2026!$G:$G,MATCH($A69,POA_GC_2026!$A:$A,0)))</f>
        <v>004</v>
      </c>
      <c r="Y69" s="589">
        <f t="shared" si="9"/>
        <v>0</v>
      </c>
      <c r="Z69" s="589">
        <f t="shared" si="10"/>
        <v>0</v>
      </c>
      <c r="AA69" s="116" t="s">
        <v>2940</v>
      </c>
      <c r="AB69" s="120" t="s">
        <v>2952</v>
      </c>
      <c r="AC69" s="116">
        <v>46896</v>
      </c>
      <c r="AD69" s="116">
        <v>22740</v>
      </c>
      <c r="AE69" s="116" t="s">
        <v>2462</v>
      </c>
      <c r="AF69" s="116" t="s">
        <v>2661</v>
      </c>
      <c r="AG69" s="604">
        <v>45982</v>
      </c>
      <c r="AH69" s="604">
        <v>45982</v>
      </c>
      <c r="AI69" s="116"/>
      <c r="AJ69" s="116">
        <v>30</v>
      </c>
      <c r="AK69" s="604">
        <v>46053</v>
      </c>
      <c r="AL69" s="600"/>
      <c r="AM69" s="596"/>
      <c r="AN69" s="116"/>
      <c r="AO69" s="116" t="s">
        <v>2946</v>
      </c>
      <c r="AP69" s="116"/>
    </row>
    <row r="70" spans="1:42" ht="22.5" customHeight="1">
      <c r="A70" s="144" t="s">
        <v>2662</v>
      </c>
      <c r="B70" s="610" t="str">
        <f>IF($A70="","",INDEX(POA_GC_2026!$O:$O,MATCH($A70,POA_GC_2026!$A:$A,0)))</f>
        <v>PROVISION Y PRESTACION DE SERVICIOS DE SALUD</v>
      </c>
      <c r="C70" s="610" t="str">
        <f>IF($A70="","",INDEX(POA_GC_2026!$E:$E,MATCH($A70,POA_GC_2026!$A:$A,0)))</f>
        <v>90</v>
      </c>
      <c r="D70" s="610" t="str">
        <f>IF($A70="","",INDEX(POA_GC_2026!$B:$B,MATCH($A70,POA_GC_2026!$A:$A,0)))</f>
        <v>HOSPITAL GENERAL DE CHONE</v>
      </c>
      <c r="E70" s="610" t="str">
        <f>IF($A70="","",INDEX(POA_GC_2026!$C:$C,MATCH($A70,POA_GC_2026!$A:$A,0)))</f>
        <v>ADQUISICION DE MATERIALES DE ASEO</v>
      </c>
      <c r="F70" s="610">
        <f>IF($A70="","",INDEX(POA_GC_2026!$H:$H,MATCH($A70,POA_GC_2026!$A:$A,0)))</f>
        <v>530805</v>
      </c>
      <c r="G70" s="610" t="str">
        <f>IF($A70="","",INDEX(POA_GC_2026!$J:$J,MATCH($A70,POA_GC_2026!$A:$A,0)))</f>
        <v>001</v>
      </c>
      <c r="H70" s="611">
        <f>IF($A70="","",INDEX(POA_GC_2026!$BE:$BE,MATCH($A70,POA_GC_2026!$A:$A,0)))</f>
        <v>97144.000000000015</v>
      </c>
      <c r="I70" s="611">
        <f>IF($A70="","",INDEX(POA_GC_2026!$DG:$DG,MATCH($A70,POA_GC_2026!$A:$A,0)))</f>
        <v>0</v>
      </c>
      <c r="J70" s="611">
        <f t="shared" si="6"/>
        <v>97144.000000000015</v>
      </c>
      <c r="K70" s="119">
        <v>46170</v>
      </c>
      <c r="L70" s="120">
        <v>67</v>
      </c>
      <c r="M70" s="121">
        <v>0</v>
      </c>
      <c r="N70" s="593" t="str">
        <f>IF(A70="","",INDEX(POA_GC_2026!CE:CE,MATCH(A70,POA_GC_2026!A:A,0)))</f>
        <v>SI</v>
      </c>
      <c r="O70" s="122">
        <v>97144</v>
      </c>
      <c r="P70" s="122">
        <v>97144</v>
      </c>
      <c r="Q70" s="138" t="s">
        <v>26</v>
      </c>
      <c r="R70" s="116"/>
      <c r="S70" s="604">
        <v>46170</v>
      </c>
      <c r="T70" s="598">
        <f t="shared" ref="T70:T133" ca="1" si="11">TODAY()</f>
        <v>46247</v>
      </c>
      <c r="U70" s="599">
        <f t="shared" ca="1" si="7"/>
        <v>75</v>
      </c>
      <c r="V70" s="596"/>
      <c r="W70" s="588" t="str">
        <f t="shared" si="8"/>
        <v>90</v>
      </c>
      <c r="X70" s="588" t="str">
        <f>IF($A70="","",INDEX(POA_GC_2026!$G:$G,MATCH($A70,POA_GC_2026!$A:$A,0)))</f>
        <v>004</v>
      </c>
      <c r="Y70" s="589">
        <f t="shared" si="9"/>
        <v>97144</v>
      </c>
      <c r="Z70" s="589">
        <f t="shared" si="10"/>
        <v>0</v>
      </c>
      <c r="AA70" s="116" t="s">
        <v>2940</v>
      </c>
      <c r="AB70" s="120" t="s">
        <v>2925</v>
      </c>
      <c r="AC70" s="116">
        <v>102259.83</v>
      </c>
      <c r="AD70" s="116">
        <v>97144</v>
      </c>
      <c r="AE70" s="116" t="s">
        <v>2461</v>
      </c>
      <c r="AF70" s="116" t="s">
        <v>2663</v>
      </c>
      <c r="AG70" s="604">
        <v>45989</v>
      </c>
      <c r="AH70" s="604">
        <v>46021</v>
      </c>
      <c r="AI70" s="116">
        <v>46036</v>
      </c>
      <c r="AJ70" s="116">
        <v>5</v>
      </c>
      <c r="AK70" s="604">
        <v>46053</v>
      </c>
      <c r="AL70" s="600"/>
      <c r="AM70" s="596"/>
      <c r="AN70" s="116"/>
      <c r="AO70" s="116"/>
      <c r="AP70" s="116"/>
    </row>
    <row r="71" spans="1:42" ht="22.5" customHeight="1">
      <c r="A71" s="144" t="s">
        <v>2664</v>
      </c>
      <c r="B71" s="610" t="str">
        <f>IF($A71="","",INDEX(POA_GC_2026!$O:$O,MATCH($A71,POA_GC_2026!$A:$A,0)))</f>
        <v>PROVISION Y PRESTACION DE SERVICIOS DE SALUD</v>
      </c>
      <c r="C71" s="610" t="str">
        <f>IF($A71="","",INDEX(POA_GC_2026!$E:$E,MATCH($A71,POA_GC_2026!$A:$A,0)))</f>
        <v>90</v>
      </c>
      <c r="D71" s="610" t="str">
        <f>IF($A71="","",INDEX(POA_GC_2026!$B:$B,MATCH($A71,POA_GC_2026!$A:$A,0)))</f>
        <v>HOSPITAL GENERAL DE CHONE</v>
      </c>
      <c r="E71" s="610" t="str">
        <f>IF($A71="","",INDEX(POA_GC_2026!$C:$C,MATCH($A71,POA_GC_2026!$A:$A,0)))</f>
        <v>ADQUISICION DE MATERIALES DE ASEO</v>
      </c>
      <c r="F71" s="610">
        <f>IF($A71="","",INDEX(POA_GC_2026!$H:$H,MATCH($A71,POA_GC_2026!$A:$A,0)))</f>
        <v>530805</v>
      </c>
      <c r="G71" s="610" t="str">
        <f>IF($A71="","",INDEX(POA_GC_2026!$J:$J,MATCH($A71,POA_GC_2026!$A:$A,0)))</f>
        <v>001</v>
      </c>
      <c r="H71" s="611">
        <f>IF($A71="","",INDEX(POA_GC_2026!$BE:$BE,MATCH($A71,POA_GC_2026!$A:$A,0)))</f>
        <v>0</v>
      </c>
      <c r="I71" s="611">
        <f>IF($A71="","",INDEX(POA_GC_2026!$DG:$DG,MATCH($A71,POA_GC_2026!$A:$A,0)))</f>
        <v>0</v>
      </c>
      <c r="J71" s="611">
        <f t="shared" ref="J71:J134" si="12">IF(OR(H71="",I71=""),"",H71-I71)</f>
        <v>0</v>
      </c>
      <c r="K71" s="119"/>
      <c r="L71" s="120"/>
      <c r="M71" s="121"/>
      <c r="N71" s="593" t="str">
        <f>IF(A71="","",INDEX(POA_GC_2026!CE:CE,MATCH(A71,POA_GC_2026!A:A,0)))</f>
        <v>NO</v>
      </c>
      <c r="O71" s="122"/>
      <c r="P71" s="122"/>
      <c r="Q71" s="138"/>
      <c r="R71" s="116"/>
      <c r="S71" s="604"/>
      <c r="T71" s="598">
        <f t="shared" ca="1" si="11"/>
        <v>46247</v>
      </c>
      <c r="U71" s="599">
        <f t="shared" ref="U71:U134" ca="1" si="13">IFERROR(DAYS360(K71,T71,FALSE),"0")</f>
        <v>45583</v>
      </c>
      <c r="V71" s="596"/>
      <c r="W71" s="588" t="str">
        <f t="shared" ref="W71:W134" si="14">IF(C71="","",C71)</f>
        <v>90</v>
      </c>
      <c r="X71" s="588" t="str">
        <f>IF($A71="","",INDEX(POA_GC_2026!$G:$G,MATCH($A71,POA_GC_2026!$A:$A,0)))</f>
        <v>004</v>
      </c>
      <c r="Y71" s="589">
        <f t="shared" ref="Y71:Y134" si="15">+O71</f>
        <v>0</v>
      </c>
      <c r="Z71" s="589">
        <f t="shared" ref="Z71:Z134" si="16">+O71-P71</f>
        <v>0</v>
      </c>
      <c r="AA71" s="116"/>
      <c r="AB71" s="120"/>
      <c r="AC71" s="116"/>
      <c r="AD71" s="116"/>
      <c r="AE71" s="116"/>
      <c r="AF71" s="116"/>
      <c r="AG71" s="596"/>
      <c r="AH71" s="596"/>
      <c r="AI71" s="116"/>
      <c r="AJ71" s="116"/>
      <c r="AK71" s="596"/>
      <c r="AL71" s="600"/>
      <c r="AM71" s="596"/>
      <c r="AN71" s="116"/>
      <c r="AO71" s="116"/>
      <c r="AP71" s="116"/>
    </row>
    <row r="72" spans="1:42" ht="22.5" customHeight="1">
      <c r="A72" s="144" t="s">
        <v>2665</v>
      </c>
      <c r="B72" s="610" t="str">
        <f>IF($A72="","",INDEX(POA_GC_2026!$O:$O,MATCH($A72,POA_GC_2026!$A:$A,0)))</f>
        <v>PROVISION Y PRESTACION DE SERVICIOS DE SALUD</v>
      </c>
      <c r="C72" s="610" t="str">
        <f>IF($A72="","",INDEX(POA_GC_2026!$E:$E,MATCH($A72,POA_GC_2026!$A:$A,0)))</f>
        <v>90</v>
      </c>
      <c r="D72" s="610" t="str">
        <f>IF($A72="","",INDEX(POA_GC_2026!$B:$B,MATCH($A72,POA_GC_2026!$A:$A,0)))</f>
        <v>HOSPITAL GENERAL DE CHONE</v>
      </c>
      <c r="E72" s="610" t="str">
        <f>IF($A72="","",INDEX(POA_GC_2026!$C:$C,MATCH($A72,POA_GC_2026!$A:$A,0)))</f>
        <v>ADQUISICION DE MATERIALES DE ASEO</v>
      </c>
      <c r="F72" s="610">
        <f>IF($A72="","",INDEX(POA_GC_2026!$H:$H,MATCH($A72,POA_GC_2026!$A:$A,0)))</f>
        <v>530805</v>
      </c>
      <c r="G72" s="610" t="str">
        <f>IF($A72="","",INDEX(POA_GC_2026!$J:$J,MATCH($A72,POA_GC_2026!$A:$A,0)))</f>
        <v>001</v>
      </c>
      <c r="H72" s="611">
        <f>IF($A72="","",INDEX(POA_GC_2026!$BE:$BE,MATCH($A72,POA_GC_2026!$A:$A,0)))</f>
        <v>166.6</v>
      </c>
      <c r="I72" s="611">
        <f>IF($A72="","",INDEX(POA_GC_2026!$DG:$DG,MATCH($A72,POA_GC_2026!$A:$A,0)))</f>
        <v>0</v>
      </c>
      <c r="J72" s="611">
        <f t="shared" si="12"/>
        <v>166.6</v>
      </c>
      <c r="K72" s="119">
        <v>46154</v>
      </c>
      <c r="L72" s="120">
        <v>54</v>
      </c>
      <c r="M72" s="121">
        <v>0</v>
      </c>
      <c r="N72" s="593" t="str">
        <f>IF(A72="","",INDEX(POA_GC_2026!CE:CE,MATCH(A72,POA_GC_2026!A:A,0)))</f>
        <v>SI</v>
      </c>
      <c r="O72" s="122">
        <v>166.6</v>
      </c>
      <c r="P72" s="122">
        <v>166.6</v>
      </c>
      <c r="Q72" s="138" t="s">
        <v>27</v>
      </c>
      <c r="R72" s="116"/>
      <c r="S72" s="604">
        <v>46148</v>
      </c>
      <c r="T72" s="598">
        <f t="shared" ca="1" si="11"/>
        <v>46247</v>
      </c>
      <c r="U72" s="599">
        <f t="shared" ca="1" si="13"/>
        <v>91</v>
      </c>
      <c r="V72" s="596"/>
      <c r="W72" s="588" t="str">
        <f t="shared" si="14"/>
        <v>90</v>
      </c>
      <c r="X72" s="588" t="str">
        <f>IF($A72="","",INDEX(POA_GC_2026!$G:$G,MATCH($A72,POA_GC_2026!$A:$A,0)))</f>
        <v>004</v>
      </c>
      <c r="Y72" s="589">
        <f t="shared" si="15"/>
        <v>166.6</v>
      </c>
      <c r="Z72" s="589">
        <f t="shared" si="16"/>
        <v>0</v>
      </c>
      <c r="AA72" s="116" t="s">
        <v>2942</v>
      </c>
      <c r="AB72" s="120" t="s">
        <v>2899</v>
      </c>
      <c r="AC72" s="116">
        <v>166.6</v>
      </c>
      <c r="AD72" s="116">
        <v>166.6</v>
      </c>
      <c r="AE72" s="116" t="s">
        <v>2462</v>
      </c>
      <c r="AF72" s="116" t="s">
        <v>2953</v>
      </c>
      <c r="AG72" s="604">
        <v>45324</v>
      </c>
      <c r="AH72" s="604">
        <v>45351</v>
      </c>
      <c r="AI72" s="116"/>
      <c r="AJ72" s="116">
        <v>30</v>
      </c>
      <c r="AK72" s="604">
        <v>45382</v>
      </c>
      <c r="AL72" s="600"/>
      <c r="AM72" s="596"/>
      <c r="AN72" s="116"/>
      <c r="AO72" s="116" t="s">
        <v>2946</v>
      </c>
      <c r="AP72" s="116"/>
    </row>
    <row r="73" spans="1:42" ht="22.5" customHeight="1">
      <c r="A73" s="144" t="s">
        <v>2667</v>
      </c>
      <c r="B73" s="610" t="str">
        <f>IF($A73="","",INDEX(POA_GC_2026!$O:$O,MATCH($A73,POA_GC_2026!$A:$A,0)))</f>
        <v>PROVISION Y PRESTACION DE SERVICIOS DE SALUD</v>
      </c>
      <c r="C73" s="610" t="str">
        <f>IF($A73="","",INDEX(POA_GC_2026!$E:$E,MATCH($A73,POA_GC_2026!$A:$A,0)))</f>
        <v>90</v>
      </c>
      <c r="D73" s="610" t="str">
        <f>IF($A73="","",INDEX(POA_GC_2026!$B:$B,MATCH($A73,POA_GC_2026!$A:$A,0)))</f>
        <v>HOSPITAL GENERAL DE CHONE</v>
      </c>
      <c r="E73" s="610" t="str">
        <f>IF($A73="","",INDEX(POA_GC_2026!$C:$C,MATCH($A73,POA_GC_2026!$A:$A,0)))</f>
        <v xml:space="preserve">ADQUISICION DE MEDICAMENTOS </v>
      </c>
      <c r="F73" s="610">
        <f>IF($A73="","",INDEX(POA_GC_2026!$H:$H,MATCH($A73,POA_GC_2026!$A:$A,0)))</f>
        <v>530809</v>
      </c>
      <c r="G73" s="610" t="str">
        <f>IF($A73="","",INDEX(POA_GC_2026!$J:$J,MATCH($A73,POA_GC_2026!$A:$A,0)))</f>
        <v>001</v>
      </c>
      <c r="H73" s="611">
        <f>IF($A73="","",INDEX(POA_GC_2026!$BE:$BE,MATCH($A73,POA_GC_2026!$A:$A,0)))</f>
        <v>3095.7299999999996</v>
      </c>
      <c r="I73" s="611">
        <f>IF($A73="","",INDEX(POA_GC_2026!$DG:$DG,MATCH($A73,POA_GC_2026!$A:$A,0)))</f>
        <v>0</v>
      </c>
      <c r="J73" s="611">
        <f t="shared" si="12"/>
        <v>3095.7299999999996</v>
      </c>
      <c r="K73" s="119">
        <v>46085</v>
      </c>
      <c r="L73" s="120">
        <v>23</v>
      </c>
      <c r="M73" s="121">
        <v>0</v>
      </c>
      <c r="N73" s="593" t="str">
        <f>IF(A73="","",INDEX(POA_GC_2026!CE:CE,MATCH(A73,POA_GC_2026!A:A,0)))</f>
        <v>SI</v>
      </c>
      <c r="O73" s="122">
        <v>3095.73</v>
      </c>
      <c r="P73" s="122">
        <v>0</v>
      </c>
      <c r="Q73" s="138"/>
      <c r="R73" s="116"/>
      <c r="S73" s="604">
        <v>46085</v>
      </c>
      <c r="T73" s="598">
        <f t="shared" ca="1" si="11"/>
        <v>46247</v>
      </c>
      <c r="U73" s="599">
        <f t="shared" ca="1" si="13"/>
        <v>159</v>
      </c>
      <c r="V73" s="596"/>
      <c r="W73" s="588" t="str">
        <f t="shared" si="14"/>
        <v>90</v>
      </c>
      <c r="X73" s="588" t="str">
        <f>IF($A73="","",INDEX(POA_GC_2026!$G:$G,MATCH($A73,POA_GC_2026!$A:$A,0)))</f>
        <v>004</v>
      </c>
      <c r="Y73" s="589">
        <f t="shared" si="15"/>
        <v>3095.73</v>
      </c>
      <c r="Z73" s="589">
        <f t="shared" si="16"/>
        <v>3095.73</v>
      </c>
      <c r="AA73" s="116" t="s">
        <v>2942</v>
      </c>
      <c r="AB73" s="120" t="s">
        <v>2864</v>
      </c>
      <c r="AC73" s="116">
        <v>3095.74</v>
      </c>
      <c r="AD73" s="116">
        <v>3095.74</v>
      </c>
      <c r="AE73" s="116" t="s">
        <v>2462</v>
      </c>
      <c r="AF73" s="116" t="s">
        <v>2668</v>
      </c>
      <c r="AG73" s="604">
        <v>45632</v>
      </c>
      <c r="AH73" s="604">
        <v>45636</v>
      </c>
      <c r="AI73" s="116"/>
      <c r="AJ73" s="116">
        <v>180</v>
      </c>
      <c r="AK73" s="604">
        <v>45844</v>
      </c>
      <c r="AL73" s="600"/>
      <c r="AM73" s="596"/>
      <c r="AN73" s="116"/>
      <c r="AO73" s="116"/>
      <c r="AP73" s="116"/>
    </row>
    <row r="74" spans="1:42" ht="22.5" customHeight="1">
      <c r="A74" s="144" t="s">
        <v>2669</v>
      </c>
      <c r="B74" s="610" t="str">
        <f>IF($A74="","",INDEX(POA_GC_2026!$O:$O,MATCH($A74,POA_GC_2026!$A:$A,0)))</f>
        <v>PROVISION Y PRESTACION DE SERVICIOS DE SALUD</v>
      </c>
      <c r="C74" s="610" t="str">
        <f>IF($A74="","",INDEX(POA_GC_2026!$E:$E,MATCH($A74,POA_GC_2026!$A:$A,0)))</f>
        <v>90</v>
      </c>
      <c r="D74" s="610" t="str">
        <f>IF($A74="","",INDEX(POA_GC_2026!$B:$B,MATCH($A74,POA_GC_2026!$A:$A,0)))</f>
        <v>HOSPITAL GENERAL DE CHONE</v>
      </c>
      <c r="E74" s="610" t="str">
        <f>IF($A74="","",INDEX(POA_GC_2026!$C:$C,MATCH($A74,POA_GC_2026!$A:$A,0)))</f>
        <v xml:space="preserve">ADQUISICION DE MEDICAMENTOS </v>
      </c>
      <c r="F74" s="610">
        <f>IF($A74="","",INDEX(POA_GC_2026!$H:$H,MATCH($A74,POA_GC_2026!$A:$A,0)))</f>
        <v>530809</v>
      </c>
      <c r="G74" s="610" t="str">
        <f>IF($A74="","",INDEX(POA_GC_2026!$J:$J,MATCH($A74,POA_GC_2026!$A:$A,0)))</f>
        <v>001</v>
      </c>
      <c r="H74" s="611">
        <f>IF($A74="","",INDEX(POA_GC_2026!$BE:$BE,MATCH($A74,POA_GC_2026!$A:$A,0)))</f>
        <v>336</v>
      </c>
      <c r="I74" s="611">
        <f>IF($A74="","",INDEX(POA_GC_2026!$DG:$DG,MATCH($A74,POA_GC_2026!$A:$A,0)))</f>
        <v>0</v>
      </c>
      <c r="J74" s="611">
        <f t="shared" si="12"/>
        <v>336</v>
      </c>
      <c r="K74" s="119">
        <v>46085</v>
      </c>
      <c r="L74" s="120">
        <v>25</v>
      </c>
      <c r="M74" s="121">
        <v>0</v>
      </c>
      <c r="N74" s="593" t="str">
        <f>IF(A74="","",INDEX(POA_GC_2026!CE:CE,MATCH(A74,POA_GC_2026!A:A,0)))</f>
        <v>SI</v>
      </c>
      <c r="O74" s="122">
        <v>336</v>
      </c>
      <c r="P74" s="122">
        <v>0</v>
      </c>
      <c r="Q74" s="138"/>
      <c r="R74" s="116"/>
      <c r="S74" s="604">
        <v>46085</v>
      </c>
      <c r="T74" s="598">
        <f t="shared" ca="1" si="11"/>
        <v>46247</v>
      </c>
      <c r="U74" s="599">
        <f t="shared" ca="1" si="13"/>
        <v>159</v>
      </c>
      <c r="V74" s="596"/>
      <c r="W74" s="588" t="str">
        <f t="shared" si="14"/>
        <v>90</v>
      </c>
      <c r="X74" s="588" t="str">
        <f>IF($A74="","",INDEX(POA_GC_2026!$G:$G,MATCH($A74,POA_GC_2026!$A:$A,0)))</f>
        <v>004</v>
      </c>
      <c r="Y74" s="589">
        <f t="shared" si="15"/>
        <v>336</v>
      </c>
      <c r="Z74" s="589">
        <f t="shared" si="16"/>
        <v>336</v>
      </c>
      <c r="AA74" s="116" t="s">
        <v>2942</v>
      </c>
      <c r="AB74" s="120" t="s">
        <v>2865</v>
      </c>
      <c r="AC74" s="116">
        <v>336</v>
      </c>
      <c r="AD74" s="116">
        <v>336</v>
      </c>
      <c r="AE74" s="116" t="s">
        <v>2462</v>
      </c>
      <c r="AF74" s="116" t="s">
        <v>2954</v>
      </c>
      <c r="AG74" s="604">
        <v>45051</v>
      </c>
      <c r="AH74" s="604">
        <v>45051</v>
      </c>
      <c r="AI74" s="116"/>
      <c r="AJ74" s="116">
        <v>30</v>
      </c>
      <c r="AK74" s="604">
        <v>45081</v>
      </c>
      <c r="AL74" s="600"/>
      <c r="AM74" s="596"/>
      <c r="AN74" s="116"/>
      <c r="AO74" s="116"/>
      <c r="AP74" s="116"/>
    </row>
    <row r="75" spans="1:42" ht="22.5" customHeight="1">
      <c r="A75" s="144" t="s">
        <v>2671</v>
      </c>
      <c r="B75" s="610" t="str">
        <f>IF($A75="","",INDEX(POA_GC_2026!$O:$O,MATCH($A75,POA_GC_2026!$A:$A,0)))</f>
        <v>PROVISION Y PRESTACION DE SERVICIOS DE SALUD</v>
      </c>
      <c r="C75" s="610" t="str">
        <f>IF($A75="","",INDEX(POA_GC_2026!$E:$E,MATCH($A75,POA_GC_2026!$A:$A,0)))</f>
        <v>90</v>
      </c>
      <c r="D75" s="610" t="str">
        <f>IF($A75="","",INDEX(POA_GC_2026!$B:$B,MATCH($A75,POA_GC_2026!$A:$A,0)))</f>
        <v>HOSPITAL GENERAL DE CHONE</v>
      </c>
      <c r="E75" s="610" t="str">
        <f>IF($A75="","",INDEX(POA_GC_2026!$C:$C,MATCH($A75,POA_GC_2026!$A:$A,0)))</f>
        <v xml:space="preserve">ADQUISICION DE MEDICAMENTOS </v>
      </c>
      <c r="F75" s="610">
        <f>IF($A75="","",INDEX(POA_GC_2026!$H:$H,MATCH($A75,POA_GC_2026!$A:$A,0)))</f>
        <v>530809</v>
      </c>
      <c r="G75" s="610" t="str">
        <f>IF($A75="","",INDEX(POA_GC_2026!$J:$J,MATCH($A75,POA_GC_2026!$A:$A,0)))</f>
        <v>001</v>
      </c>
      <c r="H75" s="611">
        <f>IF($A75="","",INDEX(POA_GC_2026!$BE:$BE,MATCH($A75,POA_GC_2026!$A:$A,0)))</f>
        <v>10783.63</v>
      </c>
      <c r="I75" s="611">
        <f>IF($A75="","",INDEX(POA_GC_2026!$DG:$DG,MATCH($A75,POA_GC_2026!$A:$A,0)))</f>
        <v>0</v>
      </c>
      <c r="J75" s="611">
        <f t="shared" si="12"/>
        <v>10783.63</v>
      </c>
      <c r="K75" s="119">
        <v>46085</v>
      </c>
      <c r="L75" s="120">
        <v>24</v>
      </c>
      <c r="M75" s="121">
        <v>0</v>
      </c>
      <c r="N75" s="593" t="str">
        <f>IF(A75="","",INDEX(POA_GC_2026!CE:CE,MATCH(A75,POA_GC_2026!A:A,0)))</f>
        <v>SI</v>
      </c>
      <c r="O75" s="122">
        <v>10783.63</v>
      </c>
      <c r="P75" s="122">
        <v>9844.9</v>
      </c>
      <c r="Q75" s="138" t="s">
        <v>24</v>
      </c>
      <c r="R75" s="116"/>
      <c r="S75" s="604">
        <v>46085</v>
      </c>
      <c r="T75" s="598">
        <f t="shared" ca="1" si="11"/>
        <v>46247</v>
      </c>
      <c r="U75" s="599">
        <f t="shared" ca="1" si="13"/>
        <v>159</v>
      </c>
      <c r="V75" s="596"/>
      <c r="W75" s="588" t="str">
        <f t="shared" si="14"/>
        <v>90</v>
      </c>
      <c r="X75" s="588" t="str">
        <f>IF($A75="","",INDEX(POA_GC_2026!$G:$G,MATCH($A75,POA_GC_2026!$A:$A,0)))</f>
        <v>004</v>
      </c>
      <c r="Y75" s="589">
        <f t="shared" si="15"/>
        <v>10783.63</v>
      </c>
      <c r="Z75" s="589">
        <f t="shared" si="16"/>
        <v>938.72999999999956</v>
      </c>
      <c r="AA75" s="116" t="s">
        <v>2942</v>
      </c>
      <c r="AB75" s="120" t="s">
        <v>2866</v>
      </c>
      <c r="AC75" s="116">
        <v>10783.63</v>
      </c>
      <c r="AD75" s="116">
        <v>10783.63</v>
      </c>
      <c r="AE75" s="116" t="s">
        <v>2462</v>
      </c>
      <c r="AF75" s="116" t="s">
        <v>2955</v>
      </c>
      <c r="AG75" s="604">
        <v>45188</v>
      </c>
      <c r="AH75" s="604">
        <v>45188</v>
      </c>
      <c r="AI75" s="116"/>
      <c r="AJ75" s="116">
        <v>30</v>
      </c>
      <c r="AK75" s="604">
        <v>45217</v>
      </c>
      <c r="AL75" s="600"/>
      <c r="AM75" s="596"/>
      <c r="AN75" s="116"/>
      <c r="AO75" s="116"/>
      <c r="AP75" s="116"/>
    </row>
    <row r="76" spans="1:42" ht="22.5" customHeight="1">
      <c r="A76" s="144" t="s">
        <v>2673</v>
      </c>
      <c r="B76" s="610" t="str">
        <f>IF($A76="","",INDEX(POA_GC_2026!$O:$O,MATCH($A76,POA_GC_2026!$A:$A,0)))</f>
        <v>PROVISION Y PRESTACION DE SERVICIOS DE SALUD</v>
      </c>
      <c r="C76" s="610" t="str">
        <f>IF($A76="","",INDEX(POA_GC_2026!$E:$E,MATCH($A76,POA_GC_2026!$A:$A,0)))</f>
        <v>90</v>
      </c>
      <c r="D76" s="610" t="str">
        <f>IF($A76="","",INDEX(POA_GC_2026!$B:$B,MATCH($A76,POA_GC_2026!$A:$A,0)))</f>
        <v>HOSPITAL GENERAL DE CHONE</v>
      </c>
      <c r="E76" s="610" t="str">
        <f>IF($A76="","",INDEX(POA_GC_2026!$C:$C,MATCH($A76,POA_GC_2026!$A:$A,0)))</f>
        <v xml:space="preserve">ADQUISICION DE MEDICAMENTOS </v>
      </c>
      <c r="F76" s="610">
        <f>IF($A76="","",INDEX(POA_GC_2026!$H:$H,MATCH($A76,POA_GC_2026!$A:$A,0)))</f>
        <v>530809</v>
      </c>
      <c r="G76" s="610" t="str">
        <f>IF($A76="","",INDEX(POA_GC_2026!$J:$J,MATCH($A76,POA_GC_2026!$A:$A,0)))</f>
        <v>001</v>
      </c>
      <c r="H76" s="611">
        <f>IF($A76="","",INDEX(POA_GC_2026!$BE:$BE,MATCH($A76,POA_GC_2026!$A:$A,0)))</f>
        <v>10005.82</v>
      </c>
      <c r="I76" s="611">
        <f>IF($A76="","",INDEX(POA_GC_2026!$DG:$DG,MATCH($A76,POA_GC_2026!$A:$A,0)))</f>
        <v>0</v>
      </c>
      <c r="J76" s="611">
        <f t="shared" si="12"/>
        <v>10005.82</v>
      </c>
      <c r="K76" s="119">
        <v>46085</v>
      </c>
      <c r="L76" s="120">
        <v>29</v>
      </c>
      <c r="M76" s="121">
        <v>0</v>
      </c>
      <c r="N76" s="593" t="str">
        <f>IF(A76="","",INDEX(POA_GC_2026!CE:CE,MATCH(A76,POA_GC_2026!A:A,0)))</f>
        <v>SI</v>
      </c>
      <c r="O76" s="122">
        <v>10005.82</v>
      </c>
      <c r="P76" s="122">
        <v>0</v>
      </c>
      <c r="Q76" s="138"/>
      <c r="R76" s="116"/>
      <c r="S76" s="604">
        <v>46085</v>
      </c>
      <c r="T76" s="598">
        <f t="shared" ca="1" si="11"/>
        <v>46247</v>
      </c>
      <c r="U76" s="599">
        <f t="shared" ca="1" si="13"/>
        <v>159</v>
      </c>
      <c r="V76" s="596"/>
      <c r="W76" s="588" t="str">
        <f t="shared" si="14"/>
        <v>90</v>
      </c>
      <c r="X76" s="588" t="str">
        <f>IF($A76="","",INDEX(POA_GC_2026!$G:$G,MATCH($A76,POA_GC_2026!$A:$A,0)))</f>
        <v>004</v>
      </c>
      <c r="Y76" s="589">
        <f t="shared" si="15"/>
        <v>10005.82</v>
      </c>
      <c r="Z76" s="589">
        <f t="shared" si="16"/>
        <v>10005.82</v>
      </c>
      <c r="AA76" s="116" t="s">
        <v>2942</v>
      </c>
      <c r="AB76" s="120" t="s">
        <v>2956</v>
      </c>
      <c r="AC76" s="116">
        <v>10005.82</v>
      </c>
      <c r="AD76" s="116">
        <v>10005.82</v>
      </c>
      <c r="AE76" s="116" t="s">
        <v>2462</v>
      </c>
      <c r="AF76" s="116" t="s">
        <v>2674</v>
      </c>
      <c r="AG76" s="604">
        <v>45840</v>
      </c>
      <c r="AH76" s="604">
        <v>45840</v>
      </c>
      <c r="AI76" s="116"/>
      <c r="AJ76" s="116">
        <v>30</v>
      </c>
      <c r="AK76" s="604">
        <v>45872</v>
      </c>
      <c r="AL76" s="600"/>
      <c r="AM76" s="596"/>
      <c r="AN76" s="116"/>
      <c r="AO76" s="116"/>
      <c r="AP76" s="116"/>
    </row>
    <row r="77" spans="1:42" ht="22.5" customHeight="1">
      <c r="A77" s="144" t="s">
        <v>2675</v>
      </c>
      <c r="B77" s="610" t="str">
        <f>IF($A77="","",INDEX(POA_GC_2026!$O:$O,MATCH($A77,POA_GC_2026!$A:$A,0)))</f>
        <v>PROVISION Y PRESTACION DE SERVICIOS DE SALUD</v>
      </c>
      <c r="C77" s="610" t="str">
        <f>IF($A77="","",INDEX(POA_GC_2026!$E:$E,MATCH($A77,POA_GC_2026!$A:$A,0)))</f>
        <v>90</v>
      </c>
      <c r="D77" s="610" t="str">
        <f>IF($A77="","",INDEX(POA_GC_2026!$B:$B,MATCH($A77,POA_GC_2026!$A:$A,0)))</f>
        <v>HOSPITAL GENERAL DE CHONE</v>
      </c>
      <c r="E77" s="610" t="str">
        <f>IF($A77="","",INDEX(POA_GC_2026!$C:$C,MATCH($A77,POA_GC_2026!$A:$A,0)))</f>
        <v xml:space="preserve">ADQUISICION DE MEDICAMENTOS </v>
      </c>
      <c r="F77" s="610">
        <f>IF($A77="","",INDEX(POA_GC_2026!$H:$H,MATCH($A77,POA_GC_2026!$A:$A,0)))</f>
        <v>530809</v>
      </c>
      <c r="G77" s="610" t="str">
        <f>IF($A77="","",INDEX(POA_GC_2026!$J:$J,MATCH($A77,POA_GC_2026!$A:$A,0)))</f>
        <v>001</v>
      </c>
      <c r="H77" s="611">
        <f>IF($A77="","",INDEX(POA_GC_2026!$BE:$BE,MATCH($A77,POA_GC_2026!$A:$A,0)))</f>
        <v>3080</v>
      </c>
      <c r="I77" s="611">
        <f>IF($A77="","",INDEX(POA_GC_2026!$DG:$DG,MATCH($A77,POA_GC_2026!$A:$A,0)))</f>
        <v>0</v>
      </c>
      <c r="J77" s="611">
        <f t="shared" si="12"/>
        <v>3080</v>
      </c>
      <c r="K77" s="119">
        <v>46085</v>
      </c>
      <c r="L77" s="120">
        <v>28</v>
      </c>
      <c r="M77" s="121">
        <v>0</v>
      </c>
      <c r="N77" s="593" t="str">
        <f>IF(A77="","",INDEX(POA_GC_2026!CE:CE,MATCH(A77,POA_GC_2026!A:A,0)))</f>
        <v>SI</v>
      </c>
      <c r="O77" s="122">
        <v>3080</v>
      </c>
      <c r="P77" s="122">
        <v>3080</v>
      </c>
      <c r="Q77" s="138" t="s">
        <v>24</v>
      </c>
      <c r="R77" s="116"/>
      <c r="S77" s="604">
        <v>46085</v>
      </c>
      <c r="T77" s="598">
        <f t="shared" ca="1" si="11"/>
        <v>46247</v>
      </c>
      <c r="U77" s="599">
        <f t="shared" ca="1" si="13"/>
        <v>159</v>
      </c>
      <c r="V77" s="596"/>
      <c r="W77" s="588" t="str">
        <f t="shared" si="14"/>
        <v>90</v>
      </c>
      <c r="X77" s="588" t="str">
        <f>IF($A77="","",INDEX(POA_GC_2026!$G:$G,MATCH($A77,POA_GC_2026!$A:$A,0)))</f>
        <v>004</v>
      </c>
      <c r="Y77" s="589">
        <f t="shared" si="15"/>
        <v>3080</v>
      </c>
      <c r="Z77" s="589">
        <f t="shared" si="16"/>
        <v>0</v>
      </c>
      <c r="AA77" s="116" t="s">
        <v>2942</v>
      </c>
      <c r="AB77" s="120" t="s">
        <v>2868</v>
      </c>
      <c r="AC77" s="116">
        <v>3080</v>
      </c>
      <c r="AD77" s="116">
        <v>3080</v>
      </c>
      <c r="AE77" s="116" t="s">
        <v>2418</v>
      </c>
      <c r="AF77" s="116" t="s">
        <v>2676</v>
      </c>
      <c r="AG77" s="604">
        <v>46006</v>
      </c>
      <c r="AH77" s="604">
        <v>46009</v>
      </c>
      <c r="AI77" s="116"/>
      <c r="AJ77" s="116">
        <v>30</v>
      </c>
      <c r="AK77" s="604">
        <v>46022</v>
      </c>
      <c r="AL77" s="606">
        <v>46112</v>
      </c>
      <c r="AM77" s="604">
        <v>46112</v>
      </c>
      <c r="AN77" s="116"/>
      <c r="AO77" s="116"/>
      <c r="AP77" s="116"/>
    </row>
    <row r="78" spans="1:42" ht="22.5" customHeight="1">
      <c r="A78" s="144" t="s">
        <v>2678</v>
      </c>
      <c r="B78" s="610" t="str">
        <f>IF($A78="","",INDEX(POA_GC_2026!$O:$O,MATCH($A78,POA_GC_2026!$A:$A,0)))</f>
        <v>PROVISION Y PRESTACION DE SERVICIOS DE SALUD</v>
      </c>
      <c r="C78" s="610" t="str">
        <f>IF($A78="","",INDEX(POA_GC_2026!$E:$E,MATCH($A78,POA_GC_2026!$A:$A,0)))</f>
        <v>90</v>
      </c>
      <c r="D78" s="610" t="str">
        <f>IF($A78="","",INDEX(POA_GC_2026!$B:$B,MATCH($A78,POA_GC_2026!$A:$A,0)))</f>
        <v>HOSPITAL GENERAL DE CHONE</v>
      </c>
      <c r="E78" s="610" t="str">
        <f>IF($A78="","",INDEX(POA_GC_2026!$C:$C,MATCH($A78,POA_GC_2026!$A:$A,0)))</f>
        <v xml:space="preserve">ADQUISICION DE MEDICAMENTOS </v>
      </c>
      <c r="F78" s="610">
        <f>IF($A78="","",INDEX(POA_GC_2026!$H:$H,MATCH($A78,POA_GC_2026!$A:$A,0)))</f>
        <v>530809</v>
      </c>
      <c r="G78" s="610" t="str">
        <f>IF($A78="","",INDEX(POA_GC_2026!$J:$J,MATCH($A78,POA_GC_2026!$A:$A,0)))</f>
        <v>001</v>
      </c>
      <c r="H78" s="611">
        <f>IF($A78="","",INDEX(POA_GC_2026!$BE:$BE,MATCH($A78,POA_GC_2026!$A:$A,0)))</f>
        <v>2244.9299999999998</v>
      </c>
      <c r="I78" s="611">
        <f>IF($A78="","",INDEX(POA_GC_2026!$DG:$DG,MATCH($A78,POA_GC_2026!$A:$A,0)))</f>
        <v>0</v>
      </c>
      <c r="J78" s="611">
        <f t="shared" si="12"/>
        <v>2244.9299999999998</v>
      </c>
      <c r="K78" s="119">
        <v>46094</v>
      </c>
      <c r="L78" s="120">
        <v>32</v>
      </c>
      <c r="M78" s="121">
        <v>0</v>
      </c>
      <c r="N78" s="593" t="str">
        <f>IF(A78="","",INDEX(POA_GC_2026!CE:CE,MATCH(A78,POA_GC_2026!A:A,0)))</f>
        <v>SI</v>
      </c>
      <c r="O78" s="122">
        <v>2244.9299999999998</v>
      </c>
      <c r="P78" s="122">
        <v>144.65</v>
      </c>
      <c r="Q78" s="138" t="s">
        <v>24</v>
      </c>
      <c r="R78" s="116"/>
      <c r="S78" s="604">
        <v>46085</v>
      </c>
      <c r="T78" s="598">
        <f t="shared" ca="1" si="11"/>
        <v>46247</v>
      </c>
      <c r="U78" s="599">
        <f t="shared" ca="1" si="13"/>
        <v>150</v>
      </c>
      <c r="V78" s="596"/>
      <c r="W78" s="588" t="str">
        <f t="shared" si="14"/>
        <v>90</v>
      </c>
      <c r="X78" s="588" t="str">
        <f>IF($A78="","",INDEX(POA_GC_2026!$G:$G,MATCH($A78,POA_GC_2026!$A:$A,0)))</f>
        <v>004</v>
      </c>
      <c r="Y78" s="589">
        <f t="shared" si="15"/>
        <v>2244.9299999999998</v>
      </c>
      <c r="Z78" s="589">
        <f t="shared" si="16"/>
        <v>2100.2799999999997</v>
      </c>
      <c r="AA78" s="116" t="s">
        <v>2942</v>
      </c>
      <c r="AB78" s="120" t="s">
        <v>2869</v>
      </c>
      <c r="AC78" s="116">
        <v>2244.9299999999998</v>
      </c>
      <c r="AD78" s="116">
        <v>2244.9299999999998</v>
      </c>
      <c r="AE78" s="116" t="s">
        <v>2461</v>
      </c>
      <c r="AF78" s="116" t="s">
        <v>2679</v>
      </c>
      <c r="AG78" s="604">
        <v>45755</v>
      </c>
      <c r="AH78" s="604">
        <v>45784</v>
      </c>
      <c r="AI78" s="116">
        <v>45797</v>
      </c>
      <c r="AJ78" s="116">
        <v>181</v>
      </c>
      <c r="AK78" s="604">
        <v>45978</v>
      </c>
      <c r="AL78" s="600"/>
      <c r="AM78" s="596"/>
      <c r="AN78" s="116"/>
      <c r="AO78" s="116"/>
      <c r="AP78" s="116"/>
    </row>
    <row r="79" spans="1:42" ht="22.5" customHeight="1">
      <c r="A79" s="144" t="s">
        <v>2680</v>
      </c>
      <c r="B79" s="610" t="str">
        <f>IF($A79="","",INDEX(POA_GC_2026!$O:$O,MATCH($A79,POA_GC_2026!$A:$A,0)))</f>
        <v>PROVISION Y PRESTACION DE SERVICIOS DE SALUD</v>
      </c>
      <c r="C79" s="610" t="str">
        <f>IF($A79="","",INDEX(POA_GC_2026!$E:$E,MATCH($A79,POA_GC_2026!$A:$A,0)))</f>
        <v>90</v>
      </c>
      <c r="D79" s="610" t="str">
        <f>IF($A79="","",INDEX(POA_GC_2026!$B:$B,MATCH($A79,POA_GC_2026!$A:$A,0)))</f>
        <v>HOSPITAL GENERAL DE CHONE</v>
      </c>
      <c r="E79" s="610" t="str">
        <f>IF($A79="","",INDEX(POA_GC_2026!$C:$C,MATCH($A79,POA_GC_2026!$A:$A,0)))</f>
        <v xml:space="preserve">ADQUISICION DE MEDICAMENTOS </v>
      </c>
      <c r="F79" s="610">
        <f>IF($A79="","",INDEX(POA_GC_2026!$H:$H,MATCH($A79,POA_GC_2026!$A:$A,0)))</f>
        <v>530809</v>
      </c>
      <c r="G79" s="610" t="str">
        <f>IF($A79="","",INDEX(POA_GC_2026!$J:$J,MATCH($A79,POA_GC_2026!$A:$A,0)))</f>
        <v>001</v>
      </c>
      <c r="H79" s="611">
        <f>IF($A79="","",INDEX(POA_GC_2026!$BE:$BE,MATCH($A79,POA_GC_2026!$A:$A,0)))</f>
        <v>1890</v>
      </c>
      <c r="I79" s="611">
        <f>IF($A79="","",INDEX(POA_GC_2026!$DG:$DG,MATCH($A79,POA_GC_2026!$A:$A,0)))</f>
        <v>0</v>
      </c>
      <c r="J79" s="611">
        <f t="shared" si="12"/>
        <v>1890</v>
      </c>
      <c r="K79" s="119">
        <v>46085</v>
      </c>
      <c r="L79" s="120">
        <v>27</v>
      </c>
      <c r="M79" s="121">
        <v>0</v>
      </c>
      <c r="N79" s="593" t="str">
        <f>IF(A79="","",INDEX(POA_GC_2026!CE:CE,MATCH(A79,POA_GC_2026!A:A,0)))</f>
        <v>SI</v>
      </c>
      <c r="O79" s="122">
        <v>1890</v>
      </c>
      <c r="P79" s="122">
        <v>1890</v>
      </c>
      <c r="Q79" s="138" t="s">
        <v>24</v>
      </c>
      <c r="R79" s="116"/>
      <c r="S79" s="604">
        <v>46085</v>
      </c>
      <c r="T79" s="598">
        <f t="shared" ca="1" si="11"/>
        <v>46247</v>
      </c>
      <c r="U79" s="599">
        <f t="shared" ca="1" si="13"/>
        <v>159</v>
      </c>
      <c r="V79" s="596"/>
      <c r="W79" s="588" t="str">
        <f t="shared" si="14"/>
        <v>90</v>
      </c>
      <c r="X79" s="588" t="str">
        <f>IF($A79="","",INDEX(POA_GC_2026!$G:$G,MATCH($A79,POA_GC_2026!$A:$A,0)))</f>
        <v>004</v>
      </c>
      <c r="Y79" s="589">
        <f t="shared" si="15"/>
        <v>1890</v>
      </c>
      <c r="Z79" s="589">
        <f t="shared" si="16"/>
        <v>0</v>
      </c>
      <c r="AA79" s="116" t="s">
        <v>2942</v>
      </c>
      <c r="AB79" s="120" t="s">
        <v>2870</v>
      </c>
      <c r="AC79" s="116">
        <v>1890</v>
      </c>
      <c r="AD79" s="116">
        <v>1890</v>
      </c>
      <c r="AE79" s="116" t="s">
        <v>2418</v>
      </c>
      <c r="AF79" s="116" t="s">
        <v>2681</v>
      </c>
      <c r="AG79" s="604">
        <v>45754</v>
      </c>
      <c r="AH79" s="604">
        <v>45754</v>
      </c>
      <c r="AI79" s="116"/>
      <c r="AJ79" s="116">
        <v>8</v>
      </c>
      <c r="AK79" s="604">
        <v>45762</v>
      </c>
      <c r="AL79" s="606">
        <v>46112</v>
      </c>
      <c r="AM79" s="604">
        <v>46112</v>
      </c>
      <c r="AN79" s="116"/>
      <c r="AO79" s="116"/>
      <c r="AP79" s="116"/>
    </row>
    <row r="80" spans="1:42" ht="22.5" customHeight="1">
      <c r="A80" s="144" t="s">
        <v>2682</v>
      </c>
      <c r="B80" s="610" t="str">
        <f>IF($A80="","",INDEX(POA_GC_2026!$O:$O,MATCH($A80,POA_GC_2026!$A:$A,0)))</f>
        <v>PROVISION Y PRESTACION DE SERVICIOS DE SALUD</v>
      </c>
      <c r="C80" s="610" t="str">
        <f>IF($A80="","",INDEX(POA_GC_2026!$E:$E,MATCH($A80,POA_GC_2026!$A:$A,0)))</f>
        <v>90</v>
      </c>
      <c r="D80" s="610" t="str">
        <f>IF($A80="","",INDEX(POA_GC_2026!$B:$B,MATCH($A80,POA_GC_2026!$A:$A,0)))</f>
        <v>HOSPITAL GENERAL DE CHONE</v>
      </c>
      <c r="E80" s="610" t="str">
        <f>IF($A80="","",INDEX(POA_GC_2026!$C:$C,MATCH($A80,POA_GC_2026!$A:$A,0)))</f>
        <v xml:space="preserve">ADQUISICION DE MEDICAMENTOS </v>
      </c>
      <c r="F80" s="610">
        <f>IF($A80="","",INDEX(POA_GC_2026!$H:$H,MATCH($A80,POA_GC_2026!$A:$A,0)))</f>
        <v>530809</v>
      </c>
      <c r="G80" s="610" t="str">
        <f>IF($A80="","",INDEX(POA_GC_2026!$J:$J,MATCH($A80,POA_GC_2026!$A:$A,0)))</f>
        <v>001</v>
      </c>
      <c r="H80" s="611">
        <f>IF($A80="","",INDEX(POA_GC_2026!$BE:$BE,MATCH($A80,POA_GC_2026!$A:$A,0)))</f>
        <v>6764</v>
      </c>
      <c r="I80" s="611">
        <f>IF($A80="","",INDEX(POA_GC_2026!$DG:$DG,MATCH($A80,POA_GC_2026!$A:$A,0)))</f>
        <v>0</v>
      </c>
      <c r="J80" s="611">
        <f t="shared" si="12"/>
        <v>6764</v>
      </c>
      <c r="K80" s="119">
        <v>46107</v>
      </c>
      <c r="L80" s="120">
        <v>34</v>
      </c>
      <c r="M80" s="121">
        <v>0</v>
      </c>
      <c r="N80" s="593" t="str">
        <f>IF(A80="","",INDEX(POA_GC_2026!CE:CE,MATCH(A80,POA_GC_2026!A:A,0)))</f>
        <v>SI</v>
      </c>
      <c r="O80" s="122">
        <v>6764</v>
      </c>
      <c r="P80" s="122">
        <v>0</v>
      </c>
      <c r="Q80" s="138"/>
      <c r="R80" s="116"/>
      <c r="S80" s="604">
        <v>46107</v>
      </c>
      <c r="T80" s="598">
        <f t="shared" ca="1" si="11"/>
        <v>46247</v>
      </c>
      <c r="U80" s="599">
        <f t="shared" ca="1" si="13"/>
        <v>137</v>
      </c>
      <c r="V80" s="596"/>
      <c r="W80" s="588" t="str">
        <f t="shared" si="14"/>
        <v>90</v>
      </c>
      <c r="X80" s="588" t="str">
        <f>IF($A80="","",INDEX(POA_GC_2026!$G:$G,MATCH($A80,POA_GC_2026!$A:$A,0)))</f>
        <v>004</v>
      </c>
      <c r="Y80" s="589">
        <f t="shared" si="15"/>
        <v>6764</v>
      </c>
      <c r="Z80" s="589">
        <f t="shared" si="16"/>
        <v>6764</v>
      </c>
      <c r="AA80" s="116" t="s">
        <v>2940</v>
      </c>
      <c r="AB80" s="120" t="s">
        <v>2873</v>
      </c>
      <c r="AC80" s="116">
        <v>6764</v>
      </c>
      <c r="AD80" s="116">
        <v>6764</v>
      </c>
      <c r="AE80" s="116" t="s">
        <v>2418</v>
      </c>
      <c r="AF80" s="116" t="s">
        <v>2683</v>
      </c>
      <c r="AG80" s="604">
        <v>46107</v>
      </c>
      <c r="AH80" s="604">
        <v>46107</v>
      </c>
      <c r="AI80" s="116"/>
      <c r="AJ80" s="116">
        <v>122</v>
      </c>
      <c r="AK80" s="604">
        <v>46234</v>
      </c>
      <c r="AL80" s="606">
        <v>46142</v>
      </c>
      <c r="AM80" s="604">
        <v>46234</v>
      </c>
      <c r="AN80" s="116"/>
      <c r="AO80" s="116"/>
      <c r="AP80" s="116"/>
    </row>
    <row r="81" spans="1:42" ht="22.5" customHeight="1">
      <c r="A81" s="144" t="s">
        <v>2684</v>
      </c>
      <c r="B81" s="610" t="str">
        <f>IF($A81="","",INDEX(POA_GC_2026!$O:$O,MATCH($A81,POA_GC_2026!$A:$A,0)))</f>
        <v>PROVISION Y PRESTACION DE SERVICIOS DE SALUD</v>
      </c>
      <c r="C81" s="610" t="str">
        <f>IF($A81="","",INDEX(POA_GC_2026!$E:$E,MATCH($A81,POA_GC_2026!$A:$A,0)))</f>
        <v>90</v>
      </c>
      <c r="D81" s="610" t="str">
        <f>IF($A81="","",INDEX(POA_GC_2026!$B:$B,MATCH($A81,POA_GC_2026!$A:$A,0)))</f>
        <v>HOSPITAL GENERAL DE CHONE</v>
      </c>
      <c r="E81" s="610" t="str">
        <f>IF($A81="","",INDEX(POA_GC_2026!$C:$C,MATCH($A81,POA_GC_2026!$A:$A,0)))</f>
        <v xml:space="preserve">ADQUISICION DE MEDICAMENTOS </v>
      </c>
      <c r="F81" s="610">
        <f>IF($A81="","",INDEX(POA_GC_2026!$H:$H,MATCH($A81,POA_GC_2026!$A:$A,0)))</f>
        <v>530809</v>
      </c>
      <c r="G81" s="610" t="str">
        <f>IF($A81="","",INDEX(POA_GC_2026!$J:$J,MATCH($A81,POA_GC_2026!$A:$A,0)))</f>
        <v>001</v>
      </c>
      <c r="H81" s="611">
        <f>IF($A81="","",INDEX(POA_GC_2026!$BE:$BE,MATCH($A81,POA_GC_2026!$A:$A,0)))</f>
        <v>2420.7199999999998</v>
      </c>
      <c r="I81" s="611">
        <f>IF($A81="","",INDEX(POA_GC_2026!$DG:$DG,MATCH($A81,POA_GC_2026!$A:$A,0)))</f>
        <v>0</v>
      </c>
      <c r="J81" s="611">
        <f t="shared" si="12"/>
        <v>2420.7199999999998</v>
      </c>
      <c r="K81" s="119">
        <v>46085</v>
      </c>
      <c r="L81" s="120">
        <v>26</v>
      </c>
      <c r="M81" s="121">
        <v>0</v>
      </c>
      <c r="N81" s="593" t="str">
        <f>IF(A81="","",INDEX(POA_GC_2026!CE:CE,MATCH(A81,POA_GC_2026!A:A,0)))</f>
        <v>SI</v>
      </c>
      <c r="O81" s="122">
        <v>2420.7199999999998</v>
      </c>
      <c r="P81" s="122">
        <v>558</v>
      </c>
      <c r="Q81" s="138" t="s">
        <v>26</v>
      </c>
      <c r="R81" s="116"/>
      <c r="S81" s="604">
        <v>46085</v>
      </c>
      <c r="T81" s="598">
        <f t="shared" ca="1" si="11"/>
        <v>46247</v>
      </c>
      <c r="U81" s="599">
        <f t="shared" ca="1" si="13"/>
        <v>159</v>
      </c>
      <c r="V81" s="596"/>
      <c r="W81" s="588" t="str">
        <f t="shared" si="14"/>
        <v>90</v>
      </c>
      <c r="X81" s="588" t="str">
        <f>IF($A81="","",INDEX(POA_GC_2026!$G:$G,MATCH($A81,POA_GC_2026!$A:$A,0)))</f>
        <v>004</v>
      </c>
      <c r="Y81" s="589">
        <f t="shared" si="15"/>
        <v>2420.7199999999998</v>
      </c>
      <c r="Z81" s="589">
        <f t="shared" si="16"/>
        <v>1862.7199999999998</v>
      </c>
      <c r="AA81" s="116" t="s">
        <v>2942</v>
      </c>
      <c r="AB81" s="120" t="s">
        <v>2871</v>
      </c>
      <c r="AC81" s="116">
        <v>2420.7199999999998</v>
      </c>
      <c r="AD81" s="116">
        <v>2420.7199999999998</v>
      </c>
      <c r="AE81" s="116" t="s">
        <v>2462</v>
      </c>
      <c r="AF81" s="116" t="s">
        <v>2685</v>
      </c>
      <c r="AG81" s="604">
        <v>45075</v>
      </c>
      <c r="AH81" s="604">
        <v>45075</v>
      </c>
      <c r="AI81" s="116"/>
      <c r="AJ81" s="116">
        <v>30</v>
      </c>
      <c r="AK81" s="604">
        <v>45107</v>
      </c>
      <c r="AL81" s="600"/>
      <c r="AM81" s="596"/>
      <c r="AN81" s="116"/>
      <c r="AO81" s="116"/>
      <c r="AP81" s="116"/>
    </row>
    <row r="82" spans="1:42" ht="22.5" customHeight="1">
      <c r="A82" s="144" t="s">
        <v>2686</v>
      </c>
      <c r="B82" s="610" t="str">
        <f>IF($A82="","",INDEX(POA_GC_2026!$O:$O,MATCH($A82,POA_GC_2026!$A:$A,0)))</f>
        <v>PROVISION Y PRESTACION DE SERVICIOS DE SALUD</v>
      </c>
      <c r="C82" s="610" t="str">
        <f>IF($A82="","",INDEX(POA_GC_2026!$E:$E,MATCH($A82,POA_GC_2026!$A:$A,0)))</f>
        <v>90</v>
      </c>
      <c r="D82" s="610" t="str">
        <f>IF($A82="","",INDEX(POA_GC_2026!$B:$B,MATCH($A82,POA_GC_2026!$A:$A,0)))</f>
        <v>HOSPITAL GENERAL DE CHONE</v>
      </c>
      <c r="E82" s="610" t="str">
        <f>IF($A82="","",INDEX(POA_GC_2026!$C:$C,MATCH($A82,POA_GC_2026!$A:$A,0)))</f>
        <v>ADQUISICION DE DISPOSITIVOS PARA LABORATORIO CLINICO Y PATOLOGIA</v>
      </c>
      <c r="F82" s="610">
        <f>IF($A82="","",INDEX(POA_GC_2026!$H:$H,MATCH($A82,POA_GC_2026!$A:$A,0)))</f>
        <v>530810</v>
      </c>
      <c r="G82" s="610" t="str">
        <f>IF($A82="","",INDEX(POA_GC_2026!$J:$J,MATCH($A82,POA_GC_2026!$A:$A,0)))</f>
        <v>001</v>
      </c>
      <c r="H82" s="611">
        <f>IF($A82="","",INDEX(POA_GC_2026!$BE:$BE,MATCH($A82,POA_GC_2026!$A:$A,0)))</f>
        <v>29611.390000000003</v>
      </c>
      <c r="I82" s="611">
        <f>IF($A82="","",INDEX(POA_GC_2026!$DG:$DG,MATCH($A82,POA_GC_2026!$A:$A,0)))</f>
        <v>0</v>
      </c>
      <c r="J82" s="611">
        <f t="shared" si="12"/>
        <v>29611.390000000003</v>
      </c>
      <c r="K82" s="119">
        <v>46079</v>
      </c>
      <c r="L82" s="120">
        <v>21</v>
      </c>
      <c r="M82" s="121">
        <v>0</v>
      </c>
      <c r="N82" s="593" t="str">
        <f>IF(A82="","",INDEX(POA_GC_2026!CE:CE,MATCH(A82,POA_GC_2026!A:A,0)))</f>
        <v>SI</v>
      </c>
      <c r="O82" s="122">
        <v>29611.39</v>
      </c>
      <c r="P82" s="122">
        <v>14042.94</v>
      </c>
      <c r="Q82" s="138" t="s">
        <v>24</v>
      </c>
      <c r="R82" s="116"/>
      <c r="S82" s="604"/>
      <c r="T82" s="598">
        <f t="shared" ca="1" si="11"/>
        <v>46247</v>
      </c>
      <c r="U82" s="599">
        <f t="shared" ca="1" si="13"/>
        <v>167</v>
      </c>
      <c r="V82" s="596"/>
      <c r="W82" s="588" t="str">
        <f t="shared" si="14"/>
        <v>90</v>
      </c>
      <c r="X82" s="588" t="str">
        <f>IF($A82="","",INDEX(POA_GC_2026!$G:$G,MATCH($A82,POA_GC_2026!$A:$A,0)))</f>
        <v>004</v>
      </c>
      <c r="Y82" s="589">
        <f t="shared" si="15"/>
        <v>29611.39</v>
      </c>
      <c r="Z82" s="589">
        <f t="shared" si="16"/>
        <v>15568.449999999999</v>
      </c>
      <c r="AA82" s="116" t="s">
        <v>2940</v>
      </c>
      <c r="AB82" s="120" t="s">
        <v>2861</v>
      </c>
      <c r="AC82" s="116">
        <v>31334.799999999999</v>
      </c>
      <c r="AD82" s="116">
        <v>29611.39</v>
      </c>
      <c r="AE82" s="116" t="s">
        <v>2461</v>
      </c>
      <c r="AF82" s="116" t="s">
        <v>2957</v>
      </c>
      <c r="AG82" s="604">
        <v>45992</v>
      </c>
      <c r="AH82" s="604">
        <v>46030</v>
      </c>
      <c r="AI82" s="116">
        <v>46050</v>
      </c>
      <c r="AJ82" s="116">
        <v>182</v>
      </c>
      <c r="AK82" s="604">
        <v>46234</v>
      </c>
      <c r="AL82" s="606">
        <v>46096</v>
      </c>
      <c r="AM82" s="604">
        <v>46234</v>
      </c>
      <c r="AN82" s="116"/>
      <c r="AO82" s="116"/>
      <c r="AP82" s="116"/>
    </row>
    <row r="83" spans="1:42" ht="22.5" customHeight="1">
      <c r="A83" s="144" t="s">
        <v>2689</v>
      </c>
      <c r="B83" s="610" t="str">
        <f>IF($A83="","",INDEX(POA_GC_2026!$O:$O,MATCH($A83,POA_GC_2026!$A:$A,0)))</f>
        <v>PROVISION Y PRESTACION DE SERVICIOS DE SALUD</v>
      </c>
      <c r="C83" s="610" t="str">
        <f>IF($A83="","",INDEX(POA_GC_2026!$E:$E,MATCH($A83,POA_GC_2026!$A:$A,0)))</f>
        <v>90</v>
      </c>
      <c r="D83" s="610" t="str">
        <f>IF($A83="","",INDEX(POA_GC_2026!$B:$B,MATCH($A83,POA_GC_2026!$A:$A,0)))</f>
        <v>HOSPITAL GENERAL DE CHONE</v>
      </c>
      <c r="E83" s="610" t="str">
        <f>IF($A83="","",INDEX(POA_GC_2026!$C:$C,MATCH($A83,POA_GC_2026!$A:$A,0)))</f>
        <v>ADQUISICION DE DISPOSITIVOS PARA LABORATORIO CLINICO Y PATOLOGIA</v>
      </c>
      <c r="F83" s="610">
        <f>IF($A83="","",INDEX(POA_GC_2026!$H:$H,MATCH($A83,POA_GC_2026!$A:$A,0)))</f>
        <v>530810</v>
      </c>
      <c r="G83" s="610" t="str">
        <f>IF($A83="","",INDEX(POA_GC_2026!$J:$J,MATCH($A83,POA_GC_2026!$A:$A,0)))</f>
        <v>001</v>
      </c>
      <c r="H83" s="611">
        <f>IF($A83="","",INDEX(POA_GC_2026!$BE:$BE,MATCH($A83,POA_GC_2026!$A:$A,0)))</f>
        <v>199716.74000000002</v>
      </c>
      <c r="I83" s="611">
        <f>IF($A83="","",INDEX(POA_GC_2026!$DG:$DG,MATCH($A83,POA_GC_2026!$A:$A,0)))</f>
        <v>0</v>
      </c>
      <c r="J83" s="611">
        <f t="shared" si="12"/>
        <v>199716.74000000002</v>
      </c>
      <c r="K83" s="119">
        <v>46079</v>
      </c>
      <c r="L83" s="120">
        <v>20</v>
      </c>
      <c r="M83" s="121">
        <v>0</v>
      </c>
      <c r="N83" s="593" t="str">
        <f>IF(A83="","",INDEX(POA_GC_2026!CE:CE,MATCH(A83,POA_GC_2026!A:A,0)))</f>
        <v>SI</v>
      </c>
      <c r="O83" s="122">
        <v>199716.74</v>
      </c>
      <c r="P83" s="122">
        <v>137418.01</v>
      </c>
      <c r="Q83" s="138" t="s">
        <v>23</v>
      </c>
      <c r="R83" s="116"/>
      <c r="S83" s="604"/>
      <c r="T83" s="598">
        <f t="shared" ca="1" si="11"/>
        <v>46247</v>
      </c>
      <c r="U83" s="599">
        <f t="shared" ca="1" si="13"/>
        <v>167</v>
      </c>
      <c r="V83" s="596"/>
      <c r="W83" s="588" t="str">
        <f t="shared" si="14"/>
        <v>90</v>
      </c>
      <c r="X83" s="588" t="str">
        <f>IF($A83="","",INDEX(POA_GC_2026!$G:$G,MATCH($A83,POA_GC_2026!$A:$A,0)))</f>
        <v>004</v>
      </c>
      <c r="Y83" s="589">
        <f t="shared" si="15"/>
        <v>199716.74</v>
      </c>
      <c r="Z83" s="589">
        <f t="shared" si="16"/>
        <v>62298.729999999981</v>
      </c>
      <c r="AA83" s="116" t="s">
        <v>2940</v>
      </c>
      <c r="AB83" s="120" t="s">
        <v>2958</v>
      </c>
      <c r="AC83" s="116">
        <v>211341.65</v>
      </c>
      <c r="AD83" s="116">
        <v>199716.74</v>
      </c>
      <c r="AE83" s="116" t="s">
        <v>2461</v>
      </c>
      <c r="AF83" s="116" t="s">
        <v>2959</v>
      </c>
      <c r="AG83" s="604">
        <v>45988</v>
      </c>
      <c r="AH83" s="604">
        <v>46017</v>
      </c>
      <c r="AI83" s="116">
        <v>46034</v>
      </c>
      <c r="AJ83" s="116">
        <v>182</v>
      </c>
      <c r="AK83" s="604">
        <v>46234</v>
      </c>
      <c r="AL83" s="606">
        <v>46096</v>
      </c>
      <c r="AM83" s="604">
        <v>46234</v>
      </c>
      <c r="AN83" s="116"/>
      <c r="AO83" s="116"/>
      <c r="AP83" s="116"/>
    </row>
    <row r="84" spans="1:42" ht="22.5" customHeight="1">
      <c r="A84" s="144" t="s">
        <v>2691</v>
      </c>
      <c r="B84" s="610" t="str">
        <f>IF($A84="","",INDEX(POA_GC_2026!$O:$O,MATCH($A84,POA_GC_2026!$A:$A,0)))</f>
        <v>PROVISION Y PRESTACION DE SERVICIOS DE SALUD</v>
      </c>
      <c r="C84" s="610" t="str">
        <f>IF($A84="","",INDEX(POA_GC_2026!$E:$E,MATCH($A84,POA_GC_2026!$A:$A,0)))</f>
        <v>90</v>
      </c>
      <c r="D84" s="610" t="str">
        <f>IF($A84="","",INDEX(POA_GC_2026!$B:$B,MATCH($A84,POA_GC_2026!$A:$A,0)))</f>
        <v>HOSPITAL GENERAL DE CHONE</v>
      </c>
      <c r="E84" s="610" t="str">
        <f>IF($A84="","",INDEX(POA_GC_2026!$C:$C,MATCH($A84,POA_GC_2026!$A:$A,0)))</f>
        <v>ADQUISICION DE DISPOSITIVOS PARA LABORATORIO CLINICO Y PATOLOGIA</v>
      </c>
      <c r="F84" s="610">
        <f>IF($A84="","",INDEX(POA_GC_2026!$H:$H,MATCH($A84,POA_GC_2026!$A:$A,0)))</f>
        <v>530810</v>
      </c>
      <c r="G84" s="610" t="str">
        <f>IF($A84="","",INDEX(POA_GC_2026!$J:$J,MATCH($A84,POA_GC_2026!$A:$A,0)))</f>
        <v>001</v>
      </c>
      <c r="H84" s="611">
        <f>IF($A84="","",INDEX(POA_GC_2026!$BE:$BE,MATCH($A84,POA_GC_2026!$A:$A,0)))</f>
        <v>0</v>
      </c>
      <c r="I84" s="611">
        <f>IF($A84="","",INDEX(POA_GC_2026!$DG:$DG,MATCH($A84,POA_GC_2026!$A:$A,0)))</f>
        <v>0</v>
      </c>
      <c r="J84" s="611">
        <f t="shared" si="12"/>
        <v>0</v>
      </c>
      <c r="K84" s="119">
        <v>46118</v>
      </c>
      <c r="L84" s="120">
        <v>36</v>
      </c>
      <c r="M84" s="121">
        <v>0</v>
      </c>
      <c r="N84" s="593" t="str">
        <f>IF(A84="","",INDEX(POA_GC_2026!CE:CE,MATCH(A84,POA_GC_2026!A:A,0)))</f>
        <v>NO</v>
      </c>
      <c r="O84" s="122"/>
      <c r="P84" s="122"/>
      <c r="Q84" s="138"/>
      <c r="R84" s="116"/>
      <c r="S84" s="604">
        <v>46107</v>
      </c>
      <c r="T84" s="598">
        <f t="shared" ca="1" si="11"/>
        <v>46247</v>
      </c>
      <c r="U84" s="599">
        <f t="shared" ca="1" si="13"/>
        <v>127</v>
      </c>
      <c r="V84" s="596"/>
      <c r="W84" s="588" t="str">
        <f t="shared" si="14"/>
        <v>90</v>
      </c>
      <c r="X84" s="588" t="str">
        <f>IF($A84="","",INDEX(POA_GC_2026!$G:$G,MATCH($A84,POA_GC_2026!$A:$A,0)))</f>
        <v>004</v>
      </c>
      <c r="Y84" s="589">
        <f t="shared" si="15"/>
        <v>0</v>
      </c>
      <c r="Z84" s="589">
        <f t="shared" si="16"/>
        <v>0</v>
      </c>
      <c r="AA84" s="116"/>
      <c r="AB84" s="120"/>
      <c r="AC84" s="116"/>
      <c r="AD84" s="116"/>
      <c r="AE84" s="116"/>
      <c r="AF84" s="116"/>
      <c r="AG84" s="596"/>
      <c r="AH84" s="596"/>
      <c r="AI84" s="116"/>
      <c r="AJ84" s="116"/>
      <c r="AK84" s="596"/>
      <c r="AL84" s="600"/>
      <c r="AM84" s="596"/>
      <c r="AN84" s="116"/>
      <c r="AO84" s="116"/>
      <c r="AP84" s="116"/>
    </row>
    <row r="85" spans="1:42" ht="22.5" customHeight="1">
      <c r="A85" s="144" t="s">
        <v>2692</v>
      </c>
      <c r="B85" s="610" t="str">
        <f>IF($A85="","",INDEX(POA_GC_2026!$O:$O,MATCH($A85,POA_GC_2026!$A:$A,0)))</f>
        <v>PROVISION Y PRESTACION DE SERVICIOS DE SALUD</v>
      </c>
      <c r="C85" s="610" t="str">
        <f>IF($A85="","",INDEX(POA_GC_2026!$E:$E,MATCH($A85,POA_GC_2026!$A:$A,0)))</f>
        <v>90</v>
      </c>
      <c r="D85" s="610" t="str">
        <f>IF($A85="","",INDEX(POA_GC_2026!$B:$B,MATCH($A85,POA_GC_2026!$A:$A,0)))</f>
        <v>HOSPITAL GENERAL DE CHONE</v>
      </c>
      <c r="E85" s="610" t="str">
        <f>IF($A85="","",INDEX(POA_GC_2026!$C:$C,MATCH($A85,POA_GC_2026!$A:$A,0)))</f>
        <v>ADQUISICION DE DISPOSITIVOS PARA LABORATORIO CLINICO Y PATOLOGIA</v>
      </c>
      <c r="F85" s="610">
        <f>IF($A85="","",INDEX(POA_GC_2026!$H:$H,MATCH($A85,POA_GC_2026!$A:$A,0)))</f>
        <v>530810</v>
      </c>
      <c r="G85" s="610" t="str">
        <f>IF($A85="","",INDEX(POA_GC_2026!$J:$J,MATCH($A85,POA_GC_2026!$A:$A,0)))</f>
        <v>001</v>
      </c>
      <c r="H85" s="611">
        <f>IF($A85="","",INDEX(POA_GC_2026!$BE:$BE,MATCH($A85,POA_GC_2026!$A:$A,0)))</f>
        <v>0</v>
      </c>
      <c r="I85" s="611">
        <f>IF($A85="","",INDEX(POA_GC_2026!$DG:$DG,MATCH($A85,POA_GC_2026!$A:$A,0)))</f>
        <v>0</v>
      </c>
      <c r="J85" s="611">
        <f t="shared" si="12"/>
        <v>0</v>
      </c>
      <c r="K85" s="119"/>
      <c r="L85" s="120"/>
      <c r="M85" s="121"/>
      <c r="N85" s="593" t="str">
        <f>IF(A85="","",INDEX(POA_GC_2026!CE:CE,MATCH(A85,POA_GC_2026!A:A,0)))</f>
        <v>NO</v>
      </c>
      <c r="O85" s="122"/>
      <c r="P85" s="122"/>
      <c r="Q85" s="138"/>
      <c r="R85" s="116"/>
      <c r="S85" s="604"/>
      <c r="T85" s="598">
        <f t="shared" ca="1" si="11"/>
        <v>46247</v>
      </c>
      <c r="U85" s="599">
        <f t="shared" ca="1" si="13"/>
        <v>45583</v>
      </c>
      <c r="V85" s="596"/>
      <c r="W85" s="588" t="str">
        <f t="shared" si="14"/>
        <v>90</v>
      </c>
      <c r="X85" s="588" t="str">
        <f>IF($A85="","",INDEX(POA_GC_2026!$G:$G,MATCH($A85,POA_GC_2026!$A:$A,0)))</f>
        <v>004</v>
      </c>
      <c r="Y85" s="589">
        <f t="shared" si="15"/>
        <v>0</v>
      </c>
      <c r="Z85" s="589">
        <f t="shared" si="16"/>
        <v>0</v>
      </c>
      <c r="AA85" s="116"/>
      <c r="AB85" s="120"/>
      <c r="AC85" s="116"/>
      <c r="AD85" s="116"/>
      <c r="AE85" s="116"/>
      <c r="AF85" s="116"/>
      <c r="AG85" s="596"/>
      <c r="AH85" s="596"/>
      <c r="AI85" s="116"/>
      <c r="AJ85" s="116"/>
      <c r="AK85" s="596"/>
      <c r="AL85" s="600"/>
      <c r="AM85" s="596"/>
      <c r="AN85" s="116"/>
      <c r="AO85" s="116"/>
      <c r="AP85" s="116"/>
    </row>
    <row r="86" spans="1:42" ht="22.5" customHeight="1">
      <c r="A86" s="144" t="s">
        <v>2693</v>
      </c>
      <c r="B86" s="610" t="str">
        <f>IF($A86="","",INDEX(POA_GC_2026!$O:$O,MATCH($A86,POA_GC_2026!$A:$A,0)))</f>
        <v>PROVISION Y PRESTACION DE SERVICIOS DE SALUD</v>
      </c>
      <c r="C86" s="610" t="str">
        <f>IF($A86="","",INDEX(POA_GC_2026!$E:$E,MATCH($A86,POA_GC_2026!$A:$A,0)))</f>
        <v>90</v>
      </c>
      <c r="D86" s="610" t="str">
        <f>IF($A86="","",INDEX(POA_GC_2026!$B:$B,MATCH($A86,POA_GC_2026!$A:$A,0)))</f>
        <v>HOSPITAL GENERAL DE CHONE</v>
      </c>
      <c r="E86" s="610" t="str">
        <f>IF($A86="","",INDEX(POA_GC_2026!$C:$C,MATCH($A86,POA_GC_2026!$A:$A,0)))</f>
        <v>ADQUISICION DE DISPOSITIVOS PARA LABORATORIO CLINICO Y PATOLOGIA</v>
      </c>
      <c r="F86" s="610">
        <f>IF($A86="","",INDEX(POA_GC_2026!$H:$H,MATCH($A86,POA_GC_2026!$A:$A,0)))</f>
        <v>530810</v>
      </c>
      <c r="G86" s="610" t="str">
        <f>IF($A86="","",INDEX(POA_GC_2026!$J:$J,MATCH($A86,POA_GC_2026!$A:$A,0)))</f>
        <v>001</v>
      </c>
      <c r="H86" s="611">
        <f>IF($A86="","",INDEX(POA_GC_2026!$BE:$BE,MATCH($A86,POA_GC_2026!$A:$A,0)))</f>
        <v>0</v>
      </c>
      <c r="I86" s="611">
        <f>IF($A86="","",INDEX(POA_GC_2026!$DG:$DG,MATCH($A86,POA_GC_2026!$A:$A,0)))</f>
        <v>0</v>
      </c>
      <c r="J86" s="611">
        <f t="shared" si="12"/>
        <v>0</v>
      </c>
      <c r="K86" s="119"/>
      <c r="L86" s="120"/>
      <c r="M86" s="121"/>
      <c r="N86" s="593" t="str">
        <f>IF(A86="","",INDEX(POA_GC_2026!CE:CE,MATCH(A86,POA_GC_2026!A:A,0)))</f>
        <v>NO</v>
      </c>
      <c r="O86" s="122"/>
      <c r="P86" s="122"/>
      <c r="Q86" s="138"/>
      <c r="R86" s="116"/>
      <c r="S86" s="604"/>
      <c r="T86" s="598">
        <f t="shared" ca="1" si="11"/>
        <v>46247</v>
      </c>
      <c r="U86" s="599">
        <f t="shared" ca="1" si="13"/>
        <v>45583</v>
      </c>
      <c r="V86" s="596"/>
      <c r="W86" s="588" t="str">
        <f t="shared" si="14"/>
        <v>90</v>
      </c>
      <c r="X86" s="588" t="str">
        <f>IF($A86="","",INDEX(POA_GC_2026!$G:$G,MATCH($A86,POA_GC_2026!$A:$A,0)))</f>
        <v>004</v>
      </c>
      <c r="Y86" s="589">
        <f t="shared" si="15"/>
        <v>0</v>
      </c>
      <c r="Z86" s="589">
        <f t="shared" si="16"/>
        <v>0</v>
      </c>
      <c r="AA86" s="116"/>
      <c r="AB86" s="120"/>
      <c r="AC86" s="116"/>
      <c r="AD86" s="116"/>
      <c r="AE86" s="116"/>
      <c r="AF86" s="116"/>
      <c r="AG86" s="596"/>
      <c r="AH86" s="596"/>
      <c r="AI86" s="116"/>
      <c r="AJ86" s="116"/>
      <c r="AK86" s="596"/>
      <c r="AL86" s="600"/>
      <c r="AM86" s="596"/>
      <c r="AN86" s="116"/>
      <c r="AO86" s="116"/>
      <c r="AP86" s="116"/>
    </row>
    <row r="87" spans="1:42" ht="22.5" customHeight="1">
      <c r="A87" s="144" t="s">
        <v>2694</v>
      </c>
      <c r="B87" s="610" t="str">
        <f>IF($A87="","",INDEX(POA_GC_2026!$O:$O,MATCH($A87,POA_GC_2026!$A:$A,0)))</f>
        <v>PROVISION Y PRESTACION DE SERVICIOS DE SALUD</v>
      </c>
      <c r="C87" s="610" t="str">
        <f>IF($A87="","",INDEX(POA_GC_2026!$E:$E,MATCH($A87,POA_GC_2026!$A:$A,0)))</f>
        <v>90</v>
      </c>
      <c r="D87" s="610" t="str">
        <f>IF($A87="","",INDEX(POA_GC_2026!$B:$B,MATCH($A87,POA_GC_2026!$A:$A,0)))</f>
        <v>HOSPITAL GENERAL DE CHONE</v>
      </c>
      <c r="E87" s="610" t="str">
        <f>IF($A87="","",INDEX(POA_GC_2026!$C:$C,MATCH($A87,POA_GC_2026!$A:$A,0)))</f>
        <v>ADQUISICION DE DISPOSITIVOS PARA LABORATORIO CLINICO Y PATOLOGIA</v>
      </c>
      <c r="F87" s="610">
        <f>IF($A87="","",INDEX(POA_GC_2026!$H:$H,MATCH($A87,POA_GC_2026!$A:$A,0)))</f>
        <v>530810</v>
      </c>
      <c r="G87" s="610" t="str">
        <f>IF($A87="","",INDEX(POA_GC_2026!$J:$J,MATCH($A87,POA_GC_2026!$A:$A,0)))</f>
        <v>001</v>
      </c>
      <c r="H87" s="611">
        <f>IF($A87="","",INDEX(POA_GC_2026!$BE:$BE,MATCH($A87,POA_GC_2026!$A:$A,0)))</f>
        <v>0</v>
      </c>
      <c r="I87" s="611">
        <f>IF($A87="","",INDEX(POA_GC_2026!$DG:$DG,MATCH($A87,POA_GC_2026!$A:$A,0)))</f>
        <v>0</v>
      </c>
      <c r="J87" s="611">
        <f t="shared" si="12"/>
        <v>0</v>
      </c>
      <c r="K87" s="119"/>
      <c r="L87" s="120"/>
      <c r="M87" s="121"/>
      <c r="N87" s="593" t="str">
        <f>IF(A87="","",INDEX(POA_GC_2026!CE:CE,MATCH(A87,POA_GC_2026!A:A,0)))</f>
        <v>NO</v>
      </c>
      <c r="O87" s="122"/>
      <c r="P87" s="122"/>
      <c r="Q87" s="138"/>
      <c r="R87" s="116"/>
      <c r="S87" s="604"/>
      <c r="T87" s="598">
        <f t="shared" ca="1" si="11"/>
        <v>46247</v>
      </c>
      <c r="U87" s="599">
        <f t="shared" ca="1" si="13"/>
        <v>45583</v>
      </c>
      <c r="V87" s="596"/>
      <c r="W87" s="588" t="str">
        <f t="shared" si="14"/>
        <v>90</v>
      </c>
      <c r="X87" s="588" t="str">
        <f>IF($A87="","",INDEX(POA_GC_2026!$G:$G,MATCH($A87,POA_GC_2026!$A:$A,0)))</f>
        <v>004</v>
      </c>
      <c r="Y87" s="589">
        <f t="shared" si="15"/>
        <v>0</v>
      </c>
      <c r="Z87" s="589">
        <f t="shared" si="16"/>
        <v>0</v>
      </c>
      <c r="AA87" s="116"/>
      <c r="AB87" s="120"/>
      <c r="AC87" s="116"/>
      <c r="AD87" s="116"/>
      <c r="AE87" s="116"/>
      <c r="AF87" s="116"/>
      <c r="AG87" s="596"/>
      <c r="AH87" s="596"/>
      <c r="AI87" s="116"/>
      <c r="AJ87" s="116"/>
      <c r="AK87" s="596"/>
      <c r="AL87" s="600"/>
      <c r="AM87" s="596"/>
      <c r="AN87" s="116"/>
      <c r="AO87" s="116"/>
      <c r="AP87" s="116"/>
    </row>
    <row r="88" spans="1:42" ht="22.5" customHeight="1">
      <c r="A88" s="144" t="s">
        <v>2695</v>
      </c>
      <c r="B88" s="610" t="str">
        <f>IF($A88="","",INDEX(POA_GC_2026!$O:$O,MATCH($A88,POA_GC_2026!$A:$A,0)))</f>
        <v>PROVISION Y PRESTACION DE SERVICIOS DE SALUD</v>
      </c>
      <c r="C88" s="610" t="str">
        <f>IF($A88="","",INDEX(POA_GC_2026!$E:$E,MATCH($A88,POA_GC_2026!$A:$A,0)))</f>
        <v>90</v>
      </c>
      <c r="D88" s="610" t="str">
        <f>IF($A88="","",INDEX(POA_GC_2026!$B:$B,MATCH($A88,POA_GC_2026!$A:$A,0)))</f>
        <v>HOSPITAL GENERAL DE CHONE</v>
      </c>
      <c r="E88" s="610" t="str">
        <f>IF($A88="","",INDEX(POA_GC_2026!$C:$C,MATCH($A88,POA_GC_2026!$A:$A,0)))</f>
        <v>ADQUISICION DE DISPOSITIVOS PARA LABORATORIO CLINICO Y PATOLOGIA</v>
      </c>
      <c r="F88" s="610">
        <f>IF($A88="","",INDEX(POA_GC_2026!$H:$H,MATCH($A88,POA_GC_2026!$A:$A,0)))</f>
        <v>530810</v>
      </c>
      <c r="G88" s="610" t="str">
        <f>IF($A88="","",INDEX(POA_GC_2026!$J:$J,MATCH($A88,POA_GC_2026!$A:$A,0)))</f>
        <v>001</v>
      </c>
      <c r="H88" s="611">
        <f>IF($A88="","",INDEX(POA_GC_2026!$BE:$BE,MATCH($A88,POA_GC_2026!$A:$A,0)))</f>
        <v>0</v>
      </c>
      <c r="I88" s="611">
        <f>IF($A88="","",INDEX(POA_GC_2026!$DG:$DG,MATCH($A88,POA_GC_2026!$A:$A,0)))</f>
        <v>0</v>
      </c>
      <c r="J88" s="611">
        <f t="shared" si="12"/>
        <v>0</v>
      </c>
      <c r="K88" s="119"/>
      <c r="L88" s="120"/>
      <c r="M88" s="121"/>
      <c r="N88" s="593" t="str">
        <f>IF(A88="","",INDEX(POA_GC_2026!CE:CE,MATCH(A88,POA_GC_2026!A:A,0)))</f>
        <v>NO</v>
      </c>
      <c r="O88" s="122"/>
      <c r="P88" s="122"/>
      <c r="Q88" s="138"/>
      <c r="R88" s="116"/>
      <c r="S88" s="604"/>
      <c r="T88" s="598">
        <f t="shared" ca="1" si="11"/>
        <v>46247</v>
      </c>
      <c r="U88" s="599">
        <f t="shared" ca="1" si="13"/>
        <v>45583</v>
      </c>
      <c r="V88" s="596"/>
      <c r="W88" s="588" t="str">
        <f t="shared" si="14"/>
        <v>90</v>
      </c>
      <c r="X88" s="588" t="str">
        <f>IF($A88="","",INDEX(POA_GC_2026!$G:$G,MATCH($A88,POA_GC_2026!$A:$A,0)))</f>
        <v>004</v>
      </c>
      <c r="Y88" s="589">
        <f t="shared" si="15"/>
        <v>0</v>
      </c>
      <c r="Z88" s="589">
        <f t="shared" si="16"/>
        <v>0</v>
      </c>
      <c r="AA88" s="116"/>
      <c r="AB88" s="120"/>
      <c r="AC88" s="116"/>
      <c r="AD88" s="116"/>
      <c r="AE88" s="116"/>
      <c r="AF88" s="116"/>
      <c r="AG88" s="596"/>
      <c r="AH88" s="596"/>
      <c r="AI88" s="116"/>
      <c r="AJ88" s="116"/>
      <c r="AK88" s="596"/>
      <c r="AL88" s="600"/>
      <c r="AM88" s="596"/>
      <c r="AN88" s="116"/>
      <c r="AO88" s="116"/>
      <c r="AP88" s="116"/>
    </row>
    <row r="89" spans="1:42" ht="22.5" customHeight="1">
      <c r="A89" s="144" t="s">
        <v>2696</v>
      </c>
      <c r="B89" s="610" t="str">
        <f>IF($A89="","",INDEX(POA_GC_2026!$O:$O,MATCH($A89,POA_GC_2026!$A:$A,0)))</f>
        <v>PROVISION Y PRESTACION DE SERVICIOS DE SALUD</v>
      </c>
      <c r="C89" s="610" t="str">
        <f>IF($A89="","",INDEX(POA_GC_2026!$E:$E,MATCH($A89,POA_GC_2026!$A:$A,0)))</f>
        <v>90</v>
      </c>
      <c r="D89" s="610" t="str">
        <f>IF($A89="","",INDEX(POA_GC_2026!$B:$B,MATCH($A89,POA_GC_2026!$A:$A,0)))</f>
        <v>HOSPITAL GENERAL DE CHONE</v>
      </c>
      <c r="E89" s="610" t="str">
        <f>IF($A89="","",INDEX(POA_GC_2026!$C:$C,MATCH($A89,POA_GC_2026!$A:$A,0)))</f>
        <v>ADQUISICION DE DISPOSITIVOS PARA LABORATORIO CLINICO Y PATOLOGIA</v>
      </c>
      <c r="F89" s="610">
        <f>IF($A89="","",INDEX(POA_GC_2026!$H:$H,MATCH($A89,POA_GC_2026!$A:$A,0)))</f>
        <v>530810</v>
      </c>
      <c r="G89" s="610" t="str">
        <f>IF($A89="","",INDEX(POA_GC_2026!$J:$J,MATCH($A89,POA_GC_2026!$A:$A,0)))</f>
        <v>001</v>
      </c>
      <c r="H89" s="611">
        <f>IF($A89="","",INDEX(POA_GC_2026!$BE:$BE,MATCH($A89,POA_GC_2026!$A:$A,0)))</f>
        <v>0</v>
      </c>
      <c r="I89" s="611">
        <f>IF($A89="","",INDEX(POA_GC_2026!$DG:$DG,MATCH($A89,POA_GC_2026!$A:$A,0)))</f>
        <v>0</v>
      </c>
      <c r="J89" s="611">
        <f t="shared" si="12"/>
        <v>0</v>
      </c>
      <c r="K89" s="119"/>
      <c r="L89" s="120"/>
      <c r="M89" s="121"/>
      <c r="N89" s="593" t="str">
        <f>IF(A89="","",INDEX(POA_GC_2026!CE:CE,MATCH(A89,POA_GC_2026!A:A,0)))</f>
        <v>NO</v>
      </c>
      <c r="O89" s="122"/>
      <c r="P89" s="122"/>
      <c r="Q89" s="138"/>
      <c r="R89" s="116"/>
      <c r="S89" s="604"/>
      <c r="T89" s="598">
        <f t="shared" ca="1" si="11"/>
        <v>46247</v>
      </c>
      <c r="U89" s="599">
        <f t="shared" ca="1" si="13"/>
        <v>45583</v>
      </c>
      <c r="V89" s="596"/>
      <c r="W89" s="588" t="str">
        <f t="shared" si="14"/>
        <v>90</v>
      </c>
      <c r="X89" s="588" t="str">
        <f>IF($A89="","",INDEX(POA_GC_2026!$G:$G,MATCH($A89,POA_GC_2026!$A:$A,0)))</f>
        <v>004</v>
      </c>
      <c r="Y89" s="589">
        <f t="shared" si="15"/>
        <v>0</v>
      </c>
      <c r="Z89" s="589">
        <f t="shared" si="16"/>
        <v>0</v>
      </c>
      <c r="AA89" s="116"/>
      <c r="AB89" s="120"/>
      <c r="AC89" s="116"/>
      <c r="AD89" s="116"/>
      <c r="AE89" s="116"/>
      <c r="AF89" s="116"/>
      <c r="AG89" s="596"/>
      <c r="AH89" s="596"/>
      <c r="AI89" s="116"/>
      <c r="AJ89" s="116"/>
      <c r="AK89" s="596"/>
      <c r="AL89" s="600"/>
      <c r="AM89" s="596"/>
      <c r="AN89" s="116"/>
      <c r="AO89" s="116"/>
      <c r="AP89" s="116"/>
    </row>
    <row r="90" spans="1:42" ht="22.5" customHeight="1">
      <c r="A90" s="144" t="s">
        <v>2697</v>
      </c>
      <c r="B90" s="610" t="str">
        <f>IF($A90="","",INDEX(POA_GC_2026!$O:$O,MATCH($A90,POA_GC_2026!$A:$A,0)))</f>
        <v>PROVISION Y PRESTACION DE SERVICIOS DE SALUD</v>
      </c>
      <c r="C90" s="610" t="str">
        <f>IF($A90="","",INDEX(POA_GC_2026!$E:$E,MATCH($A90,POA_GC_2026!$A:$A,0)))</f>
        <v>90</v>
      </c>
      <c r="D90" s="610" t="str">
        <f>IF($A90="","",INDEX(POA_GC_2026!$B:$B,MATCH($A90,POA_GC_2026!$A:$A,0)))</f>
        <v>HOSPITAL GENERAL DE CHONE</v>
      </c>
      <c r="E90" s="610" t="str">
        <f>IF($A90="","",INDEX(POA_GC_2026!$C:$C,MATCH($A90,POA_GC_2026!$A:$A,0)))</f>
        <v>ADQUISICION DE REPUESTOS Y ACCESORIOS</v>
      </c>
      <c r="F90" s="610">
        <f>IF($A90="","",INDEX(POA_GC_2026!$H:$H,MATCH($A90,POA_GC_2026!$A:$A,0)))</f>
        <v>530813</v>
      </c>
      <c r="G90" s="610" t="str">
        <f>IF($A90="","",INDEX(POA_GC_2026!$J:$J,MATCH($A90,POA_GC_2026!$A:$A,0)))</f>
        <v>001</v>
      </c>
      <c r="H90" s="611">
        <f>IF($A90="","",INDEX(POA_GC_2026!$BE:$BE,MATCH($A90,POA_GC_2026!$A:$A,0)))</f>
        <v>0</v>
      </c>
      <c r="I90" s="611">
        <f>IF($A90="","",INDEX(POA_GC_2026!$DG:$DG,MATCH($A90,POA_GC_2026!$A:$A,0)))</f>
        <v>0</v>
      </c>
      <c r="J90" s="611">
        <f t="shared" si="12"/>
        <v>0</v>
      </c>
      <c r="K90" s="119"/>
      <c r="L90" s="120"/>
      <c r="M90" s="121"/>
      <c r="N90" s="593" t="str">
        <f>IF(A90="","",INDEX(POA_GC_2026!CE:CE,MATCH(A90,POA_GC_2026!A:A,0)))</f>
        <v>NO</v>
      </c>
      <c r="O90" s="122"/>
      <c r="P90" s="122"/>
      <c r="Q90" s="138"/>
      <c r="R90" s="116"/>
      <c r="S90" s="604"/>
      <c r="T90" s="598">
        <f t="shared" ca="1" si="11"/>
        <v>46247</v>
      </c>
      <c r="U90" s="599">
        <f t="shared" ca="1" si="13"/>
        <v>45583</v>
      </c>
      <c r="V90" s="596"/>
      <c r="W90" s="588" t="str">
        <f t="shared" si="14"/>
        <v>90</v>
      </c>
      <c r="X90" s="588" t="str">
        <f>IF($A90="","",INDEX(POA_GC_2026!$G:$G,MATCH($A90,POA_GC_2026!$A:$A,0)))</f>
        <v>004</v>
      </c>
      <c r="Y90" s="589">
        <f t="shared" si="15"/>
        <v>0</v>
      </c>
      <c r="Z90" s="589">
        <f t="shared" si="16"/>
        <v>0</v>
      </c>
      <c r="AA90" s="116"/>
      <c r="AB90" s="120"/>
      <c r="AC90" s="116"/>
      <c r="AD90" s="116"/>
      <c r="AE90" s="116"/>
      <c r="AF90" s="116"/>
      <c r="AG90" s="596"/>
      <c r="AH90" s="596"/>
      <c r="AI90" s="116"/>
      <c r="AJ90" s="116"/>
      <c r="AK90" s="596"/>
      <c r="AL90" s="600"/>
      <c r="AM90" s="596"/>
      <c r="AN90" s="116"/>
      <c r="AO90" s="116"/>
      <c r="AP90" s="116"/>
    </row>
    <row r="91" spans="1:42" ht="22.5" customHeight="1">
      <c r="A91" s="144" t="s">
        <v>2698</v>
      </c>
      <c r="B91" s="610" t="str">
        <f>IF($A91="","",INDEX(POA_GC_2026!$O:$O,MATCH($A91,POA_GC_2026!$A:$A,0)))</f>
        <v>PROVISION Y PRESTACION DE SERVICIOS DE SALUD</v>
      </c>
      <c r="C91" s="610" t="str">
        <f>IF($A91="","",INDEX(POA_GC_2026!$E:$E,MATCH($A91,POA_GC_2026!$A:$A,0)))</f>
        <v>90</v>
      </c>
      <c r="D91" s="610" t="str">
        <f>IF($A91="","",INDEX(POA_GC_2026!$B:$B,MATCH($A91,POA_GC_2026!$A:$A,0)))</f>
        <v>HOSPITAL GENERAL DE CHONE</v>
      </c>
      <c r="E91" s="610" t="str">
        <f>IF($A91="","",INDEX(POA_GC_2026!$C:$C,MATCH($A91,POA_GC_2026!$A:$A,0)))</f>
        <v>ADQUISICION DE DISPOSITIVOS MEDICOS DE USO GENERAL</v>
      </c>
      <c r="F91" s="610">
        <f>IF($A91="","",INDEX(POA_GC_2026!$H:$H,MATCH($A91,POA_GC_2026!$A:$A,0)))</f>
        <v>530826</v>
      </c>
      <c r="G91" s="610" t="str">
        <f>IF($A91="","",INDEX(POA_GC_2026!$J:$J,MATCH($A91,POA_GC_2026!$A:$A,0)))</f>
        <v>001</v>
      </c>
      <c r="H91" s="611">
        <f>IF($A91="","",INDEX(POA_GC_2026!$BE:$BE,MATCH($A91,POA_GC_2026!$A:$A,0)))</f>
        <v>37368.480000000003</v>
      </c>
      <c r="I91" s="611">
        <f>IF($A91="","",INDEX(POA_GC_2026!$DG:$DG,MATCH($A91,POA_GC_2026!$A:$A,0)))</f>
        <v>2307.6</v>
      </c>
      <c r="J91" s="611">
        <f t="shared" si="12"/>
        <v>35060.880000000005</v>
      </c>
      <c r="K91" s="119">
        <v>46139</v>
      </c>
      <c r="L91" s="120">
        <v>37</v>
      </c>
      <c r="M91" s="121">
        <v>2307.6</v>
      </c>
      <c r="N91" s="593" t="str">
        <f>IF(A91="","",INDEX(POA_GC_2026!CE:CE,MATCH(A91,POA_GC_2026!A:A,0)))</f>
        <v>SI</v>
      </c>
      <c r="O91" s="122">
        <v>35060.879999999997</v>
      </c>
      <c r="P91" s="122">
        <v>0</v>
      </c>
      <c r="Q91" s="138"/>
      <c r="R91" s="116"/>
      <c r="S91" s="604">
        <v>46101</v>
      </c>
      <c r="T91" s="598">
        <f t="shared" ca="1" si="11"/>
        <v>46247</v>
      </c>
      <c r="U91" s="599">
        <f t="shared" ca="1" si="13"/>
        <v>106</v>
      </c>
      <c r="V91" s="596">
        <v>351</v>
      </c>
      <c r="W91" s="588" t="str">
        <f t="shared" si="14"/>
        <v>90</v>
      </c>
      <c r="X91" s="588" t="str">
        <f>IF($A91="","",INDEX(POA_GC_2026!$G:$G,MATCH($A91,POA_GC_2026!$A:$A,0)))</f>
        <v>004</v>
      </c>
      <c r="Y91" s="589">
        <f t="shared" si="15"/>
        <v>35060.879999999997</v>
      </c>
      <c r="Z91" s="589">
        <f t="shared" si="16"/>
        <v>35060.879999999997</v>
      </c>
      <c r="AA91" s="116" t="s">
        <v>2940</v>
      </c>
      <c r="AB91" s="120" t="s">
        <v>2879</v>
      </c>
      <c r="AC91" s="612">
        <v>37368.480000000003</v>
      </c>
      <c r="AD91" s="612">
        <v>35060.879999999997</v>
      </c>
      <c r="AE91" s="116" t="s">
        <v>2461</v>
      </c>
      <c r="AF91" s="116" t="s">
        <v>2701</v>
      </c>
      <c r="AG91" s="604">
        <v>46150</v>
      </c>
      <c r="AH91" s="604">
        <v>46178</v>
      </c>
      <c r="AI91" s="613">
        <v>46197</v>
      </c>
      <c r="AJ91" s="116">
        <v>180</v>
      </c>
      <c r="AK91" s="604">
        <v>46387</v>
      </c>
      <c r="AL91" s="606">
        <v>46234</v>
      </c>
      <c r="AM91" s="604">
        <v>46387</v>
      </c>
      <c r="AN91" s="116"/>
      <c r="AO91" s="116"/>
      <c r="AP91" s="116"/>
    </row>
    <row r="92" spans="1:42" ht="22.5" customHeight="1">
      <c r="A92" s="144" t="s">
        <v>2702</v>
      </c>
      <c r="B92" s="610" t="str">
        <f>IF($A92="","",INDEX(POA_GC_2026!$O:$O,MATCH($A92,POA_GC_2026!$A:$A,0)))</f>
        <v>PROVISION Y PRESTACION DE SERVICIOS DE SALUD</v>
      </c>
      <c r="C92" s="610" t="str">
        <f>IF($A92="","",INDEX(POA_GC_2026!$E:$E,MATCH($A92,POA_GC_2026!$A:$A,0)))</f>
        <v>90</v>
      </c>
      <c r="D92" s="610" t="str">
        <f>IF($A92="","",INDEX(POA_GC_2026!$B:$B,MATCH($A92,POA_GC_2026!$A:$A,0)))</f>
        <v>HOSPITAL GENERAL DE CHONE</v>
      </c>
      <c r="E92" s="610" t="str">
        <f>IF($A92="","",INDEX(POA_GC_2026!$C:$C,MATCH($A92,POA_GC_2026!$A:$A,0)))</f>
        <v>ADQUISICION DE DISPOSITIVOS MEDICOS DE USO GENERAL</v>
      </c>
      <c r="F92" s="610">
        <f>IF($A92="","",INDEX(POA_GC_2026!$H:$H,MATCH($A92,POA_GC_2026!$A:$A,0)))</f>
        <v>530826</v>
      </c>
      <c r="G92" s="610" t="str">
        <f>IF($A92="","",INDEX(POA_GC_2026!$J:$J,MATCH($A92,POA_GC_2026!$A:$A,0)))</f>
        <v>001</v>
      </c>
      <c r="H92" s="611">
        <f>IF($A92="","",INDEX(POA_GC_2026!$BE:$BE,MATCH($A92,POA_GC_2026!$A:$A,0)))</f>
        <v>157194.37</v>
      </c>
      <c r="I92" s="611">
        <f>IF($A92="","",INDEX(POA_GC_2026!$DG:$DG,MATCH($A92,POA_GC_2026!$A:$A,0)))</f>
        <v>30683.47</v>
      </c>
      <c r="J92" s="611">
        <f t="shared" si="12"/>
        <v>126510.9</v>
      </c>
      <c r="K92" s="119">
        <v>46139</v>
      </c>
      <c r="L92" s="120">
        <v>38</v>
      </c>
      <c r="M92" s="121">
        <v>30683.47</v>
      </c>
      <c r="N92" s="593" t="str">
        <f>IF(A92="","",INDEX(POA_GC_2026!CE:CE,MATCH(A92,POA_GC_2026!A:A,0)))</f>
        <v>SI</v>
      </c>
      <c r="O92" s="122">
        <v>126510.9</v>
      </c>
      <c r="P92" s="122">
        <v>0</v>
      </c>
      <c r="Q92" s="603"/>
      <c r="R92" s="116"/>
      <c r="S92" s="604">
        <v>46101</v>
      </c>
      <c r="T92" s="598">
        <f t="shared" ca="1" si="11"/>
        <v>46247</v>
      </c>
      <c r="U92" s="599">
        <f t="shared" ca="1" si="13"/>
        <v>106</v>
      </c>
      <c r="V92" s="596"/>
      <c r="W92" s="588" t="str">
        <f t="shared" si="14"/>
        <v>90</v>
      </c>
      <c r="X92" s="588" t="str">
        <f>IF($A92="","",INDEX(POA_GC_2026!$G:$G,MATCH($A92,POA_GC_2026!$A:$A,0)))</f>
        <v>004</v>
      </c>
      <c r="Y92" s="589">
        <f t="shared" si="15"/>
        <v>126510.9</v>
      </c>
      <c r="Z92" s="589">
        <f t="shared" si="16"/>
        <v>126510.9</v>
      </c>
      <c r="AA92" s="116" t="s">
        <v>2940</v>
      </c>
      <c r="AB92" s="120" t="s">
        <v>2882</v>
      </c>
      <c r="AC92" s="612">
        <v>157194.37</v>
      </c>
      <c r="AD92" s="612">
        <v>126510.9</v>
      </c>
      <c r="AE92" s="116" t="s">
        <v>2461</v>
      </c>
      <c r="AF92" s="116" t="s">
        <v>2703</v>
      </c>
      <c r="AG92" s="604">
        <v>46150</v>
      </c>
      <c r="AH92" s="604">
        <v>46184</v>
      </c>
      <c r="AI92" s="613">
        <v>46205</v>
      </c>
      <c r="AJ92" s="116">
        <v>180</v>
      </c>
      <c r="AK92" s="604">
        <v>46387</v>
      </c>
      <c r="AL92" s="606">
        <v>46234</v>
      </c>
      <c r="AM92" s="604">
        <v>46387</v>
      </c>
      <c r="AN92" s="116"/>
      <c r="AO92" s="116"/>
      <c r="AP92" s="116"/>
    </row>
    <row r="93" spans="1:42" ht="22.5" customHeight="1">
      <c r="A93" s="144" t="s">
        <v>2704</v>
      </c>
      <c r="B93" s="610" t="str">
        <f>IF($A93="","",INDEX(POA_GC_2026!$O:$O,MATCH($A93,POA_GC_2026!$A:$A,0)))</f>
        <v>PROVISION Y PRESTACION DE SERVICIOS DE SALUD</v>
      </c>
      <c r="C93" s="610" t="str">
        <f>IF($A93="","",INDEX(POA_GC_2026!$E:$E,MATCH($A93,POA_GC_2026!$A:$A,0)))</f>
        <v>90</v>
      </c>
      <c r="D93" s="610" t="str">
        <f>IF($A93="","",INDEX(POA_GC_2026!$B:$B,MATCH($A93,POA_GC_2026!$A:$A,0)))</f>
        <v>HOSPITAL GENERAL DE CHONE</v>
      </c>
      <c r="E93" s="610" t="str">
        <f>IF($A93="","",INDEX(POA_GC_2026!$C:$C,MATCH($A93,POA_GC_2026!$A:$A,0)))</f>
        <v>ADQUISICION DE DISPOSITIVOS MEDICOS DE USO GENERAL</v>
      </c>
      <c r="F93" s="610">
        <f>IF($A93="","",INDEX(POA_GC_2026!$H:$H,MATCH($A93,POA_GC_2026!$A:$A,0)))</f>
        <v>530826</v>
      </c>
      <c r="G93" s="610" t="str">
        <f>IF($A93="","",INDEX(POA_GC_2026!$J:$J,MATCH($A93,POA_GC_2026!$A:$A,0)))</f>
        <v>001</v>
      </c>
      <c r="H93" s="611">
        <f>IF($A93="","",INDEX(POA_GC_2026!$BE:$BE,MATCH($A93,POA_GC_2026!$A:$A,0)))</f>
        <v>2754</v>
      </c>
      <c r="I93" s="611">
        <f>IF($A93="","",INDEX(POA_GC_2026!$DG:$DG,MATCH($A93,POA_GC_2026!$A:$A,0)))</f>
        <v>0</v>
      </c>
      <c r="J93" s="611">
        <f t="shared" si="12"/>
        <v>2754</v>
      </c>
      <c r="K93" s="119">
        <v>46139</v>
      </c>
      <c r="L93" s="120">
        <v>39</v>
      </c>
      <c r="M93" s="121">
        <v>0</v>
      </c>
      <c r="N93" s="593" t="str">
        <f>IF(A93="","",INDEX(POA_GC_2026!CE:CE,MATCH(A93,POA_GC_2026!A:A,0)))</f>
        <v>SI</v>
      </c>
      <c r="O93" s="122">
        <v>2754</v>
      </c>
      <c r="P93" s="122">
        <v>2754</v>
      </c>
      <c r="Q93" s="603" t="s">
        <v>28</v>
      </c>
      <c r="R93" s="116"/>
      <c r="S93" s="604"/>
      <c r="T93" s="598">
        <f t="shared" ca="1" si="11"/>
        <v>46247</v>
      </c>
      <c r="U93" s="599">
        <f t="shared" ca="1" si="13"/>
        <v>106</v>
      </c>
      <c r="V93" s="596"/>
      <c r="W93" s="588" t="str">
        <f t="shared" si="14"/>
        <v>90</v>
      </c>
      <c r="X93" s="588" t="str">
        <f>IF($A93="","",INDEX(POA_GC_2026!$G:$G,MATCH($A93,POA_GC_2026!$A:$A,0)))</f>
        <v>004</v>
      </c>
      <c r="Y93" s="589">
        <f t="shared" si="15"/>
        <v>2754</v>
      </c>
      <c r="Z93" s="589">
        <f t="shared" si="16"/>
        <v>0</v>
      </c>
      <c r="AA93" s="116" t="s">
        <v>2460</v>
      </c>
      <c r="AB93" s="120" t="s">
        <v>2885</v>
      </c>
      <c r="AC93" s="116">
        <v>2754</v>
      </c>
      <c r="AD93" s="116">
        <v>2754</v>
      </c>
      <c r="AE93" s="116" t="s">
        <v>2418</v>
      </c>
      <c r="AF93" s="116" t="s">
        <v>2705</v>
      </c>
      <c r="AG93" s="604">
        <v>46141</v>
      </c>
      <c r="AH93" s="604">
        <v>46141</v>
      </c>
      <c r="AI93" s="116"/>
      <c r="AJ93" s="116">
        <v>15</v>
      </c>
      <c r="AK93" s="604">
        <v>46158</v>
      </c>
      <c r="AL93" s="606">
        <v>46173</v>
      </c>
      <c r="AM93" s="604">
        <v>46203</v>
      </c>
      <c r="AN93" s="116"/>
      <c r="AO93" s="116"/>
      <c r="AP93" s="116"/>
    </row>
    <row r="94" spans="1:42" ht="22.5" customHeight="1">
      <c r="A94" s="144" t="s">
        <v>2706</v>
      </c>
      <c r="B94" s="610" t="str">
        <f>IF($A94="","",INDEX(POA_GC_2026!$O:$O,MATCH($A94,POA_GC_2026!$A:$A,0)))</f>
        <v>PROVISION Y PRESTACION DE SERVICIOS DE SALUD</v>
      </c>
      <c r="C94" s="610" t="str">
        <f>IF($A94="","",INDEX(POA_GC_2026!$E:$E,MATCH($A94,POA_GC_2026!$A:$A,0)))</f>
        <v>90</v>
      </c>
      <c r="D94" s="610" t="str">
        <f>IF($A94="","",INDEX(POA_GC_2026!$B:$B,MATCH($A94,POA_GC_2026!$A:$A,0)))</f>
        <v>HOSPITAL GENERAL DE CHONE</v>
      </c>
      <c r="E94" s="610" t="str">
        <f>IF($A94="","",INDEX(POA_GC_2026!$C:$C,MATCH($A94,POA_GC_2026!$A:$A,0)))</f>
        <v>ADQUISICION DE DISPOSITIVOS MEDICOS DE USO GENERAL</v>
      </c>
      <c r="F94" s="610">
        <f>IF($A94="","",INDEX(POA_GC_2026!$H:$H,MATCH($A94,POA_GC_2026!$A:$A,0)))</f>
        <v>530826</v>
      </c>
      <c r="G94" s="610" t="str">
        <f>IF($A94="","",INDEX(POA_GC_2026!$J:$J,MATCH($A94,POA_GC_2026!$A:$A,0)))</f>
        <v>001</v>
      </c>
      <c r="H94" s="611">
        <f>IF($A94="","",INDEX(POA_GC_2026!$BE:$BE,MATCH($A94,POA_GC_2026!$A:$A,0)))</f>
        <v>3412.8</v>
      </c>
      <c r="I94" s="611">
        <f>IF($A94="","",INDEX(POA_GC_2026!$DG:$DG,MATCH($A94,POA_GC_2026!$A:$A,0)))</f>
        <v>0</v>
      </c>
      <c r="J94" s="611">
        <f t="shared" si="12"/>
        <v>3412.8</v>
      </c>
      <c r="K94" s="119">
        <v>46232</v>
      </c>
      <c r="L94" s="120">
        <v>41</v>
      </c>
      <c r="M94" s="121">
        <v>0</v>
      </c>
      <c r="N94" s="593" t="str">
        <f>IF(A94="","",INDEX(POA_GC_2026!CE:CE,MATCH(A94,POA_GC_2026!A:A,0)))</f>
        <v>SI</v>
      </c>
      <c r="O94" s="122">
        <v>3412.8</v>
      </c>
      <c r="P94" s="122">
        <v>3412.8</v>
      </c>
      <c r="Q94" s="603" t="s">
        <v>28</v>
      </c>
      <c r="R94" s="116"/>
      <c r="S94" s="604"/>
      <c r="T94" s="598">
        <f t="shared" ca="1" si="11"/>
        <v>46247</v>
      </c>
      <c r="U94" s="599">
        <f t="shared" ca="1" si="13"/>
        <v>14</v>
      </c>
      <c r="V94" s="596">
        <v>268</v>
      </c>
      <c r="W94" s="588" t="str">
        <f t="shared" si="14"/>
        <v>90</v>
      </c>
      <c r="X94" s="588" t="str">
        <f>IF($A94="","",INDEX(POA_GC_2026!$G:$G,MATCH($A94,POA_GC_2026!$A:$A,0)))</f>
        <v>004</v>
      </c>
      <c r="Y94" s="589">
        <f t="shared" si="15"/>
        <v>3412.8</v>
      </c>
      <c r="Z94" s="589">
        <f t="shared" si="16"/>
        <v>0</v>
      </c>
      <c r="AA94" s="116" t="s">
        <v>2940</v>
      </c>
      <c r="AB94" s="120" t="s">
        <v>2888</v>
      </c>
      <c r="AC94" s="116">
        <v>3412.8</v>
      </c>
      <c r="AD94" s="116">
        <v>3412.8</v>
      </c>
      <c r="AE94" s="116" t="s">
        <v>2418</v>
      </c>
      <c r="AF94" s="116" t="s">
        <v>2707</v>
      </c>
      <c r="AG94" s="604">
        <v>46141</v>
      </c>
      <c r="AH94" s="604">
        <v>46141</v>
      </c>
      <c r="AI94" s="116"/>
      <c r="AJ94" s="116">
        <v>15</v>
      </c>
      <c r="AK94" s="604">
        <v>46158</v>
      </c>
      <c r="AL94" s="606">
        <v>46173</v>
      </c>
      <c r="AM94" s="604">
        <v>46203</v>
      </c>
      <c r="AN94" s="116"/>
      <c r="AO94" s="116"/>
      <c r="AP94" s="116"/>
    </row>
    <row r="95" spans="1:42" ht="22.5" customHeight="1">
      <c r="A95" s="144" t="s">
        <v>2708</v>
      </c>
      <c r="B95" s="610" t="str">
        <f>IF($A95="","",INDEX(POA_GC_2026!$O:$O,MATCH($A95,POA_GC_2026!$A:$A,0)))</f>
        <v>PROVISION Y PRESTACION DE SERVICIOS DE SALUD</v>
      </c>
      <c r="C95" s="610" t="str">
        <f>IF($A95="","",INDEX(POA_GC_2026!$E:$E,MATCH($A95,POA_GC_2026!$A:$A,0)))</f>
        <v>90</v>
      </c>
      <c r="D95" s="610" t="str">
        <f>IF($A95="","",INDEX(POA_GC_2026!$B:$B,MATCH($A95,POA_GC_2026!$A:$A,0)))</f>
        <v>HOSPITAL GENERAL DE CHONE</v>
      </c>
      <c r="E95" s="610" t="str">
        <f>IF($A95="","",INDEX(POA_GC_2026!$C:$C,MATCH($A95,POA_GC_2026!$A:$A,0)))</f>
        <v>ADQUISICION DE DISPOSITIVOS MEDICOS DE USO GENERAL</v>
      </c>
      <c r="F95" s="610">
        <f>IF($A95="","",INDEX(POA_GC_2026!$H:$H,MATCH($A95,POA_GC_2026!$A:$A,0)))</f>
        <v>530826</v>
      </c>
      <c r="G95" s="610" t="str">
        <f>IF($A95="","",INDEX(POA_GC_2026!$J:$J,MATCH($A95,POA_GC_2026!$A:$A,0)))</f>
        <v>001</v>
      </c>
      <c r="H95" s="611">
        <f>IF($A95="","",INDEX(POA_GC_2026!$BE:$BE,MATCH($A95,POA_GC_2026!$A:$A,0)))</f>
        <v>1410</v>
      </c>
      <c r="I95" s="611">
        <f>IF($A95="","",INDEX(POA_GC_2026!$DG:$DG,MATCH($A95,POA_GC_2026!$A:$A,0)))</f>
        <v>0</v>
      </c>
      <c r="J95" s="611">
        <f t="shared" si="12"/>
        <v>1410</v>
      </c>
      <c r="K95" s="119"/>
      <c r="L95" s="120">
        <v>40</v>
      </c>
      <c r="M95" s="121">
        <v>0</v>
      </c>
      <c r="N95" s="593" t="str">
        <f>IF(A95="","",INDEX(POA_GC_2026!CE:CE,MATCH(A95,POA_GC_2026!A:A,0)))</f>
        <v>SI</v>
      </c>
      <c r="O95" s="122">
        <v>1410</v>
      </c>
      <c r="P95" s="122">
        <v>1410</v>
      </c>
      <c r="Q95" s="138" t="s">
        <v>27</v>
      </c>
      <c r="R95" s="116"/>
      <c r="S95" s="604"/>
      <c r="T95" s="598">
        <f t="shared" ca="1" si="11"/>
        <v>46247</v>
      </c>
      <c r="U95" s="599">
        <f t="shared" ca="1" si="13"/>
        <v>45583</v>
      </c>
      <c r="V95" s="596"/>
      <c r="W95" s="588" t="str">
        <f t="shared" si="14"/>
        <v>90</v>
      </c>
      <c r="X95" s="588" t="str">
        <f>IF($A95="","",INDEX(POA_GC_2026!$G:$G,MATCH($A95,POA_GC_2026!$A:$A,0)))</f>
        <v>004</v>
      </c>
      <c r="Y95" s="589">
        <f t="shared" si="15"/>
        <v>1410</v>
      </c>
      <c r="Z95" s="589">
        <f t="shared" si="16"/>
        <v>0</v>
      </c>
      <c r="AA95" s="116" t="s">
        <v>2940</v>
      </c>
      <c r="AB95" s="120" t="s">
        <v>2891</v>
      </c>
      <c r="AC95" s="116">
        <v>1410</v>
      </c>
      <c r="AD95" s="116">
        <v>1410</v>
      </c>
      <c r="AE95" s="116" t="s">
        <v>2418</v>
      </c>
      <c r="AF95" s="116" t="s">
        <v>2709</v>
      </c>
      <c r="AG95" s="604">
        <v>46141</v>
      </c>
      <c r="AH95" s="604">
        <v>46141</v>
      </c>
      <c r="AI95" s="116"/>
      <c r="AJ95" s="116">
        <v>15</v>
      </c>
      <c r="AK95" s="604">
        <v>46158</v>
      </c>
      <c r="AL95" s="606">
        <v>46173</v>
      </c>
      <c r="AM95" s="604">
        <v>46203</v>
      </c>
      <c r="AN95" s="116"/>
      <c r="AO95" s="116"/>
      <c r="AP95" s="116"/>
    </row>
    <row r="96" spans="1:42" ht="22.5" customHeight="1">
      <c r="A96" s="144" t="s">
        <v>2710</v>
      </c>
      <c r="B96" s="610" t="str">
        <f>IF($A96="","",INDEX(POA_GC_2026!$O:$O,MATCH($A96,POA_GC_2026!$A:$A,0)))</f>
        <v>PROVISION Y PRESTACION DE SERVICIOS DE SALUD</v>
      </c>
      <c r="C96" s="610" t="str">
        <f>IF($A96="","",INDEX(POA_GC_2026!$E:$E,MATCH($A96,POA_GC_2026!$A:$A,0)))</f>
        <v>90</v>
      </c>
      <c r="D96" s="610" t="str">
        <f>IF($A96="","",INDEX(POA_GC_2026!$B:$B,MATCH($A96,POA_GC_2026!$A:$A,0)))</f>
        <v>HOSPITAL GENERAL DE CHONE</v>
      </c>
      <c r="E96" s="610" t="str">
        <f>IF($A96="","",INDEX(POA_GC_2026!$C:$C,MATCH($A96,POA_GC_2026!$A:$A,0)))</f>
        <v>ADQUISICION DE DISPOSITIVOS MEDICOS DE USO GENERAL</v>
      </c>
      <c r="F96" s="610">
        <f>IF($A96="","",INDEX(POA_GC_2026!$H:$H,MATCH($A96,POA_GC_2026!$A:$A,0)))</f>
        <v>530826</v>
      </c>
      <c r="G96" s="610" t="str">
        <f>IF($A96="","",INDEX(POA_GC_2026!$J:$J,MATCH($A96,POA_GC_2026!$A:$A,0)))</f>
        <v>001</v>
      </c>
      <c r="H96" s="611">
        <f>IF($A96="","",INDEX(POA_GC_2026!$BE:$BE,MATCH($A96,POA_GC_2026!$A:$A,0)))</f>
        <v>21201.739999999998</v>
      </c>
      <c r="I96" s="611">
        <f>IF($A96="","",INDEX(POA_GC_2026!$DG:$DG,MATCH($A96,POA_GC_2026!$A:$A,0)))</f>
        <v>21201.74</v>
      </c>
      <c r="J96" s="611">
        <f t="shared" si="12"/>
        <v>-3.637978807091713E-12</v>
      </c>
      <c r="K96" s="119">
        <v>46164</v>
      </c>
      <c r="L96" s="120">
        <v>65</v>
      </c>
      <c r="M96" s="121">
        <v>21201.74</v>
      </c>
      <c r="N96" s="593" t="str">
        <f>IF(A96="","",INDEX(POA_GC_2026!CE:CE,MATCH(A96,POA_GC_2026!A:A,0)))</f>
        <v>SI</v>
      </c>
      <c r="O96" s="122">
        <v>0</v>
      </c>
      <c r="P96" s="122">
        <v>0</v>
      </c>
      <c r="Q96" s="138"/>
      <c r="R96" s="116"/>
      <c r="S96" s="604"/>
      <c r="T96" s="598">
        <f t="shared" ca="1" si="11"/>
        <v>46247</v>
      </c>
      <c r="U96" s="599">
        <f t="shared" ca="1" si="13"/>
        <v>81</v>
      </c>
      <c r="V96" s="596"/>
      <c r="W96" s="588" t="str">
        <f t="shared" si="14"/>
        <v>90</v>
      </c>
      <c r="X96" s="588" t="str">
        <f>IF($A96="","",INDEX(POA_GC_2026!$G:$G,MATCH($A96,POA_GC_2026!$A:$A,0)))</f>
        <v>004</v>
      </c>
      <c r="Y96" s="589">
        <f t="shared" si="15"/>
        <v>0</v>
      </c>
      <c r="Z96" s="589">
        <f t="shared" si="16"/>
        <v>0</v>
      </c>
      <c r="AA96" s="116" t="s">
        <v>2940</v>
      </c>
      <c r="AB96" s="120" t="s">
        <v>2920</v>
      </c>
      <c r="AC96" s="612">
        <v>21201.74</v>
      </c>
      <c r="AD96" s="612">
        <v>19929.64</v>
      </c>
      <c r="AE96" s="116" t="s">
        <v>2461</v>
      </c>
      <c r="AF96" s="116" t="s">
        <v>2711</v>
      </c>
      <c r="AG96" s="604">
        <v>46176</v>
      </c>
      <c r="AH96" s="604">
        <v>46211</v>
      </c>
      <c r="AI96" s="613">
        <v>46223</v>
      </c>
      <c r="AJ96" s="116">
        <v>15</v>
      </c>
      <c r="AK96" s="604">
        <v>46249</v>
      </c>
      <c r="AL96" s="606">
        <v>46254</v>
      </c>
      <c r="AM96" s="604">
        <v>46265</v>
      </c>
      <c r="AN96" s="116"/>
      <c r="AO96" s="116"/>
      <c r="AP96" s="116"/>
    </row>
    <row r="97" spans="1:42" ht="22.5" customHeight="1">
      <c r="A97" s="144" t="s">
        <v>2712</v>
      </c>
      <c r="B97" s="610" t="str">
        <f>IF($A97="","",INDEX(POA_GC_2026!$O:$O,MATCH($A97,POA_GC_2026!$A:$A,0)))</f>
        <v>PROVISION Y PRESTACION DE SERVICIOS DE SALUD</v>
      </c>
      <c r="C97" s="610" t="str">
        <f>IF($A97="","",INDEX(POA_GC_2026!$E:$E,MATCH($A97,POA_GC_2026!$A:$A,0)))</f>
        <v>90</v>
      </c>
      <c r="D97" s="610" t="str">
        <f>IF($A97="","",INDEX(POA_GC_2026!$B:$B,MATCH($A97,POA_GC_2026!$A:$A,0)))</f>
        <v>HOSPITAL GENERAL DE CHONE</v>
      </c>
      <c r="E97" s="610" t="str">
        <f>IF($A97="","",INDEX(POA_GC_2026!$C:$C,MATCH($A97,POA_GC_2026!$A:$A,0)))</f>
        <v>ADQUISICION DE DISPOSITIVOS MEDICOS DE USO GENERAL</v>
      </c>
      <c r="F97" s="610">
        <f>IF($A97="","",INDEX(POA_GC_2026!$H:$H,MATCH($A97,POA_GC_2026!$A:$A,0)))</f>
        <v>530826</v>
      </c>
      <c r="G97" s="610" t="str">
        <f>IF($A97="","",INDEX(POA_GC_2026!$J:$J,MATCH($A97,POA_GC_2026!$A:$A,0)))</f>
        <v>001</v>
      </c>
      <c r="H97" s="611">
        <f>IF($A97="","",INDEX(POA_GC_2026!$BE:$BE,MATCH($A97,POA_GC_2026!$A:$A,0)))</f>
        <v>0</v>
      </c>
      <c r="I97" s="611">
        <f>IF($A97="","",INDEX(POA_GC_2026!$DG:$DG,MATCH($A97,POA_GC_2026!$A:$A,0)))</f>
        <v>0</v>
      </c>
      <c r="J97" s="611">
        <f t="shared" si="12"/>
        <v>0</v>
      </c>
      <c r="K97" s="119"/>
      <c r="L97" s="120"/>
      <c r="M97" s="121"/>
      <c r="N97" s="593" t="str">
        <f>IF(A97="","",INDEX(POA_GC_2026!CE:CE,MATCH(A97,POA_GC_2026!A:A,0)))</f>
        <v>NO</v>
      </c>
      <c r="O97" s="122"/>
      <c r="P97" s="122"/>
      <c r="Q97" s="138"/>
      <c r="R97" s="116"/>
      <c r="S97" s="604"/>
      <c r="T97" s="598">
        <f t="shared" ca="1" si="11"/>
        <v>46247</v>
      </c>
      <c r="U97" s="599">
        <f t="shared" ca="1" si="13"/>
        <v>45583</v>
      </c>
      <c r="V97" s="596"/>
      <c r="W97" s="588" t="str">
        <f t="shared" si="14"/>
        <v>90</v>
      </c>
      <c r="X97" s="588" t="str">
        <f>IF($A97="","",INDEX(POA_GC_2026!$G:$G,MATCH($A97,POA_GC_2026!$A:$A,0)))</f>
        <v>004</v>
      </c>
      <c r="Y97" s="589">
        <f t="shared" si="15"/>
        <v>0</v>
      </c>
      <c r="Z97" s="589">
        <f t="shared" si="16"/>
        <v>0</v>
      </c>
      <c r="AA97" s="116"/>
      <c r="AB97" s="120"/>
      <c r="AC97" s="116"/>
      <c r="AD97" s="116"/>
      <c r="AE97" s="116"/>
      <c r="AF97" s="116"/>
      <c r="AG97" s="596"/>
      <c r="AH97" s="596"/>
      <c r="AI97" s="116"/>
      <c r="AJ97" s="116"/>
      <c r="AK97" s="596"/>
      <c r="AL97" s="600"/>
      <c r="AM97" s="596"/>
      <c r="AN97" s="116"/>
      <c r="AO97" s="116"/>
      <c r="AP97" s="116"/>
    </row>
    <row r="98" spans="1:42" ht="22.5" customHeight="1">
      <c r="A98" s="144" t="s">
        <v>2713</v>
      </c>
      <c r="B98" s="610" t="str">
        <f>IF($A98="","",INDEX(POA_GC_2026!$O:$O,MATCH($A98,POA_GC_2026!$A:$A,0)))</f>
        <v>PROVISION Y PRESTACION DE SERVICIOS DE SALUD</v>
      </c>
      <c r="C98" s="610" t="str">
        <f>IF($A98="","",INDEX(POA_GC_2026!$E:$E,MATCH($A98,POA_GC_2026!$A:$A,0)))</f>
        <v>90</v>
      </c>
      <c r="D98" s="610" t="str">
        <f>IF($A98="","",INDEX(POA_GC_2026!$B:$B,MATCH($A98,POA_GC_2026!$A:$A,0)))</f>
        <v>HOSPITAL GENERAL DE CHONE</v>
      </c>
      <c r="E98" s="610" t="str">
        <f>IF($A98="","",INDEX(POA_GC_2026!$C:$C,MATCH($A98,POA_GC_2026!$A:$A,0)))</f>
        <v>ADQUISICION DE DISPOSITIVOS PARA ODONTOLOGIA</v>
      </c>
      <c r="F98" s="610">
        <f>IF($A98="","",INDEX(POA_GC_2026!$H:$H,MATCH($A98,POA_GC_2026!$A:$A,0)))</f>
        <v>530832</v>
      </c>
      <c r="G98" s="610" t="str">
        <f>IF($A98="","",INDEX(POA_GC_2026!$J:$J,MATCH($A98,POA_GC_2026!$A:$A,0)))</f>
        <v>001</v>
      </c>
      <c r="H98" s="611">
        <f>IF($A98="","",INDEX(POA_GC_2026!$BE:$BE,MATCH($A98,POA_GC_2026!$A:$A,0)))</f>
        <v>0</v>
      </c>
      <c r="I98" s="611">
        <f>IF($A98="","",INDEX(POA_GC_2026!$DG:$DG,MATCH($A98,POA_GC_2026!$A:$A,0)))</f>
        <v>0</v>
      </c>
      <c r="J98" s="611">
        <f t="shared" si="12"/>
        <v>0</v>
      </c>
      <c r="K98" s="119"/>
      <c r="L98" s="120"/>
      <c r="M98" s="121"/>
      <c r="N98" s="593" t="str">
        <f>IF(A98="","",INDEX(POA_GC_2026!CE:CE,MATCH(A98,POA_GC_2026!A:A,0)))</f>
        <v>NO</v>
      </c>
      <c r="O98" s="122"/>
      <c r="P98" s="122"/>
      <c r="Q98" s="138"/>
      <c r="R98" s="116"/>
      <c r="S98" s="604"/>
      <c r="T98" s="598">
        <f t="shared" ca="1" si="11"/>
        <v>46247</v>
      </c>
      <c r="U98" s="599">
        <f t="shared" ca="1" si="13"/>
        <v>45583</v>
      </c>
      <c r="V98" s="596"/>
      <c r="W98" s="588" t="str">
        <f t="shared" si="14"/>
        <v>90</v>
      </c>
      <c r="X98" s="588" t="str">
        <f>IF($A98="","",INDEX(POA_GC_2026!$G:$G,MATCH($A98,POA_GC_2026!$A:$A,0)))</f>
        <v>004</v>
      </c>
      <c r="Y98" s="589">
        <f t="shared" si="15"/>
        <v>0</v>
      </c>
      <c r="Z98" s="589">
        <f t="shared" si="16"/>
        <v>0</v>
      </c>
      <c r="AA98" s="116"/>
      <c r="AB98" s="120"/>
      <c r="AC98" s="116"/>
      <c r="AD98" s="116"/>
      <c r="AE98" s="116"/>
      <c r="AF98" s="116"/>
      <c r="AG98" s="596"/>
      <c r="AH98" s="596"/>
      <c r="AI98" s="116"/>
      <c r="AJ98" s="116"/>
      <c r="AK98" s="596"/>
      <c r="AL98" s="600"/>
      <c r="AM98" s="596"/>
      <c r="AN98" s="116"/>
      <c r="AO98" s="116"/>
      <c r="AP98" s="116"/>
    </row>
    <row r="99" spans="1:42" ht="22.5" customHeight="1">
      <c r="A99" s="144" t="s">
        <v>2716</v>
      </c>
      <c r="B99" s="610" t="str">
        <f>IF($A99="","",INDEX(POA_GC_2026!$O:$O,MATCH($A99,POA_GC_2026!$A:$A,0)))</f>
        <v>PROVISION Y PRESTACION DE SERVICIOS DE SALUD</v>
      </c>
      <c r="C99" s="610" t="str">
        <f>IF($A99="","",INDEX(POA_GC_2026!$E:$E,MATCH($A99,POA_GC_2026!$A:$A,0)))</f>
        <v>90</v>
      </c>
      <c r="D99" s="610" t="str">
        <f>IF($A99="","",INDEX(POA_GC_2026!$B:$B,MATCH($A99,POA_GC_2026!$A:$A,0)))</f>
        <v>HOSPITAL GENERAL DE CHONE</v>
      </c>
      <c r="E99" s="610" t="str">
        <f>IF($A99="","",INDEX(POA_GC_2026!$C:$C,MATCH($A99,POA_GC_2026!$A:$A,0)))</f>
        <v>ADQUISICION DE DISPOSITIVOS PARA TRAUMATOLOGIA</v>
      </c>
      <c r="F99" s="610">
        <f>IF($A99="","",INDEX(POA_GC_2026!$H:$H,MATCH($A99,POA_GC_2026!$A:$A,0)))</f>
        <v>530834</v>
      </c>
      <c r="G99" s="610" t="str">
        <f>IF($A99="","",INDEX(POA_GC_2026!$J:$J,MATCH($A99,POA_GC_2026!$A:$A,0)))</f>
        <v>001</v>
      </c>
      <c r="H99" s="611">
        <f>IF($A99="","",INDEX(POA_GC_2026!$BE:$BE,MATCH($A99,POA_GC_2026!$A:$A,0)))</f>
        <v>0</v>
      </c>
      <c r="I99" s="611">
        <f>IF($A99="","",INDEX(POA_GC_2026!$DG:$DG,MATCH($A99,POA_GC_2026!$A:$A,0)))</f>
        <v>0</v>
      </c>
      <c r="J99" s="611">
        <f t="shared" si="12"/>
        <v>0</v>
      </c>
      <c r="K99" s="119"/>
      <c r="L99" s="120"/>
      <c r="M99" s="121"/>
      <c r="N99" s="593" t="str">
        <f>IF(A99="","",INDEX(POA_GC_2026!CE:CE,MATCH(A99,POA_GC_2026!A:A,0)))</f>
        <v>NO</v>
      </c>
      <c r="O99" s="122"/>
      <c r="P99" s="122"/>
      <c r="Q99" s="138"/>
      <c r="R99" s="116"/>
      <c r="S99" s="604"/>
      <c r="T99" s="598">
        <f t="shared" ca="1" si="11"/>
        <v>46247</v>
      </c>
      <c r="U99" s="599">
        <f t="shared" ca="1" si="13"/>
        <v>45583</v>
      </c>
      <c r="V99" s="596"/>
      <c r="W99" s="588" t="str">
        <f t="shared" si="14"/>
        <v>90</v>
      </c>
      <c r="X99" s="588" t="str">
        <f>IF($A99="","",INDEX(POA_GC_2026!$G:$G,MATCH($A99,POA_GC_2026!$A:$A,0)))</f>
        <v>004</v>
      </c>
      <c r="Y99" s="589">
        <f t="shared" si="15"/>
        <v>0</v>
      </c>
      <c r="Z99" s="589">
        <f t="shared" si="16"/>
        <v>0</v>
      </c>
      <c r="AA99" s="116"/>
      <c r="AB99" s="120"/>
      <c r="AC99" s="116"/>
      <c r="AD99" s="116"/>
      <c r="AE99" s="116"/>
      <c r="AF99" s="116"/>
      <c r="AG99" s="596"/>
      <c r="AH99" s="596"/>
      <c r="AI99" s="116"/>
      <c r="AJ99" s="116"/>
      <c r="AK99" s="596"/>
      <c r="AL99" s="600"/>
      <c r="AM99" s="596"/>
      <c r="AN99" s="116"/>
      <c r="AO99" s="116"/>
      <c r="AP99" s="116"/>
    </row>
    <row r="100" spans="1:42" ht="22.5" customHeight="1">
      <c r="A100" s="144" t="s">
        <v>2720</v>
      </c>
      <c r="B100" s="610" t="str">
        <f>IF($A100="","",INDEX(POA_GC_2026!$O:$O,MATCH($A100,POA_GC_2026!$A:$A,0)))</f>
        <v>PROVISION Y PRESTACION DE SERVICIOS DE SALUD</v>
      </c>
      <c r="C100" s="610" t="str">
        <f>IF($A100="","",INDEX(POA_GC_2026!$E:$E,MATCH($A100,POA_GC_2026!$A:$A,0)))</f>
        <v>90</v>
      </c>
      <c r="D100" s="610" t="str">
        <f>IF($A100="","",INDEX(POA_GC_2026!$B:$B,MATCH($A100,POA_GC_2026!$A:$A,0)))</f>
        <v>HOSPITAL GENERAL DE CHONE</v>
      </c>
      <c r="E100" s="610" t="str">
        <f>IF($A100="","",INDEX(POA_GC_2026!$C:$C,MATCH($A100,POA_GC_2026!$A:$A,0)))</f>
        <v>ADQUISICION DE PARTES Y RESPUESTOS</v>
      </c>
      <c r="F100" s="610">
        <f>IF($A100="","",INDEX(POA_GC_2026!$H:$H,MATCH($A100,POA_GC_2026!$A:$A,0)))</f>
        <v>531411</v>
      </c>
      <c r="G100" s="610" t="str">
        <f>IF($A100="","",INDEX(POA_GC_2026!$J:$J,MATCH($A100,POA_GC_2026!$A:$A,0)))</f>
        <v>001</v>
      </c>
      <c r="H100" s="611">
        <f>IF($A100="","",INDEX(POA_GC_2026!$BE:$BE,MATCH($A100,POA_GC_2026!$A:$A,0)))</f>
        <v>0</v>
      </c>
      <c r="I100" s="611">
        <f>IF($A100="","",INDEX(POA_GC_2026!$DG:$DG,MATCH($A100,POA_GC_2026!$A:$A,0)))</f>
        <v>0</v>
      </c>
      <c r="J100" s="611">
        <f t="shared" si="12"/>
        <v>0</v>
      </c>
      <c r="K100" s="119"/>
      <c r="L100" s="120"/>
      <c r="M100" s="121"/>
      <c r="N100" s="593" t="str">
        <f>IF(A100="","",INDEX(POA_GC_2026!CE:CE,MATCH(A100,POA_GC_2026!A:A,0)))</f>
        <v>NO</v>
      </c>
      <c r="O100" s="122"/>
      <c r="P100" s="122"/>
      <c r="Q100" s="138"/>
      <c r="R100" s="116"/>
      <c r="S100" s="604"/>
      <c r="T100" s="598">
        <f t="shared" ca="1" si="11"/>
        <v>46247</v>
      </c>
      <c r="U100" s="599">
        <f t="shared" ca="1" si="13"/>
        <v>45583</v>
      </c>
      <c r="V100" s="596"/>
      <c r="W100" s="588" t="str">
        <f t="shared" si="14"/>
        <v>90</v>
      </c>
      <c r="X100" s="588" t="str">
        <f>IF($A100="","",INDEX(POA_GC_2026!$G:$G,MATCH($A100,POA_GC_2026!$A:$A,0)))</f>
        <v>004</v>
      </c>
      <c r="Y100" s="589">
        <f t="shared" si="15"/>
        <v>0</v>
      </c>
      <c r="Z100" s="589">
        <f t="shared" si="16"/>
        <v>0</v>
      </c>
      <c r="AA100" s="116"/>
      <c r="AB100" s="120"/>
      <c r="AC100" s="116"/>
      <c r="AD100" s="116"/>
      <c r="AE100" s="116"/>
      <c r="AF100" s="116"/>
      <c r="AG100" s="596"/>
      <c r="AH100" s="596"/>
      <c r="AI100" s="116"/>
      <c r="AJ100" s="116"/>
      <c r="AK100" s="596"/>
      <c r="AL100" s="600"/>
      <c r="AM100" s="596"/>
      <c r="AN100" s="116"/>
      <c r="AO100" s="116"/>
      <c r="AP100" s="116"/>
    </row>
    <row r="101" spans="1:42" ht="22.5" customHeight="1">
      <c r="A101" s="144" t="s">
        <v>2722</v>
      </c>
      <c r="B101" s="610" t="str">
        <f>IF($A101="","",INDEX(POA_GC_2026!$O:$O,MATCH($A101,POA_GC_2026!$A:$A,0)))</f>
        <v>PROVISION Y PRESTACION DE SERVICIOS DE SALUD</v>
      </c>
      <c r="C101" s="610" t="str">
        <f>IF($A101="","",INDEX(POA_GC_2026!$E:$E,MATCH($A101,POA_GC_2026!$A:$A,0)))</f>
        <v>90</v>
      </c>
      <c r="D101" s="610" t="str">
        <f>IF($A101="","",INDEX(POA_GC_2026!$B:$B,MATCH($A101,POA_GC_2026!$A:$A,0)))</f>
        <v>HOSPITAL GENERAL DE CHONE</v>
      </c>
      <c r="E101" s="610" t="str">
        <f>IF($A101="","",INDEX(POA_GC_2026!$C:$C,MATCH($A101,POA_GC_2026!$A:$A,0)))</f>
        <v>ARRENDAMIENTOS, ALICUOTAS, IMPUESTOS, OBLIGACIONES PATRONALES</v>
      </c>
      <c r="F101" s="610">
        <f>IF($A101="","",INDEX(POA_GC_2026!$H:$H,MATCH($A101,POA_GC_2026!$A:$A,0)))</f>
        <v>570102</v>
      </c>
      <c r="G101" s="610" t="str">
        <f>IF($A101="","",INDEX(POA_GC_2026!$J:$J,MATCH($A101,POA_GC_2026!$A:$A,0)))</f>
        <v>001</v>
      </c>
      <c r="H101" s="611">
        <f>IF($A101="","",INDEX(POA_GC_2026!$BE:$BE,MATCH($A101,POA_GC_2026!$A:$A,0)))</f>
        <v>10406.86</v>
      </c>
      <c r="I101" s="611">
        <f>IF($A101="","",INDEX(POA_GC_2026!$DG:$DG,MATCH($A101,POA_GC_2026!$A:$A,0)))</f>
        <v>0</v>
      </c>
      <c r="J101" s="611">
        <f t="shared" si="12"/>
        <v>10406.86</v>
      </c>
      <c r="K101" s="119">
        <v>46056</v>
      </c>
      <c r="L101" s="120">
        <v>19</v>
      </c>
      <c r="M101" s="121">
        <v>0</v>
      </c>
      <c r="N101" s="593" t="str">
        <f>IF(A101="","",INDEX(POA_GC_2026!CE:CE,MATCH(A101,POA_GC_2026!A:A,0)))</f>
        <v>SI</v>
      </c>
      <c r="O101" s="122">
        <v>10406.86</v>
      </c>
      <c r="P101" s="122">
        <v>10406.86</v>
      </c>
      <c r="Q101" s="603" t="s">
        <v>28</v>
      </c>
      <c r="R101" s="116"/>
      <c r="S101" s="604">
        <v>46027</v>
      </c>
      <c r="T101" s="598">
        <f t="shared" ca="1" si="11"/>
        <v>46247</v>
      </c>
      <c r="U101" s="599">
        <f t="shared" ca="1" si="13"/>
        <v>190</v>
      </c>
      <c r="V101" s="596"/>
      <c r="W101" s="588" t="str">
        <f t="shared" si="14"/>
        <v>90</v>
      </c>
      <c r="X101" s="588" t="str">
        <f>IF($A101="","",INDEX(POA_GC_2026!$G:$G,MATCH($A101,POA_GC_2026!$A:$A,0)))</f>
        <v>004</v>
      </c>
      <c r="Y101" s="589">
        <f t="shared" si="15"/>
        <v>10406.86</v>
      </c>
      <c r="Z101" s="589">
        <f t="shared" si="16"/>
        <v>0</v>
      </c>
      <c r="AA101" s="116" t="s">
        <v>2942</v>
      </c>
      <c r="AB101" s="120" t="s">
        <v>2855</v>
      </c>
      <c r="AC101" s="116">
        <v>10406.86</v>
      </c>
      <c r="AD101" s="116">
        <v>10406.86</v>
      </c>
      <c r="AE101" s="116" t="s">
        <v>198</v>
      </c>
      <c r="AF101" s="116" t="s">
        <v>198</v>
      </c>
      <c r="AG101" s="596"/>
      <c r="AH101" s="596"/>
      <c r="AI101" s="116"/>
      <c r="AJ101" s="116"/>
      <c r="AK101" s="596"/>
      <c r="AL101" s="606">
        <v>46081</v>
      </c>
      <c r="AM101" s="606">
        <v>46081</v>
      </c>
      <c r="AN101" s="116"/>
      <c r="AO101" s="116"/>
      <c r="AP101" s="116"/>
    </row>
    <row r="102" spans="1:42" ht="22.5" customHeight="1">
      <c r="A102" s="144" t="s">
        <v>2724</v>
      </c>
      <c r="B102" s="610" t="str">
        <f>IF($A102="","",INDEX(POA_GC_2026!$O:$O,MATCH($A102,POA_GC_2026!$A:$A,0)))</f>
        <v>PROVISION Y PRESTACION DE SERVICIOS DE SALUD</v>
      </c>
      <c r="C102" s="610" t="str">
        <f>IF($A102="","",INDEX(POA_GC_2026!$E:$E,MATCH($A102,POA_GC_2026!$A:$A,0)))</f>
        <v>90</v>
      </c>
      <c r="D102" s="610" t="str">
        <f>IF($A102="","",INDEX(POA_GC_2026!$B:$B,MATCH($A102,POA_GC_2026!$A:$A,0)))</f>
        <v>HOSPITAL GENERAL DE CHONE</v>
      </c>
      <c r="E102" s="610" t="str">
        <f>IF($A102="","",INDEX(POA_GC_2026!$C:$C,MATCH($A102,POA_GC_2026!$A:$A,0)))</f>
        <v>ARRENDAMIENTOS, ALICUOTAS, IMPUESTOS, OBLIGACIONES PATRONALES</v>
      </c>
      <c r="F102" s="610">
        <f>IF($A102="","",INDEX(POA_GC_2026!$H:$H,MATCH($A102,POA_GC_2026!$A:$A,0)))</f>
        <v>570102</v>
      </c>
      <c r="G102" s="610" t="str">
        <f>IF($A102="","",INDEX(POA_GC_2026!$J:$J,MATCH($A102,POA_GC_2026!$A:$A,0)))</f>
        <v>001</v>
      </c>
      <c r="H102" s="611">
        <f>IF($A102="","",INDEX(POA_GC_2026!$BE:$BE,MATCH($A102,POA_GC_2026!$A:$A,0)))</f>
        <v>0</v>
      </c>
      <c r="I102" s="611">
        <f>IF($A102="","",INDEX(POA_GC_2026!$DG:$DG,MATCH($A102,POA_GC_2026!$A:$A,0)))</f>
        <v>0</v>
      </c>
      <c r="J102" s="611">
        <f t="shared" si="12"/>
        <v>0</v>
      </c>
      <c r="K102" s="119"/>
      <c r="L102" s="120"/>
      <c r="M102" s="121"/>
      <c r="N102" s="593" t="str">
        <f>IF(A102="","",INDEX(POA_GC_2026!CE:CE,MATCH(A102,POA_GC_2026!A:A,0)))</f>
        <v>NO</v>
      </c>
      <c r="O102" s="122"/>
      <c r="P102" s="122"/>
      <c r="Q102" s="138"/>
      <c r="R102" s="116"/>
      <c r="S102" s="604"/>
      <c r="T102" s="598">
        <f t="shared" ca="1" si="11"/>
        <v>46247</v>
      </c>
      <c r="U102" s="599">
        <f t="shared" ca="1" si="13"/>
        <v>45583</v>
      </c>
      <c r="V102" s="596"/>
      <c r="W102" s="588" t="str">
        <f t="shared" si="14"/>
        <v>90</v>
      </c>
      <c r="X102" s="588" t="str">
        <f>IF($A102="","",INDEX(POA_GC_2026!$G:$G,MATCH($A102,POA_GC_2026!$A:$A,0)))</f>
        <v>004</v>
      </c>
      <c r="Y102" s="589">
        <f t="shared" si="15"/>
        <v>0</v>
      </c>
      <c r="Z102" s="589">
        <f t="shared" si="16"/>
        <v>0</v>
      </c>
      <c r="AA102" s="116"/>
      <c r="AB102" s="120"/>
      <c r="AC102" s="116"/>
      <c r="AD102" s="116"/>
      <c r="AE102" s="116"/>
      <c r="AF102" s="116"/>
      <c r="AG102" s="596"/>
      <c r="AH102" s="596"/>
      <c r="AI102" s="116"/>
      <c r="AJ102" s="116"/>
      <c r="AK102" s="596"/>
      <c r="AL102" s="600"/>
      <c r="AM102" s="596"/>
      <c r="AN102" s="116"/>
      <c r="AO102" s="116"/>
      <c r="AP102" s="116"/>
    </row>
    <row r="103" spans="1:42" ht="22.5" customHeight="1">
      <c r="A103" s="144" t="s">
        <v>2725</v>
      </c>
      <c r="B103" s="610" t="str">
        <f>IF($A103="","",INDEX(POA_GC_2026!$O:$O,MATCH($A103,POA_GC_2026!$A:$A,0)))</f>
        <v>PROVISION Y PRESTACION DE SERVICIOS DE SALUD</v>
      </c>
      <c r="C103" s="610" t="str">
        <f>IF($A103="","",INDEX(POA_GC_2026!$E:$E,MATCH($A103,POA_GC_2026!$A:$A,0)))</f>
        <v>90</v>
      </c>
      <c r="D103" s="610" t="str">
        <f>IF($A103="","",INDEX(POA_GC_2026!$B:$B,MATCH($A103,POA_GC_2026!$A:$A,0)))</f>
        <v>HOSPITAL GENERAL DE CHONE</v>
      </c>
      <c r="E103" s="610" t="str">
        <f>IF($A103="","",INDEX(POA_GC_2026!$C:$C,MATCH($A103,POA_GC_2026!$A:$A,0)))</f>
        <v>CONTRATACION DE POLIZAS DE LOS BIENES MUEBLES E INMUEBLES DEL HGNDC</v>
      </c>
      <c r="F103" s="610">
        <f>IF($A103="","",INDEX(POA_GC_2026!$H:$H,MATCH($A103,POA_GC_2026!$A:$A,0)))</f>
        <v>570201</v>
      </c>
      <c r="G103" s="610" t="str">
        <f>IF($A103="","",INDEX(POA_GC_2026!$J:$J,MATCH($A103,POA_GC_2026!$A:$A,0)))</f>
        <v>001</v>
      </c>
      <c r="H103" s="611">
        <f>IF($A103="","",INDEX(POA_GC_2026!$BE:$BE,MATCH($A103,POA_GC_2026!$A:$A,0)))</f>
        <v>20055.140000000007</v>
      </c>
      <c r="I103" s="611">
        <f>IF($A103="","",INDEX(POA_GC_2026!$DG:$DG,MATCH($A103,POA_GC_2026!$A:$A,0)))</f>
        <v>0</v>
      </c>
      <c r="J103" s="611">
        <f t="shared" si="12"/>
        <v>20055.140000000007</v>
      </c>
      <c r="K103" s="119">
        <v>46177</v>
      </c>
      <c r="L103" s="120">
        <v>72</v>
      </c>
      <c r="M103" s="121">
        <v>0</v>
      </c>
      <c r="N103" s="593" t="str">
        <f>IF(A103="","",INDEX(POA_GC_2026!CE:CE,MATCH(A103,POA_GC_2026!A:A,0)))</f>
        <v>SI</v>
      </c>
      <c r="O103" s="121">
        <v>20055.14</v>
      </c>
      <c r="P103" s="122"/>
      <c r="Q103" s="138"/>
      <c r="R103" s="116"/>
      <c r="S103" s="604">
        <v>46107</v>
      </c>
      <c r="T103" s="598">
        <f t="shared" ca="1" si="11"/>
        <v>46247</v>
      </c>
      <c r="U103" s="599">
        <f t="shared" ca="1" si="13"/>
        <v>69</v>
      </c>
      <c r="V103" s="596">
        <v>344</v>
      </c>
      <c r="W103" s="588" t="str">
        <f t="shared" si="14"/>
        <v>90</v>
      </c>
      <c r="X103" s="588" t="str">
        <f>IF($A103="","",INDEX(POA_GC_2026!$G:$G,MATCH($A103,POA_GC_2026!$A:$A,0)))</f>
        <v>004</v>
      </c>
      <c r="Y103" s="589">
        <f t="shared" si="15"/>
        <v>20055.14</v>
      </c>
      <c r="Z103" s="589">
        <f t="shared" si="16"/>
        <v>20055.14</v>
      </c>
      <c r="AA103" s="116" t="s">
        <v>2942</v>
      </c>
      <c r="AB103" s="120" t="s">
        <v>2960</v>
      </c>
      <c r="AC103" s="116">
        <v>57233.49</v>
      </c>
      <c r="AD103" s="116">
        <v>57233.49</v>
      </c>
      <c r="AE103" s="116" t="s">
        <v>2961</v>
      </c>
      <c r="AF103" s="116" t="s">
        <v>2727</v>
      </c>
      <c r="AG103" s="604">
        <v>45774</v>
      </c>
      <c r="AH103" s="604">
        <v>45803</v>
      </c>
      <c r="AI103" s="604">
        <v>45774</v>
      </c>
      <c r="AJ103" s="116">
        <v>30</v>
      </c>
      <c r="AK103" s="604">
        <v>45808</v>
      </c>
      <c r="AL103" s="600"/>
      <c r="AM103" s="596"/>
      <c r="AN103" s="116"/>
      <c r="AO103" s="116" t="s">
        <v>2946</v>
      </c>
      <c r="AP103" s="116"/>
    </row>
    <row r="104" spans="1:42" ht="22.5" customHeight="1">
      <c r="A104" s="144" t="s">
        <v>2728</v>
      </c>
      <c r="B104" s="610" t="str">
        <f>IF($A104="","",INDEX(POA_GC_2026!$O:$O,MATCH($A104,POA_GC_2026!$A:$A,0)))</f>
        <v>PROVISION Y PRESTACION DE SERVICIOS DE SALUD</v>
      </c>
      <c r="C104" s="610" t="str">
        <f>IF($A104="","",INDEX(POA_GC_2026!$E:$E,MATCH($A104,POA_GC_2026!$A:$A,0)))</f>
        <v>90</v>
      </c>
      <c r="D104" s="610" t="str">
        <f>IF($A104="","",INDEX(POA_GC_2026!$B:$B,MATCH($A104,POA_GC_2026!$A:$A,0)))</f>
        <v>HOSPITAL GENERAL DE CHONE</v>
      </c>
      <c r="E104" s="610" t="str">
        <f>IF($A104="","",INDEX(POA_GC_2026!$C:$C,MATCH($A104,POA_GC_2026!$A:$A,0)))</f>
        <v>CONTRATACION DE POLIZAS DE LOS BIENES MUEBLES E INMUEBLES DEL HGNDC</v>
      </c>
      <c r="F104" s="610">
        <f>IF($A104="","",INDEX(POA_GC_2026!$H:$H,MATCH($A104,POA_GC_2026!$A:$A,0)))</f>
        <v>570201</v>
      </c>
      <c r="G104" s="610" t="str">
        <f>IF($A104="","",INDEX(POA_GC_2026!$J:$J,MATCH($A104,POA_GC_2026!$A:$A,0)))</f>
        <v>001</v>
      </c>
      <c r="H104" s="611">
        <f>IF($A104="","",INDEX(POA_GC_2026!$BE:$BE,MATCH($A104,POA_GC_2026!$A:$A,0)))</f>
        <v>3945.6700000000019</v>
      </c>
      <c r="I104" s="611">
        <f>IF($A104="","",INDEX(POA_GC_2026!$DG:$DG,MATCH($A104,POA_GC_2026!$A:$A,0)))</f>
        <v>0</v>
      </c>
      <c r="J104" s="611">
        <f t="shared" si="12"/>
        <v>3945.6700000000019</v>
      </c>
      <c r="K104" s="119">
        <v>46107</v>
      </c>
      <c r="L104" s="120">
        <v>33</v>
      </c>
      <c r="M104" s="121">
        <v>0</v>
      </c>
      <c r="N104" s="593" t="str">
        <f>IF(A104="","",INDEX(POA_GC_2026!CE:CE,MATCH(A104,POA_GC_2026!A:A,0)))</f>
        <v>SI</v>
      </c>
      <c r="O104" s="122">
        <v>3945.67</v>
      </c>
      <c r="P104" s="122">
        <v>3945.67</v>
      </c>
      <c r="Q104" s="138" t="s">
        <v>26</v>
      </c>
      <c r="R104" s="116"/>
      <c r="S104" s="604">
        <v>46027</v>
      </c>
      <c r="T104" s="598">
        <f t="shared" ca="1" si="11"/>
        <v>46247</v>
      </c>
      <c r="U104" s="599">
        <f t="shared" ca="1" si="13"/>
        <v>137</v>
      </c>
      <c r="V104" s="596"/>
      <c r="W104" s="588" t="str">
        <f t="shared" si="14"/>
        <v>90</v>
      </c>
      <c r="X104" s="588" t="str">
        <f>IF($A104="","",INDEX(POA_GC_2026!$G:$G,MATCH($A104,POA_GC_2026!$A:$A,0)))</f>
        <v>004</v>
      </c>
      <c r="Y104" s="589">
        <f t="shared" si="15"/>
        <v>3945.67</v>
      </c>
      <c r="Z104" s="589">
        <f t="shared" si="16"/>
        <v>0</v>
      </c>
      <c r="AA104" s="116" t="s">
        <v>2940</v>
      </c>
      <c r="AB104" s="120" t="s">
        <v>2856</v>
      </c>
      <c r="AC104" s="116">
        <v>3945.67</v>
      </c>
      <c r="AD104" s="116">
        <v>3945.67</v>
      </c>
      <c r="AE104" s="116" t="s">
        <v>2418</v>
      </c>
      <c r="AF104" s="116" t="s">
        <v>2729</v>
      </c>
      <c r="AG104" s="604">
        <v>46114</v>
      </c>
      <c r="AH104" s="604">
        <v>46114</v>
      </c>
      <c r="AI104" s="116"/>
      <c r="AJ104" s="116">
        <v>365</v>
      </c>
      <c r="AK104" s="596"/>
      <c r="AL104" s="606">
        <v>46142</v>
      </c>
      <c r="AM104" s="604">
        <v>46387</v>
      </c>
      <c r="AN104" s="116"/>
      <c r="AO104" s="116"/>
      <c r="AP104" s="116"/>
    </row>
    <row r="105" spans="1:42" ht="22.5" customHeight="1">
      <c r="A105" s="144" t="s">
        <v>2730</v>
      </c>
      <c r="B105" s="610" t="str">
        <f>IF($A105="","",INDEX(POA_GC_2026!$O:$O,MATCH($A105,POA_GC_2026!$A:$A,0)))</f>
        <v>PROVISION Y PRESTACION DE SERVICIOS DE SALUD</v>
      </c>
      <c r="C105" s="610" t="str">
        <f>IF($A105="","",INDEX(POA_GC_2026!$E:$E,MATCH($A105,POA_GC_2026!$A:$A,0)))</f>
        <v>90</v>
      </c>
      <c r="D105" s="610" t="str">
        <f>IF($A105="","",INDEX(POA_GC_2026!$B:$B,MATCH($A105,POA_GC_2026!$A:$A,0)))</f>
        <v>HOSPITAL GENERAL DE CHONE</v>
      </c>
      <c r="E105" s="610" t="str">
        <f>IF($A105="","",INDEX(POA_GC_2026!$C:$C,MATCH($A105,POA_GC_2026!$A:$A,0)))</f>
        <v>CONTRATACION DE POLIZAS DE LOS SERVIDORES DEL HGNDC</v>
      </c>
      <c r="F105" s="610">
        <f>IF($A105="","",INDEX(POA_GC_2026!$H:$H,MATCH($A105,POA_GC_2026!$A:$A,0)))</f>
        <v>570201</v>
      </c>
      <c r="G105" s="610" t="str">
        <f>IF($A105="","",INDEX(POA_GC_2026!$J:$J,MATCH($A105,POA_GC_2026!$A:$A,0)))</f>
        <v>001</v>
      </c>
      <c r="H105" s="611">
        <f>IF($A105="","",INDEX(POA_GC_2026!$BE:$BE,MATCH($A105,POA_GC_2026!$A:$A,0)))</f>
        <v>832.05999999999767</v>
      </c>
      <c r="I105" s="611">
        <f>IF($A105="","",INDEX(POA_GC_2026!$DG:$DG,MATCH($A105,POA_GC_2026!$A:$A,0)))</f>
        <v>0</v>
      </c>
      <c r="J105" s="611">
        <f t="shared" si="12"/>
        <v>832.05999999999767</v>
      </c>
      <c r="K105" s="119">
        <v>46176</v>
      </c>
      <c r="L105" s="120">
        <v>71</v>
      </c>
      <c r="M105" s="121">
        <v>0</v>
      </c>
      <c r="N105" s="593" t="str">
        <f>IF(A105="","",INDEX(POA_GC_2026!CE:CE,MATCH(A105,POA_GC_2026!A:A,0)))</f>
        <v>SI</v>
      </c>
      <c r="O105" s="121">
        <v>832.06</v>
      </c>
      <c r="P105" s="121">
        <v>832.06</v>
      </c>
      <c r="Q105" s="603" t="s">
        <v>28</v>
      </c>
      <c r="R105" s="116"/>
      <c r="S105" s="604">
        <v>46059</v>
      </c>
      <c r="T105" s="598">
        <f t="shared" ca="1" si="11"/>
        <v>46247</v>
      </c>
      <c r="U105" s="599">
        <f t="shared" ca="1" si="13"/>
        <v>70</v>
      </c>
      <c r="V105" s="596">
        <v>336</v>
      </c>
      <c r="W105" s="588" t="str">
        <f t="shared" si="14"/>
        <v>90</v>
      </c>
      <c r="X105" s="588" t="str">
        <f>IF($A105="","",INDEX(POA_GC_2026!$G:$G,MATCH($A105,POA_GC_2026!$A:$A,0)))</f>
        <v>004</v>
      </c>
      <c r="Y105" s="589">
        <f t="shared" si="15"/>
        <v>832.06</v>
      </c>
      <c r="Z105" s="589">
        <f t="shared" si="16"/>
        <v>0</v>
      </c>
      <c r="AA105" s="116" t="s">
        <v>2940</v>
      </c>
      <c r="AB105" s="120" t="s">
        <v>2934</v>
      </c>
      <c r="AC105" s="116">
        <v>832.06</v>
      </c>
      <c r="AD105" s="116">
        <v>832.06</v>
      </c>
      <c r="AE105" s="116" t="s">
        <v>2418</v>
      </c>
      <c r="AF105" s="116" t="s">
        <v>3079</v>
      </c>
      <c r="AG105" s="604">
        <v>46185</v>
      </c>
      <c r="AH105" s="604">
        <v>46185</v>
      </c>
      <c r="AI105" s="116"/>
      <c r="AJ105" s="116">
        <v>365</v>
      </c>
      <c r="AK105" s="596"/>
      <c r="AL105" s="606">
        <v>46203</v>
      </c>
      <c r="AM105" s="604">
        <v>46234</v>
      </c>
      <c r="AN105" s="116"/>
      <c r="AO105" s="116"/>
      <c r="AP105" s="116"/>
    </row>
    <row r="106" spans="1:42" ht="22.5" customHeight="1">
      <c r="A106" s="144" t="s">
        <v>2732</v>
      </c>
      <c r="B106" s="610" t="str">
        <f>IF($A106="","",INDEX(POA_GC_2026!$O:$O,MATCH($A106,POA_GC_2026!$A:$A,0)))</f>
        <v>PROVISION Y PRESTACION DE SERVICIOS DE SALUD</v>
      </c>
      <c r="C106" s="610" t="str">
        <f>IF($A106="","",INDEX(POA_GC_2026!$E:$E,MATCH($A106,POA_GC_2026!$A:$A,0)))</f>
        <v>90</v>
      </c>
      <c r="D106" s="610" t="str">
        <f>IF($A106="","",INDEX(POA_GC_2026!$B:$B,MATCH($A106,POA_GC_2026!$A:$A,0)))</f>
        <v>HOSPITAL GENERAL DE CHONE</v>
      </c>
      <c r="E106" s="610" t="str">
        <f>IF($A106="","",INDEX(POA_GC_2026!$C:$C,MATCH($A106,POA_GC_2026!$A:$A,0)))</f>
        <v>PAGO A JUBILADOS PATRONALES</v>
      </c>
      <c r="F106" s="610">
        <f>IF($A106="","",INDEX(POA_GC_2026!$H:$H,MATCH($A106,POA_GC_2026!$A:$A,0)))</f>
        <v>580209</v>
      </c>
      <c r="G106" s="610" t="str">
        <f>IF($A106="","",INDEX(POA_GC_2026!$J:$J,MATCH($A106,POA_GC_2026!$A:$A,0)))</f>
        <v>001</v>
      </c>
      <c r="H106" s="611">
        <f>IF($A106="","",INDEX(POA_GC_2026!$BE:$BE,MATCH($A106,POA_GC_2026!$A:$A,0)))</f>
        <v>283990.65999999997</v>
      </c>
      <c r="I106" s="611">
        <f>IF($A106="","",INDEX(POA_GC_2026!$DG:$DG,MATCH($A106,POA_GC_2026!$A:$A,0)))</f>
        <v>0</v>
      </c>
      <c r="J106" s="611">
        <f t="shared" si="12"/>
        <v>283990.65999999997</v>
      </c>
      <c r="K106" s="119">
        <v>46056</v>
      </c>
      <c r="L106" s="120"/>
      <c r="M106" s="121"/>
      <c r="N106" s="593" t="str">
        <f>IF(A106="","",INDEX(POA_GC_2026!CE:CE,MATCH(A106,POA_GC_2026!A:A,0)))</f>
        <v>SI</v>
      </c>
      <c r="O106" s="122">
        <v>44213.22</v>
      </c>
      <c r="P106" s="122">
        <v>44213.22</v>
      </c>
      <c r="Q106" s="138" t="s">
        <v>23</v>
      </c>
      <c r="R106" s="116"/>
      <c r="S106" s="604">
        <v>46027</v>
      </c>
      <c r="T106" s="598">
        <f t="shared" ca="1" si="11"/>
        <v>46247</v>
      </c>
      <c r="U106" s="599">
        <f t="shared" ca="1" si="13"/>
        <v>190</v>
      </c>
      <c r="V106" s="596"/>
      <c r="W106" s="588" t="str">
        <f t="shared" si="14"/>
        <v>90</v>
      </c>
      <c r="X106" s="588" t="str">
        <f>IF($A106="","",INDEX(POA_GC_2026!$G:$G,MATCH($A106,POA_GC_2026!$A:$A,0)))</f>
        <v>004</v>
      </c>
      <c r="Y106" s="589">
        <f t="shared" si="15"/>
        <v>44213.22</v>
      </c>
      <c r="Z106" s="589">
        <f t="shared" si="16"/>
        <v>0</v>
      </c>
      <c r="AA106" s="116"/>
      <c r="AB106" s="120"/>
      <c r="AC106" s="116"/>
      <c r="AD106" s="116"/>
      <c r="AE106" s="116"/>
      <c r="AF106" s="116"/>
      <c r="AG106" s="596"/>
      <c r="AH106" s="596"/>
      <c r="AI106" s="116"/>
      <c r="AJ106" s="116"/>
      <c r="AK106" s="596"/>
      <c r="AL106" s="600"/>
      <c r="AM106" s="596"/>
      <c r="AN106" s="116"/>
      <c r="AO106" s="116"/>
      <c r="AP106" s="116"/>
    </row>
    <row r="107" spans="1:42" ht="22.5" customHeight="1">
      <c r="A107" s="144" t="s">
        <v>2733</v>
      </c>
      <c r="B107" s="610" t="str">
        <f>IF($A107="","",INDEX(POA_GC_2026!$O:$O,MATCH($A107,POA_GC_2026!$A:$A,0)))</f>
        <v>PREVENCION Y PROMOCION DE LA SALUD</v>
      </c>
      <c r="C107" s="610" t="str">
        <f>IF($A107="","",INDEX(POA_GC_2026!$E:$E,MATCH($A107,POA_GC_2026!$A:$A,0)))</f>
        <v>55</v>
      </c>
      <c r="D107" s="610" t="str">
        <f>IF($A107="","",INDEX(POA_GC_2026!$B:$B,MATCH($A107,POA_GC_2026!$A:$A,0)))</f>
        <v>HOSPITAL GENERAL DE CHONE</v>
      </c>
      <c r="E107" s="610" t="str">
        <f>IF($A107="","",INDEX(POA_GC_2026!$C:$C,MATCH($A107,POA_GC_2026!$A:$A,0)))</f>
        <v>CONTRATACION  DEL SERVICIO MANTENIMIENTO DE VEHICULOS(Ambulancias)</v>
      </c>
      <c r="F107" s="610">
        <f>IF($A107="","",INDEX(POA_GC_2026!$H:$H,MATCH($A107,POA_GC_2026!$A:$A,0)))</f>
        <v>530405</v>
      </c>
      <c r="G107" s="610" t="str">
        <f>IF($A107="","",INDEX(POA_GC_2026!$J:$J,MATCH($A107,POA_GC_2026!$A:$A,0)))</f>
        <v>001</v>
      </c>
      <c r="H107" s="611">
        <f>IF($A107="","",INDEX(POA_GC_2026!$BE:$BE,MATCH($A107,POA_GC_2026!$A:$A,0)))</f>
        <v>6872.48</v>
      </c>
      <c r="I107" s="611">
        <f>IF($A107="","",INDEX(POA_GC_2026!$DG:$DG,MATCH($A107,POA_GC_2026!$A:$A,0)))</f>
        <v>0</v>
      </c>
      <c r="J107" s="611">
        <f t="shared" si="12"/>
        <v>6872.48</v>
      </c>
      <c r="K107" s="119">
        <v>46232</v>
      </c>
      <c r="L107" s="120">
        <v>80</v>
      </c>
      <c r="M107" s="121">
        <v>0</v>
      </c>
      <c r="N107" s="593" t="str">
        <f>IF(A107="","",INDEX(POA_GC_2026!CE:CE,MATCH(A107,POA_GC_2026!A:A,0)))</f>
        <v>SI</v>
      </c>
      <c r="O107" s="122">
        <v>6872.48</v>
      </c>
      <c r="P107" s="122">
        <v>0</v>
      </c>
      <c r="Q107" s="138"/>
      <c r="R107" s="116"/>
      <c r="S107" s="604">
        <v>46227</v>
      </c>
      <c r="T107" s="598">
        <f t="shared" ca="1" si="11"/>
        <v>46247</v>
      </c>
      <c r="U107" s="599">
        <f t="shared" ca="1" si="13"/>
        <v>14</v>
      </c>
      <c r="V107" s="596"/>
      <c r="W107" s="588" t="str">
        <f t="shared" si="14"/>
        <v>55</v>
      </c>
      <c r="X107" s="588" t="str">
        <f>IF($A107="","",INDEX(POA_GC_2026!$G:$G,MATCH($A107,POA_GC_2026!$A:$A,0)))</f>
        <v>004</v>
      </c>
      <c r="Y107" s="589">
        <f t="shared" si="15"/>
        <v>6872.48</v>
      </c>
      <c r="Z107" s="589">
        <f t="shared" si="16"/>
        <v>6872.48</v>
      </c>
      <c r="AA107" s="116" t="s">
        <v>2942</v>
      </c>
      <c r="AB107" s="120" t="s">
        <v>2962</v>
      </c>
      <c r="AC107" s="116">
        <v>6872.48</v>
      </c>
      <c r="AD107" s="116">
        <v>6872.48</v>
      </c>
      <c r="AE107" s="116" t="s">
        <v>2418</v>
      </c>
      <c r="AF107" s="116" t="s">
        <v>2734</v>
      </c>
      <c r="AG107" s="604">
        <v>45894</v>
      </c>
      <c r="AH107" s="604">
        <v>45895</v>
      </c>
      <c r="AI107" s="116"/>
      <c r="AJ107" s="116">
        <v>130</v>
      </c>
      <c r="AK107" s="604">
        <v>46022</v>
      </c>
      <c r="AL107" s="600"/>
      <c r="AM107" s="596"/>
      <c r="AN107" s="116"/>
      <c r="AO107" s="116"/>
      <c r="AP107" s="116"/>
    </row>
    <row r="108" spans="1:42" ht="22.5" customHeight="1">
      <c r="A108" s="144" t="s">
        <v>2735</v>
      </c>
      <c r="B108" s="610" t="str">
        <f>IF($A108="","",INDEX(POA_GC_2026!$O:$O,MATCH($A108,POA_GC_2026!$A:$A,0)))</f>
        <v>PROVISION Y PRESTACION DE SERVICIOS DE SALUD</v>
      </c>
      <c r="C108" s="610" t="str">
        <f>IF($A108="","",INDEX(POA_GC_2026!$E:$E,MATCH($A108,POA_GC_2026!$A:$A,0)))</f>
        <v>90</v>
      </c>
      <c r="D108" s="610" t="str">
        <f>IF($A108="","",INDEX(POA_GC_2026!$B:$B,MATCH($A108,POA_GC_2026!$A:$A,0)))</f>
        <v>HOSPITAL GENERAL DE CHONE</v>
      </c>
      <c r="E108" s="610" t="str">
        <f>IF($A108="","",INDEX(POA_GC_2026!$C:$C,MATCH($A108,POA_GC_2026!$A:$A,0)))</f>
        <v>PAGO DECONTRATOS OCASIONALES PARA EL CUMPLIMIENTO DEL SERVICIO RURAL</v>
      </c>
      <c r="F108" s="610">
        <f>IF($A108="","",INDEX(POA_GC_2026!$H:$H,MATCH($A108,POA_GC_2026!$A:$A,0)))</f>
        <v>510515</v>
      </c>
      <c r="G108" s="610" t="str">
        <f>IF($A108="","",INDEX(POA_GC_2026!$J:$J,MATCH($A108,POA_GC_2026!$A:$A,0)))</f>
        <v>001</v>
      </c>
      <c r="H108" s="611">
        <f>IF($A108="","",INDEX(POA_GC_2026!$BE:$BE,MATCH($A108,POA_GC_2026!$A:$A,0)))</f>
        <v>49292</v>
      </c>
      <c r="I108" s="611">
        <f>IF($A108="","",INDEX(POA_GC_2026!$DG:$DG,MATCH($A108,POA_GC_2026!$A:$A,0)))</f>
        <v>0</v>
      </c>
      <c r="J108" s="611">
        <f t="shared" si="12"/>
        <v>49292</v>
      </c>
      <c r="K108" s="119">
        <v>46051</v>
      </c>
      <c r="L108" s="120"/>
      <c r="M108" s="121"/>
      <c r="N108" s="593" t="str">
        <f>IF(A108="","",INDEX(POA_GC_2026!CE:CE,MATCH(A108,POA_GC_2026!A:A,0)))</f>
        <v>SI</v>
      </c>
      <c r="O108" s="122">
        <v>2641</v>
      </c>
      <c r="P108" s="122">
        <v>2641</v>
      </c>
      <c r="Q108" s="138" t="s">
        <v>22</v>
      </c>
      <c r="R108" s="116"/>
      <c r="S108" s="604"/>
      <c r="T108" s="598">
        <f t="shared" ca="1" si="11"/>
        <v>46247</v>
      </c>
      <c r="U108" s="599">
        <f t="shared" ca="1" si="13"/>
        <v>194</v>
      </c>
      <c r="V108" s="596"/>
      <c r="W108" s="588" t="str">
        <f t="shared" si="14"/>
        <v>90</v>
      </c>
      <c r="X108" s="588" t="str">
        <f>IF($A108="","",INDEX(POA_GC_2026!$G:$G,MATCH($A108,POA_GC_2026!$A:$A,0)))</f>
        <v>004</v>
      </c>
      <c r="Y108" s="589">
        <f t="shared" si="15"/>
        <v>2641</v>
      </c>
      <c r="Z108" s="589">
        <f t="shared" si="16"/>
        <v>0</v>
      </c>
      <c r="AA108" s="116"/>
      <c r="AB108" s="120"/>
      <c r="AC108" s="116"/>
      <c r="AD108" s="116"/>
      <c r="AE108" s="116"/>
      <c r="AF108" s="116"/>
      <c r="AG108" s="596"/>
      <c r="AH108" s="596"/>
      <c r="AI108" s="116"/>
      <c r="AJ108" s="116"/>
      <c r="AK108" s="596"/>
      <c r="AL108" s="600"/>
      <c r="AM108" s="596"/>
      <c r="AN108" s="116"/>
      <c r="AO108" s="116"/>
      <c r="AP108" s="116"/>
    </row>
    <row r="109" spans="1:42" ht="22.5" customHeight="1">
      <c r="A109" s="144" t="s">
        <v>2736</v>
      </c>
      <c r="B109" s="610" t="str">
        <f>IF($A109="","",INDEX(POA_GC_2026!$O:$O,MATCH($A109,POA_GC_2026!$A:$A,0)))</f>
        <v>PROVISION Y PRESTACION DE SERVICIOS DE SALUD</v>
      </c>
      <c r="C109" s="610" t="str">
        <f>IF($A109="","",INDEX(POA_GC_2026!$E:$E,MATCH($A109,POA_GC_2026!$A:$A,0)))</f>
        <v>90</v>
      </c>
      <c r="D109" s="610" t="str">
        <f>IF($A109="","",INDEX(POA_GC_2026!$B:$B,MATCH($A109,POA_GC_2026!$A:$A,0)))</f>
        <v>HOSPITAL GENERAL DE CHONE</v>
      </c>
      <c r="E109" s="610" t="str">
        <f>IF($A109="","",INDEX(POA_GC_2026!$C:$C,MATCH($A109,POA_GC_2026!$A:$A,0)))</f>
        <v xml:space="preserve"> PAGO DE SERVICIOS PERSONALES POR DEVENGAMIENTO DE BECAS PROFESIONALES DE LA SALUD</v>
      </c>
      <c r="F109" s="610">
        <f>IF($A109="","",INDEX(POA_GC_2026!$H:$H,MATCH($A109,POA_GC_2026!$A:$A,0)))</f>
        <v>510516</v>
      </c>
      <c r="G109" s="610" t="str">
        <f>IF($A109="","",INDEX(POA_GC_2026!$J:$J,MATCH($A109,POA_GC_2026!$A:$A,0)))</f>
        <v>001</v>
      </c>
      <c r="H109" s="611">
        <f>IF($A109="","",INDEX(POA_GC_2026!$BE:$BE,MATCH($A109,POA_GC_2026!$A:$A,0)))</f>
        <v>47538</v>
      </c>
      <c r="I109" s="611">
        <f>IF($A109="","",INDEX(POA_GC_2026!$DG:$DG,MATCH($A109,POA_GC_2026!$A:$A,0)))</f>
        <v>0</v>
      </c>
      <c r="J109" s="611">
        <f t="shared" si="12"/>
        <v>47538</v>
      </c>
      <c r="K109" s="119">
        <v>46051</v>
      </c>
      <c r="L109" s="120"/>
      <c r="M109" s="121"/>
      <c r="N109" s="593" t="str">
        <f>IF(A109="","",INDEX(POA_GC_2026!CE:CE,MATCH(A109,POA_GC_2026!A:A,0)))</f>
        <v>SI</v>
      </c>
      <c r="O109" s="122">
        <v>5282</v>
      </c>
      <c r="P109" s="122">
        <v>5282</v>
      </c>
      <c r="Q109" s="138" t="s">
        <v>22</v>
      </c>
      <c r="R109" s="116"/>
      <c r="S109" s="604"/>
      <c r="T109" s="598">
        <f t="shared" ca="1" si="11"/>
        <v>46247</v>
      </c>
      <c r="U109" s="599">
        <f t="shared" ca="1" si="13"/>
        <v>194</v>
      </c>
      <c r="V109" s="596"/>
      <c r="W109" s="588" t="str">
        <f t="shared" si="14"/>
        <v>90</v>
      </c>
      <c r="X109" s="588" t="str">
        <f>IF($A109="","",INDEX(POA_GC_2026!$G:$G,MATCH($A109,POA_GC_2026!$A:$A,0)))</f>
        <v>004</v>
      </c>
      <c r="Y109" s="589">
        <f t="shared" si="15"/>
        <v>5282</v>
      </c>
      <c r="Z109" s="589">
        <f t="shared" si="16"/>
        <v>0</v>
      </c>
      <c r="AA109" s="116"/>
      <c r="AB109" s="120"/>
      <c r="AC109" s="116"/>
      <c r="AD109" s="116"/>
      <c r="AE109" s="116"/>
      <c r="AF109" s="116"/>
      <c r="AG109" s="596"/>
      <c r="AH109" s="596"/>
      <c r="AI109" s="116"/>
      <c r="AJ109" s="116"/>
      <c r="AK109" s="596"/>
      <c r="AL109" s="600"/>
      <c r="AM109" s="596"/>
      <c r="AN109" s="116"/>
      <c r="AO109" s="116"/>
      <c r="AP109" s="116"/>
    </row>
    <row r="110" spans="1:42" ht="22.5" customHeight="1">
      <c r="A110" s="144" t="s">
        <v>2581</v>
      </c>
      <c r="B110" s="610" t="str">
        <f>IF($A110="","",INDEX(POA_GC_2026!$O:$O,MATCH($A110,POA_GC_2026!$A:$A,0)))</f>
        <v>PROVISION Y PRESTACION DE SERVICIOS DE SALUD</v>
      </c>
      <c r="C110" s="610" t="str">
        <f>IF($A110="","",INDEX(POA_GC_2026!$E:$E,MATCH($A110,POA_GC_2026!$A:$A,0)))</f>
        <v>90</v>
      </c>
      <c r="D110" s="610" t="str">
        <f>IF($A110="","",INDEX(POA_GC_2026!$B:$B,MATCH($A110,POA_GC_2026!$A:$A,0)))</f>
        <v>HOSPITAL GENERAL DE CHONE</v>
      </c>
      <c r="E110" s="610" t="str">
        <f>IF($A110="","",INDEX(POA_GC_2026!$C:$C,MATCH($A110,POA_GC_2026!$A:$A,0)))</f>
        <v>PAGO DE HORAS EXTRAORDINARIAS Y SUPLEMENTARIAS</v>
      </c>
      <c r="F110" s="610">
        <f>IF($A110="","",INDEX(POA_GC_2026!$H:$H,MATCH($A110,POA_GC_2026!$A:$A,0)))</f>
        <v>510509</v>
      </c>
      <c r="G110" s="610" t="str">
        <f>IF($A110="","",INDEX(POA_GC_2026!$J:$J,MATCH($A110,POA_GC_2026!$A:$A,0)))</f>
        <v>001</v>
      </c>
      <c r="H110" s="611">
        <f>IF($A110="","",INDEX(POA_GC_2026!$BE:$BE,MATCH($A110,POA_GC_2026!$A:$A,0)))</f>
        <v>175213.44</v>
      </c>
      <c r="I110" s="611">
        <f>IF($A110="","",INDEX(POA_GC_2026!$DG:$DG,MATCH($A110,POA_GC_2026!$A:$A,0)))</f>
        <v>0</v>
      </c>
      <c r="J110" s="611">
        <f t="shared" si="12"/>
        <v>175213.44</v>
      </c>
      <c r="K110" s="119">
        <v>46056</v>
      </c>
      <c r="L110" s="120"/>
      <c r="M110" s="121"/>
      <c r="N110" s="593" t="str">
        <f>IF(A110="","",INDEX(POA_GC_2026!CE:CE,MATCH(A110,POA_GC_2026!A:A,0)))</f>
        <v>SI</v>
      </c>
      <c r="O110" s="122">
        <v>16280.01</v>
      </c>
      <c r="P110" s="122">
        <v>16280.01</v>
      </c>
      <c r="Q110" s="138" t="s">
        <v>23</v>
      </c>
      <c r="R110" s="116"/>
      <c r="S110" s="604">
        <v>46027</v>
      </c>
      <c r="T110" s="598">
        <f t="shared" ca="1" si="11"/>
        <v>46247</v>
      </c>
      <c r="U110" s="599">
        <f t="shared" ca="1" si="13"/>
        <v>190</v>
      </c>
      <c r="V110" s="596"/>
      <c r="W110" s="588" t="str">
        <f t="shared" si="14"/>
        <v>90</v>
      </c>
      <c r="X110" s="588" t="str">
        <f>IF($A110="","",INDEX(POA_GC_2026!$G:$G,MATCH($A110,POA_GC_2026!$A:$A,0)))</f>
        <v>004</v>
      </c>
      <c r="Y110" s="589">
        <f t="shared" si="15"/>
        <v>16280.01</v>
      </c>
      <c r="Z110" s="589">
        <f t="shared" si="16"/>
        <v>0</v>
      </c>
      <c r="AA110" s="116"/>
      <c r="AB110" s="120"/>
      <c r="AC110" s="116"/>
      <c r="AD110" s="116"/>
      <c r="AE110" s="116"/>
      <c r="AF110" s="116"/>
      <c r="AG110" s="596"/>
      <c r="AH110" s="596"/>
      <c r="AI110" s="116"/>
      <c r="AJ110" s="116"/>
      <c r="AK110" s="596"/>
      <c r="AL110" s="600"/>
      <c r="AM110" s="596"/>
      <c r="AN110" s="116"/>
      <c r="AO110" s="116"/>
      <c r="AP110" s="116"/>
    </row>
    <row r="111" spans="1:42" ht="22.5" customHeight="1">
      <c r="A111" s="144" t="s">
        <v>2572</v>
      </c>
      <c r="B111" s="610" t="str">
        <f>IF($A111="","",INDEX(POA_GC_2026!$O:$O,MATCH($A111,POA_GC_2026!$A:$A,0)))</f>
        <v>PROVISION Y PRESTACION DE SERVICIOS DE SALUD</v>
      </c>
      <c r="C111" s="610" t="str">
        <f>IF($A111="","",INDEX(POA_GC_2026!$E:$E,MATCH($A111,POA_GC_2026!$A:$A,0)))</f>
        <v>90</v>
      </c>
      <c r="D111" s="610" t="str">
        <f>IF($A111="","",INDEX(POA_GC_2026!$B:$B,MATCH($A111,POA_GC_2026!$A:$A,0)))</f>
        <v>HOSPITAL GENERAL DE CHONE</v>
      </c>
      <c r="E111" s="610" t="str">
        <f>IF($A111="","",INDEX(POA_GC_2026!$C:$C,MATCH($A111,POA_GC_2026!$A:$A,0)))</f>
        <v>PAGO DE COMPENSACION POR TRANSPORTE</v>
      </c>
      <c r="F111" s="610">
        <f>IF($A111="","",INDEX(POA_GC_2026!$H:$H,MATCH($A111,POA_GC_2026!$A:$A,0)))</f>
        <v>510304</v>
      </c>
      <c r="G111" s="610" t="str">
        <f>IF($A111="","",INDEX(POA_GC_2026!$J:$J,MATCH($A111,POA_GC_2026!$A:$A,0)))</f>
        <v>001</v>
      </c>
      <c r="H111" s="611">
        <f>IF($A111="","",INDEX(POA_GC_2026!$BE:$BE,MATCH($A111,POA_GC_2026!$A:$A,0)))</f>
        <v>11365.33</v>
      </c>
      <c r="I111" s="611">
        <f>IF($A111="","",INDEX(POA_GC_2026!$DG:$DG,MATCH($A111,POA_GC_2026!$A:$A,0)))</f>
        <v>0</v>
      </c>
      <c r="J111" s="611">
        <f t="shared" si="12"/>
        <v>11365.33</v>
      </c>
      <c r="K111" s="119">
        <v>46063</v>
      </c>
      <c r="L111" s="120"/>
      <c r="M111" s="121"/>
      <c r="N111" s="593" t="str">
        <f>IF(A111="","",INDEX(POA_GC_2026!CE:CE,MATCH(A111,POA_GC_2026!A:A,0)))</f>
        <v>SI</v>
      </c>
      <c r="O111" s="122">
        <v>911</v>
      </c>
      <c r="P111" s="122">
        <v>911</v>
      </c>
      <c r="Q111" s="138" t="s">
        <v>23</v>
      </c>
      <c r="R111" s="116"/>
      <c r="S111" s="597"/>
      <c r="T111" s="598">
        <f t="shared" ca="1" si="11"/>
        <v>46247</v>
      </c>
      <c r="U111" s="599">
        <f t="shared" ca="1" si="13"/>
        <v>183</v>
      </c>
      <c r="V111" s="596"/>
      <c r="W111" s="588" t="str">
        <f t="shared" si="14"/>
        <v>90</v>
      </c>
      <c r="X111" s="588" t="str">
        <f>IF($A111="","",INDEX(POA_GC_2026!$G:$G,MATCH($A111,POA_GC_2026!$A:$A,0)))</f>
        <v>004</v>
      </c>
      <c r="Y111" s="589">
        <f t="shared" si="15"/>
        <v>911</v>
      </c>
      <c r="Z111" s="589">
        <f t="shared" si="16"/>
        <v>0</v>
      </c>
      <c r="AA111" s="116"/>
      <c r="AB111" s="120"/>
      <c r="AC111" s="116"/>
      <c r="AD111" s="116"/>
      <c r="AE111" s="116"/>
      <c r="AF111" s="116"/>
      <c r="AG111" s="596"/>
      <c r="AH111" s="596"/>
      <c r="AI111" s="116"/>
      <c r="AJ111" s="116"/>
      <c r="AK111" s="596"/>
      <c r="AL111" s="600"/>
      <c r="AM111" s="596"/>
      <c r="AN111" s="116"/>
      <c r="AO111" s="116"/>
      <c r="AP111" s="116"/>
    </row>
    <row r="112" spans="1:42" ht="22.5" customHeight="1">
      <c r="A112" s="144" t="s">
        <v>2573</v>
      </c>
      <c r="B112" s="610" t="str">
        <f>IF($A112="","",INDEX(POA_GC_2026!$O:$O,MATCH($A112,POA_GC_2026!$A:$A,0)))</f>
        <v>PROVISION Y PRESTACION DE SERVICIOS DE SALUD</v>
      </c>
      <c r="C112" s="610" t="str">
        <f>IF($A112="","",INDEX(POA_GC_2026!$E:$E,MATCH($A112,POA_GC_2026!$A:$A,0)))</f>
        <v>90</v>
      </c>
      <c r="D112" s="610" t="str">
        <f>IF($A112="","",INDEX(POA_GC_2026!$B:$B,MATCH($A112,POA_GC_2026!$A:$A,0)))</f>
        <v>HOSPITAL GENERAL DE CHONE</v>
      </c>
      <c r="E112" s="610" t="str">
        <f>IF($A112="","",INDEX(POA_GC_2026!$C:$C,MATCH($A112,POA_GC_2026!$A:$A,0)))</f>
        <v>PAGO DE ALIMENTACION A LOS TRABAJADORES AMPARADOS EN EL CODIGO DE TRABAJO</v>
      </c>
      <c r="F112" s="610">
        <f>IF($A112="","",INDEX(POA_GC_2026!$H:$H,MATCH($A112,POA_GC_2026!$A:$A,0)))</f>
        <v>510306</v>
      </c>
      <c r="G112" s="610" t="str">
        <f>IF($A112="","",INDEX(POA_GC_2026!$J:$J,MATCH($A112,POA_GC_2026!$A:$A,0)))</f>
        <v>001</v>
      </c>
      <c r="H112" s="611">
        <f>IF($A112="","",INDEX(POA_GC_2026!$BE:$BE,MATCH($A112,POA_GC_2026!$A:$A,0)))</f>
        <v>90848</v>
      </c>
      <c r="I112" s="611">
        <f>IF($A112="","",INDEX(POA_GC_2026!$DG:$DG,MATCH($A112,POA_GC_2026!$A:$A,0)))</f>
        <v>0</v>
      </c>
      <c r="J112" s="611">
        <f t="shared" si="12"/>
        <v>90848</v>
      </c>
      <c r="K112" s="119">
        <v>46063</v>
      </c>
      <c r="L112" s="120"/>
      <c r="M112" s="121"/>
      <c r="N112" s="593" t="str">
        <f>IF(A112="","",INDEX(POA_GC_2026!CE:CE,MATCH(A112,POA_GC_2026!A:A,0)))</f>
        <v>SI</v>
      </c>
      <c r="O112" s="122">
        <v>7292</v>
      </c>
      <c r="P112" s="122">
        <v>7292</v>
      </c>
      <c r="Q112" s="138" t="s">
        <v>23</v>
      </c>
      <c r="R112" s="116"/>
      <c r="S112" s="597"/>
      <c r="T112" s="598">
        <f t="shared" ca="1" si="11"/>
        <v>46247</v>
      </c>
      <c r="U112" s="599">
        <f t="shared" ca="1" si="13"/>
        <v>183</v>
      </c>
      <c r="V112" s="596"/>
      <c r="W112" s="588" t="str">
        <f t="shared" si="14"/>
        <v>90</v>
      </c>
      <c r="X112" s="588" t="str">
        <f>IF($A112="","",INDEX(POA_GC_2026!$G:$G,MATCH($A112,POA_GC_2026!$A:$A,0)))</f>
        <v>004</v>
      </c>
      <c r="Y112" s="589">
        <f t="shared" si="15"/>
        <v>7292</v>
      </c>
      <c r="Z112" s="589">
        <f t="shared" si="16"/>
        <v>0</v>
      </c>
      <c r="AA112" s="116"/>
      <c r="AB112" s="120"/>
      <c r="AC112" s="116"/>
      <c r="AD112" s="116"/>
      <c r="AE112" s="116"/>
      <c r="AF112" s="116"/>
      <c r="AG112" s="596"/>
      <c r="AH112" s="596"/>
      <c r="AI112" s="116"/>
      <c r="AJ112" s="116"/>
      <c r="AK112" s="596"/>
      <c r="AL112" s="600"/>
      <c r="AM112" s="596"/>
      <c r="AN112" s="116"/>
      <c r="AO112" s="116"/>
      <c r="AP112" s="116"/>
    </row>
    <row r="113" spans="1:42" ht="22.5" customHeight="1">
      <c r="A113" s="144" t="s">
        <v>2575</v>
      </c>
      <c r="B113" s="610" t="str">
        <f>IF($A113="","",INDEX(POA_GC_2026!$O:$O,MATCH($A113,POA_GC_2026!$A:$A,0)))</f>
        <v>PROVISION Y PRESTACION DE SERVICIOS DE SALUD</v>
      </c>
      <c r="C113" s="610" t="str">
        <f>IF($A113="","",INDEX(POA_GC_2026!$E:$E,MATCH($A113,POA_GC_2026!$A:$A,0)))</f>
        <v>90</v>
      </c>
      <c r="D113" s="610" t="str">
        <f>IF($A113="","",INDEX(POA_GC_2026!$B:$B,MATCH($A113,POA_GC_2026!$A:$A,0)))</f>
        <v>HOSPITAL GENERAL DE CHONE</v>
      </c>
      <c r="E113" s="610" t="str">
        <f>IF($A113="","",INDEX(POA_GC_2026!$C:$C,MATCH($A113,POA_GC_2026!$A:$A,0)))</f>
        <v>PAGO DE POR CARGAS FAMILIARES A LOS TRABAJADORES AMPARADOS EN EL CODIGO DE TRABAJO</v>
      </c>
      <c r="F113" s="610">
        <f>IF($A113="","",INDEX(POA_GC_2026!$H:$H,MATCH($A113,POA_GC_2026!$A:$A,0)))</f>
        <v>510401</v>
      </c>
      <c r="G113" s="610" t="str">
        <f>IF($A113="","",INDEX(POA_GC_2026!$J:$J,MATCH($A113,POA_GC_2026!$A:$A,0)))</f>
        <v>001</v>
      </c>
      <c r="H113" s="611">
        <f>IF($A113="","",INDEX(POA_GC_2026!$BE:$BE,MATCH($A113,POA_GC_2026!$A:$A,0)))</f>
        <v>5146.67</v>
      </c>
      <c r="I113" s="611">
        <f>IF($A113="","",INDEX(POA_GC_2026!$DG:$DG,MATCH($A113,POA_GC_2026!$A:$A,0)))</f>
        <v>0</v>
      </c>
      <c r="J113" s="611">
        <f t="shared" si="12"/>
        <v>5146.67</v>
      </c>
      <c r="K113" s="119">
        <v>46063</v>
      </c>
      <c r="L113" s="120"/>
      <c r="M113" s="121"/>
      <c r="N113" s="593" t="str">
        <f>IF(A113="","",INDEX(POA_GC_2026!CE:CE,MATCH(A113,POA_GC_2026!A:A,0)))</f>
        <v>SI</v>
      </c>
      <c r="O113" s="122">
        <v>416</v>
      </c>
      <c r="P113" s="122">
        <v>416</v>
      </c>
      <c r="Q113" s="138" t="s">
        <v>23</v>
      </c>
      <c r="R113" s="116"/>
      <c r="S113" s="597"/>
      <c r="T113" s="598">
        <f t="shared" ca="1" si="11"/>
        <v>46247</v>
      </c>
      <c r="U113" s="599">
        <f t="shared" ca="1" si="13"/>
        <v>183</v>
      </c>
      <c r="V113" s="596"/>
      <c r="W113" s="588" t="str">
        <f t="shared" si="14"/>
        <v>90</v>
      </c>
      <c r="X113" s="588" t="str">
        <f>IF($A113="","",INDEX(POA_GC_2026!$G:$G,MATCH($A113,POA_GC_2026!$A:$A,0)))</f>
        <v>004</v>
      </c>
      <c r="Y113" s="589">
        <f t="shared" si="15"/>
        <v>416</v>
      </c>
      <c r="Z113" s="589">
        <f t="shared" si="16"/>
        <v>0</v>
      </c>
      <c r="AA113" s="116"/>
      <c r="AB113" s="120"/>
      <c r="AC113" s="116"/>
      <c r="AD113" s="116"/>
      <c r="AE113" s="116"/>
      <c r="AF113" s="116"/>
      <c r="AG113" s="596"/>
      <c r="AH113" s="596"/>
      <c r="AI113" s="116"/>
      <c r="AJ113" s="116"/>
      <c r="AK113" s="596"/>
      <c r="AL113" s="600"/>
      <c r="AM113" s="596"/>
      <c r="AN113" s="116"/>
      <c r="AO113" s="116"/>
      <c r="AP113" s="116"/>
    </row>
    <row r="114" spans="1:42" ht="22.5" customHeight="1">
      <c r="A114" s="144" t="s">
        <v>2577</v>
      </c>
      <c r="B114" s="610" t="str">
        <f>IF($A114="","",INDEX(POA_GC_2026!$O:$O,MATCH($A114,POA_GC_2026!$A:$A,0)))</f>
        <v>PROVISION Y PRESTACION DE SERVICIOS DE SALUD</v>
      </c>
      <c r="C114" s="610" t="str">
        <f>IF($A114="","",INDEX(POA_GC_2026!$E:$E,MATCH($A114,POA_GC_2026!$A:$A,0)))</f>
        <v>90</v>
      </c>
      <c r="D114" s="610" t="str">
        <f>IF($A114="","",INDEX(POA_GC_2026!$B:$B,MATCH($A114,POA_GC_2026!$A:$A,0)))</f>
        <v>HOSPITAL GENERAL DE CHONE</v>
      </c>
      <c r="E114" s="610" t="str">
        <f>IF($A114="","",INDEX(POA_GC_2026!$C:$C,MATCH($A114,POA_GC_2026!$A:$A,0)))</f>
        <v>PAGO DE ANTIGÜEDAD A LOS TRABAJADORES AMPARADOS EN EL CODIGO DE TRABAJO</v>
      </c>
      <c r="F114" s="610">
        <f>IF($A114="","",INDEX(POA_GC_2026!$H:$H,MATCH($A114,POA_GC_2026!$A:$A,0)))</f>
        <v>510408</v>
      </c>
      <c r="G114" s="610" t="str">
        <f>IF($A114="","",INDEX(POA_GC_2026!$J:$J,MATCH($A114,POA_GC_2026!$A:$A,0)))</f>
        <v>001</v>
      </c>
      <c r="H114" s="611">
        <f>IF($A114="","",INDEX(POA_GC_2026!$BE:$BE,MATCH($A114,POA_GC_2026!$A:$A,0)))</f>
        <v>25157.200000000004</v>
      </c>
      <c r="I114" s="611">
        <f>IF($A114="","",INDEX(POA_GC_2026!$DG:$DG,MATCH($A114,POA_GC_2026!$A:$A,0)))</f>
        <v>0</v>
      </c>
      <c r="J114" s="611">
        <f t="shared" si="12"/>
        <v>25157.200000000004</v>
      </c>
      <c r="K114" s="119">
        <v>46063</v>
      </c>
      <c r="L114" s="120"/>
      <c r="M114" s="121"/>
      <c r="N114" s="593" t="str">
        <f>IF(A114="","",INDEX(POA_GC_2026!CE:CE,MATCH(A114,POA_GC_2026!A:A,0)))</f>
        <v>SI</v>
      </c>
      <c r="O114" s="122">
        <v>2112.96</v>
      </c>
      <c r="P114" s="122">
        <v>2112.96</v>
      </c>
      <c r="Q114" s="138" t="s">
        <v>23</v>
      </c>
      <c r="R114" s="116"/>
      <c r="S114" s="597"/>
      <c r="T114" s="598">
        <f t="shared" ca="1" si="11"/>
        <v>46247</v>
      </c>
      <c r="U114" s="599">
        <f t="shared" ca="1" si="13"/>
        <v>183</v>
      </c>
      <c r="V114" s="596"/>
      <c r="W114" s="588" t="str">
        <f t="shared" si="14"/>
        <v>90</v>
      </c>
      <c r="X114" s="588" t="str">
        <f>IF($A114="","",INDEX(POA_GC_2026!$G:$G,MATCH($A114,POA_GC_2026!$A:$A,0)))</f>
        <v>004</v>
      </c>
      <c r="Y114" s="589">
        <f t="shared" si="15"/>
        <v>2112.96</v>
      </c>
      <c r="Z114" s="589">
        <f t="shared" si="16"/>
        <v>0</v>
      </c>
      <c r="AA114" s="116"/>
      <c r="AB114" s="120"/>
      <c r="AC114" s="116"/>
      <c r="AD114" s="116"/>
      <c r="AE114" s="116"/>
      <c r="AF114" s="116"/>
      <c r="AG114" s="596"/>
      <c r="AH114" s="596"/>
      <c r="AI114" s="116"/>
      <c r="AJ114" s="116"/>
      <c r="AK114" s="596"/>
      <c r="AL114" s="600"/>
      <c r="AM114" s="596"/>
      <c r="AN114" s="116"/>
      <c r="AO114" s="116"/>
      <c r="AP114" s="116"/>
    </row>
    <row r="115" spans="1:42" ht="22.5" customHeight="1">
      <c r="A115" s="144" t="s">
        <v>2571</v>
      </c>
      <c r="B115" s="610" t="str">
        <f>IF($A115="","",INDEX(POA_GC_2026!$O:$O,MATCH($A115,POA_GC_2026!$A:$A,0)))</f>
        <v>PROVISION Y PRESTACION DE SERVICIOS DE SALUD</v>
      </c>
      <c r="C115" s="610" t="str">
        <f>IF($A115="","",INDEX(POA_GC_2026!$E:$E,MATCH($A115,POA_GC_2026!$A:$A,0)))</f>
        <v>90</v>
      </c>
      <c r="D115" s="610" t="str">
        <f>IF($A115="","",INDEX(POA_GC_2026!$B:$B,MATCH($A115,POA_GC_2026!$A:$A,0)))</f>
        <v>HOSPITAL GENERAL DE CHONE</v>
      </c>
      <c r="E115" s="610" t="str">
        <f>IF($A115="","",INDEX(POA_GC_2026!$C:$C,MATCH($A115,POA_GC_2026!$A:$A,0)))</f>
        <v>PAGO DE DECIMO CUARTO SUELDO</v>
      </c>
      <c r="F115" s="610">
        <f>IF($A115="","",INDEX(POA_GC_2026!$H:$H,MATCH($A115,POA_GC_2026!$A:$A,0)))</f>
        <v>510204</v>
      </c>
      <c r="G115" s="610" t="str">
        <f>IF($A115="","",INDEX(POA_GC_2026!$J:$J,MATCH($A115,POA_GC_2026!$A:$A,0)))</f>
        <v>001</v>
      </c>
      <c r="H115" s="611">
        <f>IF($A115="","",INDEX(POA_GC_2026!$BE:$BE,MATCH($A115,POA_GC_2026!$A:$A,0)))</f>
        <v>268875.67</v>
      </c>
      <c r="I115" s="611">
        <f>IF($A115="","",INDEX(POA_GC_2026!$DG:$DG,MATCH($A115,POA_GC_2026!$A:$A,0)))</f>
        <v>0</v>
      </c>
      <c r="J115" s="611">
        <f t="shared" si="12"/>
        <v>268875.67</v>
      </c>
      <c r="K115" s="119">
        <v>46081</v>
      </c>
      <c r="L115" s="120"/>
      <c r="M115" s="121"/>
      <c r="N115" s="593" t="str">
        <f>IF(A115="","",INDEX(POA_GC_2026!CE:CE,MATCH(A115,POA_GC_2026!A:A,0)))</f>
        <v>SI</v>
      </c>
      <c r="O115" s="122">
        <v>4248.0200000000004</v>
      </c>
      <c r="P115" s="122">
        <v>4248.0200000000004</v>
      </c>
      <c r="Q115" s="138" t="s">
        <v>23</v>
      </c>
      <c r="R115" s="116"/>
      <c r="S115" s="597"/>
      <c r="T115" s="598">
        <f t="shared" ca="1" si="11"/>
        <v>46247</v>
      </c>
      <c r="U115" s="599">
        <f t="shared" ca="1" si="13"/>
        <v>163</v>
      </c>
      <c r="V115" s="596"/>
      <c r="W115" s="588" t="str">
        <f t="shared" si="14"/>
        <v>90</v>
      </c>
      <c r="X115" s="588" t="str">
        <f>IF($A115="","",INDEX(POA_GC_2026!$G:$G,MATCH($A115,POA_GC_2026!$A:$A,0)))</f>
        <v>004</v>
      </c>
      <c r="Y115" s="589">
        <f t="shared" si="15"/>
        <v>4248.0200000000004</v>
      </c>
      <c r="Z115" s="589">
        <f t="shared" si="16"/>
        <v>0</v>
      </c>
      <c r="AA115" s="116"/>
      <c r="AB115" s="120"/>
      <c r="AC115" s="116"/>
      <c r="AD115" s="116"/>
      <c r="AE115" s="116"/>
      <c r="AF115" s="116"/>
      <c r="AG115" s="596"/>
      <c r="AH115" s="596"/>
      <c r="AI115" s="116"/>
      <c r="AJ115" s="116"/>
      <c r="AK115" s="596"/>
      <c r="AL115" s="600"/>
      <c r="AM115" s="596"/>
      <c r="AN115" s="116"/>
      <c r="AO115" s="116"/>
      <c r="AP115" s="116"/>
    </row>
    <row r="116" spans="1:42" ht="22.5" customHeight="1">
      <c r="A116" s="144" t="s">
        <v>2737</v>
      </c>
      <c r="B116" s="610" t="str">
        <f>IF($A116="","",INDEX(POA_GC_2026!$O:$O,MATCH($A116,POA_GC_2026!$A:$A,0)))</f>
        <v>PROVISION Y PRESTACION DE SERVICIOS DE SALUD</v>
      </c>
      <c r="C116" s="610" t="str">
        <f>IF($A116="","",INDEX(POA_GC_2026!$E:$E,MATCH($A116,POA_GC_2026!$A:$A,0)))</f>
        <v>90</v>
      </c>
      <c r="D116" s="610" t="str">
        <f>IF($A116="","",INDEX(POA_GC_2026!$B:$B,MATCH($A116,POA_GC_2026!$A:$A,0)))</f>
        <v>HOSPITAL GENERAL DE CHONE</v>
      </c>
      <c r="E116" s="610" t="str">
        <f>IF($A116="","",INDEX(POA_GC_2026!$C:$C,MATCH($A116,POA_GC_2026!$A:$A,0)))</f>
        <v>ADQUISICION DE COMBUSTIBLES</v>
      </c>
      <c r="F116" s="610">
        <f>IF($A116="","",INDEX(POA_GC_2026!$H:$H,MATCH($A116,POA_GC_2026!$A:$A,0)))</f>
        <v>530255</v>
      </c>
      <c r="G116" s="610" t="str">
        <f>IF($A116="","",INDEX(POA_GC_2026!$J:$J,MATCH($A116,POA_GC_2026!$A:$A,0)))</f>
        <v>001</v>
      </c>
      <c r="H116" s="611">
        <f>IF($A116="","",INDEX(POA_GC_2026!$BE:$BE,MATCH($A116,POA_GC_2026!$A:$A,0)))</f>
        <v>7947.3099999999995</v>
      </c>
      <c r="I116" s="611">
        <f>IF($A116="","",INDEX(POA_GC_2026!$DG:$DG,MATCH($A116,POA_GC_2026!$A:$A,0)))</f>
        <v>0</v>
      </c>
      <c r="J116" s="611">
        <f t="shared" si="12"/>
        <v>7947.3099999999995</v>
      </c>
      <c r="K116" s="119">
        <v>46148</v>
      </c>
      <c r="L116" s="120">
        <v>45</v>
      </c>
      <c r="M116" s="121">
        <v>0</v>
      </c>
      <c r="N116" s="593" t="str">
        <f>IF(A116="","",INDEX(POA_GC_2026!CE:CE,MATCH(A116,POA_GC_2026!A:A,0)))</f>
        <v>SI</v>
      </c>
      <c r="O116" s="122">
        <v>7947.31</v>
      </c>
      <c r="P116" s="122">
        <v>7947.31</v>
      </c>
      <c r="Q116" s="138" t="s">
        <v>26</v>
      </c>
      <c r="R116" s="116"/>
      <c r="S116" s="597"/>
      <c r="T116" s="598">
        <f t="shared" ca="1" si="11"/>
        <v>46247</v>
      </c>
      <c r="U116" s="599">
        <f t="shared" ca="1" si="13"/>
        <v>97</v>
      </c>
      <c r="V116" s="596"/>
      <c r="W116" s="588" t="str">
        <f t="shared" si="14"/>
        <v>90</v>
      </c>
      <c r="X116" s="588" t="str">
        <f>IF($A116="","",INDEX(POA_GC_2026!$G:$G,MATCH($A116,POA_GC_2026!$A:$A,0)))</f>
        <v>004</v>
      </c>
      <c r="Y116" s="589">
        <f t="shared" si="15"/>
        <v>7947.31</v>
      </c>
      <c r="Z116" s="589">
        <f t="shared" si="16"/>
        <v>0</v>
      </c>
      <c r="AA116" s="116" t="s">
        <v>2940</v>
      </c>
      <c r="AB116" s="120" t="s">
        <v>2897</v>
      </c>
      <c r="AC116" s="116">
        <v>7947.31</v>
      </c>
      <c r="AD116" s="116">
        <v>7947.31</v>
      </c>
      <c r="AE116" s="116" t="s">
        <v>2418</v>
      </c>
      <c r="AF116" s="116" t="s">
        <v>2738</v>
      </c>
      <c r="AG116" s="604">
        <v>46149</v>
      </c>
      <c r="AH116" s="604">
        <v>46149</v>
      </c>
      <c r="AI116" s="116"/>
      <c r="AJ116" s="116">
        <v>8</v>
      </c>
      <c r="AK116" s="604">
        <v>46157</v>
      </c>
      <c r="AL116" s="606">
        <v>46173</v>
      </c>
      <c r="AM116" s="606">
        <v>46173</v>
      </c>
      <c r="AN116" s="116"/>
      <c r="AO116" s="116"/>
      <c r="AP116" s="116"/>
    </row>
    <row r="117" spans="1:42" ht="22.5" customHeight="1">
      <c r="A117" s="144" t="s">
        <v>2570</v>
      </c>
      <c r="B117" s="610" t="str">
        <f>IF($A117="","",INDEX(POA_GC_2026!$O:$O,MATCH($A117,POA_GC_2026!$A:$A,0)))</f>
        <v>PROVISION Y PRESTACION DE SERVICIOS DE SALUD</v>
      </c>
      <c r="C117" s="610" t="str">
        <f>IF($A117="","",INDEX(POA_GC_2026!$E:$E,MATCH($A117,POA_GC_2026!$A:$A,0)))</f>
        <v>90</v>
      </c>
      <c r="D117" s="610" t="str">
        <f>IF($A117="","",INDEX(POA_GC_2026!$B:$B,MATCH($A117,POA_GC_2026!$A:$A,0)))</f>
        <v>HOSPITAL GENERAL DE CHONE</v>
      </c>
      <c r="E117" s="610" t="str">
        <f>IF($A117="","",INDEX(POA_GC_2026!$C:$C,MATCH($A117,POA_GC_2026!$A:$A,0)))</f>
        <v>PAGO DE DECIMO TERCER SUELDO</v>
      </c>
      <c r="F117" s="610">
        <f>IF($A117="","",INDEX(POA_GC_2026!$H:$H,MATCH($A117,POA_GC_2026!$A:$A,0)))</f>
        <v>510203</v>
      </c>
      <c r="G117" s="610" t="str">
        <f>IF($A117="","",INDEX(POA_GC_2026!$J:$J,MATCH($A117,POA_GC_2026!$A:$A,0)))</f>
        <v>001</v>
      </c>
      <c r="H117" s="611">
        <f>IF($A117="","",INDEX(POA_GC_2026!$BE:$BE,MATCH($A117,POA_GC_2026!$A:$A,0)))</f>
        <v>721004.71000000008</v>
      </c>
      <c r="I117" s="611">
        <f>IF($A117="","",INDEX(POA_GC_2026!$DG:$DG,MATCH($A117,POA_GC_2026!$A:$A,0)))</f>
        <v>0</v>
      </c>
      <c r="J117" s="611">
        <f t="shared" si="12"/>
        <v>721004.71000000008</v>
      </c>
      <c r="K117" s="119">
        <v>46081</v>
      </c>
      <c r="L117" s="120"/>
      <c r="M117" s="121"/>
      <c r="N117" s="593" t="str">
        <f>IF(A117="","",INDEX(POA_GC_2026!CE:CE,MATCH(A117,POA_GC_2026!A:A,0)))</f>
        <v>SI</v>
      </c>
      <c r="O117" s="122">
        <v>10504.29</v>
      </c>
      <c r="P117" s="122">
        <v>10504.29</v>
      </c>
      <c r="Q117" s="138" t="s">
        <v>23</v>
      </c>
      <c r="R117" s="116"/>
      <c r="S117" s="597"/>
      <c r="T117" s="598">
        <f t="shared" ca="1" si="11"/>
        <v>46247</v>
      </c>
      <c r="U117" s="599">
        <f t="shared" ca="1" si="13"/>
        <v>163</v>
      </c>
      <c r="V117" s="596"/>
      <c r="W117" s="588" t="str">
        <f t="shared" si="14"/>
        <v>90</v>
      </c>
      <c r="X117" s="588" t="str">
        <f>IF($A117="","",INDEX(POA_GC_2026!$G:$G,MATCH($A117,POA_GC_2026!$A:$A,0)))</f>
        <v>004</v>
      </c>
      <c r="Y117" s="589">
        <f t="shared" si="15"/>
        <v>10504.29</v>
      </c>
      <c r="Z117" s="589">
        <f t="shared" si="16"/>
        <v>0</v>
      </c>
      <c r="AA117" s="116"/>
      <c r="AB117" s="120"/>
      <c r="AC117" s="116"/>
      <c r="AD117" s="116"/>
      <c r="AE117" s="116"/>
      <c r="AF117" s="116"/>
      <c r="AG117" s="596"/>
      <c r="AH117" s="596"/>
      <c r="AI117" s="116"/>
      <c r="AJ117" s="116"/>
      <c r="AK117" s="596"/>
      <c r="AL117" s="600"/>
      <c r="AM117" s="596"/>
      <c r="AN117" s="116"/>
      <c r="AO117" s="116"/>
      <c r="AP117" s="116"/>
    </row>
    <row r="118" spans="1:42" ht="22.5" customHeight="1">
      <c r="A118" s="144" t="s">
        <v>2587</v>
      </c>
      <c r="B118" s="610" t="str">
        <f>IF($A118="","",INDEX(POA_GC_2026!$O:$O,MATCH($A118,POA_GC_2026!$A:$A,0)))</f>
        <v>PROVISION Y PRESTACION DE SERVICIOS DE SALUD</v>
      </c>
      <c r="C118" s="610" t="str">
        <f>IF($A118="","",INDEX(POA_GC_2026!$E:$E,MATCH($A118,POA_GC_2026!$A:$A,0)))</f>
        <v>90</v>
      </c>
      <c r="D118" s="610" t="str">
        <f>IF($A118="","",INDEX(POA_GC_2026!$B:$B,MATCH($A118,POA_GC_2026!$A:$A,0)))</f>
        <v>HOSPITAL GENERAL DE CHONE</v>
      </c>
      <c r="E118" s="610" t="str">
        <f>IF($A118="","",INDEX(POA_GC_2026!$C:$C,MATCH($A118,POA_GC_2026!$A:$A,0)))</f>
        <v>PAGO DE APORTE PATRONAL</v>
      </c>
      <c r="F118" s="610">
        <f>IF($A118="","",INDEX(POA_GC_2026!$H:$H,MATCH($A118,POA_GC_2026!$A:$A,0)))</f>
        <v>510601</v>
      </c>
      <c r="G118" s="610" t="str">
        <f>IF($A118="","",INDEX(POA_GC_2026!$J:$J,MATCH($A118,POA_GC_2026!$A:$A,0)))</f>
        <v>001</v>
      </c>
      <c r="H118" s="611">
        <f>IF($A118="","",INDEX(POA_GC_2026!$BE:$BE,MATCH($A118,POA_GC_2026!$A:$A,0)))</f>
        <v>869708.43999999983</v>
      </c>
      <c r="I118" s="611">
        <f>IF($A118="","",INDEX(POA_GC_2026!$DG:$DG,MATCH($A118,POA_GC_2026!$A:$A,0)))</f>
        <v>0</v>
      </c>
      <c r="J118" s="611">
        <f t="shared" si="12"/>
        <v>869708.43999999983</v>
      </c>
      <c r="K118" s="119">
        <v>46081</v>
      </c>
      <c r="L118" s="120"/>
      <c r="M118" s="121"/>
      <c r="N118" s="593" t="str">
        <f>IF(A118="","",INDEX(POA_GC_2026!CE:CE,MATCH(A118,POA_GC_2026!A:A,0)))</f>
        <v>SI</v>
      </c>
      <c r="O118" s="122">
        <v>73748.960000000006</v>
      </c>
      <c r="P118" s="122">
        <v>73748.960000000006</v>
      </c>
      <c r="Q118" s="138" t="s">
        <v>23</v>
      </c>
      <c r="R118" s="116"/>
      <c r="S118" s="597"/>
      <c r="T118" s="598">
        <f t="shared" ca="1" si="11"/>
        <v>46247</v>
      </c>
      <c r="U118" s="599">
        <f t="shared" ca="1" si="13"/>
        <v>163</v>
      </c>
      <c r="V118" s="596"/>
      <c r="W118" s="588" t="str">
        <f t="shared" si="14"/>
        <v>90</v>
      </c>
      <c r="X118" s="588" t="str">
        <f>IF($A118="","",INDEX(POA_GC_2026!$G:$G,MATCH($A118,POA_GC_2026!$A:$A,0)))</f>
        <v>004</v>
      </c>
      <c r="Y118" s="589">
        <f t="shared" si="15"/>
        <v>73748.960000000006</v>
      </c>
      <c r="Z118" s="589">
        <f t="shared" si="16"/>
        <v>0</v>
      </c>
      <c r="AA118" s="116"/>
      <c r="AB118" s="120"/>
      <c r="AC118" s="116"/>
      <c r="AD118" s="116"/>
      <c r="AE118" s="116"/>
      <c r="AF118" s="116"/>
      <c r="AG118" s="596"/>
      <c r="AH118" s="596"/>
      <c r="AI118" s="116"/>
      <c r="AJ118" s="116"/>
      <c r="AK118" s="596"/>
      <c r="AL118" s="600"/>
      <c r="AM118" s="596"/>
      <c r="AN118" s="116"/>
      <c r="AO118" s="116"/>
      <c r="AP118" s="116"/>
    </row>
    <row r="119" spans="1:42" ht="22.5" customHeight="1">
      <c r="A119" s="144" t="s">
        <v>2566</v>
      </c>
      <c r="B119" s="610" t="str">
        <f>IF($A119="","",INDEX(POA_GC_2026!$O:$O,MATCH($A119,POA_GC_2026!$A:$A,0)))</f>
        <v>PROVISION Y PRESTACION DE SERVICIOS DE SALUD</v>
      </c>
      <c r="C119" s="610" t="str">
        <f>IF($A119="","",INDEX(POA_GC_2026!$E:$E,MATCH($A119,POA_GC_2026!$A:$A,0)))</f>
        <v>90</v>
      </c>
      <c r="D119" s="610" t="str">
        <f>IF($A119="","",INDEX(POA_GC_2026!$B:$B,MATCH($A119,POA_GC_2026!$A:$A,0)))</f>
        <v>HOSPITAL GENERAL DE CHONE</v>
      </c>
      <c r="E119" s="610" t="str">
        <f>IF($A119="","",INDEX(POA_GC_2026!$C:$C,MATCH($A119,POA_GC_2026!$A:$A,0)))</f>
        <v>PAGO DE REMUNERACIONES UNIFICADAS</v>
      </c>
      <c r="F119" s="610">
        <f>IF($A119="","",INDEX(POA_GC_2026!$H:$H,MATCH($A119,POA_GC_2026!$A:$A,0)))</f>
        <v>510105</v>
      </c>
      <c r="G119" s="610" t="str">
        <f>IF($A119="","",INDEX(POA_GC_2026!$J:$J,MATCH($A119,POA_GC_2026!$A:$A,0)))</f>
        <v>001</v>
      </c>
      <c r="H119" s="611">
        <f>IF($A119="","",INDEX(POA_GC_2026!$BE:$BE,MATCH($A119,POA_GC_2026!$A:$A,0)))</f>
        <v>525876</v>
      </c>
      <c r="I119" s="611">
        <f>IF($A119="","",INDEX(POA_GC_2026!$DG:$DG,MATCH($A119,POA_GC_2026!$A:$A,0)))</f>
        <v>0</v>
      </c>
      <c r="J119" s="611">
        <f t="shared" si="12"/>
        <v>525876</v>
      </c>
      <c r="K119" s="119">
        <v>46081</v>
      </c>
      <c r="L119" s="120"/>
      <c r="M119" s="121"/>
      <c r="N119" s="593" t="str">
        <f>IF(A119="","",INDEX(POA_GC_2026!CE:CE,MATCH(A119,POA_GC_2026!A:A,0)))</f>
        <v>SI</v>
      </c>
      <c r="O119" s="122">
        <v>44302</v>
      </c>
      <c r="P119" s="122">
        <v>44302</v>
      </c>
      <c r="Q119" s="138" t="s">
        <v>23</v>
      </c>
      <c r="R119" s="116"/>
      <c r="S119" s="597"/>
      <c r="T119" s="598">
        <f t="shared" ca="1" si="11"/>
        <v>46247</v>
      </c>
      <c r="U119" s="599">
        <f t="shared" ca="1" si="13"/>
        <v>163</v>
      </c>
      <c r="V119" s="596"/>
      <c r="W119" s="588" t="str">
        <f t="shared" si="14"/>
        <v>90</v>
      </c>
      <c r="X119" s="588" t="str">
        <f>IF($A119="","",INDEX(POA_GC_2026!$G:$G,MATCH($A119,POA_GC_2026!$A:$A,0)))</f>
        <v>004</v>
      </c>
      <c r="Y119" s="589">
        <f t="shared" si="15"/>
        <v>44302</v>
      </c>
      <c r="Z119" s="589">
        <f t="shared" si="16"/>
        <v>0</v>
      </c>
      <c r="AA119" s="116"/>
      <c r="AB119" s="120"/>
      <c r="AC119" s="116"/>
      <c r="AD119" s="116"/>
      <c r="AE119" s="116"/>
      <c r="AF119" s="116"/>
      <c r="AG119" s="596"/>
      <c r="AH119" s="596"/>
      <c r="AI119" s="116"/>
      <c r="AJ119" s="116"/>
      <c r="AK119" s="596"/>
      <c r="AL119" s="600"/>
      <c r="AM119" s="596"/>
      <c r="AN119" s="116"/>
      <c r="AO119" s="116"/>
      <c r="AP119" s="116"/>
    </row>
    <row r="120" spans="1:42" ht="22.5" customHeight="1">
      <c r="A120" s="144" t="s">
        <v>2567</v>
      </c>
      <c r="B120" s="610" t="str">
        <f>IF($A120="","",INDEX(POA_GC_2026!$O:$O,MATCH($A120,POA_GC_2026!$A:$A,0)))</f>
        <v>PROVISION Y PRESTACION DE SERVICIOS DE SALUD</v>
      </c>
      <c r="C120" s="610" t="str">
        <f>IF($A120="","",INDEX(POA_GC_2026!$E:$E,MATCH($A120,POA_GC_2026!$A:$A,0)))</f>
        <v>90</v>
      </c>
      <c r="D120" s="610" t="str">
        <f>IF($A120="","",INDEX(POA_GC_2026!$B:$B,MATCH($A120,POA_GC_2026!$A:$A,0)))</f>
        <v>HOSPITAL GENERAL DE CHONE</v>
      </c>
      <c r="E120" s="610" t="str">
        <f>IF($A120="","",INDEX(POA_GC_2026!$C:$C,MATCH($A120,POA_GC_2026!$A:$A,0)))</f>
        <v>PAGO DE SALARIOS UNIFICADOS</v>
      </c>
      <c r="F120" s="610">
        <f>IF($A120="","",INDEX(POA_GC_2026!$H:$H,MATCH($A120,POA_GC_2026!$A:$A,0)))</f>
        <v>510106</v>
      </c>
      <c r="G120" s="610" t="str">
        <f>IF($A120="","",INDEX(POA_GC_2026!$J:$J,MATCH($A120,POA_GC_2026!$A:$A,0)))</f>
        <v>001</v>
      </c>
      <c r="H120" s="611">
        <f>IF($A120="","",INDEX(POA_GC_2026!$BE:$BE,MATCH($A120,POA_GC_2026!$A:$A,0)))</f>
        <v>1138770.4800000002</v>
      </c>
      <c r="I120" s="611">
        <f>IF($A120="","",INDEX(POA_GC_2026!$DG:$DG,MATCH($A120,POA_GC_2026!$A:$A,0)))</f>
        <v>0</v>
      </c>
      <c r="J120" s="611">
        <f t="shared" si="12"/>
        <v>1138770.4800000002</v>
      </c>
      <c r="K120" s="119">
        <v>46081</v>
      </c>
      <c r="L120" s="120"/>
      <c r="M120" s="121"/>
      <c r="N120" s="593" t="str">
        <f>IF(A120="","",INDEX(POA_GC_2026!CE:CE,MATCH(A120,POA_GC_2026!A:A,0)))</f>
        <v>SI</v>
      </c>
      <c r="O120" s="122">
        <v>93577.86</v>
      </c>
      <c r="P120" s="122">
        <v>93577.86</v>
      </c>
      <c r="Q120" s="138" t="s">
        <v>23</v>
      </c>
      <c r="R120" s="116"/>
      <c r="S120" s="597"/>
      <c r="T120" s="598">
        <f t="shared" ca="1" si="11"/>
        <v>46247</v>
      </c>
      <c r="U120" s="599">
        <f t="shared" ca="1" si="13"/>
        <v>163</v>
      </c>
      <c r="V120" s="596"/>
      <c r="W120" s="588" t="str">
        <f t="shared" si="14"/>
        <v>90</v>
      </c>
      <c r="X120" s="588" t="str">
        <f>IF($A120="","",INDEX(POA_GC_2026!$G:$G,MATCH($A120,POA_GC_2026!$A:$A,0)))</f>
        <v>004</v>
      </c>
      <c r="Y120" s="589">
        <f t="shared" si="15"/>
        <v>93577.86</v>
      </c>
      <c r="Z120" s="589">
        <f t="shared" si="16"/>
        <v>0</v>
      </c>
      <c r="AA120" s="116"/>
      <c r="AB120" s="120"/>
      <c r="AC120" s="116"/>
      <c r="AD120" s="116"/>
      <c r="AE120" s="116"/>
      <c r="AF120" s="116"/>
      <c r="AG120" s="596"/>
      <c r="AH120" s="596"/>
      <c r="AI120" s="116"/>
      <c r="AJ120" s="116"/>
      <c r="AK120" s="596"/>
      <c r="AL120" s="600"/>
      <c r="AM120" s="596"/>
      <c r="AN120" s="116"/>
      <c r="AO120" s="116"/>
      <c r="AP120" s="116"/>
    </row>
    <row r="121" spans="1:42" ht="22.5" customHeight="1">
      <c r="A121" s="144" t="s">
        <v>2568</v>
      </c>
      <c r="B121" s="610" t="str">
        <f>IF($A121="","",INDEX(POA_GC_2026!$O:$O,MATCH($A121,POA_GC_2026!$A:$A,0)))</f>
        <v>PROVISION Y PRESTACION DE SERVICIOS DE SALUD</v>
      </c>
      <c r="C121" s="610" t="str">
        <f>IF($A121="","",INDEX(POA_GC_2026!$E:$E,MATCH($A121,POA_GC_2026!$A:$A,0)))</f>
        <v>90</v>
      </c>
      <c r="D121" s="610" t="str">
        <f>IF($A121="","",INDEX(POA_GC_2026!$B:$B,MATCH($A121,POA_GC_2026!$A:$A,0)))</f>
        <v>HOSPITAL GENERAL DE CHONE</v>
      </c>
      <c r="E121" s="610" t="str">
        <f>IF($A121="","",INDEX(POA_GC_2026!$C:$C,MATCH($A121,POA_GC_2026!$A:$A,0)))</f>
        <v xml:space="preserve"> PAGO DE REMUNERACIONES UNIFICADAS A PROFESIONALES DE LA SALUD</v>
      </c>
      <c r="F121" s="610">
        <f>IF($A121="","",INDEX(POA_GC_2026!$H:$H,MATCH($A121,POA_GC_2026!$A:$A,0)))</f>
        <v>510111</v>
      </c>
      <c r="G121" s="610" t="str">
        <f>IF($A121="","",INDEX(POA_GC_2026!$J:$J,MATCH($A121,POA_GC_2026!$A:$A,0)))</f>
        <v>001</v>
      </c>
      <c r="H121" s="611">
        <f>IF($A121="","",INDEX(POA_GC_2026!$BE:$BE,MATCH($A121,POA_GC_2026!$A:$A,0)))</f>
        <v>3251964</v>
      </c>
      <c r="I121" s="611">
        <f>IF($A121="","",INDEX(POA_GC_2026!$DG:$DG,MATCH($A121,POA_GC_2026!$A:$A,0)))</f>
        <v>0</v>
      </c>
      <c r="J121" s="611">
        <f t="shared" si="12"/>
        <v>3251964</v>
      </c>
      <c r="K121" s="119">
        <v>46081</v>
      </c>
      <c r="L121" s="120"/>
      <c r="M121" s="121"/>
      <c r="N121" s="593" t="str">
        <f>IF(A121="","",INDEX(POA_GC_2026!CE:CE,MATCH(A121,POA_GC_2026!A:A,0)))</f>
        <v>SI</v>
      </c>
      <c r="O121" s="122">
        <v>268373</v>
      </c>
      <c r="P121" s="122">
        <v>268373</v>
      </c>
      <c r="Q121" s="138" t="s">
        <v>23</v>
      </c>
      <c r="R121" s="116"/>
      <c r="S121" s="597"/>
      <c r="T121" s="598">
        <f t="shared" ca="1" si="11"/>
        <v>46247</v>
      </c>
      <c r="U121" s="599">
        <f t="shared" ca="1" si="13"/>
        <v>163</v>
      </c>
      <c r="V121" s="596"/>
      <c r="W121" s="588" t="str">
        <f t="shared" si="14"/>
        <v>90</v>
      </c>
      <c r="X121" s="588" t="str">
        <f>IF($A121="","",INDEX(POA_GC_2026!$G:$G,MATCH($A121,POA_GC_2026!$A:$A,0)))</f>
        <v>004</v>
      </c>
      <c r="Y121" s="589">
        <f t="shared" si="15"/>
        <v>268373</v>
      </c>
      <c r="Z121" s="589">
        <f t="shared" si="16"/>
        <v>0</v>
      </c>
      <c r="AA121" s="116"/>
      <c r="AB121" s="120"/>
      <c r="AC121" s="116"/>
      <c r="AD121" s="116"/>
      <c r="AE121" s="116"/>
      <c r="AF121" s="116"/>
      <c r="AG121" s="596"/>
      <c r="AH121" s="596"/>
      <c r="AI121" s="116"/>
      <c r="AJ121" s="116"/>
      <c r="AK121" s="596"/>
      <c r="AL121" s="600"/>
      <c r="AM121" s="596"/>
      <c r="AN121" s="116"/>
      <c r="AO121" s="116"/>
      <c r="AP121" s="116"/>
    </row>
    <row r="122" spans="1:42" ht="22.5" customHeight="1">
      <c r="A122" s="144" t="s">
        <v>2582</v>
      </c>
      <c r="B122" s="610" t="str">
        <f>IF($A122="","",INDEX(POA_GC_2026!$O:$O,MATCH($A122,POA_GC_2026!$A:$A,0)))</f>
        <v>PROVISION Y PRESTACION DE SERVICIOS DE SALUD</v>
      </c>
      <c r="C122" s="610" t="str">
        <f>IF($A122="","",INDEX(POA_GC_2026!$E:$E,MATCH($A122,POA_GC_2026!$A:$A,0)))</f>
        <v>90</v>
      </c>
      <c r="D122" s="610" t="str">
        <f>IF($A122="","",INDEX(POA_GC_2026!$B:$B,MATCH($A122,POA_GC_2026!$A:$A,0)))</f>
        <v>HOSPITAL GENERAL DE CHONE</v>
      </c>
      <c r="E122" s="610" t="str">
        <f>IF($A122="","",INDEX(POA_GC_2026!$C:$C,MATCH($A122,POA_GC_2026!$A:$A,0)))</f>
        <v>PAGO DE SERVICIOS PERSONALES POR CONTRATO</v>
      </c>
      <c r="F122" s="610">
        <f>IF($A122="","",INDEX(POA_GC_2026!$H:$H,MATCH($A122,POA_GC_2026!$A:$A,0)))</f>
        <v>510510</v>
      </c>
      <c r="G122" s="610" t="str">
        <f>IF($A122="","",INDEX(POA_GC_2026!$J:$J,MATCH($A122,POA_GC_2026!$A:$A,0)))</f>
        <v>001</v>
      </c>
      <c r="H122" s="611">
        <f>IF($A122="","",INDEX(POA_GC_2026!$BE:$BE,MATCH($A122,POA_GC_2026!$A:$A,0)))</f>
        <v>141312</v>
      </c>
      <c r="I122" s="611">
        <f>IF($A122="","",INDEX(POA_GC_2026!$DG:$DG,MATCH($A122,POA_GC_2026!$A:$A,0)))</f>
        <v>0</v>
      </c>
      <c r="J122" s="611">
        <f t="shared" si="12"/>
        <v>141312</v>
      </c>
      <c r="K122" s="119">
        <v>46081</v>
      </c>
      <c r="L122" s="120"/>
      <c r="M122" s="121"/>
      <c r="N122" s="593" t="str">
        <f>IF(A122="","",INDEX(POA_GC_2026!CE:CE,MATCH(A122,POA_GC_2026!A:A,0)))</f>
        <v>SI</v>
      </c>
      <c r="O122" s="122">
        <v>10690</v>
      </c>
      <c r="P122" s="122">
        <v>10690</v>
      </c>
      <c r="Q122" s="138" t="s">
        <v>23</v>
      </c>
      <c r="R122" s="116"/>
      <c r="S122" s="597"/>
      <c r="T122" s="598">
        <f t="shared" ca="1" si="11"/>
        <v>46247</v>
      </c>
      <c r="U122" s="599">
        <f t="shared" ca="1" si="13"/>
        <v>163</v>
      </c>
      <c r="V122" s="596"/>
      <c r="W122" s="588" t="str">
        <f t="shared" si="14"/>
        <v>90</v>
      </c>
      <c r="X122" s="588" t="str">
        <f>IF($A122="","",INDEX(POA_GC_2026!$G:$G,MATCH($A122,POA_GC_2026!$A:$A,0)))</f>
        <v>004</v>
      </c>
      <c r="Y122" s="589">
        <f t="shared" si="15"/>
        <v>10690</v>
      </c>
      <c r="Z122" s="589">
        <f t="shared" si="16"/>
        <v>0</v>
      </c>
      <c r="AA122" s="116"/>
      <c r="AB122" s="120"/>
      <c r="AC122" s="116"/>
      <c r="AD122" s="116"/>
      <c r="AE122" s="116"/>
      <c r="AF122" s="116"/>
      <c r="AG122" s="596"/>
      <c r="AH122" s="596"/>
      <c r="AI122" s="116"/>
      <c r="AJ122" s="116"/>
      <c r="AK122" s="596"/>
      <c r="AL122" s="600"/>
      <c r="AM122" s="596"/>
      <c r="AN122" s="116"/>
      <c r="AO122" s="116"/>
      <c r="AP122" s="116"/>
    </row>
    <row r="123" spans="1:42" ht="22.5" customHeight="1">
      <c r="A123" s="144" t="s">
        <v>2586</v>
      </c>
      <c r="B123" s="610" t="str">
        <f>IF($A123="","",INDEX(POA_GC_2026!$O:$O,MATCH($A123,POA_GC_2026!$A:$A,0)))</f>
        <v>PROVISION Y PRESTACION DE SERVICIOS DE SALUD</v>
      </c>
      <c r="C123" s="610" t="str">
        <f>IF($A123="","",INDEX(POA_GC_2026!$E:$E,MATCH($A123,POA_GC_2026!$A:$A,0)))</f>
        <v>90</v>
      </c>
      <c r="D123" s="610" t="str">
        <f>IF($A123="","",INDEX(POA_GC_2026!$B:$B,MATCH($A123,POA_GC_2026!$A:$A,0)))</f>
        <v>HOSPITAL GENERAL DE CHONE</v>
      </c>
      <c r="E123" s="610" t="str">
        <f>IF($A123="","",INDEX(POA_GC_2026!$C:$C,MATCH($A123,POA_GC_2026!$A:$A,0)))</f>
        <v>PAGO DESERVICIOS PERSONALES POR CONTRATO A PROFESIONALES DE LA SALUD</v>
      </c>
      <c r="F123" s="610">
        <f>IF($A123="","",INDEX(POA_GC_2026!$H:$H,MATCH($A123,POA_GC_2026!$A:$A,0)))</f>
        <v>510517</v>
      </c>
      <c r="G123" s="610" t="str">
        <f>IF($A123="","",INDEX(POA_GC_2026!$J:$J,MATCH($A123,POA_GC_2026!$A:$A,0)))</f>
        <v>001</v>
      </c>
      <c r="H123" s="611">
        <f>IF($A123="","",INDEX(POA_GC_2026!$BE:$BE,MATCH($A123,POA_GC_2026!$A:$A,0)))</f>
        <v>3568206</v>
      </c>
      <c r="I123" s="611">
        <f>IF($A123="","",INDEX(POA_GC_2026!$DG:$DG,MATCH($A123,POA_GC_2026!$A:$A,0)))</f>
        <v>0</v>
      </c>
      <c r="J123" s="611">
        <f t="shared" si="12"/>
        <v>3568206</v>
      </c>
      <c r="K123" s="119">
        <v>46081</v>
      </c>
      <c r="L123" s="120"/>
      <c r="M123" s="121"/>
      <c r="N123" s="593" t="str">
        <f>IF(A123="","",INDEX(POA_GC_2026!CE:CE,MATCH(A123,POA_GC_2026!A:A,0)))</f>
        <v>SI</v>
      </c>
      <c r="O123" s="122">
        <v>294818</v>
      </c>
      <c r="P123" s="122">
        <v>294818</v>
      </c>
      <c r="Q123" s="138" t="s">
        <v>23</v>
      </c>
      <c r="R123" s="116"/>
      <c r="S123" s="597"/>
      <c r="T123" s="598">
        <f t="shared" ca="1" si="11"/>
        <v>46247</v>
      </c>
      <c r="U123" s="599">
        <f t="shared" ca="1" si="13"/>
        <v>163</v>
      </c>
      <c r="V123" s="596"/>
      <c r="W123" s="588" t="str">
        <f t="shared" si="14"/>
        <v>90</v>
      </c>
      <c r="X123" s="588" t="str">
        <f>IF($A123="","",INDEX(POA_GC_2026!$G:$G,MATCH($A123,POA_GC_2026!$A:$A,0)))</f>
        <v>004</v>
      </c>
      <c r="Y123" s="589">
        <f t="shared" si="15"/>
        <v>294818</v>
      </c>
      <c r="Z123" s="589">
        <f t="shared" si="16"/>
        <v>0</v>
      </c>
      <c r="AA123" s="116"/>
      <c r="AB123" s="120"/>
      <c r="AC123" s="116"/>
      <c r="AD123" s="116"/>
      <c r="AE123" s="116"/>
      <c r="AF123" s="116"/>
      <c r="AG123" s="596"/>
      <c r="AH123" s="596"/>
      <c r="AI123" s="116"/>
      <c r="AJ123" s="116"/>
      <c r="AK123" s="596"/>
      <c r="AL123" s="600"/>
      <c r="AM123" s="596"/>
      <c r="AN123" s="116"/>
      <c r="AO123" s="116"/>
      <c r="AP123" s="116"/>
    </row>
    <row r="124" spans="1:42" ht="22.5" customHeight="1">
      <c r="A124" s="144" t="s">
        <v>2735</v>
      </c>
      <c r="B124" s="610" t="str">
        <f>IF($A124="","",INDEX(POA_GC_2026!$O:$O,MATCH($A124,POA_GC_2026!$A:$A,0)))</f>
        <v>PROVISION Y PRESTACION DE SERVICIOS DE SALUD</v>
      </c>
      <c r="C124" s="610" t="str">
        <f>IF($A124="","",INDEX(POA_GC_2026!$E:$E,MATCH($A124,POA_GC_2026!$A:$A,0)))</f>
        <v>90</v>
      </c>
      <c r="D124" s="610" t="str">
        <f>IF($A124="","",INDEX(POA_GC_2026!$B:$B,MATCH($A124,POA_GC_2026!$A:$A,0)))</f>
        <v>HOSPITAL GENERAL DE CHONE</v>
      </c>
      <c r="E124" s="610" t="str">
        <f>IF($A124="","",INDEX(POA_GC_2026!$C:$C,MATCH($A124,POA_GC_2026!$A:$A,0)))</f>
        <v>PAGO DECONTRATOS OCASIONALES PARA EL CUMPLIMIENTO DEL SERVICIO RURAL</v>
      </c>
      <c r="F124" s="610">
        <f>IF($A124="","",INDEX(POA_GC_2026!$H:$H,MATCH($A124,POA_GC_2026!$A:$A,0)))</f>
        <v>510515</v>
      </c>
      <c r="G124" s="610" t="str">
        <f>IF($A124="","",INDEX(POA_GC_2026!$J:$J,MATCH($A124,POA_GC_2026!$A:$A,0)))</f>
        <v>001</v>
      </c>
      <c r="H124" s="611">
        <f>IF($A124="","",INDEX(POA_GC_2026!$BE:$BE,MATCH($A124,POA_GC_2026!$A:$A,0)))</f>
        <v>49292</v>
      </c>
      <c r="I124" s="611">
        <f>IF($A124="","",INDEX(POA_GC_2026!$DG:$DG,MATCH($A124,POA_GC_2026!$A:$A,0)))</f>
        <v>0</v>
      </c>
      <c r="J124" s="611">
        <f t="shared" si="12"/>
        <v>49292</v>
      </c>
      <c r="K124" s="119">
        <v>46081</v>
      </c>
      <c r="L124" s="120"/>
      <c r="M124" s="121"/>
      <c r="N124" s="593" t="str">
        <f>IF(A124="","",INDEX(POA_GC_2026!CE:CE,MATCH(A124,POA_GC_2026!A:A,0)))</f>
        <v>SI</v>
      </c>
      <c r="O124" s="122">
        <v>2641</v>
      </c>
      <c r="P124" s="122">
        <v>2641</v>
      </c>
      <c r="Q124" s="138" t="s">
        <v>23</v>
      </c>
      <c r="R124" s="116"/>
      <c r="S124" s="597"/>
      <c r="T124" s="598">
        <f t="shared" ca="1" si="11"/>
        <v>46247</v>
      </c>
      <c r="U124" s="599">
        <f t="shared" ca="1" si="13"/>
        <v>163</v>
      </c>
      <c r="V124" s="596"/>
      <c r="W124" s="588" t="str">
        <f t="shared" si="14"/>
        <v>90</v>
      </c>
      <c r="X124" s="588" t="str">
        <f>IF($A124="","",INDEX(POA_GC_2026!$G:$G,MATCH($A124,POA_GC_2026!$A:$A,0)))</f>
        <v>004</v>
      </c>
      <c r="Y124" s="589">
        <f t="shared" si="15"/>
        <v>2641</v>
      </c>
      <c r="Z124" s="589">
        <f t="shared" si="16"/>
        <v>0</v>
      </c>
      <c r="AA124" s="116"/>
      <c r="AB124" s="120"/>
      <c r="AC124" s="116"/>
      <c r="AD124" s="116"/>
      <c r="AE124" s="116"/>
      <c r="AF124" s="116"/>
      <c r="AG124" s="596"/>
      <c r="AH124" s="596"/>
      <c r="AI124" s="116"/>
      <c r="AJ124" s="116"/>
      <c r="AK124" s="596"/>
      <c r="AL124" s="600"/>
      <c r="AM124" s="596"/>
      <c r="AN124" s="116"/>
      <c r="AO124" s="116"/>
      <c r="AP124" s="116"/>
    </row>
    <row r="125" spans="1:42" ht="22.5" customHeight="1">
      <c r="A125" s="144" t="s">
        <v>2736</v>
      </c>
      <c r="B125" s="610" t="str">
        <f>IF($A125="","",INDEX(POA_GC_2026!$O:$O,MATCH($A125,POA_GC_2026!$A:$A,0)))</f>
        <v>PROVISION Y PRESTACION DE SERVICIOS DE SALUD</v>
      </c>
      <c r="C125" s="610" t="str">
        <f>IF($A125="","",INDEX(POA_GC_2026!$E:$E,MATCH($A125,POA_GC_2026!$A:$A,0)))</f>
        <v>90</v>
      </c>
      <c r="D125" s="610" t="str">
        <f>IF($A125="","",INDEX(POA_GC_2026!$B:$B,MATCH($A125,POA_GC_2026!$A:$A,0)))</f>
        <v>HOSPITAL GENERAL DE CHONE</v>
      </c>
      <c r="E125" s="610" t="str">
        <f>IF($A125="","",INDEX(POA_GC_2026!$C:$C,MATCH($A125,POA_GC_2026!$A:$A,0)))</f>
        <v xml:space="preserve"> PAGO DE SERVICIOS PERSONALES POR DEVENGAMIENTO DE BECAS PROFESIONALES DE LA SALUD</v>
      </c>
      <c r="F125" s="610">
        <f>IF($A125="","",INDEX(POA_GC_2026!$H:$H,MATCH($A125,POA_GC_2026!$A:$A,0)))</f>
        <v>510516</v>
      </c>
      <c r="G125" s="610" t="str">
        <f>IF($A125="","",INDEX(POA_GC_2026!$J:$J,MATCH($A125,POA_GC_2026!$A:$A,0)))</f>
        <v>001</v>
      </c>
      <c r="H125" s="611">
        <f>IF($A125="","",INDEX(POA_GC_2026!$BE:$BE,MATCH($A125,POA_GC_2026!$A:$A,0)))</f>
        <v>47538</v>
      </c>
      <c r="I125" s="611">
        <f>IF($A125="","",INDEX(POA_GC_2026!$DG:$DG,MATCH($A125,POA_GC_2026!$A:$A,0)))</f>
        <v>0</v>
      </c>
      <c r="J125" s="611">
        <f t="shared" si="12"/>
        <v>47538</v>
      </c>
      <c r="K125" s="119">
        <v>46081</v>
      </c>
      <c r="L125" s="120"/>
      <c r="M125" s="121"/>
      <c r="N125" s="593" t="str">
        <f>IF(A125="","",INDEX(POA_GC_2026!CE:CE,MATCH(A125,POA_GC_2026!A:A,0)))</f>
        <v>SI</v>
      </c>
      <c r="O125" s="122">
        <v>5282</v>
      </c>
      <c r="P125" s="122">
        <v>5282</v>
      </c>
      <c r="Q125" s="138" t="s">
        <v>23</v>
      </c>
      <c r="R125" s="116"/>
      <c r="S125" s="597"/>
      <c r="T125" s="598">
        <f t="shared" ca="1" si="11"/>
        <v>46247</v>
      </c>
      <c r="U125" s="599">
        <f t="shared" ca="1" si="13"/>
        <v>163</v>
      </c>
      <c r="V125" s="596"/>
      <c r="W125" s="588" t="str">
        <f t="shared" si="14"/>
        <v>90</v>
      </c>
      <c r="X125" s="588" t="str">
        <f>IF($A125="","",INDEX(POA_GC_2026!$G:$G,MATCH($A125,POA_GC_2026!$A:$A,0)))</f>
        <v>004</v>
      </c>
      <c r="Y125" s="589">
        <f t="shared" si="15"/>
        <v>5282</v>
      </c>
      <c r="Z125" s="589">
        <f t="shared" si="16"/>
        <v>0</v>
      </c>
      <c r="AA125" s="116"/>
      <c r="AB125" s="120"/>
      <c r="AC125" s="116"/>
      <c r="AD125" s="116"/>
      <c r="AE125" s="116"/>
      <c r="AF125" s="116"/>
      <c r="AG125" s="596"/>
      <c r="AH125" s="596"/>
      <c r="AI125" s="116"/>
      <c r="AJ125" s="116"/>
      <c r="AK125" s="596"/>
      <c r="AL125" s="600"/>
      <c r="AM125" s="596"/>
      <c r="AN125" s="116"/>
      <c r="AO125" s="116"/>
      <c r="AP125" s="116"/>
    </row>
    <row r="126" spans="1:42" ht="22.5" customHeight="1">
      <c r="A126" s="144" t="s">
        <v>2570</v>
      </c>
      <c r="B126" s="610" t="str">
        <f>IF($A126="","",INDEX(POA_GC_2026!$O:$O,MATCH($A126,POA_GC_2026!$A:$A,0)))</f>
        <v>PROVISION Y PRESTACION DE SERVICIOS DE SALUD</v>
      </c>
      <c r="C126" s="610" t="str">
        <f>IF($A126="","",INDEX(POA_GC_2026!$E:$E,MATCH($A126,POA_GC_2026!$A:$A,0)))</f>
        <v>90</v>
      </c>
      <c r="D126" s="610" t="str">
        <f>IF($A126="","",INDEX(POA_GC_2026!$B:$B,MATCH($A126,POA_GC_2026!$A:$A,0)))</f>
        <v>HOSPITAL GENERAL DE CHONE</v>
      </c>
      <c r="E126" s="610" t="str">
        <f>IF($A126="","",INDEX(POA_GC_2026!$C:$C,MATCH($A126,POA_GC_2026!$A:$A,0)))</f>
        <v>PAGO DE DECIMO TERCER SUELDO</v>
      </c>
      <c r="F126" s="610">
        <f>IF($A126="","",INDEX(POA_GC_2026!$H:$H,MATCH($A126,POA_GC_2026!$A:$A,0)))</f>
        <v>510203</v>
      </c>
      <c r="G126" s="610" t="str">
        <f>IF($A126="","",INDEX(POA_GC_2026!$J:$J,MATCH($A126,POA_GC_2026!$A:$A,0)))</f>
        <v>001</v>
      </c>
      <c r="H126" s="611">
        <f>IF($A126="","",INDEX(POA_GC_2026!$BE:$BE,MATCH($A126,POA_GC_2026!$A:$A,0)))</f>
        <v>721004.71000000008</v>
      </c>
      <c r="I126" s="611">
        <f>IF($A126="","",INDEX(POA_GC_2026!$DG:$DG,MATCH($A126,POA_GC_2026!$A:$A,0)))</f>
        <v>0</v>
      </c>
      <c r="J126" s="611">
        <f t="shared" si="12"/>
        <v>721004.71000000008</v>
      </c>
      <c r="K126" s="119">
        <v>46112</v>
      </c>
      <c r="L126" s="120"/>
      <c r="M126" s="121"/>
      <c r="N126" s="593" t="str">
        <f>IF(A126="","",INDEX(POA_GC_2026!CE:CE,MATCH(A126,POA_GC_2026!A:A,0)))</f>
        <v>SI</v>
      </c>
      <c r="O126" s="122">
        <v>11118.06</v>
      </c>
      <c r="P126" s="122">
        <v>11118.06</v>
      </c>
      <c r="Q126" s="138" t="s">
        <v>24</v>
      </c>
      <c r="R126" s="116"/>
      <c r="S126" s="597"/>
      <c r="T126" s="598">
        <f t="shared" ca="1" si="11"/>
        <v>46247</v>
      </c>
      <c r="U126" s="599">
        <f t="shared" ca="1" si="13"/>
        <v>133</v>
      </c>
      <c r="V126" s="596"/>
      <c r="W126" s="588" t="str">
        <f t="shared" si="14"/>
        <v>90</v>
      </c>
      <c r="X126" s="588" t="str">
        <f>IF($A126="","",INDEX(POA_GC_2026!$G:$G,MATCH($A126,POA_GC_2026!$A:$A,0)))</f>
        <v>004</v>
      </c>
      <c r="Y126" s="589">
        <f t="shared" si="15"/>
        <v>11118.06</v>
      </c>
      <c r="Z126" s="589">
        <f t="shared" si="16"/>
        <v>0</v>
      </c>
      <c r="AA126" s="116"/>
      <c r="AB126" s="120"/>
      <c r="AC126" s="116"/>
      <c r="AD126" s="116"/>
      <c r="AE126" s="116"/>
      <c r="AF126" s="116"/>
      <c r="AG126" s="596"/>
      <c r="AH126" s="596"/>
      <c r="AI126" s="116"/>
      <c r="AJ126" s="116"/>
      <c r="AK126" s="596"/>
      <c r="AL126" s="600"/>
      <c r="AM126" s="596"/>
      <c r="AN126" s="116"/>
      <c r="AO126" s="116"/>
      <c r="AP126" s="116"/>
    </row>
    <row r="127" spans="1:42" ht="22.5" customHeight="1">
      <c r="A127" s="144" t="s">
        <v>2571</v>
      </c>
      <c r="B127" s="610" t="str">
        <f>IF($A127="","",INDEX(POA_GC_2026!$O:$O,MATCH($A127,POA_GC_2026!$A:$A,0)))</f>
        <v>PROVISION Y PRESTACION DE SERVICIOS DE SALUD</v>
      </c>
      <c r="C127" s="610" t="str">
        <f>IF($A127="","",INDEX(POA_GC_2026!$E:$E,MATCH($A127,POA_GC_2026!$A:$A,0)))</f>
        <v>90</v>
      </c>
      <c r="D127" s="610" t="str">
        <f>IF($A127="","",INDEX(POA_GC_2026!$B:$B,MATCH($A127,POA_GC_2026!$A:$A,0)))</f>
        <v>HOSPITAL GENERAL DE CHONE</v>
      </c>
      <c r="E127" s="610" t="str">
        <f>IF($A127="","",INDEX(POA_GC_2026!$C:$C,MATCH($A127,POA_GC_2026!$A:$A,0)))</f>
        <v>PAGO DE DECIMO CUARTO SUELDO</v>
      </c>
      <c r="F127" s="610">
        <f>IF($A127="","",INDEX(POA_GC_2026!$H:$H,MATCH($A127,POA_GC_2026!$A:$A,0)))</f>
        <v>510204</v>
      </c>
      <c r="G127" s="610" t="str">
        <f>IF($A127="","",INDEX(POA_GC_2026!$J:$J,MATCH($A127,POA_GC_2026!$A:$A,0)))</f>
        <v>001</v>
      </c>
      <c r="H127" s="611">
        <f>IF($A127="","",INDEX(POA_GC_2026!$BE:$BE,MATCH($A127,POA_GC_2026!$A:$A,0)))</f>
        <v>268875.67</v>
      </c>
      <c r="I127" s="611">
        <f>IF($A127="","",INDEX(POA_GC_2026!$DG:$DG,MATCH($A127,POA_GC_2026!$A:$A,0)))</f>
        <v>0</v>
      </c>
      <c r="J127" s="611">
        <f t="shared" si="12"/>
        <v>268875.67</v>
      </c>
      <c r="K127" s="119">
        <v>46112</v>
      </c>
      <c r="L127" s="120"/>
      <c r="M127" s="121"/>
      <c r="N127" s="593" t="str">
        <f>IF(A127="","",INDEX(POA_GC_2026!CE:CE,MATCH(A127,POA_GC_2026!A:A,0)))</f>
        <v>SI</v>
      </c>
      <c r="O127" s="122">
        <v>232453.15</v>
      </c>
      <c r="P127" s="122">
        <v>232453.15</v>
      </c>
      <c r="Q127" s="138" t="s">
        <v>24</v>
      </c>
      <c r="R127" s="116"/>
      <c r="S127" s="597"/>
      <c r="T127" s="598">
        <f t="shared" ca="1" si="11"/>
        <v>46247</v>
      </c>
      <c r="U127" s="599">
        <f t="shared" ca="1" si="13"/>
        <v>133</v>
      </c>
      <c r="V127" s="596"/>
      <c r="W127" s="588" t="str">
        <f t="shared" si="14"/>
        <v>90</v>
      </c>
      <c r="X127" s="588" t="str">
        <f>IF($A127="","",INDEX(POA_GC_2026!$G:$G,MATCH($A127,POA_GC_2026!$A:$A,0)))</f>
        <v>004</v>
      </c>
      <c r="Y127" s="589">
        <f t="shared" si="15"/>
        <v>232453.15</v>
      </c>
      <c r="Z127" s="589">
        <f t="shared" si="16"/>
        <v>0</v>
      </c>
      <c r="AA127" s="116"/>
      <c r="AB127" s="120"/>
      <c r="AC127" s="116"/>
      <c r="AD127" s="116"/>
      <c r="AE127" s="116"/>
      <c r="AF127" s="116"/>
      <c r="AG127" s="596"/>
      <c r="AH127" s="596"/>
      <c r="AI127" s="116"/>
      <c r="AJ127" s="116"/>
      <c r="AK127" s="596"/>
      <c r="AL127" s="600"/>
      <c r="AM127" s="596"/>
      <c r="AN127" s="116"/>
      <c r="AO127" s="116"/>
      <c r="AP127" s="116"/>
    </row>
    <row r="128" spans="1:42" ht="22.5" customHeight="1">
      <c r="A128" s="144" t="s">
        <v>2572</v>
      </c>
      <c r="B128" s="610" t="str">
        <f>IF($A128="","",INDEX(POA_GC_2026!$O:$O,MATCH($A128,POA_GC_2026!$A:$A,0)))</f>
        <v>PROVISION Y PRESTACION DE SERVICIOS DE SALUD</v>
      </c>
      <c r="C128" s="610" t="str">
        <f>IF($A128="","",INDEX(POA_GC_2026!$E:$E,MATCH($A128,POA_GC_2026!$A:$A,0)))</f>
        <v>90</v>
      </c>
      <c r="D128" s="610" t="str">
        <f>IF($A128="","",INDEX(POA_GC_2026!$B:$B,MATCH($A128,POA_GC_2026!$A:$A,0)))</f>
        <v>HOSPITAL GENERAL DE CHONE</v>
      </c>
      <c r="E128" s="610" t="str">
        <f>IF($A128="","",INDEX(POA_GC_2026!$C:$C,MATCH($A128,POA_GC_2026!$A:$A,0)))</f>
        <v>PAGO DE COMPENSACION POR TRANSPORTE</v>
      </c>
      <c r="F128" s="610">
        <f>IF($A128="","",INDEX(POA_GC_2026!$H:$H,MATCH($A128,POA_GC_2026!$A:$A,0)))</f>
        <v>510304</v>
      </c>
      <c r="G128" s="610" t="str">
        <f>IF($A128="","",INDEX(POA_GC_2026!$J:$J,MATCH($A128,POA_GC_2026!$A:$A,0)))</f>
        <v>001</v>
      </c>
      <c r="H128" s="611">
        <f>IF($A128="","",INDEX(POA_GC_2026!$BE:$BE,MATCH($A128,POA_GC_2026!$A:$A,0)))</f>
        <v>11365.33</v>
      </c>
      <c r="I128" s="611">
        <f>IF($A128="","",INDEX(POA_GC_2026!$DG:$DG,MATCH($A128,POA_GC_2026!$A:$A,0)))</f>
        <v>0</v>
      </c>
      <c r="J128" s="611">
        <f t="shared" si="12"/>
        <v>11365.33</v>
      </c>
      <c r="K128" s="119">
        <v>46112</v>
      </c>
      <c r="L128" s="120"/>
      <c r="M128" s="121"/>
      <c r="N128" s="593" t="str">
        <f>IF(A128="","",INDEX(POA_GC_2026!CE:CE,MATCH(A128,POA_GC_2026!A:A,0)))</f>
        <v>SI</v>
      </c>
      <c r="O128" s="122">
        <v>822.5</v>
      </c>
      <c r="P128" s="122">
        <v>822.5</v>
      </c>
      <c r="Q128" s="138" t="s">
        <v>24</v>
      </c>
      <c r="R128" s="116"/>
      <c r="S128" s="597"/>
      <c r="T128" s="598">
        <f t="shared" ca="1" si="11"/>
        <v>46247</v>
      </c>
      <c r="U128" s="599">
        <f t="shared" ca="1" si="13"/>
        <v>133</v>
      </c>
      <c r="V128" s="596"/>
      <c r="W128" s="588" t="str">
        <f t="shared" si="14"/>
        <v>90</v>
      </c>
      <c r="X128" s="588" t="str">
        <f>IF($A128="","",INDEX(POA_GC_2026!$G:$G,MATCH($A128,POA_GC_2026!$A:$A,0)))</f>
        <v>004</v>
      </c>
      <c r="Y128" s="589">
        <f t="shared" si="15"/>
        <v>822.5</v>
      </c>
      <c r="Z128" s="589">
        <f t="shared" si="16"/>
        <v>0</v>
      </c>
      <c r="AA128" s="116"/>
      <c r="AB128" s="120"/>
      <c r="AC128" s="116"/>
      <c r="AD128" s="116"/>
      <c r="AE128" s="116"/>
      <c r="AF128" s="116"/>
      <c r="AG128" s="596"/>
      <c r="AH128" s="596"/>
      <c r="AI128" s="116"/>
      <c r="AJ128" s="116"/>
      <c r="AK128" s="596"/>
      <c r="AL128" s="600"/>
      <c r="AM128" s="596"/>
      <c r="AN128" s="116"/>
      <c r="AO128" s="116"/>
      <c r="AP128" s="116"/>
    </row>
    <row r="129" spans="1:42" ht="22.5" customHeight="1">
      <c r="A129" s="144" t="s">
        <v>2573</v>
      </c>
      <c r="B129" s="610" t="str">
        <f>IF($A129="","",INDEX(POA_GC_2026!$O:$O,MATCH($A129,POA_GC_2026!$A:$A,0)))</f>
        <v>PROVISION Y PRESTACION DE SERVICIOS DE SALUD</v>
      </c>
      <c r="C129" s="610" t="str">
        <f>IF($A129="","",INDEX(POA_GC_2026!$E:$E,MATCH($A129,POA_GC_2026!$A:$A,0)))</f>
        <v>90</v>
      </c>
      <c r="D129" s="610" t="str">
        <f>IF($A129="","",INDEX(POA_GC_2026!$B:$B,MATCH($A129,POA_GC_2026!$A:$A,0)))</f>
        <v>HOSPITAL GENERAL DE CHONE</v>
      </c>
      <c r="E129" s="610" t="str">
        <f>IF($A129="","",INDEX(POA_GC_2026!$C:$C,MATCH($A129,POA_GC_2026!$A:$A,0)))</f>
        <v>PAGO DE ALIMENTACION A LOS TRABAJADORES AMPARADOS EN EL CODIGO DE TRABAJO</v>
      </c>
      <c r="F129" s="610">
        <f>IF($A129="","",INDEX(POA_GC_2026!$H:$H,MATCH($A129,POA_GC_2026!$A:$A,0)))</f>
        <v>510306</v>
      </c>
      <c r="G129" s="610" t="str">
        <f>IF($A129="","",INDEX(POA_GC_2026!$J:$J,MATCH($A129,POA_GC_2026!$A:$A,0)))</f>
        <v>001</v>
      </c>
      <c r="H129" s="611">
        <f>IF($A129="","",INDEX(POA_GC_2026!$BE:$BE,MATCH($A129,POA_GC_2026!$A:$A,0)))</f>
        <v>90848</v>
      </c>
      <c r="I129" s="611">
        <f>IF($A129="","",INDEX(POA_GC_2026!$DG:$DG,MATCH($A129,POA_GC_2026!$A:$A,0)))</f>
        <v>0</v>
      </c>
      <c r="J129" s="611">
        <f t="shared" si="12"/>
        <v>90848</v>
      </c>
      <c r="K129" s="119">
        <v>46112</v>
      </c>
      <c r="L129" s="120"/>
      <c r="M129" s="121"/>
      <c r="N129" s="593" t="str">
        <f>IF(A129="","",INDEX(POA_GC_2026!CE:CE,MATCH(A129,POA_GC_2026!A:A,0)))</f>
        <v>SI</v>
      </c>
      <c r="O129" s="122">
        <v>6580</v>
      </c>
      <c r="P129" s="122">
        <v>6580</v>
      </c>
      <c r="Q129" s="138" t="s">
        <v>24</v>
      </c>
      <c r="R129" s="116"/>
      <c r="S129" s="597"/>
      <c r="T129" s="598">
        <f t="shared" ca="1" si="11"/>
        <v>46247</v>
      </c>
      <c r="U129" s="599">
        <f t="shared" ca="1" si="13"/>
        <v>133</v>
      </c>
      <c r="V129" s="596"/>
      <c r="W129" s="588" t="str">
        <f t="shared" si="14"/>
        <v>90</v>
      </c>
      <c r="X129" s="588" t="str">
        <f>IF($A129="","",INDEX(POA_GC_2026!$G:$G,MATCH($A129,POA_GC_2026!$A:$A,0)))</f>
        <v>004</v>
      </c>
      <c r="Y129" s="589">
        <f t="shared" si="15"/>
        <v>6580</v>
      </c>
      <c r="Z129" s="589">
        <f t="shared" si="16"/>
        <v>0</v>
      </c>
      <c r="AA129" s="116"/>
      <c r="AB129" s="120"/>
      <c r="AC129" s="116"/>
      <c r="AD129" s="116"/>
      <c r="AE129" s="116"/>
      <c r="AF129" s="116"/>
      <c r="AG129" s="596"/>
      <c r="AH129" s="596"/>
      <c r="AI129" s="116"/>
      <c r="AJ129" s="116"/>
      <c r="AK129" s="596"/>
      <c r="AL129" s="600"/>
      <c r="AM129" s="596"/>
      <c r="AN129" s="116"/>
      <c r="AO129" s="116"/>
      <c r="AP129" s="116"/>
    </row>
    <row r="130" spans="1:42" ht="22.5" customHeight="1">
      <c r="A130" s="144" t="s">
        <v>2575</v>
      </c>
      <c r="B130" s="610" t="str">
        <f>IF($A130="","",INDEX(POA_GC_2026!$O:$O,MATCH($A130,POA_GC_2026!$A:$A,0)))</f>
        <v>PROVISION Y PRESTACION DE SERVICIOS DE SALUD</v>
      </c>
      <c r="C130" s="610" t="str">
        <f>IF($A130="","",INDEX(POA_GC_2026!$E:$E,MATCH($A130,POA_GC_2026!$A:$A,0)))</f>
        <v>90</v>
      </c>
      <c r="D130" s="610" t="str">
        <f>IF($A130="","",INDEX(POA_GC_2026!$B:$B,MATCH($A130,POA_GC_2026!$A:$A,0)))</f>
        <v>HOSPITAL GENERAL DE CHONE</v>
      </c>
      <c r="E130" s="610" t="str">
        <f>IF($A130="","",INDEX(POA_GC_2026!$C:$C,MATCH($A130,POA_GC_2026!$A:$A,0)))</f>
        <v>PAGO DE POR CARGAS FAMILIARES A LOS TRABAJADORES AMPARADOS EN EL CODIGO DE TRABAJO</v>
      </c>
      <c r="F130" s="610">
        <f>IF($A130="","",INDEX(POA_GC_2026!$H:$H,MATCH($A130,POA_GC_2026!$A:$A,0)))</f>
        <v>510401</v>
      </c>
      <c r="G130" s="610" t="str">
        <f>IF($A130="","",INDEX(POA_GC_2026!$J:$J,MATCH($A130,POA_GC_2026!$A:$A,0)))</f>
        <v>001</v>
      </c>
      <c r="H130" s="611">
        <f>IF($A130="","",INDEX(POA_GC_2026!$BE:$BE,MATCH($A130,POA_GC_2026!$A:$A,0)))</f>
        <v>5146.67</v>
      </c>
      <c r="I130" s="611">
        <f>IF($A130="","",INDEX(POA_GC_2026!$DG:$DG,MATCH($A130,POA_GC_2026!$A:$A,0)))</f>
        <v>0</v>
      </c>
      <c r="J130" s="611">
        <f t="shared" si="12"/>
        <v>5146.67</v>
      </c>
      <c r="K130" s="119">
        <v>46112</v>
      </c>
      <c r="L130" s="120"/>
      <c r="M130" s="121"/>
      <c r="N130" s="593" t="str">
        <f>IF(A130="","",INDEX(POA_GC_2026!CE:CE,MATCH(A130,POA_GC_2026!A:A,0)))</f>
        <v>SI</v>
      </c>
      <c r="O130" s="122">
        <v>420</v>
      </c>
      <c r="P130" s="122">
        <v>420</v>
      </c>
      <c r="Q130" s="138" t="s">
        <v>24</v>
      </c>
      <c r="R130" s="116"/>
      <c r="S130" s="597"/>
      <c r="T130" s="598">
        <f t="shared" ca="1" si="11"/>
        <v>46247</v>
      </c>
      <c r="U130" s="599">
        <f t="shared" ca="1" si="13"/>
        <v>133</v>
      </c>
      <c r="V130" s="596"/>
      <c r="W130" s="588" t="str">
        <f t="shared" si="14"/>
        <v>90</v>
      </c>
      <c r="X130" s="588" t="str">
        <f>IF($A130="","",INDEX(POA_GC_2026!$G:$G,MATCH($A130,POA_GC_2026!$A:$A,0)))</f>
        <v>004</v>
      </c>
      <c r="Y130" s="589">
        <f t="shared" si="15"/>
        <v>420</v>
      </c>
      <c r="Z130" s="589">
        <f t="shared" si="16"/>
        <v>0</v>
      </c>
      <c r="AA130" s="116"/>
      <c r="AB130" s="120"/>
      <c r="AC130" s="116"/>
      <c r="AD130" s="116"/>
      <c r="AE130" s="116"/>
      <c r="AF130" s="116"/>
      <c r="AG130" s="596"/>
      <c r="AH130" s="596"/>
      <c r="AI130" s="116"/>
      <c r="AJ130" s="116"/>
      <c r="AK130" s="596"/>
      <c r="AL130" s="600"/>
      <c r="AM130" s="596"/>
      <c r="AN130" s="116"/>
      <c r="AO130" s="116"/>
      <c r="AP130" s="116"/>
    </row>
    <row r="131" spans="1:42" ht="22.5" customHeight="1">
      <c r="A131" s="144" t="s">
        <v>2577</v>
      </c>
      <c r="B131" s="610" t="str">
        <f>IF($A131="","",INDEX(POA_GC_2026!$O:$O,MATCH($A131,POA_GC_2026!$A:$A,0)))</f>
        <v>PROVISION Y PRESTACION DE SERVICIOS DE SALUD</v>
      </c>
      <c r="C131" s="610" t="str">
        <f>IF($A131="","",INDEX(POA_GC_2026!$E:$E,MATCH($A131,POA_GC_2026!$A:$A,0)))</f>
        <v>90</v>
      </c>
      <c r="D131" s="610" t="str">
        <f>IF($A131="","",INDEX(POA_GC_2026!$B:$B,MATCH($A131,POA_GC_2026!$A:$A,0)))</f>
        <v>HOSPITAL GENERAL DE CHONE</v>
      </c>
      <c r="E131" s="610" t="str">
        <f>IF($A131="","",INDEX(POA_GC_2026!$C:$C,MATCH($A131,POA_GC_2026!$A:$A,0)))</f>
        <v>PAGO DE ANTIGÜEDAD A LOS TRABAJADORES AMPARADOS EN EL CODIGO DE TRABAJO</v>
      </c>
      <c r="F131" s="610">
        <f>IF($A131="","",INDEX(POA_GC_2026!$H:$H,MATCH($A131,POA_GC_2026!$A:$A,0)))</f>
        <v>510408</v>
      </c>
      <c r="G131" s="610" t="str">
        <f>IF($A131="","",INDEX(POA_GC_2026!$J:$J,MATCH($A131,POA_GC_2026!$A:$A,0)))</f>
        <v>001</v>
      </c>
      <c r="H131" s="611">
        <f>IF($A131="","",INDEX(POA_GC_2026!$BE:$BE,MATCH($A131,POA_GC_2026!$A:$A,0)))</f>
        <v>25157.200000000004</v>
      </c>
      <c r="I131" s="611">
        <f>IF($A131="","",INDEX(POA_GC_2026!$DG:$DG,MATCH($A131,POA_GC_2026!$A:$A,0)))</f>
        <v>0</v>
      </c>
      <c r="J131" s="611">
        <f t="shared" si="12"/>
        <v>25157.200000000004</v>
      </c>
      <c r="K131" s="119">
        <v>46112</v>
      </c>
      <c r="L131" s="120"/>
      <c r="M131" s="121"/>
      <c r="N131" s="593" t="str">
        <f>IF(A131="","",INDEX(POA_GC_2026!CE:CE,MATCH(A131,POA_GC_2026!A:A,0)))</f>
        <v>SI</v>
      </c>
      <c r="O131" s="122">
        <v>2550.8200000000002</v>
      </c>
      <c r="P131" s="122">
        <v>2550.8200000000002</v>
      </c>
      <c r="Q131" s="138" t="s">
        <v>24</v>
      </c>
      <c r="R131" s="116"/>
      <c r="S131" s="597"/>
      <c r="T131" s="598">
        <f t="shared" ca="1" si="11"/>
        <v>46247</v>
      </c>
      <c r="U131" s="599">
        <f t="shared" ca="1" si="13"/>
        <v>133</v>
      </c>
      <c r="V131" s="596"/>
      <c r="W131" s="588" t="str">
        <f t="shared" si="14"/>
        <v>90</v>
      </c>
      <c r="X131" s="588" t="str">
        <f>IF($A131="","",INDEX(POA_GC_2026!$G:$G,MATCH($A131,POA_GC_2026!$A:$A,0)))</f>
        <v>004</v>
      </c>
      <c r="Y131" s="589">
        <f t="shared" si="15"/>
        <v>2550.8200000000002</v>
      </c>
      <c r="Z131" s="589">
        <f t="shared" si="16"/>
        <v>0</v>
      </c>
      <c r="AA131" s="116"/>
      <c r="AB131" s="120"/>
      <c r="AC131" s="116"/>
      <c r="AD131" s="116"/>
      <c r="AE131" s="116"/>
      <c r="AF131" s="116"/>
      <c r="AG131" s="596"/>
      <c r="AH131" s="596"/>
      <c r="AI131" s="116"/>
      <c r="AJ131" s="116"/>
      <c r="AK131" s="596"/>
      <c r="AL131" s="600"/>
      <c r="AM131" s="596"/>
      <c r="AN131" s="116"/>
      <c r="AO131" s="116"/>
      <c r="AP131" s="116"/>
    </row>
    <row r="132" spans="1:42" ht="22.5" customHeight="1">
      <c r="A132" s="144" t="s">
        <v>2581</v>
      </c>
      <c r="B132" s="610" t="str">
        <f>IF($A132="","",INDEX(POA_GC_2026!$O:$O,MATCH($A132,POA_GC_2026!$A:$A,0)))</f>
        <v>PROVISION Y PRESTACION DE SERVICIOS DE SALUD</v>
      </c>
      <c r="C132" s="610" t="str">
        <f>IF($A132="","",INDEX(POA_GC_2026!$E:$E,MATCH($A132,POA_GC_2026!$A:$A,0)))</f>
        <v>90</v>
      </c>
      <c r="D132" s="610" t="str">
        <f>IF($A132="","",INDEX(POA_GC_2026!$B:$B,MATCH($A132,POA_GC_2026!$A:$A,0)))</f>
        <v>HOSPITAL GENERAL DE CHONE</v>
      </c>
      <c r="E132" s="610" t="str">
        <f>IF($A132="","",INDEX(POA_GC_2026!$C:$C,MATCH($A132,POA_GC_2026!$A:$A,0)))</f>
        <v>PAGO DE HORAS EXTRAORDINARIAS Y SUPLEMENTARIAS</v>
      </c>
      <c r="F132" s="610">
        <f>IF($A132="","",INDEX(POA_GC_2026!$H:$H,MATCH($A132,POA_GC_2026!$A:$A,0)))</f>
        <v>510509</v>
      </c>
      <c r="G132" s="610" t="str">
        <f>IF($A132="","",INDEX(POA_GC_2026!$J:$J,MATCH($A132,POA_GC_2026!$A:$A,0)))</f>
        <v>001</v>
      </c>
      <c r="H132" s="611">
        <f>IF($A132="","",INDEX(POA_GC_2026!$BE:$BE,MATCH($A132,POA_GC_2026!$A:$A,0)))</f>
        <v>175213.44</v>
      </c>
      <c r="I132" s="611">
        <f>IF($A132="","",INDEX(POA_GC_2026!$DG:$DG,MATCH($A132,POA_GC_2026!$A:$A,0)))</f>
        <v>0</v>
      </c>
      <c r="J132" s="611">
        <f t="shared" si="12"/>
        <v>175213.44</v>
      </c>
      <c r="K132" s="119">
        <v>46112</v>
      </c>
      <c r="L132" s="120"/>
      <c r="M132" s="121"/>
      <c r="N132" s="593" t="str">
        <f>IF(A132="","",INDEX(POA_GC_2026!CE:CE,MATCH(A132,POA_GC_2026!A:A,0)))</f>
        <v>SI</v>
      </c>
      <c r="O132" s="122">
        <v>16941.75</v>
      </c>
      <c r="P132" s="122">
        <v>16941.75</v>
      </c>
      <c r="Q132" s="138" t="s">
        <v>24</v>
      </c>
      <c r="R132" s="116"/>
      <c r="S132" s="597"/>
      <c r="T132" s="598">
        <f t="shared" ca="1" si="11"/>
        <v>46247</v>
      </c>
      <c r="U132" s="599">
        <f t="shared" ca="1" si="13"/>
        <v>133</v>
      </c>
      <c r="V132" s="596"/>
      <c r="W132" s="588" t="str">
        <f t="shared" si="14"/>
        <v>90</v>
      </c>
      <c r="X132" s="588" t="str">
        <f>IF($A132="","",INDEX(POA_GC_2026!$G:$G,MATCH($A132,POA_GC_2026!$A:$A,0)))</f>
        <v>004</v>
      </c>
      <c r="Y132" s="589">
        <f t="shared" si="15"/>
        <v>16941.75</v>
      </c>
      <c r="Z132" s="589">
        <f t="shared" si="16"/>
        <v>0</v>
      </c>
      <c r="AA132" s="116"/>
      <c r="AB132" s="120"/>
      <c r="AC132" s="116"/>
      <c r="AD132" s="116"/>
      <c r="AE132" s="116"/>
      <c r="AF132" s="116"/>
      <c r="AG132" s="596"/>
      <c r="AH132" s="596"/>
      <c r="AI132" s="116"/>
      <c r="AJ132" s="116"/>
      <c r="AK132" s="596"/>
      <c r="AL132" s="600"/>
      <c r="AM132" s="596"/>
      <c r="AN132" s="116"/>
      <c r="AO132" s="116"/>
      <c r="AP132" s="116"/>
    </row>
    <row r="133" spans="1:42" ht="22.5" customHeight="1">
      <c r="A133" s="144" t="s">
        <v>2588</v>
      </c>
      <c r="B133" s="610" t="str">
        <f>IF($A133="","",INDEX(POA_GC_2026!$O:$O,MATCH($A133,POA_GC_2026!$A:$A,0)))</f>
        <v>PROVISION Y PRESTACION DE SERVICIOS DE SALUD</v>
      </c>
      <c r="C133" s="610" t="str">
        <f>IF($A133="","",INDEX(POA_GC_2026!$E:$E,MATCH($A133,POA_GC_2026!$A:$A,0)))</f>
        <v>90</v>
      </c>
      <c r="D133" s="610" t="str">
        <f>IF($A133="","",INDEX(POA_GC_2026!$B:$B,MATCH($A133,POA_GC_2026!$A:$A,0)))</f>
        <v>HOSPITAL GENERAL DE CHONE</v>
      </c>
      <c r="E133" s="610" t="str">
        <f>IF($A133="","",INDEX(POA_GC_2026!$C:$C,MATCH($A133,POA_GC_2026!$A:$A,0)))</f>
        <v>PAGO DE FONDOS DE RESERVA</v>
      </c>
      <c r="F133" s="610">
        <f>IF($A133="","",INDEX(POA_GC_2026!$H:$H,MATCH($A133,POA_GC_2026!$A:$A,0)))</f>
        <v>510602</v>
      </c>
      <c r="G133" s="610" t="str">
        <f>IF($A133="","",INDEX(POA_GC_2026!$J:$J,MATCH($A133,POA_GC_2026!$A:$A,0)))</f>
        <v>001</v>
      </c>
      <c r="H133" s="611">
        <f>IF($A133="","",INDEX(POA_GC_2026!$BE:$BE,MATCH($A133,POA_GC_2026!$A:$A,0)))</f>
        <v>724481.85999999987</v>
      </c>
      <c r="I133" s="611">
        <f>IF($A133="","",INDEX(POA_GC_2026!$DG:$DG,MATCH($A133,POA_GC_2026!$A:$A,0)))</f>
        <v>0</v>
      </c>
      <c r="J133" s="611">
        <f t="shared" si="12"/>
        <v>724481.85999999987</v>
      </c>
      <c r="K133" s="119">
        <v>46112</v>
      </c>
      <c r="L133" s="120"/>
      <c r="M133" s="121"/>
      <c r="N133" s="593" t="str">
        <f>IF(A133="","",INDEX(POA_GC_2026!CE:CE,MATCH(A133,POA_GC_2026!A:A,0)))</f>
        <v>SI</v>
      </c>
      <c r="O133" s="122">
        <v>1569.53</v>
      </c>
      <c r="P133" s="122">
        <v>1569.53</v>
      </c>
      <c r="Q133" s="138" t="s">
        <v>24</v>
      </c>
      <c r="R133" s="116"/>
      <c r="S133" s="597"/>
      <c r="T133" s="598">
        <f t="shared" ca="1" si="11"/>
        <v>46247</v>
      </c>
      <c r="U133" s="599">
        <f t="shared" ca="1" si="13"/>
        <v>133</v>
      </c>
      <c r="V133" s="596"/>
      <c r="W133" s="588" t="str">
        <f t="shared" si="14"/>
        <v>90</v>
      </c>
      <c r="X133" s="588" t="str">
        <f>IF($A133="","",INDEX(POA_GC_2026!$G:$G,MATCH($A133,POA_GC_2026!$A:$A,0)))</f>
        <v>004</v>
      </c>
      <c r="Y133" s="589">
        <f t="shared" si="15"/>
        <v>1569.53</v>
      </c>
      <c r="Z133" s="589">
        <f t="shared" si="16"/>
        <v>0</v>
      </c>
      <c r="AA133" s="116"/>
      <c r="AB133" s="120"/>
      <c r="AC133" s="116"/>
      <c r="AD133" s="116"/>
      <c r="AE133" s="116"/>
      <c r="AF133" s="116"/>
      <c r="AG133" s="596"/>
      <c r="AH133" s="596"/>
      <c r="AI133" s="116"/>
      <c r="AJ133" s="116"/>
      <c r="AK133" s="596"/>
      <c r="AL133" s="600"/>
      <c r="AM133" s="596"/>
      <c r="AN133" s="116"/>
      <c r="AO133" s="116"/>
      <c r="AP133" s="116"/>
    </row>
    <row r="134" spans="1:42" ht="22.5" customHeight="1">
      <c r="A134" s="144" t="s">
        <v>2732</v>
      </c>
      <c r="B134" s="610" t="str">
        <f>IF($A134="","",INDEX(POA_GC_2026!$O:$O,MATCH($A134,POA_GC_2026!$A:$A,0)))</f>
        <v>PROVISION Y PRESTACION DE SERVICIOS DE SALUD</v>
      </c>
      <c r="C134" s="610" t="str">
        <f>IF($A134="","",INDEX(POA_GC_2026!$E:$E,MATCH($A134,POA_GC_2026!$A:$A,0)))</f>
        <v>90</v>
      </c>
      <c r="D134" s="610" t="str">
        <f>IF($A134="","",INDEX(POA_GC_2026!$B:$B,MATCH($A134,POA_GC_2026!$A:$A,0)))</f>
        <v>HOSPITAL GENERAL DE CHONE</v>
      </c>
      <c r="E134" s="610" t="str">
        <f>IF($A134="","",INDEX(POA_GC_2026!$C:$C,MATCH($A134,POA_GC_2026!$A:$A,0)))</f>
        <v>PAGO A JUBILADOS PATRONALES</v>
      </c>
      <c r="F134" s="610">
        <f>IF($A134="","",INDEX(POA_GC_2026!$H:$H,MATCH($A134,POA_GC_2026!$A:$A,0)))</f>
        <v>580209</v>
      </c>
      <c r="G134" s="610" t="str">
        <f>IF($A134="","",INDEX(POA_GC_2026!$J:$J,MATCH($A134,POA_GC_2026!$A:$A,0)))</f>
        <v>001</v>
      </c>
      <c r="H134" s="611">
        <f>IF($A134="","",INDEX(POA_GC_2026!$BE:$BE,MATCH($A134,POA_GC_2026!$A:$A,0)))</f>
        <v>283990.65999999997</v>
      </c>
      <c r="I134" s="611">
        <f>IF($A134="","",INDEX(POA_GC_2026!$DG:$DG,MATCH($A134,POA_GC_2026!$A:$A,0)))</f>
        <v>0</v>
      </c>
      <c r="J134" s="611">
        <f t="shared" si="12"/>
        <v>283990.65999999997</v>
      </c>
      <c r="K134" s="119">
        <v>46112</v>
      </c>
      <c r="L134" s="120"/>
      <c r="M134" s="121"/>
      <c r="N134" s="593" t="str">
        <f>IF(A134="","",INDEX(POA_GC_2026!CE:CE,MATCH(A134,POA_GC_2026!A:A,0)))</f>
        <v>SI</v>
      </c>
      <c r="O134" s="122">
        <v>55324.43</v>
      </c>
      <c r="P134" s="122">
        <v>55324.43</v>
      </c>
      <c r="Q134" s="138" t="s">
        <v>24</v>
      </c>
      <c r="R134" s="116"/>
      <c r="S134" s="597"/>
      <c r="T134" s="598">
        <f t="shared" ref="T134:T197" ca="1" si="17">TODAY()</f>
        <v>46247</v>
      </c>
      <c r="U134" s="599">
        <f t="shared" ca="1" si="13"/>
        <v>133</v>
      </c>
      <c r="V134" s="596"/>
      <c r="W134" s="588" t="str">
        <f t="shared" si="14"/>
        <v>90</v>
      </c>
      <c r="X134" s="588" t="str">
        <f>IF($A134="","",INDEX(POA_GC_2026!$G:$G,MATCH($A134,POA_GC_2026!$A:$A,0)))</f>
        <v>004</v>
      </c>
      <c r="Y134" s="589">
        <f t="shared" si="15"/>
        <v>55324.43</v>
      </c>
      <c r="Z134" s="589">
        <f t="shared" si="16"/>
        <v>0</v>
      </c>
      <c r="AA134" s="116"/>
      <c r="AB134" s="120"/>
      <c r="AC134" s="116"/>
      <c r="AD134" s="116"/>
      <c r="AE134" s="116"/>
      <c r="AF134" s="116"/>
      <c r="AG134" s="596"/>
      <c r="AH134" s="596"/>
      <c r="AI134" s="116"/>
      <c r="AJ134" s="116"/>
      <c r="AK134" s="596"/>
      <c r="AL134" s="600"/>
      <c r="AM134" s="596"/>
      <c r="AN134" s="116"/>
      <c r="AO134" s="116"/>
      <c r="AP134" s="116"/>
    </row>
    <row r="135" spans="1:42" ht="22.5" customHeight="1">
      <c r="A135" s="144" t="s">
        <v>2587</v>
      </c>
      <c r="B135" s="610" t="str">
        <f>IF($A135="","",INDEX(POA_GC_2026!$O:$O,MATCH($A135,POA_GC_2026!$A:$A,0)))</f>
        <v>PROVISION Y PRESTACION DE SERVICIOS DE SALUD</v>
      </c>
      <c r="C135" s="610" t="str">
        <f>IF($A135="","",INDEX(POA_GC_2026!$E:$E,MATCH($A135,POA_GC_2026!$A:$A,0)))</f>
        <v>90</v>
      </c>
      <c r="D135" s="610" t="str">
        <f>IF($A135="","",INDEX(POA_GC_2026!$B:$B,MATCH($A135,POA_GC_2026!$A:$A,0)))</f>
        <v>HOSPITAL GENERAL DE CHONE</v>
      </c>
      <c r="E135" s="610" t="str">
        <f>IF($A135="","",INDEX(POA_GC_2026!$C:$C,MATCH($A135,POA_GC_2026!$A:$A,0)))</f>
        <v>PAGO DE APORTE PATRONAL</v>
      </c>
      <c r="F135" s="610">
        <f>IF($A135="","",INDEX(POA_GC_2026!$H:$H,MATCH($A135,POA_GC_2026!$A:$A,0)))</f>
        <v>510601</v>
      </c>
      <c r="G135" s="610" t="str">
        <f>IF($A135="","",INDEX(POA_GC_2026!$J:$J,MATCH($A135,POA_GC_2026!$A:$A,0)))</f>
        <v>001</v>
      </c>
      <c r="H135" s="611">
        <f>IF($A135="","",INDEX(POA_GC_2026!$BE:$BE,MATCH($A135,POA_GC_2026!$A:$A,0)))</f>
        <v>869708.43999999983</v>
      </c>
      <c r="I135" s="611">
        <f>IF($A135="","",INDEX(POA_GC_2026!$DG:$DG,MATCH($A135,POA_GC_2026!$A:$A,0)))</f>
        <v>0</v>
      </c>
      <c r="J135" s="611">
        <f t="shared" ref="J135:J198" si="18">IF(OR(H135="",I135=""),"",H135-I135)</f>
        <v>869708.43999999983</v>
      </c>
      <c r="K135" s="119">
        <v>46112</v>
      </c>
      <c r="L135" s="120"/>
      <c r="M135" s="121"/>
      <c r="N135" s="593" t="str">
        <f>IF(A135="","",INDEX(POA_GC_2026!CE:CE,MATCH(A135,POA_GC_2026!A:A,0)))</f>
        <v>SI</v>
      </c>
      <c r="O135" s="122">
        <v>73788.86</v>
      </c>
      <c r="P135" s="122">
        <v>73788.86</v>
      </c>
      <c r="Q135" s="138" t="s">
        <v>24</v>
      </c>
      <c r="R135" s="116"/>
      <c r="S135" s="597"/>
      <c r="T135" s="598">
        <f t="shared" ca="1" si="17"/>
        <v>46247</v>
      </c>
      <c r="U135" s="599">
        <f t="shared" ref="U135:U198" ca="1" si="19">IFERROR(DAYS360(K135,T135,FALSE),"0")</f>
        <v>133</v>
      </c>
      <c r="V135" s="596"/>
      <c r="W135" s="588" t="str">
        <f t="shared" ref="W135:W198" si="20">IF(C135="","",C135)</f>
        <v>90</v>
      </c>
      <c r="X135" s="588" t="str">
        <f>IF($A135="","",INDEX(POA_GC_2026!$G:$G,MATCH($A135,POA_GC_2026!$A:$A,0)))</f>
        <v>004</v>
      </c>
      <c r="Y135" s="589">
        <f t="shared" ref="Y135:Y198" si="21">+O135</f>
        <v>73788.86</v>
      </c>
      <c r="Z135" s="589">
        <f t="shared" ref="Z135:Z198" si="22">+O135-P135</f>
        <v>0</v>
      </c>
      <c r="AA135" s="116"/>
      <c r="AB135" s="120"/>
      <c r="AC135" s="116"/>
      <c r="AD135" s="116"/>
      <c r="AE135" s="116"/>
      <c r="AF135" s="116"/>
      <c r="AG135" s="596"/>
      <c r="AH135" s="596"/>
      <c r="AI135" s="116"/>
      <c r="AJ135" s="116"/>
      <c r="AK135" s="596"/>
      <c r="AL135" s="600"/>
      <c r="AM135" s="596"/>
      <c r="AN135" s="116"/>
      <c r="AO135" s="116"/>
      <c r="AP135" s="116"/>
    </row>
    <row r="136" spans="1:42" ht="22.5" customHeight="1">
      <c r="A136" s="144" t="s">
        <v>2595</v>
      </c>
      <c r="B136" s="610" t="str">
        <f>IF($A136="","",INDEX(POA_GC_2026!$O:$O,MATCH($A136,POA_GC_2026!$A:$A,0)))</f>
        <v>PROVISION Y PRESTACION DE SERVICIOS DE SALUD</v>
      </c>
      <c r="C136" s="610" t="str">
        <f>IF($A136="","",INDEX(POA_GC_2026!$E:$E,MATCH($A136,POA_GC_2026!$A:$A,0)))</f>
        <v>90</v>
      </c>
      <c r="D136" s="610" t="str">
        <f>IF($A136="","",INDEX(POA_GC_2026!$B:$B,MATCH($A136,POA_GC_2026!$A:$A,0)))</f>
        <v>HOSPITAL GENERAL DE CHONE</v>
      </c>
      <c r="E136" s="610" t="str">
        <f>IF($A136="","",INDEX(POA_GC_2026!$C:$C,MATCH($A136,POA_GC_2026!$A:$A,0)))</f>
        <v>PAGO DE TELECOMUNICACIONES</v>
      </c>
      <c r="F136" s="610">
        <f>IF($A136="","",INDEX(POA_GC_2026!$H:$H,MATCH($A136,POA_GC_2026!$A:$A,0)))</f>
        <v>530105</v>
      </c>
      <c r="G136" s="610" t="str">
        <f>IF($A136="","",INDEX(POA_GC_2026!$J:$J,MATCH($A136,POA_GC_2026!$A:$A,0)))</f>
        <v>001</v>
      </c>
      <c r="H136" s="611">
        <f>IF($A136="","",INDEX(POA_GC_2026!$BE:$BE,MATCH($A136,POA_GC_2026!$A:$A,0)))</f>
        <v>8400</v>
      </c>
      <c r="I136" s="611">
        <f>IF($A136="","",INDEX(POA_GC_2026!$DG:$DG,MATCH($A136,POA_GC_2026!$A:$A,0)))</f>
        <v>0</v>
      </c>
      <c r="J136" s="611">
        <f t="shared" si="18"/>
        <v>8400</v>
      </c>
      <c r="K136" s="119">
        <v>46098</v>
      </c>
      <c r="L136" s="120"/>
      <c r="M136" s="121"/>
      <c r="N136" s="593" t="str">
        <f>IF(A136="","",INDEX(POA_GC_2026!CE:CE,MATCH(A136,POA_GC_2026!A:A,0)))</f>
        <v>SI</v>
      </c>
      <c r="O136" s="122">
        <v>0</v>
      </c>
      <c r="P136" s="122">
        <v>620.14</v>
      </c>
      <c r="Q136" s="138" t="s">
        <v>24</v>
      </c>
      <c r="R136" s="116"/>
      <c r="S136" s="597"/>
      <c r="T136" s="598">
        <f t="shared" ca="1" si="17"/>
        <v>46247</v>
      </c>
      <c r="U136" s="599">
        <f t="shared" ca="1" si="19"/>
        <v>146</v>
      </c>
      <c r="V136" s="596"/>
      <c r="W136" s="588" t="str">
        <f t="shared" si="20"/>
        <v>90</v>
      </c>
      <c r="X136" s="588" t="str">
        <f>IF($A136="","",INDEX(POA_GC_2026!$G:$G,MATCH($A136,POA_GC_2026!$A:$A,0)))</f>
        <v>004</v>
      </c>
      <c r="Y136" s="589">
        <f t="shared" si="21"/>
        <v>0</v>
      </c>
      <c r="Z136" s="589">
        <f t="shared" si="22"/>
        <v>-620.14</v>
      </c>
      <c r="AA136" s="116" t="s">
        <v>2940</v>
      </c>
      <c r="AB136" s="120" t="s">
        <v>2845</v>
      </c>
      <c r="AC136" s="116">
        <v>8400</v>
      </c>
      <c r="AD136" s="116">
        <v>8400</v>
      </c>
      <c r="AE136" s="116" t="s">
        <v>198</v>
      </c>
      <c r="AF136" s="116" t="s">
        <v>198</v>
      </c>
      <c r="AG136" s="596" t="s">
        <v>198</v>
      </c>
      <c r="AH136" s="596" t="s">
        <v>198</v>
      </c>
      <c r="AI136" s="116" t="s">
        <v>198</v>
      </c>
      <c r="AJ136" s="116" t="s">
        <v>198</v>
      </c>
      <c r="AK136" s="596" t="s">
        <v>198</v>
      </c>
      <c r="AL136" s="604">
        <v>46053</v>
      </c>
      <c r="AM136" s="604">
        <v>46387</v>
      </c>
      <c r="AN136" s="116" t="s">
        <v>2944</v>
      </c>
      <c r="AO136" s="116"/>
      <c r="AP136" s="116"/>
    </row>
    <row r="137" spans="1:42" ht="22.5" customHeight="1">
      <c r="A137" s="144" t="s">
        <v>2566</v>
      </c>
      <c r="B137" s="610" t="str">
        <f>IF($A137="","",INDEX(POA_GC_2026!$O:$O,MATCH($A137,POA_GC_2026!$A:$A,0)))</f>
        <v>PROVISION Y PRESTACION DE SERVICIOS DE SALUD</v>
      </c>
      <c r="C137" s="610" t="str">
        <f>IF($A137="","",INDEX(POA_GC_2026!$E:$E,MATCH($A137,POA_GC_2026!$A:$A,0)))</f>
        <v>90</v>
      </c>
      <c r="D137" s="610" t="str">
        <f>IF($A137="","",INDEX(POA_GC_2026!$B:$B,MATCH($A137,POA_GC_2026!$A:$A,0)))</f>
        <v>HOSPITAL GENERAL DE CHONE</v>
      </c>
      <c r="E137" s="610" t="str">
        <f>IF($A137="","",INDEX(POA_GC_2026!$C:$C,MATCH($A137,POA_GC_2026!$A:$A,0)))</f>
        <v>PAGO DE REMUNERACIONES UNIFICADAS</v>
      </c>
      <c r="F137" s="610">
        <f>IF($A137="","",INDEX(POA_GC_2026!$H:$H,MATCH($A137,POA_GC_2026!$A:$A,0)))</f>
        <v>510105</v>
      </c>
      <c r="G137" s="610" t="str">
        <f>IF($A137="","",INDEX(POA_GC_2026!$J:$J,MATCH($A137,POA_GC_2026!$A:$A,0)))</f>
        <v>001</v>
      </c>
      <c r="H137" s="611">
        <f>IF($A137="","",INDEX(POA_GC_2026!$BE:$BE,MATCH($A137,POA_GC_2026!$A:$A,0)))</f>
        <v>525876</v>
      </c>
      <c r="I137" s="611">
        <f>IF($A137="","",INDEX(POA_GC_2026!$DG:$DG,MATCH($A137,POA_GC_2026!$A:$A,0)))</f>
        <v>0</v>
      </c>
      <c r="J137" s="611">
        <f t="shared" si="18"/>
        <v>525876</v>
      </c>
      <c r="K137" s="119">
        <v>46112</v>
      </c>
      <c r="L137" s="120"/>
      <c r="M137" s="121"/>
      <c r="N137" s="593" t="str">
        <f>IF(A137="","",INDEX(POA_GC_2026!CE:CE,MATCH(A137,POA_GC_2026!A:A,0)))</f>
        <v>SI</v>
      </c>
      <c r="O137" s="122">
        <v>44302</v>
      </c>
      <c r="P137" s="122">
        <v>44302</v>
      </c>
      <c r="Q137" s="138" t="s">
        <v>24</v>
      </c>
      <c r="R137" s="116"/>
      <c r="S137" s="597"/>
      <c r="T137" s="598">
        <f t="shared" ca="1" si="17"/>
        <v>46247</v>
      </c>
      <c r="U137" s="599">
        <f t="shared" ca="1" si="19"/>
        <v>133</v>
      </c>
      <c r="V137" s="596"/>
      <c r="W137" s="588" t="str">
        <f t="shared" si="20"/>
        <v>90</v>
      </c>
      <c r="X137" s="588" t="str">
        <f>IF($A137="","",INDEX(POA_GC_2026!$G:$G,MATCH($A137,POA_GC_2026!$A:$A,0)))</f>
        <v>004</v>
      </c>
      <c r="Y137" s="589">
        <f t="shared" si="21"/>
        <v>44302</v>
      </c>
      <c r="Z137" s="589">
        <f t="shared" si="22"/>
        <v>0</v>
      </c>
      <c r="AA137" s="116"/>
      <c r="AB137" s="120"/>
      <c r="AC137" s="116"/>
      <c r="AD137" s="116"/>
      <c r="AE137" s="116"/>
      <c r="AF137" s="116"/>
      <c r="AG137" s="596"/>
      <c r="AH137" s="596"/>
      <c r="AI137" s="116"/>
      <c r="AJ137" s="116"/>
      <c r="AK137" s="596"/>
      <c r="AL137" s="600"/>
      <c r="AM137" s="596"/>
      <c r="AN137" s="116"/>
      <c r="AO137" s="116"/>
      <c r="AP137" s="116"/>
    </row>
    <row r="138" spans="1:42" ht="22.5" customHeight="1">
      <c r="A138" s="144" t="s">
        <v>2567</v>
      </c>
      <c r="B138" s="610" t="str">
        <f>IF($A138="","",INDEX(POA_GC_2026!$O:$O,MATCH($A138,POA_GC_2026!$A:$A,0)))</f>
        <v>PROVISION Y PRESTACION DE SERVICIOS DE SALUD</v>
      </c>
      <c r="C138" s="610" t="str">
        <f>IF($A138="","",INDEX(POA_GC_2026!$E:$E,MATCH($A138,POA_GC_2026!$A:$A,0)))</f>
        <v>90</v>
      </c>
      <c r="D138" s="610" t="str">
        <f>IF($A138="","",INDEX(POA_GC_2026!$B:$B,MATCH($A138,POA_GC_2026!$A:$A,0)))</f>
        <v>HOSPITAL GENERAL DE CHONE</v>
      </c>
      <c r="E138" s="610" t="str">
        <f>IF($A138="","",INDEX(POA_GC_2026!$C:$C,MATCH($A138,POA_GC_2026!$A:$A,0)))</f>
        <v>PAGO DE SALARIOS UNIFICADOS</v>
      </c>
      <c r="F138" s="610">
        <f>IF($A138="","",INDEX(POA_GC_2026!$H:$H,MATCH($A138,POA_GC_2026!$A:$A,0)))</f>
        <v>510106</v>
      </c>
      <c r="G138" s="610" t="str">
        <f>IF($A138="","",INDEX(POA_GC_2026!$J:$J,MATCH($A138,POA_GC_2026!$A:$A,0)))</f>
        <v>001</v>
      </c>
      <c r="H138" s="611">
        <f>IF($A138="","",INDEX(POA_GC_2026!$BE:$BE,MATCH($A138,POA_GC_2026!$A:$A,0)))</f>
        <v>1138770.4800000002</v>
      </c>
      <c r="I138" s="611">
        <f>IF($A138="","",INDEX(POA_GC_2026!$DG:$DG,MATCH($A138,POA_GC_2026!$A:$A,0)))</f>
        <v>0</v>
      </c>
      <c r="J138" s="611">
        <f t="shared" si="18"/>
        <v>1138770.4800000002</v>
      </c>
      <c r="K138" s="119">
        <v>46112</v>
      </c>
      <c r="L138" s="120"/>
      <c r="M138" s="121"/>
      <c r="N138" s="593" t="str">
        <f>IF(A138="","",INDEX(POA_GC_2026!CE:CE,MATCH(A138,POA_GC_2026!A:A,0)))</f>
        <v>SI</v>
      </c>
      <c r="O138" s="122">
        <v>93577.86</v>
      </c>
      <c r="P138" s="122">
        <v>93577.86</v>
      </c>
      <c r="Q138" s="138" t="s">
        <v>24</v>
      </c>
      <c r="R138" s="116"/>
      <c r="S138" s="597"/>
      <c r="T138" s="598">
        <f t="shared" ca="1" si="17"/>
        <v>46247</v>
      </c>
      <c r="U138" s="599">
        <f t="shared" ca="1" si="19"/>
        <v>133</v>
      </c>
      <c r="V138" s="596"/>
      <c r="W138" s="588" t="str">
        <f t="shared" si="20"/>
        <v>90</v>
      </c>
      <c r="X138" s="588" t="str">
        <f>IF($A138="","",INDEX(POA_GC_2026!$G:$G,MATCH($A138,POA_GC_2026!$A:$A,0)))</f>
        <v>004</v>
      </c>
      <c r="Y138" s="589">
        <f t="shared" si="21"/>
        <v>93577.86</v>
      </c>
      <c r="Z138" s="589">
        <f t="shared" si="22"/>
        <v>0</v>
      </c>
      <c r="AA138" s="116"/>
      <c r="AB138" s="120"/>
      <c r="AC138" s="116"/>
      <c r="AD138" s="116"/>
      <c r="AE138" s="116"/>
      <c r="AF138" s="116"/>
      <c r="AG138" s="596"/>
      <c r="AH138" s="596"/>
      <c r="AI138" s="116"/>
      <c r="AJ138" s="116"/>
      <c r="AK138" s="596"/>
      <c r="AL138" s="600"/>
      <c r="AM138" s="596"/>
      <c r="AN138" s="116"/>
      <c r="AO138" s="116"/>
      <c r="AP138" s="116"/>
    </row>
    <row r="139" spans="1:42" ht="22.5" customHeight="1">
      <c r="A139" s="144" t="s">
        <v>2568</v>
      </c>
      <c r="B139" s="610" t="str">
        <f>IF($A139="","",INDEX(POA_GC_2026!$O:$O,MATCH($A139,POA_GC_2026!$A:$A,0)))</f>
        <v>PROVISION Y PRESTACION DE SERVICIOS DE SALUD</v>
      </c>
      <c r="C139" s="610" t="str">
        <f>IF($A139="","",INDEX(POA_GC_2026!$E:$E,MATCH($A139,POA_GC_2026!$A:$A,0)))</f>
        <v>90</v>
      </c>
      <c r="D139" s="610" t="str">
        <f>IF($A139="","",INDEX(POA_GC_2026!$B:$B,MATCH($A139,POA_GC_2026!$A:$A,0)))</f>
        <v>HOSPITAL GENERAL DE CHONE</v>
      </c>
      <c r="E139" s="610" t="str">
        <f>IF($A139="","",INDEX(POA_GC_2026!$C:$C,MATCH($A139,POA_GC_2026!$A:$A,0)))</f>
        <v xml:space="preserve"> PAGO DE REMUNERACIONES UNIFICADAS A PROFESIONALES DE LA SALUD</v>
      </c>
      <c r="F139" s="610">
        <f>IF($A139="","",INDEX(POA_GC_2026!$H:$H,MATCH($A139,POA_GC_2026!$A:$A,0)))</f>
        <v>510111</v>
      </c>
      <c r="G139" s="610" t="str">
        <f>IF($A139="","",INDEX(POA_GC_2026!$J:$J,MATCH($A139,POA_GC_2026!$A:$A,0)))</f>
        <v>001</v>
      </c>
      <c r="H139" s="611">
        <f>IF($A139="","",INDEX(POA_GC_2026!$BE:$BE,MATCH($A139,POA_GC_2026!$A:$A,0)))</f>
        <v>3251964</v>
      </c>
      <c r="I139" s="611">
        <f>IF($A139="","",INDEX(POA_GC_2026!$DG:$DG,MATCH($A139,POA_GC_2026!$A:$A,0)))</f>
        <v>0</v>
      </c>
      <c r="J139" s="611">
        <f t="shared" si="18"/>
        <v>3251964</v>
      </c>
      <c r="K139" s="119">
        <v>46112</v>
      </c>
      <c r="L139" s="120"/>
      <c r="M139" s="121"/>
      <c r="N139" s="593" t="str">
        <f>IF(A139="","",INDEX(POA_GC_2026!CE:CE,MATCH(A139,POA_GC_2026!A:A,0)))</f>
        <v>SI</v>
      </c>
      <c r="O139" s="122">
        <v>265732</v>
      </c>
      <c r="P139" s="122">
        <v>265732</v>
      </c>
      <c r="Q139" s="138" t="s">
        <v>24</v>
      </c>
      <c r="R139" s="116"/>
      <c r="S139" s="597"/>
      <c r="T139" s="598">
        <f t="shared" ca="1" si="17"/>
        <v>46247</v>
      </c>
      <c r="U139" s="599">
        <f t="shared" ca="1" si="19"/>
        <v>133</v>
      </c>
      <c r="V139" s="596"/>
      <c r="W139" s="588" t="str">
        <f t="shared" si="20"/>
        <v>90</v>
      </c>
      <c r="X139" s="588" t="str">
        <f>IF($A139="","",INDEX(POA_GC_2026!$G:$G,MATCH($A139,POA_GC_2026!$A:$A,0)))</f>
        <v>004</v>
      </c>
      <c r="Y139" s="589">
        <f t="shared" si="21"/>
        <v>265732</v>
      </c>
      <c r="Z139" s="589">
        <f t="shared" si="22"/>
        <v>0</v>
      </c>
      <c r="AA139" s="116"/>
      <c r="AB139" s="120"/>
      <c r="AC139" s="116"/>
      <c r="AD139" s="116"/>
      <c r="AE139" s="116"/>
      <c r="AF139" s="116"/>
      <c r="AG139" s="596"/>
      <c r="AH139" s="596"/>
      <c r="AI139" s="116"/>
      <c r="AJ139" s="116"/>
      <c r="AK139" s="596"/>
      <c r="AL139" s="600"/>
      <c r="AM139" s="596"/>
      <c r="AN139" s="116"/>
      <c r="AO139" s="116"/>
      <c r="AP139" s="116"/>
    </row>
    <row r="140" spans="1:42" ht="22.5" customHeight="1">
      <c r="A140" s="144" t="s">
        <v>2582</v>
      </c>
      <c r="B140" s="610" t="str">
        <f>IF($A140="","",INDEX(POA_GC_2026!$O:$O,MATCH($A140,POA_GC_2026!$A:$A,0)))</f>
        <v>PROVISION Y PRESTACION DE SERVICIOS DE SALUD</v>
      </c>
      <c r="C140" s="610" t="str">
        <f>IF($A140="","",INDEX(POA_GC_2026!$E:$E,MATCH($A140,POA_GC_2026!$A:$A,0)))</f>
        <v>90</v>
      </c>
      <c r="D140" s="610" t="str">
        <f>IF($A140="","",INDEX(POA_GC_2026!$B:$B,MATCH($A140,POA_GC_2026!$A:$A,0)))</f>
        <v>HOSPITAL GENERAL DE CHONE</v>
      </c>
      <c r="E140" s="610" t="str">
        <f>IF($A140="","",INDEX(POA_GC_2026!$C:$C,MATCH($A140,POA_GC_2026!$A:$A,0)))</f>
        <v>PAGO DE SERVICIOS PERSONALES POR CONTRATO</v>
      </c>
      <c r="F140" s="610">
        <f>IF($A140="","",INDEX(POA_GC_2026!$H:$H,MATCH($A140,POA_GC_2026!$A:$A,0)))</f>
        <v>510510</v>
      </c>
      <c r="G140" s="610" t="str">
        <f>IF($A140="","",INDEX(POA_GC_2026!$J:$J,MATCH($A140,POA_GC_2026!$A:$A,0)))</f>
        <v>001</v>
      </c>
      <c r="H140" s="611">
        <f>IF($A140="","",INDEX(POA_GC_2026!$BE:$BE,MATCH($A140,POA_GC_2026!$A:$A,0)))</f>
        <v>141312</v>
      </c>
      <c r="I140" s="611">
        <f>IF($A140="","",INDEX(POA_GC_2026!$DG:$DG,MATCH($A140,POA_GC_2026!$A:$A,0)))</f>
        <v>0</v>
      </c>
      <c r="J140" s="611">
        <f t="shared" si="18"/>
        <v>141312</v>
      </c>
      <c r="K140" s="119">
        <v>46112</v>
      </c>
      <c r="L140" s="120"/>
      <c r="M140" s="121"/>
      <c r="N140" s="593" t="str">
        <f>IF(A140="","",INDEX(POA_GC_2026!CE:CE,MATCH(A140,POA_GC_2026!A:A,0)))</f>
        <v>SI</v>
      </c>
      <c r="O140" s="122">
        <v>10690</v>
      </c>
      <c r="P140" s="122">
        <v>10690</v>
      </c>
      <c r="Q140" s="138" t="s">
        <v>24</v>
      </c>
      <c r="R140" s="116"/>
      <c r="S140" s="597"/>
      <c r="T140" s="598">
        <f t="shared" ca="1" si="17"/>
        <v>46247</v>
      </c>
      <c r="U140" s="599">
        <f t="shared" ca="1" si="19"/>
        <v>133</v>
      </c>
      <c r="V140" s="596"/>
      <c r="W140" s="588" t="str">
        <f t="shared" si="20"/>
        <v>90</v>
      </c>
      <c r="X140" s="588" t="str">
        <f>IF($A140="","",INDEX(POA_GC_2026!$G:$G,MATCH($A140,POA_GC_2026!$A:$A,0)))</f>
        <v>004</v>
      </c>
      <c r="Y140" s="589">
        <f t="shared" si="21"/>
        <v>10690</v>
      </c>
      <c r="Z140" s="589">
        <f t="shared" si="22"/>
        <v>0</v>
      </c>
      <c r="AA140" s="116"/>
      <c r="AB140" s="120"/>
      <c r="AC140" s="116"/>
      <c r="AD140" s="116"/>
      <c r="AE140" s="116"/>
      <c r="AF140" s="116"/>
      <c r="AG140" s="596"/>
      <c r="AH140" s="596"/>
      <c r="AI140" s="116"/>
      <c r="AJ140" s="116"/>
      <c r="AK140" s="596"/>
      <c r="AL140" s="600"/>
      <c r="AM140" s="596"/>
      <c r="AN140" s="116"/>
      <c r="AO140" s="116"/>
      <c r="AP140" s="116"/>
    </row>
    <row r="141" spans="1:42" ht="22.5" customHeight="1">
      <c r="A141" s="144" t="s">
        <v>2586</v>
      </c>
      <c r="B141" s="610" t="str">
        <f>IF($A141="","",INDEX(POA_GC_2026!$O:$O,MATCH($A141,POA_GC_2026!$A:$A,0)))</f>
        <v>PROVISION Y PRESTACION DE SERVICIOS DE SALUD</v>
      </c>
      <c r="C141" s="610" t="str">
        <f>IF($A141="","",INDEX(POA_GC_2026!$E:$E,MATCH($A141,POA_GC_2026!$A:$A,0)))</f>
        <v>90</v>
      </c>
      <c r="D141" s="610" t="str">
        <f>IF($A141="","",INDEX(POA_GC_2026!$B:$B,MATCH($A141,POA_GC_2026!$A:$A,0)))</f>
        <v>HOSPITAL GENERAL DE CHONE</v>
      </c>
      <c r="E141" s="610" t="str">
        <f>IF($A141="","",INDEX(POA_GC_2026!$C:$C,MATCH($A141,POA_GC_2026!$A:$A,0)))</f>
        <v>PAGO DESERVICIOS PERSONALES POR CONTRATO A PROFESIONALES DE LA SALUD</v>
      </c>
      <c r="F141" s="610">
        <f>IF($A141="","",INDEX(POA_GC_2026!$H:$H,MATCH($A141,POA_GC_2026!$A:$A,0)))</f>
        <v>510517</v>
      </c>
      <c r="G141" s="610" t="str">
        <f>IF($A141="","",INDEX(POA_GC_2026!$J:$J,MATCH($A141,POA_GC_2026!$A:$A,0)))</f>
        <v>001</v>
      </c>
      <c r="H141" s="611">
        <f>IF($A141="","",INDEX(POA_GC_2026!$BE:$BE,MATCH($A141,POA_GC_2026!$A:$A,0)))</f>
        <v>3568206</v>
      </c>
      <c r="I141" s="611">
        <f>IF($A141="","",INDEX(POA_GC_2026!$DG:$DG,MATCH($A141,POA_GC_2026!$A:$A,0)))</f>
        <v>0</v>
      </c>
      <c r="J141" s="611">
        <f t="shared" si="18"/>
        <v>3568206</v>
      </c>
      <c r="K141" s="119">
        <v>46112</v>
      </c>
      <c r="L141" s="120"/>
      <c r="M141" s="121"/>
      <c r="N141" s="593" t="str">
        <f>IF(A141="","",INDEX(POA_GC_2026!CE:CE,MATCH(A141,POA_GC_2026!A:A,0)))</f>
        <v>SI</v>
      </c>
      <c r="O141" s="122">
        <v>296964.57</v>
      </c>
      <c r="P141" s="122">
        <v>296964.57</v>
      </c>
      <c r="Q141" s="138" t="s">
        <v>24</v>
      </c>
      <c r="R141" s="116"/>
      <c r="S141" s="597"/>
      <c r="T141" s="598">
        <f t="shared" ca="1" si="17"/>
        <v>46247</v>
      </c>
      <c r="U141" s="599">
        <f t="shared" ca="1" si="19"/>
        <v>133</v>
      </c>
      <c r="V141" s="596"/>
      <c r="W141" s="588" t="str">
        <f t="shared" si="20"/>
        <v>90</v>
      </c>
      <c r="X141" s="588" t="str">
        <f>IF($A141="","",INDEX(POA_GC_2026!$G:$G,MATCH($A141,POA_GC_2026!$A:$A,0)))</f>
        <v>004</v>
      </c>
      <c r="Y141" s="589">
        <f t="shared" si="21"/>
        <v>296964.57</v>
      </c>
      <c r="Z141" s="589">
        <f t="shared" si="22"/>
        <v>0</v>
      </c>
      <c r="AA141" s="116"/>
      <c r="AB141" s="120"/>
      <c r="AC141" s="116"/>
      <c r="AD141" s="116"/>
      <c r="AE141" s="116"/>
      <c r="AF141" s="116"/>
      <c r="AG141" s="596"/>
      <c r="AH141" s="596"/>
      <c r="AI141" s="116"/>
      <c r="AJ141" s="116"/>
      <c r="AK141" s="596"/>
      <c r="AL141" s="600"/>
      <c r="AM141" s="596"/>
      <c r="AN141" s="116"/>
      <c r="AO141" s="116"/>
      <c r="AP141" s="116"/>
    </row>
    <row r="142" spans="1:42" ht="22.5" customHeight="1">
      <c r="A142" s="144" t="s">
        <v>2735</v>
      </c>
      <c r="B142" s="610" t="str">
        <f>IF($A142="","",INDEX(POA_GC_2026!$O:$O,MATCH($A142,POA_GC_2026!$A:$A,0)))</f>
        <v>PROVISION Y PRESTACION DE SERVICIOS DE SALUD</v>
      </c>
      <c r="C142" s="610" t="str">
        <f>IF($A142="","",INDEX(POA_GC_2026!$E:$E,MATCH($A142,POA_GC_2026!$A:$A,0)))</f>
        <v>90</v>
      </c>
      <c r="D142" s="610" t="str">
        <f>IF($A142="","",INDEX(POA_GC_2026!$B:$B,MATCH($A142,POA_GC_2026!$A:$A,0)))</f>
        <v>HOSPITAL GENERAL DE CHONE</v>
      </c>
      <c r="E142" s="610" t="str">
        <f>IF($A142="","",INDEX(POA_GC_2026!$C:$C,MATCH($A142,POA_GC_2026!$A:$A,0)))</f>
        <v>PAGO DECONTRATOS OCASIONALES PARA EL CUMPLIMIENTO DEL SERVICIO RURAL</v>
      </c>
      <c r="F142" s="610">
        <f>IF($A142="","",INDEX(POA_GC_2026!$H:$H,MATCH($A142,POA_GC_2026!$A:$A,0)))</f>
        <v>510515</v>
      </c>
      <c r="G142" s="610" t="str">
        <f>IF($A142="","",INDEX(POA_GC_2026!$J:$J,MATCH($A142,POA_GC_2026!$A:$A,0)))</f>
        <v>001</v>
      </c>
      <c r="H142" s="611">
        <f>IF($A142="","",INDEX(POA_GC_2026!$BE:$BE,MATCH($A142,POA_GC_2026!$A:$A,0)))</f>
        <v>49292</v>
      </c>
      <c r="I142" s="611">
        <f>IF($A142="","",INDEX(POA_GC_2026!$DG:$DG,MATCH($A142,POA_GC_2026!$A:$A,0)))</f>
        <v>0</v>
      </c>
      <c r="J142" s="611">
        <f t="shared" si="18"/>
        <v>49292</v>
      </c>
      <c r="K142" s="119">
        <v>46112</v>
      </c>
      <c r="L142" s="120"/>
      <c r="M142" s="121"/>
      <c r="N142" s="593" t="str">
        <f>IF(A142="","",INDEX(POA_GC_2026!CE:CE,MATCH(A142,POA_GC_2026!A:A,0)))</f>
        <v>SI</v>
      </c>
      <c r="O142" s="122">
        <v>2641</v>
      </c>
      <c r="P142" s="122">
        <v>2641</v>
      </c>
      <c r="Q142" s="138" t="s">
        <v>24</v>
      </c>
      <c r="R142" s="116"/>
      <c r="S142" s="597"/>
      <c r="T142" s="598">
        <f t="shared" ca="1" si="17"/>
        <v>46247</v>
      </c>
      <c r="U142" s="599">
        <f t="shared" ca="1" si="19"/>
        <v>133</v>
      </c>
      <c r="V142" s="596"/>
      <c r="W142" s="588" t="str">
        <f t="shared" si="20"/>
        <v>90</v>
      </c>
      <c r="X142" s="588" t="str">
        <f>IF($A142="","",INDEX(POA_GC_2026!$G:$G,MATCH($A142,POA_GC_2026!$A:$A,0)))</f>
        <v>004</v>
      </c>
      <c r="Y142" s="589">
        <f t="shared" si="21"/>
        <v>2641</v>
      </c>
      <c r="Z142" s="589">
        <f t="shared" si="22"/>
        <v>0</v>
      </c>
      <c r="AA142" s="116"/>
      <c r="AB142" s="120"/>
      <c r="AC142" s="116"/>
      <c r="AD142" s="116"/>
      <c r="AE142" s="116"/>
      <c r="AF142" s="116"/>
      <c r="AG142" s="596"/>
      <c r="AH142" s="596"/>
      <c r="AI142" s="116"/>
      <c r="AJ142" s="116"/>
      <c r="AK142" s="596"/>
      <c r="AL142" s="600"/>
      <c r="AM142" s="596"/>
      <c r="AN142" s="116"/>
      <c r="AO142" s="116"/>
      <c r="AP142" s="116"/>
    </row>
    <row r="143" spans="1:42" ht="22.5" customHeight="1">
      <c r="A143" s="144" t="s">
        <v>2736</v>
      </c>
      <c r="B143" s="610" t="str">
        <f>IF($A143="","",INDEX(POA_GC_2026!$O:$O,MATCH($A143,POA_GC_2026!$A:$A,0)))</f>
        <v>PROVISION Y PRESTACION DE SERVICIOS DE SALUD</v>
      </c>
      <c r="C143" s="610" t="str">
        <f>IF($A143="","",INDEX(POA_GC_2026!$E:$E,MATCH($A143,POA_GC_2026!$A:$A,0)))</f>
        <v>90</v>
      </c>
      <c r="D143" s="610" t="str">
        <f>IF($A143="","",INDEX(POA_GC_2026!$B:$B,MATCH($A143,POA_GC_2026!$A:$A,0)))</f>
        <v>HOSPITAL GENERAL DE CHONE</v>
      </c>
      <c r="E143" s="610" t="str">
        <f>IF($A143="","",INDEX(POA_GC_2026!$C:$C,MATCH($A143,POA_GC_2026!$A:$A,0)))</f>
        <v xml:space="preserve"> PAGO DE SERVICIOS PERSONALES POR DEVENGAMIENTO DE BECAS PROFESIONALES DE LA SALUD</v>
      </c>
      <c r="F143" s="610">
        <f>IF($A143="","",INDEX(POA_GC_2026!$H:$H,MATCH($A143,POA_GC_2026!$A:$A,0)))</f>
        <v>510516</v>
      </c>
      <c r="G143" s="610" t="str">
        <f>IF($A143="","",INDEX(POA_GC_2026!$J:$J,MATCH($A143,POA_GC_2026!$A:$A,0)))</f>
        <v>001</v>
      </c>
      <c r="H143" s="611">
        <f>IF($A143="","",INDEX(POA_GC_2026!$BE:$BE,MATCH($A143,POA_GC_2026!$A:$A,0)))</f>
        <v>47538</v>
      </c>
      <c r="I143" s="611">
        <f>IF($A143="","",INDEX(POA_GC_2026!$DG:$DG,MATCH($A143,POA_GC_2026!$A:$A,0)))</f>
        <v>0</v>
      </c>
      <c r="J143" s="611">
        <f t="shared" si="18"/>
        <v>47538</v>
      </c>
      <c r="K143" s="119">
        <v>46112</v>
      </c>
      <c r="L143" s="120"/>
      <c r="M143" s="121"/>
      <c r="N143" s="593" t="str">
        <f>IF(A143="","",INDEX(POA_GC_2026!CE:CE,MATCH(A143,POA_GC_2026!A:A,0)))</f>
        <v>SI</v>
      </c>
      <c r="O143" s="122">
        <v>5282</v>
      </c>
      <c r="P143" s="122">
        <v>5282</v>
      </c>
      <c r="Q143" s="138" t="s">
        <v>24</v>
      </c>
      <c r="R143" s="116"/>
      <c r="S143" s="597"/>
      <c r="T143" s="598">
        <f t="shared" ca="1" si="17"/>
        <v>46247</v>
      </c>
      <c r="U143" s="599">
        <f t="shared" ca="1" si="19"/>
        <v>133</v>
      </c>
      <c r="V143" s="596"/>
      <c r="W143" s="588" t="str">
        <f t="shared" si="20"/>
        <v>90</v>
      </c>
      <c r="X143" s="588" t="str">
        <f>IF($A143="","",INDEX(POA_GC_2026!$G:$G,MATCH($A143,POA_GC_2026!$A:$A,0)))</f>
        <v>004</v>
      </c>
      <c r="Y143" s="589">
        <f t="shared" si="21"/>
        <v>5282</v>
      </c>
      <c r="Z143" s="589">
        <f t="shared" si="22"/>
        <v>0</v>
      </c>
      <c r="AA143" s="116"/>
      <c r="AB143" s="120"/>
      <c r="AC143" s="116"/>
      <c r="AD143" s="116"/>
      <c r="AE143" s="116"/>
      <c r="AF143" s="116"/>
      <c r="AG143" s="596"/>
      <c r="AH143" s="596"/>
      <c r="AI143" s="116"/>
      <c r="AJ143" s="116"/>
      <c r="AK143" s="596"/>
      <c r="AL143" s="600"/>
      <c r="AM143" s="596"/>
      <c r="AN143" s="116"/>
      <c r="AO143" s="116"/>
      <c r="AP143" s="116"/>
    </row>
    <row r="144" spans="1:42" ht="22.5" customHeight="1">
      <c r="A144" s="144" t="s">
        <v>2611</v>
      </c>
      <c r="B144" s="610" t="str">
        <f>IF($A144="","",INDEX(POA_GC_2026!$O:$O,MATCH($A144,POA_GC_2026!$A:$A,0)))</f>
        <v>PROVISION Y PRESTACION DE SERVICIOS DE SALUD</v>
      </c>
      <c r="C144" s="610" t="str">
        <f>IF($A144="","",INDEX(POA_GC_2026!$E:$E,MATCH($A144,POA_GC_2026!$A:$A,0)))</f>
        <v>90</v>
      </c>
      <c r="D144" s="610" t="str">
        <f>IF($A144="","",INDEX(POA_GC_2026!$B:$B,MATCH($A144,POA_GC_2026!$A:$A,0)))</f>
        <v>HOSPITAL GENERAL DE CHONE</v>
      </c>
      <c r="E144" s="610" t="str">
        <f>IF($A144="","",INDEX(POA_GC_2026!$C:$C,MATCH($A144,POA_GC_2026!$A:$A,0)))</f>
        <v>ADQUISICION DEL SERVICIO DE  SEGURIDAD Y VIGILANCIA</v>
      </c>
      <c r="F144" s="610">
        <f>IF($A144="","",INDEX(POA_GC_2026!$H:$H,MATCH($A144,POA_GC_2026!$A:$A,0)))</f>
        <v>530208</v>
      </c>
      <c r="G144" s="610" t="str">
        <f>IF($A144="","",INDEX(POA_GC_2026!$J:$J,MATCH($A144,POA_GC_2026!$A:$A,0)))</f>
        <v>001</v>
      </c>
      <c r="H144" s="611">
        <f>IF($A144="","",INDEX(POA_GC_2026!$BE:$BE,MATCH($A144,POA_GC_2026!$A:$A,0)))</f>
        <v>163181.40000000002</v>
      </c>
      <c r="I144" s="611">
        <f>IF($A144="","",INDEX(POA_GC_2026!$DG:$DG,MATCH($A144,POA_GC_2026!$A:$A,0)))</f>
        <v>0</v>
      </c>
      <c r="J144" s="611">
        <f t="shared" si="18"/>
        <v>163181.40000000002</v>
      </c>
      <c r="K144" s="119">
        <v>46112</v>
      </c>
      <c r="L144" s="120">
        <v>5</v>
      </c>
      <c r="M144" s="121"/>
      <c r="N144" s="593" t="str">
        <f>IF(A144="","",INDEX(POA_GC_2026!CE:CE,MATCH(A144,POA_GC_2026!A:A,0)))</f>
        <v>SI</v>
      </c>
      <c r="O144" s="122">
        <v>0</v>
      </c>
      <c r="P144" s="122">
        <v>15230.26</v>
      </c>
      <c r="Q144" s="138" t="s">
        <v>24</v>
      </c>
      <c r="R144" s="116"/>
      <c r="S144" s="604">
        <v>46027</v>
      </c>
      <c r="T144" s="598">
        <f t="shared" ca="1" si="17"/>
        <v>46247</v>
      </c>
      <c r="U144" s="599">
        <f t="shared" ca="1" si="19"/>
        <v>133</v>
      </c>
      <c r="V144" s="596"/>
      <c r="W144" s="588" t="str">
        <f t="shared" si="20"/>
        <v>90</v>
      </c>
      <c r="X144" s="588" t="str">
        <f>IF($A144="","",INDEX(POA_GC_2026!$G:$G,MATCH($A144,POA_GC_2026!$A:$A,0)))</f>
        <v>004</v>
      </c>
      <c r="Y144" s="589">
        <f t="shared" si="21"/>
        <v>0</v>
      </c>
      <c r="Z144" s="589">
        <f t="shared" si="22"/>
        <v>-15230.26</v>
      </c>
      <c r="AA144" s="116" t="s">
        <v>2942</v>
      </c>
      <c r="AB144" s="120" t="s">
        <v>2947</v>
      </c>
      <c r="AC144" s="116">
        <v>163181.38</v>
      </c>
      <c r="AD144" s="116">
        <v>163181.38</v>
      </c>
      <c r="AE144" s="116" t="s">
        <v>2462</v>
      </c>
      <c r="AF144" s="116" t="s">
        <v>2612</v>
      </c>
      <c r="AG144" s="604">
        <v>45625</v>
      </c>
      <c r="AH144" s="604">
        <v>45625</v>
      </c>
      <c r="AI144" s="116"/>
      <c r="AJ144" s="116">
        <v>273</v>
      </c>
      <c r="AK144" s="604">
        <v>45930</v>
      </c>
      <c r="AL144" s="606">
        <v>46068</v>
      </c>
      <c r="AM144" s="604">
        <v>46081</v>
      </c>
      <c r="AN144" s="116"/>
      <c r="AO144" s="116"/>
      <c r="AP144" s="116"/>
    </row>
    <row r="145" spans="1:42" ht="22.5" customHeight="1">
      <c r="A145" s="144" t="s">
        <v>2689</v>
      </c>
      <c r="B145" s="610" t="str">
        <f>IF($A145="","",INDEX(POA_GC_2026!$O:$O,MATCH($A145,POA_GC_2026!$A:$A,0)))</f>
        <v>PROVISION Y PRESTACION DE SERVICIOS DE SALUD</v>
      </c>
      <c r="C145" s="610" t="str">
        <f>IF($A145="","",INDEX(POA_GC_2026!$E:$E,MATCH($A145,POA_GC_2026!$A:$A,0)))</f>
        <v>90</v>
      </c>
      <c r="D145" s="610" t="str">
        <f>IF($A145="","",INDEX(POA_GC_2026!$B:$B,MATCH($A145,POA_GC_2026!$A:$A,0)))</f>
        <v>HOSPITAL GENERAL DE CHONE</v>
      </c>
      <c r="E145" s="610" t="str">
        <f>IF($A145="","",INDEX(POA_GC_2026!$C:$C,MATCH($A145,POA_GC_2026!$A:$A,0)))</f>
        <v>ADQUISICION DE DISPOSITIVOS PARA LABORATORIO CLINICO Y PATOLOGIA</v>
      </c>
      <c r="F145" s="610">
        <f>IF($A145="","",INDEX(POA_GC_2026!$H:$H,MATCH($A145,POA_GC_2026!$A:$A,0)))</f>
        <v>530810</v>
      </c>
      <c r="G145" s="610" t="str">
        <f>IF($A145="","",INDEX(POA_GC_2026!$J:$J,MATCH($A145,POA_GC_2026!$A:$A,0)))</f>
        <v>001</v>
      </c>
      <c r="H145" s="611">
        <f>IF($A145="","",INDEX(POA_GC_2026!$BE:$BE,MATCH($A145,POA_GC_2026!$A:$A,0)))</f>
        <v>199716.74000000002</v>
      </c>
      <c r="I145" s="611">
        <f>IF($A145="","",INDEX(POA_GC_2026!$DG:$DG,MATCH($A145,POA_GC_2026!$A:$A,0)))</f>
        <v>0</v>
      </c>
      <c r="J145" s="611">
        <f t="shared" si="18"/>
        <v>199716.74000000002</v>
      </c>
      <c r="K145" s="119">
        <v>46112</v>
      </c>
      <c r="L145" s="120"/>
      <c r="M145" s="121"/>
      <c r="N145" s="593" t="str">
        <f>IF(A145="","",INDEX(POA_GC_2026!CE:CE,MATCH(A145,POA_GC_2026!A:A,0)))</f>
        <v>SI</v>
      </c>
      <c r="O145" s="122">
        <v>0</v>
      </c>
      <c r="P145" s="122">
        <v>62298.73</v>
      </c>
      <c r="Q145" s="138" t="s">
        <v>24</v>
      </c>
      <c r="R145" s="116"/>
      <c r="S145" s="604"/>
      <c r="T145" s="598">
        <f t="shared" ca="1" si="17"/>
        <v>46247</v>
      </c>
      <c r="U145" s="599">
        <f t="shared" ca="1" si="19"/>
        <v>133</v>
      </c>
      <c r="V145" s="596"/>
      <c r="W145" s="588" t="str">
        <f t="shared" si="20"/>
        <v>90</v>
      </c>
      <c r="X145" s="588" t="str">
        <f>IF($A145="","",INDEX(POA_GC_2026!$G:$G,MATCH($A145,POA_GC_2026!$A:$A,0)))</f>
        <v>004</v>
      </c>
      <c r="Y145" s="589">
        <f t="shared" si="21"/>
        <v>0</v>
      </c>
      <c r="Z145" s="589">
        <f t="shared" si="22"/>
        <v>-62298.73</v>
      </c>
      <c r="AA145" s="116" t="s">
        <v>2940</v>
      </c>
      <c r="AB145" s="120" t="s">
        <v>2958</v>
      </c>
      <c r="AC145" s="116">
        <v>211341.65</v>
      </c>
      <c r="AD145" s="116">
        <v>199716.74</v>
      </c>
      <c r="AE145" s="116" t="s">
        <v>2461</v>
      </c>
      <c r="AF145" s="116" t="s">
        <v>2959</v>
      </c>
      <c r="AG145" s="604">
        <v>45988</v>
      </c>
      <c r="AH145" s="604">
        <v>46017</v>
      </c>
      <c r="AI145" s="116">
        <v>46034</v>
      </c>
      <c r="AJ145" s="116">
        <v>182</v>
      </c>
      <c r="AK145" s="604">
        <v>46234</v>
      </c>
      <c r="AL145" s="606">
        <v>46096</v>
      </c>
      <c r="AM145" s="604">
        <v>46234</v>
      </c>
      <c r="AN145" s="116"/>
      <c r="AO145" s="116"/>
      <c r="AP145" s="116"/>
    </row>
    <row r="146" spans="1:42" ht="22.5" customHeight="1">
      <c r="A146" s="144" t="s">
        <v>2588</v>
      </c>
      <c r="B146" s="610" t="str">
        <f>IF($A146="","",INDEX(POA_GC_2026!$O:$O,MATCH($A146,POA_GC_2026!$A:$A,0)))</f>
        <v>PROVISION Y PRESTACION DE SERVICIOS DE SALUD</v>
      </c>
      <c r="C146" s="610" t="str">
        <f>IF($A146="","",INDEX(POA_GC_2026!$E:$E,MATCH($A146,POA_GC_2026!$A:$A,0)))</f>
        <v>90</v>
      </c>
      <c r="D146" s="610" t="str">
        <f>IF($A146="","",INDEX(POA_GC_2026!$B:$B,MATCH($A146,POA_GC_2026!$A:$A,0)))</f>
        <v>HOSPITAL GENERAL DE CHONE</v>
      </c>
      <c r="E146" s="610" t="str">
        <f>IF($A146="","",INDEX(POA_GC_2026!$C:$C,MATCH($A146,POA_GC_2026!$A:$A,0)))</f>
        <v>PAGO DE FONDOS DE RESERVA</v>
      </c>
      <c r="F146" s="610">
        <f>IF($A146="","",INDEX(POA_GC_2026!$H:$H,MATCH($A146,POA_GC_2026!$A:$A,0)))</f>
        <v>510602</v>
      </c>
      <c r="G146" s="610" t="str">
        <f>IF($A146="","",INDEX(POA_GC_2026!$J:$J,MATCH($A146,POA_GC_2026!$A:$A,0)))</f>
        <v>001</v>
      </c>
      <c r="H146" s="611">
        <f>IF($A146="","",INDEX(POA_GC_2026!$BE:$BE,MATCH($A146,POA_GC_2026!$A:$A,0)))</f>
        <v>724481.85999999987</v>
      </c>
      <c r="I146" s="611">
        <f>IF($A146="","",INDEX(POA_GC_2026!$DG:$DG,MATCH($A146,POA_GC_2026!$A:$A,0)))</f>
        <v>0</v>
      </c>
      <c r="J146" s="611">
        <f t="shared" si="18"/>
        <v>724481.85999999987</v>
      </c>
      <c r="K146" s="119">
        <v>46119</v>
      </c>
      <c r="L146" s="120"/>
      <c r="M146" s="121"/>
      <c r="N146" s="593" t="str">
        <f>IF(A146="","",INDEX(POA_GC_2026!CE:CE,MATCH(A146,POA_GC_2026!A:A,0)))</f>
        <v>SI</v>
      </c>
      <c r="O146" s="122">
        <v>60992.65</v>
      </c>
      <c r="P146" s="122">
        <v>60992.65</v>
      </c>
      <c r="Q146" s="138" t="s">
        <v>25</v>
      </c>
      <c r="R146" s="116"/>
      <c r="S146" s="604"/>
      <c r="T146" s="598">
        <f t="shared" ca="1" si="17"/>
        <v>46247</v>
      </c>
      <c r="U146" s="599">
        <f t="shared" ca="1" si="19"/>
        <v>126</v>
      </c>
      <c r="V146" s="596"/>
      <c r="W146" s="588" t="str">
        <f t="shared" si="20"/>
        <v>90</v>
      </c>
      <c r="X146" s="588" t="str">
        <f>IF($A146="","",INDEX(POA_GC_2026!$G:$G,MATCH($A146,POA_GC_2026!$A:$A,0)))</f>
        <v>004</v>
      </c>
      <c r="Y146" s="589">
        <f t="shared" si="21"/>
        <v>60992.65</v>
      </c>
      <c r="Z146" s="589">
        <f t="shared" si="22"/>
        <v>0</v>
      </c>
      <c r="AA146" s="116"/>
      <c r="AB146" s="120"/>
      <c r="AC146" s="116"/>
      <c r="AD146" s="116"/>
      <c r="AE146" s="116"/>
      <c r="AF146" s="116"/>
      <c r="AG146" s="596"/>
      <c r="AH146" s="596"/>
      <c r="AI146" s="116"/>
      <c r="AJ146" s="116"/>
      <c r="AK146" s="596"/>
      <c r="AL146" s="600"/>
      <c r="AM146" s="596"/>
      <c r="AN146" s="116"/>
      <c r="AO146" s="116"/>
      <c r="AP146" s="116"/>
    </row>
    <row r="147" spans="1:42" ht="22.5" customHeight="1">
      <c r="A147" s="144" t="s">
        <v>2570</v>
      </c>
      <c r="B147" s="610" t="str">
        <f>IF($A147="","",INDEX(POA_GC_2026!$O:$O,MATCH($A147,POA_GC_2026!$A:$A,0)))</f>
        <v>PROVISION Y PRESTACION DE SERVICIOS DE SALUD</v>
      </c>
      <c r="C147" s="610" t="str">
        <f>IF($A147="","",INDEX(POA_GC_2026!$E:$E,MATCH($A147,POA_GC_2026!$A:$A,0)))</f>
        <v>90</v>
      </c>
      <c r="D147" s="610" t="str">
        <f>IF($A147="","",INDEX(POA_GC_2026!$B:$B,MATCH($A147,POA_GC_2026!$A:$A,0)))</f>
        <v>HOSPITAL GENERAL DE CHONE</v>
      </c>
      <c r="E147" s="610" t="str">
        <f>IF($A147="","",INDEX(POA_GC_2026!$C:$C,MATCH($A147,POA_GC_2026!$A:$A,0)))</f>
        <v>PAGO DE DECIMO TERCER SUELDO</v>
      </c>
      <c r="F147" s="610">
        <f>IF($A147="","",INDEX(POA_GC_2026!$H:$H,MATCH($A147,POA_GC_2026!$A:$A,0)))</f>
        <v>510203</v>
      </c>
      <c r="G147" s="610" t="str">
        <f>IF($A147="","",INDEX(POA_GC_2026!$J:$J,MATCH($A147,POA_GC_2026!$A:$A,0)))</f>
        <v>001</v>
      </c>
      <c r="H147" s="611">
        <f>IF($A147="","",INDEX(POA_GC_2026!$BE:$BE,MATCH($A147,POA_GC_2026!$A:$A,0)))</f>
        <v>721004.71000000008</v>
      </c>
      <c r="I147" s="611">
        <f>IF($A147="","",INDEX(POA_GC_2026!$DG:$DG,MATCH($A147,POA_GC_2026!$A:$A,0)))</f>
        <v>0</v>
      </c>
      <c r="J147" s="611">
        <f t="shared" si="18"/>
        <v>721004.71000000008</v>
      </c>
      <c r="K147" s="119">
        <v>46125</v>
      </c>
      <c r="L147" s="120"/>
      <c r="M147" s="121"/>
      <c r="N147" s="593" t="str">
        <f>IF(A147="","",INDEX(POA_GC_2026!CE:CE,MATCH(A147,POA_GC_2026!A:A,0)))</f>
        <v>SI</v>
      </c>
      <c r="O147" s="122">
        <v>10351.31</v>
      </c>
      <c r="P147" s="122">
        <v>10351.31</v>
      </c>
      <c r="Q147" s="138" t="s">
        <v>25</v>
      </c>
      <c r="R147" s="116"/>
      <c r="S147" s="604"/>
      <c r="T147" s="598">
        <f t="shared" ca="1" si="17"/>
        <v>46247</v>
      </c>
      <c r="U147" s="599">
        <f t="shared" ca="1" si="19"/>
        <v>120</v>
      </c>
      <c r="V147" s="596"/>
      <c r="W147" s="588" t="str">
        <f t="shared" si="20"/>
        <v>90</v>
      </c>
      <c r="X147" s="588" t="str">
        <f>IF($A147="","",INDEX(POA_GC_2026!$G:$G,MATCH($A147,POA_GC_2026!$A:$A,0)))</f>
        <v>004</v>
      </c>
      <c r="Y147" s="589">
        <f t="shared" si="21"/>
        <v>10351.31</v>
      </c>
      <c r="Z147" s="589">
        <f t="shared" si="22"/>
        <v>0</v>
      </c>
      <c r="AA147" s="116"/>
      <c r="AB147" s="120"/>
      <c r="AC147" s="116"/>
      <c r="AD147" s="116"/>
      <c r="AE147" s="116"/>
      <c r="AF147" s="116"/>
      <c r="AG147" s="596"/>
      <c r="AH147" s="596"/>
      <c r="AI147" s="116"/>
      <c r="AJ147" s="116"/>
      <c r="AK147" s="596"/>
      <c r="AL147" s="600"/>
      <c r="AM147" s="596"/>
      <c r="AN147" s="116"/>
      <c r="AO147" s="116"/>
      <c r="AP147" s="116"/>
    </row>
    <row r="148" spans="1:42" ht="22.5" customHeight="1">
      <c r="A148" s="144" t="s">
        <v>2581</v>
      </c>
      <c r="B148" s="610" t="str">
        <f>IF($A148="","",INDEX(POA_GC_2026!$O:$O,MATCH($A148,POA_GC_2026!$A:$A,0)))</f>
        <v>PROVISION Y PRESTACION DE SERVICIOS DE SALUD</v>
      </c>
      <c r="C148" s="610" t="str">
        <f>IF($A148="","",INDEX(POA_GC_2026!$E:$E,MATCH($A148,POA_GC_2026!$A:$A,0)))</f>
        <v>90</v>
      </c>
      <c r="D148" s="610" t="str">
        <f>IF($A148="","",INDEX(POA_GC_2026!$B:$B,MATCH($A148,POA_GC_2026!$A:$A,0)))</f>
        <v>HOSPITAL GENERAL DE CHONE</v>
      </c>
      <c r="E148" s="610" t="str">
        <f>IF($A148="","",INDEX(POA_GC_2026!$C:$C,MATCH($A148,POA_GC_2026!$A:$A,0)))</f>
        <v>PAGO DE HORAS EXTRAORDINARIAS Y SUPLEMENTARIAS</v>
      </c>
      <c r="F148" s="610">
        <f>IF($A148="","",INDEX(POA_GC_2026!$H:$H,MATCH($A148,POA_GC_2026!$A:$A,0)))</f>
        <v>510509</v>
      </c>
      <c r="G148" s="610" t="str">
        <f>IF($A148="","",INDEX(POA_GC_2026!$J:$J,MATCH($A148,POA_GC_2026!$A:$A,0)))</f>
        <v>001</v>
      </c>
      <c r="H148" s="611">
        <f>IF($A148="","",INDEX(POA_GC_2026!$BE:$BE,MATCH($A148,POA_GC_2026!$A:$A,0)))</f>
        <v>175213.44</v>
      </c>
      <c r="I148" s="611">
        <f>IF($A148="","",INDEX(POA_GC_2026!$DG:$DG,MATCH($A148,POA_GC_2026!$A:$A,0)))</f>
        <v>0</v>
      </c>
      <c r="J148" s="611">
        <f t="shared" si="18"/>
        <v>175213.44</v>
      </c>
      <c r="K148" s="119">
        <v>46125</v>
      </c>
      <c r="L148" s="120"/>
      <c r="M148" s="121"/>
      <c r="N148" s="593" t="str">
        <f>IF(A148="","",INDEX(POA_GC_2026!CE:CE,MATCH(A148,POA_GC_2026!A:A,0)))</f>
        <v>SI</v>
      </c>
      <c r="O148" s="122">
        <v>17634.05</v>
      </c>
      <c r="P148" s="122">
        <v>17634.05</v>
      </c>
      <c r="Q148" s="138" t="s">
        <v>25</v>
      </c>
      <c r="R148" s="116"/>
      <c r="S148" s="604"/>
      <c r="T148" s="598">
        <f t="shared" ca="1" si="17"/>
        <v>46247</v>
      </c>
      <c r="U148" s="599">
        <f t="shared" ca="1" si="19"/>
        <v>120</v>
      </c>
      <c r="V148" s="596"/>
      <c r="W148" s="588" t="str">
        <f t="shared" si="20"/>
        <v>90</v>
      </c>
      <c r="X148" s="588" t="str">
        <f>IF($A148="","",INDEX(POA_GC_2026!$G:$G,MATCH($A148,POA_GC_2026!$A:$A,0)))</f>
        <v>004</v>
      </c>
      <c r="Y148" s="589">
        <f t="shared" si="21"/>
        <v>17634.05</v>
      </c>
      <c r="Z148" s="589">
        <f t="shared" si="22"/>
        <v>0</v>
      </c>
      <c r="AA148" s="116"/>
      <c r="AB148" s="120"/>
      <c r="AC148" s="116"/>
      <c r="AD148" s="116"/>
      <c r="AE148" s="116"/>
      <c r="AF148" s="116"/>
      <c r="AG148" s="596"/>
      <c r="AH148" s="596"/>
      <c r="AI148" s="116"/>
      <c r="AJ148" s="116"/>
      <c r="AK148" s="596"/>
      <c r="AL148" s="600"/>
      <c r="AM148" s="596"/>
      <c r="AN148" s="116"/>
      <c r="AO148" s="116"/>
      <c r="AP148" s="116"/>
    </row>
    <row r="149" spans="1:42" ht="22.5" customHeight="1">
      <c r="A149" s="144" t="s">
        <v>2587</v>
      </c>
      <c r="B149" s="610" t="str">
        <f>IF($A149="","",INDEX(POA_GC_2026!$O:$O,MATCH($A149,POA_GC_2026!$A:$A,0)))</f>
        <v>PROVISION Y PRESTACION DE SERVICIOS DE SALUD</v>
      </c>
      <c r="C149" s="610" t="str">
        <f>IF($A149="","",INDEX(POA_GC_2026!$E:$E,MATCH($A149,POA_GC_2026!$A:$A,0)))</f>
        <v>90</v>
      </c>
      <c r="D149" s="610" t="str">
        <f>IF($A149="","",INDEX(POA_GC_2026!$B:$B,MATCH($A149,POA_GC_2026!$A:$A,0)))</f>
        <v>HOSPITAL GENERAL DE CHONE</v>
      </c>
      <c r="E149" s="610" t="str">
        <f>IF($A149="","",INDEX(POA_GC_2026!$C:$C,MATCH($A149,POA_GC_2026!$A:$A,0)))</f>
        <v>PAGO DE APORTE PATRONAL</v>
      </c>
      <c r="F149" s="610">
        <f>IF($A149="","",INDEX(POA_GC_2026!$H:$H,MATCH($A149,POA_GC_2026!$A:$A,0)))</f>
        <v>510601</v>
      </c>
      <c r="G149" s="610" t="str">
        <f>IF($A149="","",INDEX(POA_GC_2026!$J:$J,MATCH($A149,POA_GC_2026!$A:$A,0)))</f>
        <v>001</v>
      </c>
      <c r="H149" s="611">
        <f>IF($A149="","",INDEX(POA_GC_2026!$BE:$BE,MATCH($A149,POA_GC_2026!$A:$A,0)))</f>
        <v>869708.43999999983</v>
      </c>
      <c r="I149" s="611">
        <f>IF($A149="","",INDEX(POA_GC_2026!$DG:$DG,MATCH($A149,POA_GC_2026!$A:$A,0)))</f>
        <v>0</v>
      </c>
      <c r="J149" s="611">
        <f t="shared" si="18"/>
        <v>869708.43999999983</v>
      </c>
      <c r="K149" s="119">
        <v>46125</v>
      </c>
      <c r="L149" s="120"/>
      <c r="M149" s="121"/>
      <c r="N149" s="593" t="str">
        <f>IF(A149="","",INDEX(POA_GC_2026!CE:CE,MATCH(A149,POA_GC_2026!A:A,0)))</f>
        <v>SI</v>
      </c>
      <c r="O149" s="122">
        <v>73194.210000000006</v>
      </c>
      <c r="P149" s="122">
        <v>73194.210000000006</v>
      </c>
      <c r="Q149" s="138" t="s">
        <v>25</v>
      </c>
      <c r="R149" s="116"/>
      <c r="S149" s="604"/>
      <c r="T149" s="598">
        <f t="shared" ca="1" si="17"/>
        <v>46247</v>
      </c>
      <c r="U149" s="599">
        <f t="shared" ca="1" si="19"/>
        <v>120</v>
      </c>
      <c r="V149" s="596"/>
      <c r="W149" s="588" t="str">
        <f t="shared" si="20"/>
        <v>90</v>
      </c>
      <c r="X149" s="588" t="str">
        <f>IF($A149="","",INDEX(POA_GC_2026!$G:$G,MATCH($A149,POA_GC_2026!$A:$A,0)))</f>
        <v>004</v>
      </c>
      <c r="Y149" s="589">
        <f t="shared" si="21"/>
        <v>73194.210000000006</v>
      </c>
      <c r="Z149" s="589">
        <f t="shared" si="22"/>
        <v>0</v>
      </c>
      <c r="AA149" s="116"/>
      <c r="AB149" s="120"/>
      <c r="AC149" s="116"/>
      <c r="AD149" s="116"/>
      <c r="AE149" s="116"/>
      <c r="AF149" s="116"/>
      <c r="AG149" s="596"/>
      <c r="AH149" s="596"/>
      <c r="AI149" s="116"/>
      <c r="AJ149" s="116"/>
      <c r="AK149" s="596"/>
      <c r="AL149" s="600"/>
      <c r="AM149" s="596"/>
      <c r="AN149" s="116"/>
      <c r="AO149" s="116"/>
      <c r="AP149" s="116"/>
    </row>
    <row r="150" spans="1:42" ht="22.5" customHeight="1">
      <c r="A150" s="144" t="s">
        <v>2572</v>
      </c>
      <c r="B150" s="610" t="str">
        <f>IF($A150="","",INDEX(POA_GC_2026!$O:$O,MATCH($A150,POA_GC_2026!$A:$A,0)))</f>
        <v>PROVISION Y PRESTACION DE SERVICIOS DE SALUD</v>
      </c>
      <c r="C150" s="610" t="str">
        <f>IF($A150="","",INDEX(POA_GC_2026!$E:$E,MATCH($A150,POA_GC_2026!$A:$A,0)))</f>
        <v>90</v>
      </c>
      <c r="D150" s="610" t="str">
        <f>IF($A150="","",INDEX(POA_GC_2026!$B:$B,MATCH($A150,POA_GC_2026!$A:$A,0)))</f>
        <v>HOSPITAL GENERAL DE CHONE</v>
      </c>
      <c r="E150" s="610" t="str">
        <f>IF($A150="","",INDEX(POA_GC_2026!$C:$C,MATCH($A150,POA_GC_2026!$A:$A,0)))</f>
        <v>PAGO DE COMPENSACION POR TRANSPORTE</v>
      </c>
      <c r="F150" s="610">
        <f>IF($A150="","",INDEX(POA_GC_2026!$H:$H,MATCH($A150,POA_GC_2026!$A:$A,0)))</f>
        <v>510304</v>
      </c>
      <c r="G150" s="610" t="str">
        <f>IF($A150="","",INDEX(POA_GC_2026!$J:$J,MATCH($A150,POA_GC_2026!$A:$A,0)))</f>
        <v>001</v>
      </c>
      <c r="H150" s="611">
        <f>IF($A150="","",INDEX(POA_GC_2026!$BE:$BE,MATCH($A150,POA_GC_2026!$A:$A,0)))</f>
        <v>11365.33</v>
      </c>
      <c r="I150" s="611">
        <f>IF($A150="","",INDEX(POA_GC_2026!$DG:$DG,MATCH($A150,POA_GC_2026!$A:$A,0)))</f>
        <v>0</v>
      </c>
      <c r="J150" s="611">
        <f t="shared" si="18"/>
        <v>11365.33</v>
      </c>
      <c r="K150" s="119">
        <v>46126</v>
      </c>
      <c r="L150" s="120"/>
      <c r="M150" s="121"/>
      <c r="N150" s="593" t="str">
        <f>IF(A150="","",INDEX(POA_GC_2026!CE:CE,MATCH(A150,POA_GC_2026!A:A,0)))</f>
        <v>SI</v>
      </c>
      <c r="O150" s="122">
        <v>848</v>
      </c>
      <c r="P150" s="122">
        <v>848</v>
      </c>
      <c r="Q150" s="138" t="s">
        <v>25</v>
      </c>
      <c r="R150" s="116"/>
      <c r="S150" s="604"/>
      <c r="T150" s="598">
        <f t="shared" ca="1" si="17"/>
        <v>46247</v>
      </c>
      <c r="U150" s="599">
        <f t="shared" ca="1" si="19"/>
        <v>119</v>
      </c>
      <c r="V150" s="596"/>
      <c r="W150" s="588" t="str">
        <f t="shared" si="20"/>
        <v>90</v>
      </c>
      <c r="X150" s="588" t="str">
        <f>IF($A150="","",INDEX(POA_GC_2026!$G:$G,MATCH($A150,POA_GC_2026!$A:$A,0)))</f>
        <v>004</v>
      </c>
      <c r="Y150" s="589">
        <f t="shared" si="21"/>
        <v>848</v>
      </c>
      <c r="Z150" s="589">
        <f t="shared" si="22"/>
        <v>0</v>
      </c>
      <c r="AA150" s="116"/>
      <c r="AB150" s="120"/>
      <c r="AC150" s="116"/>
      <c r="AD150" s="116"/>
      <c r="AE150" s="116"/>
      <c r="AF150" s="116"/>
      <c r="AG150" s="596"/>
      <c r="AH150" s="596"/>
      <c r="AI150" s="116"/>
      <c r="AJ150" s="116"/>
      <c r="AK150" s="596"/>
      <c r="AL150" s="600"/>
      <c r="AM150" s="596"/>
      <c r="AN150" s="116"/>
      <c r="AO150" s="116"/>
      <c r="AP150" s="116"/>
    </row>
    <row r="151" spans="1:42" ht="22.5" customHeight="1">
      <c r="A151" s="144" t="s">
        <v>2573</v>
      </c>
      <c r="B151" s="610" t="str">
        <f>IF($A151="","",INDEX(POA_GC_2026!$O:$O,MATCH($A151,POA_GC_2026!$A:$A,0)))</f>
        <v>PROVISION Y PRESTACION DE SERVICIOS DE SALUD</v>
      </c>
      <c r="C151" s="610" t="str">
        <f>IF($A151="","",INDEX(POA_GC_2026!$E:$E,MATCH($A151,POA_GC_2026!$A:$A,0)))</f>
        <v>90</v>
      </c>
      <c r="D151" s="610" t="str">
        <f>IF($A151="","",INDEX(POA_GC_2026!$B:$B,MATCH($A151,POA_GC_2026!$A:$A,0)))</f>
        <v>HOSPITAL GENERAL DE CHONE</v>
      </c>
      <c r="E151" s="610" t="str">
        <f>IF($A151="","",INDEX(POA_GC_2026!$C:$C,MATCH($A151,POA_GC_2026!$A:$A,0)))</f>
        <v>PAGO DE ALIMENTACION A LOS TRABAJADORES AMPARADOS EN EL CODIGO DE TRABAJO</v>
      </c>
      <c r="F151" s="610">
        <f>IF($A151="","",INDEX(POA_GC_2026!$H:$H,MATCH($A151,POA_GC_2026!$A:$A,0)))</f>
        <v>510306</v>
      </c>
      <c r="G151" s="610" t="str">
        <f>IF($A151="","",INDEX(POA_GC_2026!$J:$J,MATCH($A151,POA_GC_2026!$A:$A,0)))</f>
        <v>001</v>
      </c>
      <c r="H151" s="611">
        <f>IF($A151="","",INDEX(POA_GC_2026!$BE:$BE,MATCH($A151,POA_GC_2026!$A:$A,0)))</f>
        <v>90848</v>
      </c>
      <c r="I151" s="611">
        <f>IF($A151="","",INDEX(POA_GC_2026!$DG:$DG,MATCH($A151,POA_GC_2026!$A:$A,0)))</f>
        <v>0</v>
      </c>
      <c r="J151" s="611">
        <f t="shared" si="18"/>
        <v>90848</v>
      </c>
      <c r="K151" s="119">
        <v>46126</v>
      </c>
      <c r="L151" s="120"/>
      <c r="M151" s="121"/>
      <c r="N151" s="593" t="str">
        <f>IF(A151="","",INDEX(POA_GC_2026!CE:CE,MATCH(A151,POA_GC_2026!A:A,0)))</f>
        <v>SI</v>
      </c>
      <c r="O151" s="122">
        <v>6784</v>
      </c>
      <c r="P151" s="122">
        <v>6784</v>
      </c>
      <c r="Q151" s="138" t="s">
        <v>25</v>
      </c>
      <c r="R151" s="116"/>
      <c r="S151" s="604"/>
      <c r="T151" s="598">
        <f t="shared" ca="1" si="17"/>
        <v>46247</v>
      </c>
      <c r="U151" s="599">
        <f t="shared" ca="1" si="19"/>
        <v>119</v>
      </c>
      <c r="V151" s="596"/>
      <c r="W151" s="588" t="str">
        <f t="shared" si="20"/>
        <v>90</v>
      </c>
      <c r="X151" s="588" t="str">
        <f>IF($A151="","",INDEX(POA_GC_2026!$G:$G,MATCH($A151,POA_GC_2026!$A:$A,0)))</f>
        <v>004</v>
      </c>
      <c r="Y151" s="589">
        <f t="shared" si="21"/>
        <v>6784</v>
      </c>
      <c r="Z151" s="589">
        <f t="shared" si="22"/>
        <v>0</v>
      </c>
      <c r="AA151" s="116"/>
      <c r="AB151" s="120"/>
      <c r="AC151" s="116"/>
      <c r="AD151" s="116"/>
      <c r="AE151" s="116"/>
      <c r="AF151" s="116"/>
      <c r="AG151" s="596"/>
      <c r="AH151" s="596"/>
      <c r="AI151" s="116"/>
      <c r="AJ151" s="116"/>
      <c r="AK151" s="596"/>
      <c r="AL151" s="600"/>
      <c r="AM151" s="596"/>
      <c r="AN151" s="116"/>
      <c r="AO151" s="116"/>
      <c r="AP151" s="116"/>
    </row>
    <row r="152" spans="1:42" ht="22.5" customHeight="1">
      <c r="A152" s="144" t="s">
        <v>2575</v>
      </c>
      <c r="B152" s="610" t="str">
        <f>IF($A152="","",INDEX(POA_GC_2026!$O:$O,MATCH($A152,POA_GC_2026!$A:$A,0)))</f>
        <v>PROVISION Y PRESTACION DE SERVICIOS DE SALUD</v>
      </c>
      <c r="C152" s="610" t="str">
        <f>IF($A152="","",INDEX(POA_GC_2026!$E:$E,MATCH($A152,POA_GC_2026!$A:$A,0)))</f>
        <v>90</v>
      </c>
      <c r="D152" s="610" t="str">
        <f>IF($A152="","",INDEX(POA_GC_2026!$B:$B,MATCH($A152,POA_GC_2026!$A:$A,0)))</f>
        <v>HOSPITAL GENERAL DE CHONE</v>
      </c>
      <c r="E152" s="610" t="str">
        <f>IF($A152="","",INDEX(POA_GC_2026!$C:$C,MATCH($A152,POA_GC_2026!$A:$A,0)))</f>
        <v>PAGO DE POR CARGAS FAMILIARES A LOS TRABAJADORES AMPARADOS EN EL CODIGO DE TRABAJO</v>
      </c>
      <c r="F152" s="610">
        <f>IF($A152="","",INDEX(POA_GC_2026!$H:$H,MATCH($A152,POA_GC_2026!$A:$A,0)))</f>
        <v>510401</v>
      </c>
      <c r="G152" s="610" t="str">
        <f>IF($A152="","",INDEX(POA_GC_2026!$J:$J,MATCH($A152,POA_GC_2026!$A:$A,0)))</f>
        <v>001</v>
      </c>
      <c r="H152" s="611">
        <f>IF($A152="","",INDEX(POA_GC_2026!$BE:$BE,MATCH($A152,POA_GC_2026!$A:$A,0)))</f>
        <v>5146.67</v>
      </c>
      <c r="I152" s="611">
        <f>IF($A152="","",INDEX(POA_GC_2026!$DG:$DG,MATCH($A152,POA_GC_2026!$A:$A,0)))</f>
        <v>0</v>
      </c>
      <c r="J152" s="611">
        <f t="shared" si="18"/>
        <v>5146.67</v>
      </c>
      <c r="K152" s="119">
        <v>46126</v>
      </c>
      <c r="L152" s="120"/>
      <c r="M152" s="121"/>
      <c r="N152" s="593" t="str">
        <f>IF(A152="","",INDEX(POA_GC_2026!CE:CE,MATCH(A152,POA_GC_2026!A:A,0)))</f>
        <v>SI</v>
      </c>
      <c r="O152" s="122">
        <v>416</v>
      </c>
      <c r="P152" s="122">
        <v>416</v>
      </c>
      <c r="Q152" s="138" t="s">
        <v>25</v>
      </c>
      <c r="R152" s="116"/>
      <c r="S152" s="604"/>
      <c r="T152" s="598">
        <f t="shared" ca="1" si="17"/>
        <v>46247</v>
      </c>
      <c r="U152" s="599">
        <f t="shared" ca="1" si="19"/>
        <v>119</v>
      </c>
      <c r="V152" s="596"/>
      <c r="W152" s="588" t="str">
        <f t="shared" si="20"/>
        <v>90</v>
      </c>
      <c r="X152" s="588" t="str">
        <f>IF($A152="","",INDEX(POA_GC_2026!$G:$G,MATCH($A152,POA_GC_2026!$A:$A,0)))</f>
        <v>004</v>
      </c>
      <c r="Y152" s="589">
        <f t="shared" si="21"/>
        <v>416</v>
      </c>
      <c r="Z152" s="589">
        <f t="shared" si="22"/>
        <v>0</v>
      </c>
      <c r="AA152" s="116"/>
      <c r="AB152" s="120"/>
      <c r="AC152" s="116"/>
      <c r="AD152" s="116"/>
      <c r="AE152" s="116"/>
      <c r="AF152" s="116"/>
      <c r="AG152" s="596"/>
      <c r="AH152" s="596"/>
      <c r="AI152" s="116"/>
      <c r="AJ152" s="116"/>
      <c r="AK152" s="596"/>
      <c r="AL152" s="600"/>
      <c r="AM152" s="596"/>
      <c r="AN152" s="116"/>
      <c r="AO152" s="116"/>
      <c r="AP152" s="116"/>
    </row>
    <row r="153" spans="1:42" ht="22.5" customHeight="1">
      <c r="A153" s="144" t="s">
        <v>2577</v>
      </c>
      <c r="B153" s="610" t="str">
        <f>IF($A153="","",INDEX(POA_GC_2026!$O:$O,MATCH($A153,POA_GC_2026!$A:$A,0)))</f>
        <v>PROVISION Y PRESTACION DE SERVICIOS DE SALUD</v>
      </c>
      <c r="C153" s="610" t="str">
        <f>IF($A153="","",INDEX(POA_GC_2026!$E:$E,MATCH($A153,POA_GC_2026!$A:$A,0)))</f>
        <v>90</v>
      </c>
      <c r="D153" s="610" t="str">
        <f>IF($A153="","",INDEX(POA_GC_2026!$B:$B,MATCH($A153,POA_GC_2026!$A:$A,0)))</f>
        <v>HOSPITAL GENERAL DE CHONE</v>
      </c>
      <c r="E153" s="610" t="str">
        <f>IF($A153="","",INDEX(POA_GC_2026!$C:$C,MATCH($A153,POA_GC_2026!$A:$A,0)))</f>
        <v>PAGO DE ANTIGÜEDAD A LOS TRABAJADORES AMPARADOS EN EL CODIGO DE TRABAJO</v>
      </c>
      <c r="F153" s="610">
        <f>IF($A153="","",INDEX(POA_GC_2026!$H:$H,MATCH($A153,POA_GC_2026!$A:$A,0)))</f>
        <v>510408</v>
      </c>
      <c r="G153" s="610" t="str">
        <f>IF($A153="","",INDEX(POA_GC_2026!$J:$J,MATCH($A153,POA_GC_2026!$A:$A,0)))</f>
        <v>001</v>
      </c>
      <c r="H153" s="611">
        <f>IF($A153="","",INDEX(POA_GC_2026!$BE:$BE,MATCH($A153,POA_GC_2026!$A:$A,0)))</f>
        <v>25157.200000000004</v>
      </c>
      <c r="I153" s="611">
        <f>IF($A153="","",INDEX(POA_GC_2026!$DG:$DG,MATCH($A153,POA_GC_2026!$A:$A,0)))</f>
        <v>0</v>
      </c>
      <c r="J153" s="611">
        <f t="shared" si="18"/>
        <v>25157.200000000004</v>
      </c>
      <c r="K153" s="119">
        <v>46126</v>
      </c>
      <c r="L153" s="120"/>
      <c r="M153" s="121"/>
      <c r="N153" s="593" t="str">
        <f>IF(A153="","",INDEX(POA_GC_2026!CE:CE,MATCH(A153,POA_GC_2026!A:A,0)))</f>
        <v>SI</v>
      </c>
      <c r="O153" s="122">
        <v>2120.79</v>
      </c>
      <c r="P153" s="122">
        <v>2120.79</v>
      </c>
      <c r="Q153" s="138" t="s">
        <v>25</v>
      </c>
      <c r="R153" s="116"/>
      <c r="S153" s="604"/>
      <c r="T153" s="598">
        <f t="shared" ca="1" si="17"/>
        <v>46247</v>
      </c>
      <c r="U153" s="599">
        <f t="shared" ca="1" si="19"/>
        <v>119</v>
      </c>
      <c r="V153" s="596"/>
      <c r="W153" s="588" t="str">
        <f t="shared" si="20"/>
        <v>90</v>
      </c>
      <c r="X153" s="588" t="str">
        <f>IF($A153="","",INDEX(POA_GC_2026!$G:$G,MATCH($A153,POA_GC_2026!$A:$A,0)))</f>
        <v>004</v>
      </c>
      <c r="Y153" s="589">
        <f t="shared" si="21"/>
        <v>2120.79</v>
      </c>
      <c r="Z153" s="589">
        <f t="shared" si="22"/>
        <v>0</v>
      </c>
      <c r="AA153" s="116"/>
      <c r="AB153" s="120"/>
      <c r="AC153" s="116"/>
      <c r="AD153" s="116"/>
      <c r="AE153" s="116"/>
      <c r="AF153" s="116"/>
      <c r="AG153" s="596"/>
      <c r="AH153" s="596"/>
      <c r="AI153" s="116"/>
      <c r="AJ153" s="116"/>
      <c r="AK153" s="596"/>
      <c r="AL153" s="600"/>
      <c r="AM153" s="596"/>
      <c r="AN153" s="116"/>
      <c r="AO153" s="116"/>
      <c r="AP153" s="116"/>
    </row>
    <row r="154" spans="1:42" ht="22.5" customHeight="1">
      <c r="A154" s="144" t="s">
        <v>2595</v>
      </c>
      <c r="B154" s="610" t="str">
        <f>IF($A154="","",INDEX(POA_GC_2026!$O:$O,MATCH($A154,POA_GC_2026!$A:$A,0)))</f>
        <v>PROVISION Y PRESTACION DE SERVICIOS DE SALUD</v>
      </c>
      <c r="C154" s="610" t="str">
        <f>IF($A154="","",INDEX(POA_GC_2026!$E:$E,MATCH($A154,POA_GC_2026!$A:$A,0)))</f>
        <v>90</v>
      </c>
      <c r="D154" s="610" t="str">
        <f>IF($A154="","",INDEX(POA_GC_2026!$B:$B,MATCH($A154,POA_GC_2026!$A:$A,0)))</f>
        <v>HOSPITAL GENERAL DE CHONE</v>
      </c>
      <c r="E154" s="610" t="str">
        <f>IF($A154="","",INDEX(POA_GC_2026!$C:$C,MATCH($A154,POA_GC_2026!$A:$A,0)))</f>
        <v>PAGO DE TELECOMUNICACIONES</v>
      </c>
      <c r="F154" s="610">
        <f>IF($A154="","",INDEX(POA_GC_2026!$H:$H,MATCH($A154,POA_GC_2026!$A:$A,0)))</f>
        <v>530105</v>
      </c>
      <c r="G154" s="610" t="str">
        <f>IF($A154="","",INDEX(POA_GC_2026!$J:$J,MATCH($A154,POA_GC_2026!$A:$A,0)))</f>
        <v>001</v>
      </c>
      <c r="H154" s="611">
        <f>IF($A154="","",INDEX(POA_GC_2026!$BE:$BE,MATCH($A154,POA_GC_2026!$A:$A,0)))</f>
        <v>8400</v>
      </c>
      <c r="I154" s="611">
        <f>IF($A154="","",INDEX(POA_GC_2026!$DG:$DG,MATCH($A154,POA_GC_2026!$A:$A,0)))</f>
        <v>0</v>
      </c>
      <c r="J154" s="611">
        <f t="shared" si="18"/>
        <v>8400</v>
      </c>
      <c r="K154" s="119">
        <v>46129</v>
      </c>
      <c r="L154" s="120"/>
      <c r="M154" s="121"/>
      <c r="N154" s="593" t="str">
        <f>IF(A154="","",INDEX(POA_GC_2026!CE:CE,MATCH(A154,POA_GC_2026!A:A,0)))</f>
        <v>SI</v>
      </c>
      <c r="O154" s="122">
        <v>0</v>
      </c>
      <c r="P154" s="122">
        <v>938.89</v>
      </c>
      <c r="Q154" s="138" t="s">
        <v>25</v>
      </c>
      <c r="R154" s="116"/>
      <c r="S154" s="604"/>
      <c r="T154" s="598">
        <f t="shared" ca="1" si="17"/>
        <v>46247</v>
      </c>
      <c r="U154" s="599">
        <f t="shared" ca="1" si="19"/>
        <v>116</v>
      </c>
      <c r="V154" s="596"/>
      <c r="W154" s="588" t="str">
        <f t="shared" si="20"/>
        <v>90</v>
      </c>
      <c r="X154" s="588" t="str">
        <f>IF($A154="","",INDEX(POA_GC_2026!$G:$G,MATCH($A154,POA_GC_2026!$A:$A,0)))</f>
        <v>004</v>
      </c>
      <c r="Y154" s="589">
        <f t="shared" si="21"/>
        <v>0</v>
      </c>
      <c r="Z154" s="589">
        <f t="shared" si="22"/>
        <v>-938.89</v>
      </c>
      <c r="AA154" s="116" t="s">
        <v>2940</v>
      </c>
      <c r="AB154" s="120" t="s">
        <v>2845</v>
      </c>
      <c r="AC154" s="116">
        <v>8400</v>
      </c>
      <c r="AD154" s="116">
        <v>8400</v>
      </c>
      <c r="AE154" s="116" t="s">
        <v>198</v>
      </c>
      <c r="AF154" s="116" t="s">
        <v>198</v>
      </c>
      <c r="AG154" s="596" t="s">
        <v>198</v>
      </c>
      <c r="AH154" s="596" t="s">
        <v>198</v>
      </c>
      <c r="AI154" s="116" t="s">
        <v>198</v>
      </c>
      <c r="AJ154" s="116" t="s">
        <v>198</v>
      </c>
      <c r="AK154" s="596" t="s">
        <v>198</v>
      </c>
      <c r="AL154" s="604">
        <v>46053</v>
      </c>
      <c r="AM154" s="604">
        <v>46387</v>
      </c>
      <c r="AN154" s="116" t="s">
        <v>2944</v>
      </c>
      <c r="AO154" s="116"/>
      <c r="AP154" s="116"/>
    </row>
    <row r="155" spans="1:42" ht="22.5" customHeight="1">
      <c r="A155" s="144" t="s">
        <v>2673</v>
      </c>
      <c r="B155" s="610" t="str">
        <f>IF($A155="","",INDEX(POA_GC_2026!$O:$O,MATCH($A155,POA_GC_2026!$A:$A,0)))</f>
        <v>PROVISION Y PRESTACION DE SERVICIOS DE SALUD</v>
      </c>
      <c r="C155" s="610" t="str">
        <f>IF($A155="","",INDEX(POA_GC_2026!$E:$E,MATCH($A155,POA_GC_2026!$A:$A,0)))</f>
        <v>90</v>
      </c>
      <c r="D155" s="610" t="str">
        <f>IF($A155="","",INDEX(POA_GC_2026!$B:$B,MATCH($A155,POA_GC_2026!$A:$A,0)))</f>
        <v>HOSPITAL GENERAL DE CHONE</v>
      </c>
      <c r="E155" s="610" t="str">
        <f>IF($A155="","",INDEX(POA_GC_2026!$C:$C,MATCH($A155,POA_GC_2026!$A:$A,0)))</f>
        <v xml:space="preserve">ADQUISICION DE MEDICAMENTOS </v>
      </c>
      <c r="F155" s="610">
        <f>IF($A155="","",INDEX(POA_GC_2026!$H:$H,MATCH($A155,POA_GC_2026!$A:$A,0)))</f>
        <v>530809</v>
      </c>
      <c r="G155" s="610" t="str">
        <f>IF($A155="","",INDEX(POA_GC_2026!$J:$J,MATCH($A155,POA_GC_2026!$A:$A,0)))</f>
        <v>001</v>
      </c>
      <c r="H155" s="611">
        <f>IF($A155="","",INDEX(POA_GC_2026!$BE:$BE,MATCH($A155,POA_GC_2026!$A:$A,0)))</f>
        <v>10005.82</v>
      </c>
      <c r="I155" s="611">
        <f>IF($A155="","",INDEX(POA_GC_2026!$DG:$DG,MATCH($A155,POA_GC_2026!$A:$A,0)))</f>
        <v>0</v>
      </c>
      <c r="J155" s="611">
        <f t="shared" si="18"/>
        <v>10005.82</v>
      </c>
      <c r="K155" s="119">
        <v>46129</v>
      </c>
      <c r="L155" s="120">
        <v>29</v>
      </c>
      <c r="M155" s="121"/>
      <c r="N155" s="593" t="str">
        <f>IF(A155="","",INDEX(POA_GC_2026!CE:CE,MATCH(A155,POA_GC_2026!A:A,0)))</f>
        <v>SI</v>
      </c>
      <c r="O155" s="122">
        <v>0</v>
      </c>
      <c r="P155" s="122">
        <v>1936.02</v>
      </c>
      <c r="Q155" s="138" t="s">
        <v>25</v>
      </c>
      <c r="R155" s="116"/>
      <c r="S155" s="604"/>
      <c r="T155" s="598">
        <f t="shared" ca="1" si="17"/>
        <v>46247</v>
      </c>
      <c r="U155" s="599">
        <f t="shared" ca="1" si="19"/>
        <v>116</v>
      </c>
      <c r="V155" s="596"/>
      <c r="W155" s="588" t="str">
        <f t="shared" si="20"/>
        <v>90</v>
      </c>
      <c r="X155" s="588" t="str">
        <f>IF($A155="","",INDEX(POA_GC_2026!$G:$G,MATCH($A155,POA_GC_2026!$A:$A,0)))</f>
        <v>004</v>
      </c>
      <c r="Y155" s="589">
        <f t="shared" si="21"/>
        <v>0</v>
      </c>
      <c r="Z155" s="589">
        <f t="shared" si="22"/>
        <v>-1936.02</v>
      </c>
      <c r="AA155" s="116" t="s">
        <v>2942</v>
      </c>
      <c r="AB155" s="120" t="s">
        <v>2956</v>
      </c>
      <c r="AC155" s="116">
        <v>10005.82</v>
      </c>
      <c r="AD155" s="116">
        <v>10005.82</v>
      </c>
      <c r="AE155" s="116" t="s">
        <v>2462</v>
      </c>
      <c r="AF155" s="116" t="s">
        <v>2674</v>
      </c>
      <c r="AG155" s="604">
        <v>45840</v>
      </c>
      <c r="AH155" s="604">
        <v>45840</v>
      </c>
      <c r="AI155" s="116"/>
      <c r="AJ155" s="116">
        <v>30</v>
      </c>
      <c r="AK155" s="604">
        <v>45872</v>
      </c>
      <c r="AL155" s="600"/>
      <c r="AM155" s="596"/>
      <c r="AN155" s="116"/>
      <c r="AO155" s="116"/>
      <c r="AP155" s="116"/>
    </row>
    <row r="156" spans="1:42" ht="22.5" customHeight="1">
      <c r="A156" s="144" t="s">
        <v>2667</v>
      </c>
      <c r="B156" s="610" t="str">
        <f>IF($A156="","",INDEX(POA_GC_2026!$O:$O,MATCH($A156,POA_GC_2026!$A:$A,0)))</f>
        <v>PROVISION Y PRESTACION DE SERVICIOS DE SALUD</v>
      </c>
      <c r="C156" s="610" t="str">
        <f>IF($A156="","",INDEX(POA_GC_2026!$E:$E,MATCH($A156,POA_GC_2026!$A:$A,0)))</f>
        <v>90</v>
      </c>
      <c r="D156" s="610" t="str">
        <f>IF($A156="","",INDEX(POA_GC_2026!$B:$B,MATCH($A156,POA_GC_2026!$A:$A,0)))</f>
        <v>HOSPITAL GENERAL DE CHONE</v>
      </c>
      <c r="E156" s="610" t="str">
        <f>IF($A156="","",INDEX(POA_GC_2026!$C:$C,MATCH($A156,POA_GC_2026!$A:$A,0)))</f>
        <v xml:space="preserve">ADQUISICION DE MEDICAMENTOS </v>
      </c>
      <c r="F156" s="610">
        <f>IF($A156="","",INDEX(POA_GC_2026!$H:$H,MATCH($A156,POA_GC_2026!$A:$A,0)))</f>
        <v>530809</v>
      </c>
      <c r="G156" s="610" t="str">
        <f>IF($A156="","",INDEX(POA_GC_2026!$J:$J,MATCH($A156,POA_GC_2026!$A:$A,0)))</f>
        <v>001</v>
      </c>
      <c r="H156" s="611">
        <f>IF($A156="","",INDEX(POA_GC_2026!$BE:$BE,MATCH($A156,POA_GC_2026!$A:$A,0)))</f>
        <v>3095.7299999999996</v>
      </c>
      <c r="I156" s="611">
        <f>IF($A156="","",INDEX(POA_GC_2026!$DG:$DG,MATCH($A156,POA_GC_2026!$A:$A,0)))</f>
        <v>0</v>
      </c>
      <c r="J156" s="611">
        <f t="shared" si="18"/>
        <v>3095.7299999999996</v>
      </c>
      <c r="K156" s="119">
        <v>46129</v>
      </c>
      <c r="L156" s="120"/>
      <c r="M156" s="121"/>
      <c r="N156" s="593" t="str">
        <f>IF(A156="","",INDEX(POA_GC_2026!CE:CE,MATCH(A156,POA_GC_2026!A:A,0)))</f>
        <v>SI</v>
      </c>
      <c r="O156" s="122">
        <v>0</v>
      </c>
      <c r="P156" s="122">
        <v>1844.1</v>
      </c>
      <c r="Q156" s="138" t="s">
        <v>25</v>
      </c>
      <c r="R156" s="116"/>
      <c r="S156" s="604">
        <v>46085</v>
      </c>
      <c r="T156" s="598">
        <f t="shared" ca="1" si="17"/>
        <v>46247</v>
      </c>
      <c r="U156" s="599">
        <f t="shared" ca="1" si="19"/>
        <v>116</v>
      </c>
      <c r="V156" s="596"/>
      <c r="W156" s="588" t="str">
        <f t="shared" si="20"/>
        <v>90</v>
      </c>
      <c r="X156" s="588" t="str">
        <f>IF($A156="","",INDEX(POA_GC_2026!$G:$G,MATCH($A156,POA_GC_2026!$A:$A,0)))</f>
        <v>004</v>
      </c>
      <c r="Y156" s="589">
        <f t="shared" si="21"/>
        <v>0</v>
      </c>
      <c r="Z156" s="589">
        <f t="shared" si="22"/>
        <v>-1844.1</v>
      </c>
      <c r="AA156" s="116" t="s">
        <v>2942</v>
      </c>
      <c r="AB156" s="120" t="s">
        <v>2864</v>
      </c>
      <c r="AC156" s="116">
        <v>3095.74</v>
      </c>
      <c r="AD156" s="116">
        <v>3095.74</v>
      </c>
      <c r="AE156" s="116" t="s">
        <v>2462</v>
      </c>
      <c r="AF156" s="116" t="s">
        <v>2668</v>
      </c>
      <c r="AG156" s="604">
        <v>45632</v>
      </c>
      <c r="AH156" s="604">
        <v>45636</v>
      </c>
      <c r="AI156" s="116"/>
      <c r="AJ156" s="116">
        <v>180</v>
      </c>
      <c r="AK156" s="604">
        <v>45844</v>
      </c>
      <c r="AL156" s="600"/>
      <c r="AM156" s="596"/>
      <c r="AN156" s="116"/>
      <c r="AO156" s="116"/>
      <c r="AP156" s="116"/>
    </row>
    <row r="157" spans="1:42" ht="22.5" customHeight="1">
      <c r="A157" s="144" t="s">
        <v>2566</v>
      </c>
      <c r="B157" s="610" t="str">
        <f>IF($A157="","",INDEX(POA_GC_2026!$O:$O,MATCH($A157,POA_GC_2026!$A:$A,0)))</f>
        <v>PROVISION Y PRESTACION DE SERVICIOS DE SALUD</v>
      </c>
      <c r="C157" s="610" t="str">
        <f>IF($A157="","",INDEX(POA_GC_2026!$E:$E,MATCH($A157,POA_GC_2026!$A:$A,0)))</f>
        <v>90</v>
      </c>
      <c r="D157" s="610" t="str">
        <f>IF($A157="","",INDEX(POA_GC_2026!$B:$B,MATCH($A157,POA_GC_2026!$A:$A,0)))</f>
        <v>HOSPITAL GENERAL DE CHONE</v>
      </c>
      <c r="E157" s="610" t="str">
        <f>IF($A157="","",INDEX(POA_GC_2026!$C:$C,MATCH($A157,POA_GC_2026!$A:$A,0)))</f>
        <v>PAGO DE REMUNERACIONES UNIFICADAS</v>
      </c>
      <c r="F157" s="610">
        <f>IF($A157="","",INDEX(POA_GC_2026!$H:$H,MATCH($A157,POA_GC_2026!$A:$A,0)))</f>
        <v>510105</v>
      </c>
      <c r="G157" s="610" t="str">
        <f>IF($A157="","",INDEX(POA_GC_2026!$J:$J,MATCH($A157,POA_GC_2026!$A:$A,0)))</f>
        <v>001</v>
      </c>
      <c r="H157" s="611">
        <f>IF($A157="","",INDEX(POA_GC_2026!$BE:$BE,MATCH($A157,POA_GC_2026!$A:$A,0)))</f>
        <v>525876</v>
      </c>
      <c r="I157" s="611">
        <f>IF($A157="","",INDEX(POA_GC_2026!$DG:$DG,MATCH($A157,POA_GC_2026!$A:$A,0)))</f>
        <v>0</v>
      </c>
      <c r="J157" s="611">
        <f t="shared" si="18"/>
        <v>525876</v>
      </c>
      <c r="K157" s="119">
        <v>46134</v>
      </c>
      <c r="L157" s="120"/>
      <c r="M157" s="121"/>
      <c r="N157" s="593" t="str">
        <f>IF(A157="","",INDEX(POA_GC_2026!CE:CE,MATCH(A157,POA_GC_2026!A:A,0)))</f>
        <v>SI</v>
      </c>
      <c r="O157" s="122">
        <v>42004</v>
      </c>
      <c r="P157" s="122">
        <v>42004</v>
      </c>
      <c r="Q157" s="138" t="s">
        <v>25</v>
      </c>
      <c r="R157" s="116"/>
      <c r="S157" s="604"/>
      <c r="T157" s="598">
        <f t="shared" ca="1" si="17"/>
        <v>46247</v>
      </c>
      <c r="U157" s="599">
        <f t="shared" ca="1" si="19"/>
        <v>111</v>
      </c>
      <c r="V157" s="596"/>
      <c r="W157" s="588" t="str">
        <f t="shared" si="20"/>
        <v>90</v>
      </c>
      <c r="X157" s="588" t="str">
        <f>IF($A157="","",INDEX(POA_GC_2026!$G:$G,MATCH($A157,POA_GC_2026!$A:$A,0)))</f>
        <v>004</v>
      </c>
      <c r="Y157" s="589">
        <f t="shared" si="21"/>
        <v>42004</v>
      </c>
      <c r="Z157" s="589">
        <f t="shared" si="22"/>
        <v>0</v>
      </c>
      <c r="AA157" s="116"/>
      <c r="AB157" s="120"/>
      <c r="AC157" s="116"/>
      <c r="AD157" s="116"/>
      <c r="AE157" s="116"/>
      <c r="AF157" s="116"/>
      <c r="AG157" s="596"/>
      <c r="AH157" s="596"/>
      <c r="AI157" s="116"/>
      <c r="AJ157" s="116"/>
      <c r="AK157" s="596"/>
      <c r="AL157" s="600"/>
      <c r="AM157" s="596"/>
      <c r="AN157" s="116"/>
      <c r="AO157" s="116"/>
      <c r="AP157" s="116"/>
    </row>
    <row r="158" spans="1:42" ht="22.5" customHeight="1">
      <c r="A158" s="144" t="s">
        <v>2567</v>
      </c>
      <c r="B158" s="610" t="str">
        <f>IF($A158="","",INDEX(POA_GC_2026!$O:$O,MATCH($A158,POA_GC_2026!$A:$A,0)))</f>
        <v>PROVISION Y PRESTACION DE SERVICIOS DE SALUD</v>
      </c>
      <c r="C158" s="610" t="str">
        <f>IF($A158="","",INDEX(POA_GC_2026!$E:$E,MATCH($A158,POA_GC_2026!$A:$A,0)))</f>
        <v>90</v>
      </c>
      <c r="D158" s="610" t="str">
        <f>IF($A158="","",INDEX(POA_GC_2026!$B:$B,MATCH($A158,POA_GC_2026!$A:$A,0)))</f>
        <v>HOSPITAL GENERAL DE CHONE</v>
      </c>
      <c r="E158" s="610" t="str">
        <f>IF($A158="","",INDEX(POA_GC_2026!$C:$C,MATCH($A158,POA_GC_2026!$A:$A,0)))</f>
        <v>PAGO DE SALARIOS UNIFICADOS</v>
      </c>
      <c r="F158" s="610">
        <f>IF($A158="","",INDEX(POA_GC_2026!$H:$H,MATCH($A158,POA_GC_2026!$A:$A,0)))</f>
        <v>510106</v>
      </c>
      <c r="G158" s="610" t="str">
        <f>IF($A158="","",INDEX(POA_GC_2026!$J:$J,MATCH($A158,POA_GC_2026!$A:$A,0)))</f>
        <v>001</v>
      </c>
      <c r="H158" s="611">
        <f>IF($A158="","",INDEX(POA_GC_2026!$BE:$BE,MATCH($A158,POA_GC_2026!$A:$A,0)))</f>
        <v>1138770.4800000002</v>
      </c>
      <c r="I158" s="611">
        <f>IF($A158="","",INDEX(POA_GC_2026!$DG:$DG,MATCH($A158,POA_GC_2026!$A:$A,0)))</f>
        <v>0</v>
      </c>
      <c r="J158" s="611">
        <f t="shared" si="18"/>
        <v>1138770.4800000002</v>
      </c>
      <c r="K158" s="119">
        <v>46134</v>
      </c>
      <c r="L158" s="120"/>
      <c r="M158" s="121"/>
      <c r="N158" s="593" t="str">
        <f>IF(A158="","",INDEX(POA_GC_2026!CE:CE,MATCH(A158,POA_GC_2026!A:A,0)))</f>
        <v>SI</v>
      </c>
      <c r="O158" s="122">
        <v>93006</v>
      </c>
      <c r="P158" s="122">
        <v>93006</v>
      </c>
      <c r="Q158" s="138" t="s">
        <v>25</v>
      </c>
      <c r="R158" s="116"/>
      <c r="S158" s="604"/>
      <c r="T158" s="598">
        <f t="shared" ca="1" si="17"/>
        <v>46247</v>
      </c>
      <c r="U158" s="599">
        <f t="shared" ca="1" si="19"/>
        <v>111</v>
      </c>
      <c r="V158" s="596"/>
      <c r="W158" s="588" t="str">
        <f t="shared" si="20"/>
        <v>90</v>
      </c>
      <c r="X158" s="588" t="str">
        <f>IF($A158="","",INDEX(POA_GC_2026!$G:$G,MATCH($A158,POA_GC_2026!$A:$A,0)))</f>
        <v>004</v>
      </c>
      <c r="Y158" s="589">
        <f t="shared" si="21"/>
        <v>93006</v>
      </c>
      <c r="Z158" s="589">
        <f t="shared" si="22"/>
        <v>0</v>
      </c>
      <c r="AA158" s="116"/>
      <c r="AB158" s="120"/>
      <c r="AC158" s="116"/>
      <c r="AD158" s="116"/>
      <c r="AE158" s="116"/>
      <c r="AF158" s="116"/>
      <c r="AG158" s="596"/>
      <c r="AH158" s="596"/>
      <c r="AI158" s="116"/>
      <c r="AJ158" s="116"/>
      <c r="AK158" s="596"/>
      <c r="AL158" s="600"/>
      <c r="AM158" s="596"/>
      <c r="AN158" s="116"/>
      <c r="AO158" s="116"/>
      <c r="AP158" s="116"/>
    </row>
    <row r="159" spans="1:42" ht="22.5" customHeight="1">
      <c r="A159" s="144" t="s">
        <v>2568</v>
      </c>
      <c r="B159" s="610" t="str">
        <f>IF($A159="","",INDEX(POA_GC_2026!$O:$O,MATCH($A159,POA_GC_2026!$A:$A,0)))</f>
        <v>PROVISION Y PRESTACION DE SERVICIOS DE SALUD</v>
      </c>
      <c r="C159" s="610" t="str">
        <f>IF($A159="","",INDEX(POA_GC_2026!$E:$E,MATCH($A159,POA_GC_2026!$A:$A,0)))</f>
        <v>90</v>
      </c>
      <c r="D159" s="610" t="str">
        <f>IF($A159="","",INDEX(POA_GC_2026!$B:$B,MATCH($A159,POA_GC_2026!$A:$A,0)))</f>
        <v>HOSPITAL GENERAL DE CHONE</v>
      </c>
      <c r="E159" s="610" t="str">
        <f>IF($A159="","",INDEX(POA_GC_2026!$C:$C,MATCH($A159,POA_GC_2026!$A:$A,0)))</f>
        <v xml:space="preserve"> PAGO DE REMUNERACIONES UNIFICADAS A PROFESIONALES DE LA SALUD</v>
      </c>
      <c r="F159" s="610">
        <f>IF($A159="","",INDEX(POA_GC_2026!$H:$H,MATCH($A159,POA_GC_2026!$A:$A,0)))</f>
        <v>510111</v>
      </c>
      <c r="G159" s="610" t="str">
        <f>IF($A159="","",INDEX(POA_GC_2026!$J:$J,MATCH($A159,POA_GC_2026!$A:$A,0)))</f>
        <v>001</v>
      </c>
      <c r="H159" s="611">
        <f>IF($A159="","",INDEX(POA_GC_2026!$BE:$BE,MATCH($A159,POA_GC_2026!$A:$A,0)))</f>
        <v>3251964</v>
      </c>
      <c r="I159" s="611">
        <f>IF($A159="","",INDEX(POA_GC_2026!$DG:$DG,MATCH($A159,POA_GC_2026!$A:$A,0)))</f>
        <v>0</v>
      </c>
      <c r="J159" s="611">
        <f t="shared" si="18"/>
        <v>3251964</v>
      </c>
      <c r="K159" s="119">
        <v>46134</v>
      </c>
      <c r="L159" s="120"/>
      <c r="M159" s="121"/>
      <c r="N159" s="593" t="str">
        <f>IF(A159="","",INDEX(POA_GC_2026!CE:CE,MATCH(A159,POA_GC_2026!A:A,0)))</f>
        <v>SI</v>
      </c>
      <c r="O159" s="122">
        <v>264056</v>
      </c>
      <c r="P159" s="122">
        <v>264056</v>
      </c>
      <c r="Q159" s="138" t="s">
        <v>25</v>
      </c>
      <c r="R159" s="116"/>
      <c r="S159" s="604"/>
      <c r="T159" s="598">
        <f t="shared" ca="1" si="17"/>
        <v>46247</v>
      </c>
      <c r="U159" s="599">
        <f t="shared" ca="1" si="19"/>
        <v>111</v>
      </c>
      <c r="V159" s="596"/>
      <c r="W159" s="588" t="str">
        <f t="shared" si="20"/>
        <v>90</v>
      </c>
      <c r="X159" s="588" t="str">
        <f>IF($A159="","",INDEX(POA_GC_2026!$G:$G,MATCH($A159,POA_GC_2026!$A:$A,0)))</f>
        <v>004</v>
      </c>
      <c r="Y159" s="589">
        <f t="shared" si="21"/>
        <v>264056</v>
      </c>
      <c r="Z159" s="589">
        <f t="shared" si="22"/>
        <v>0</v>
      </c>
      <c r="AA159" s="116"/>
      <c r="AB159" s="120"/>
      <c r="AC159" s="116"/>
      <c r="AD159" s="116"/>
      <c r="AE159" s="116"/>
      <c r="AF159" s="116"/>
      <c r="AG159" s="596"/>
      <c r="AH159" s="596"/>
      <c r="AI159" s="116"/>
      <c r="AJ159" s="116"/>
      <c r="AK159" s="596"/>
      <c r="AL159" s="600"/>
      <c r="AM159" s="596"/>
      <c r="AN159" s="116"/>
      <c r="AO159" s="116"/>
      <c r="AP159" s="116"/>
    </row>
    <row r="160" spans="1:42" ht="22.5" customHeight="1">
      <c r="A160" s="144" t="s">
        <v>2582</v>
      </c>
      <c r="B160" s="610" t="str">
        <f>IF($A160="","",INDEX(POA_GC_2026!$O:$O,MATCH($A160,POA_GC_2026!$A:$A,0)))</f>
        <v>PROVISION Y PRESTACION DE SERVICIOS DE SALUD</v>
      </c>
      <c r="C160" s="610" t="str">
        <f>IF($A160="","",INDEX(POA_GC_2026!$E:$E,MATCH($A160,POA_GC_2026!$A:$A,0)))</f>
        <v>90</v>
      </c>
      <c r="D160" s="610" t="str">
        <f>IF($A160="","",INDEX(POA_GC_2026!$B:$B,MATCH($A160,POA_GC_2026!$A:$A,0)))</f>
        <v>HOSPITAL GENERAL DE CHONE</v>
      </c>
      <c r="E160" s="610" t="str">
        <f>IF($A160="","",INDEX(POA_GC_2026!$C:$C,MATCH($A160,POA_GC_2026!$A:$A,0)))</f>
        <v>PAGO DE SERVICIOS PERSONALES POR CONTRATO</v>
      </c>
      <c r="F160" s="610">
        <f>IF($A160="","",INDEX(POA_GC_2026!$H:$H,MATCH($A160,POA_GC_2026!$A:$A,0)))</f>
        <v>510510</v>
      </c>
      <c r="G160" s="610" t="str">
        <f>IF($A160="","",INDEX(POA_GC_2026!$J:$J,MATCH($A160,POA_GC_2026!$A:$A,0)))</f>
        <v>001</v>
      </c>
      <c r="H160" s="611">
        <f>IF($A160="","",INDEX(POA_GC_2026!$BE:$BE,MATCH($A160,POA_GC_2026!$A:$A,0)))</f>
        <v>141312</v>
      </c>
      <c r="I160" s="611">
        <f>IF($A160="","",INDEX(POA_GC_2026!$DG:$DG,MATCH($A160,POA_GC_2026!$A:$A,0)))</f>
        <v>0</v>
      </c>
      <c r="J160" s="611">
        <f t="shared" si="18"/>
        <v>141312</v>
      </c>
      <c r="K160" s="119">
        <v>46134</v>
      </c>
      <c r="L160" s="120"/>
      <c r="M160" s="121"/>
      <c r="N160" s="593" t="str">
        <f>IF(A160="","",INDEX(POA_GC_2026!CE:CE,MATCH(A160,POA_GC_2026!A:A,0)))</f>
        <v>SI</v>
      </c>
      <c r="O160" s="122">
        <v>10690</v>
      </c>
      <c r="P160" s="122">
        <v>10690</v>
      </c>
      <c r="Q160" s="138" t="s">
        <v>25</v>
      </c>
      <c r="R160" s="116"/>
      <c r="S160" s="604"/>
      <c r="T160" s="598">
        <f t="shared" ca="1" si="17"/>
        <v>46247</v>
      </c>
      <c r="U160" s="599">
        <f t="shared" ca="1" si="19"/>
        <v>111</v>
      </c>
      <c r="V160" s="596"/>
      <c r="W160" s="588" t="str">
        <f t="shared" si="20"/>
        <v>90</v>
      </c>
      <c r="X160" s="588" t="str">
        <f>IF($A160="","",INDEX(POA_GC_2026!$G:$G,MATCH($A160,POA_GC_2026!$A:$A,0)))</f>
        <v>004</v>
      </c>
      <c r="Y160" s="589">
        <f t="shared" si="21"/>
        <v>10690</v>
      </c>
      <c r="Z160" s="589">
        <f t="shared" si="22"/>
        <v>0</v>
      </c>
      <c r="AA160" s="116"/>
      <c r="AB160" s="120"/>
      <c r="AC160" s="116"/>
      <c r="AD160" s="116"/>
      <c r="AE160" s="116"/>
      <c r="AF160" s="116"/>
      <c r="AG160" s="596"/>
      <c r="AH160" s="596"/>
      <c r="AI160" s="116"/>
      <c r="AJ160" s="116"/>
      <c r="AK160" s="596"/>
      <c r="AL160" s="600"/>
      <c r="AM160" s="596"/>
      <c r="AN160" s="116"/>
      <c r="AO160" s="116"/>
      <c r="AP160" s="116"/>
    </row>
    <row r="161" spans="1:42" ht="22.5" customHeight="1">
      <c r="A161" s="144" t="s">
        <v>2735</v>
      </c>
      <c r="B161" s="610" t="str">
        <f>IF($A161="","",INDEX(POA_GC_2026!$O:$O,MATCH($A161,POA_GC_2026!$A:$A,0)))</f>
        <v>PROVISION Y PRESTACION DE SERVICIOS DE SALUD</v>
      </c>
      <c r="C161" s="610" t="str">
        <f>IF($A161="","",INDEX(POA_GC_2026!$E:$E,MATCH($A161,POA_GC_2026!$A:$A,0)))</f>
        <v>90</v>
      </c>
      <c r="D161" s="610" t="str">
        <f>IF($A161="","",INDEX(POA_GC_2026!$B:$B,MATCH($A161,POA_GC_2026!$A:$A,0)))</f>
        <v>HOSPITAL GENERAL DE CHONE</v>
      </c>
      <c r="E161" s="610" t="str">
        <f>IF($A161="","",INDEX(POA_GC_2026!$C:$C,MATCH($A161,POA_GC_2026!$A:$A,0)))</f>
        <v>PAGO DECONTRATOS OCASIONALES PARA EL CUMPLIMIENTO DEL SERVICIO RURAL</v>
      </c>
      <c r="F161" s="610">
        <f>IF($A161="","",INDEX(POA_GC_2026!$H:$H,MATCH($A161,POA_GC_2026!$A:$A,0)))</f>
        <v>510515</v>
      </c>
      <c r="G161" s="610" t="str">
        <f>IF($A161="","",INDEX(POA_GC_2026!$J:$J,MATCH($A161,POA_GC_2026!$A:$A,0)))</f>
        <v>001</v>
      </c>
      <c r="H161" s="611">
        <f>IF($A161="","",INDEX(POA_GC_2026!$BE:$BE,MATCH($A161,POA_GC_2026!$A:$A,0)))</f>
        <v>49292</v>
      </c>
      <c r="I161" s="611">
        <f>IF($A161="","",INDEX(POA_GC_2026!$DG:$DG,MATCH($A161,POA_GC_2026!$A:$A,0)))</f>
        <v>0</v>
      </c>
      <c r="J161" s="611">
        <f t="shared" si="18"/>
        <v>49292</v>
      </c>
      <c r="K161" s="119">
        <v>46134</v>
      </c>
      <c r="L161" s="120"/>
      <c r="M161" s="121"/>
      <c r="N161" s="593" t="str">
        <f>IF(A161="","",INDEX(POA_GC_2026!CE:CE,MATCH(A161,POA_GC_2026!A:A,0)))</f>
        <v>SI</v>
      </c>
      <c r="O161" s="122">
        <v>2641</v>
      </c>
      <c r="P161" s="122">
        <v>2641</v>
      </c>
      <c r="Q161" s="138" t="s">
        <v>25</v>
      </c>
      <c r="R161" s="116"/>
      <c r="S161" s="604"/>
      <c r="T161" s="598">
        <f t="shared" ca="1" si="17"/>
        <v>46247</v>
      </c>
      <c r="U161" s="599">
        <f t="shared" ca="1" si="19"/>
        <v>111</v>
      </c>
      <c r="V161" s="596"/>
      <c r="W161" s="588" t="str">
        <f t="shared" si="20"/>
        <v>90</v>
      </c>
      <c r="X161" s="588" t="str">
        <f>IF($A161="","",INDEX(POA_GC_2026!$G:$G,MATCH($A161,POA_GC_2026!$A:$A,0)))</f>
        <v>004</v>
      </c>
      <c r="Y161" s="589">
        <f t="shared" si="21"/>
        <v>2641</v>
      </c>
      <c r="Z161" s="589">
        <f t="shared" si="22"/>
        <v>0</v>
      </c>
      <c r="AA161" s="116"/>
      <c r="AB161" s="120"/>
      <c r="AC161" s="116"/>
      <c r="AD161" s="116"/>
      <c r="AE161" s="116"/>
      <c r="AF161" s="116"/>
      <c r="AG161" s="596"/>
      <c r="AH161" s="596"/>
      <c r="AI161" s="116"/>
      <c r="AJ161" s="116"/>
      <c r="AK161" s="596"/>
      <c r="AL161" s="600"/>
      <c r="AM161" s="596"/>
      <c r="AN161" s="116"/>
      <c r="AO161" s="116"/>
      <c r="AP161" s="116"/>
    </row>
    <row r="162" spans="1:42" ht="22.5" customHeight="1">
      <c r="A162" s="144" t="s">
        <v>2736</v>
      </c>
      <c r="B162" s="610" t="str">
        <f>IF($A162="","",INDEX(POA_GC_2026!$O:$O,MATCH($A162,POA_GC_2026!$A:$A,0)))</f>
        <v>PROVISION Y PRESTACION DE SERVICIOS DE SALUD</v>
      </c>
      <c r="C162" s="610" t="str">
        <f>IF($A162="","",INDEX(POA_GC_2026!$E:$E,MATCH($A162,POA_GC_2026!$A:$A,0)))</f>
        <v>90</v>
      </c>
      <c r="D162" s="610" t="str">
        <f>IF($A162="","",INDEX(POA_GC_2026!$B:$B,MATCH($A162,POA_GC_2026!$A:$A,0)))</f>
        <v>HOSPITAL GENERAL DE CHONE</v>
      </c>
      <c r="E162" s="610" t="str">
        <f>IF($A162="","",INDEX(POA_GC_2026!$C:$C,MATCH($A162,POA_GC_2026!$A:$A,0)))</f>
        <v xml:space="preserve"> PAGO DE SERVICIOS PERSONALES POR DEVENGAMIENTO DE BECAS PROFESIONALES DE LA SALUD</v>
      </c>
      <c r="F162" s="610">
        <f>IF($A162="","",INDEX(POA_GC_2026!$H:$H,MATCH($A162,POA_GC_2026!$A:$A,0)))</f>
        <v>510516</v>
      </c>
      <c r="G162" s="610" t="str">
        <f>IF($A162="","",INDEX(POA_GC_2026!$J:$J,MATCH($A162,POA_GC_2026!$A:$A,0)))</f>
        <v>001</v>
      </c>
      <c r="H162" s="611">
        <f>IF($A162="","",INDEX(POA_GC_2026!$BE:$BE,MATCH($A162,POA_GC_2026!$A:$A,0)))</f>
        <v>47538</v>
      </c>
      <c r="I162" s="611">
        <f>IF($A162="","",INDEX(POA_GC_2026!$DG:$DG,MATCH($A162,POA_GC_2026!$A:$A,0)))</f>
        <v>0</v>
      </c>
      <c r="J162" s="611">
        <f t="shared" si="18"/>
        <v>47538</v>
      </c>
      <c r="K162" s="119">
        <v>46134</v>
      </c>
      <c r="L162" s="120"/>
      <c r="M162" s="121"/>
      <c r="N162" s="593" t="str">
        <f>IF(A162="","",INDEX(POA_GC_2026!CE:CE,MATCH(A162,POA_GC_2026!A:A,0)))</f>
        <v>SI</v>
      </c>
      <c r="O162" s="122">
        <v>5282</v>
      </c>
      <c r="P162" s="122">
        <v>5282</v>
      </c>
      <c r="Q162" s="138" t="s">
        <v>25</v>
      </c>
      <c r="R162" s="116"/>
      <c r="S162" s="604"/>
      <c r="T162" s="598">
        <f t="shared" ca="1" si="17"/>
        <v>46247</v>
      </c>
      <c r="U162" s="599">
        <f t="shared" ca="1" si="19"/>
        <v>111</v>
      </c>
      <c r="V162" s="596"/>
      <c r="W162" s="588" t="str">
        <f t="shared" si="20"/>
        <v>90</v>
      </c>
      <c r="X162" s="588" t="str">
        <f>IF($A162="","",INDEX(POA_GC_2026!$G:$G,MATCH($A162,POA_GC_2026!$A:$A,0)))</f>
        <v>004</v>
      </c>
      <c r="Y162" s="589">
        <f t="shared" si="21"/>
        <v>5282</v>
      </c>
      <c r="Z162" s="589">
        <f t="shared" si="22"/>
        <v>0</v>
      </c>
      <c r="AA162" s="116"/>
      <c r="AB162" s="120"/>
      <c r="AC162" s="116"/>
      <c r="AD162" s="116"/>
      <c r="AE162" s="116"/>
      <c r="AF162" s="116"/>
      <c r="AG162" s="596"/>
      <c r="AH162" s="596"/>
      <c r="AI162" s="116"/>
      <c r="AJ162" s="116"/>
      <c r="AK162" s="596"/>
      <c r="AL162" s="600"/>
      <c r="AM162" s="596"/>
      <c r="AN162" s="116"/>
      <c r="AO162" s="116"/>
      <c r="AP162" s="116"/>
    </row>
    <row r="163" spans="1:42" ht="22.5" customHeight="1">
      <c r="A163" s="144" t="s">
        <v>2586</v>
      </c>
      <c r="B163" s="610" t="str">
        <f>IF($A163="","",INDEX(POA_GC_2026!$O:$O,MATCH($A163,POA_GC_2026!$A:$A,0)))</f>
        <v>PROVISION Y PRESTACION DE SERVICIOS DE SALUD</v>
      </c>
      <c r="C163" s="610" t="str">
        <f>IF($A163="","",INDEX(POA_GC_2026!$E:$E,MATCH($A163,POA_GC_2026!$A:$A,0)))</f>
        <v>90</v>
      </c>
      <c r="D163" s="610" t="str">
        <f>IF($A163="","",INDEX(POA_GC_2026!$B:$B,MATCH($A163,POA_GC_2026!$A:$A,0)))</f>
        <v>HOSPITAL GENERAL DE CHONE</v>
      </c>
      <c r="E163" s="610" t="str">
        <f>IF($A163="","",INDEX(POA_GC_2026!$C:$C,MATCH($A163,POA_GC_2026!$A:$A,0)))</f>
        <v>PAGO DESERVICIOS PERSONALES POR CONTRATO A PROFESIONALES DE LA SALUD</v>
      </c>
      <c r="F163" s="610">
        <f>IF($A163="","",INDEX(POA_GC_2026!$H:$H,MATCH($A163,POA_GC_2026!$A:$A,0)))</f>
        <v>510517</v>
      </c>
      <c r="G163" s="610" t="str">
        <f>IF($A163="","",INDEX(POA_GC_2026!$J:$J,MATCH($A163,POA_GC_2026!$A:$A,0)))</f>
        <v>001</v>
      </c>
      <c r="H163" s="611">
        <f>IF($A163="","",INDEX(POA_GC_2026!$BE:$BE,MATCH($A163,POA_GC_2026!$A:$A,0)))</f>
        <v>3568206</v>
      </c>
      <c r="I163" s="611">
        <f>IF($A163="","",INDEX(POA_GC_2026!$DG:$DG,MATCH($A163,POA_GC_2026!$A:$A,0)))</f>
        <v>0</v>
      </c>
      <c r="J163" s="611">
        <f t="shared" si="18"/>
        <v>3568206</v>
      </c>
      <c r="K163" s="119">
        <v>46134</v>
      </c>
      <c r="L163" s="120"/>
      <c r="M163" s="121"/>
      <c r="N163" s="593" t="str">
        <f>IF(A163="","",INDEX(POA_GC_2026!CE:CE,MATCH(A163,POA_GC_2026!A:A,0)))</f>
        <v>SI</v>
      </c>
      <c r="O163" s="122">
        <v>296805</v>
      </c>
      <c r="P163" s="122">
        <v>296805</v>
      </c>
      <c r="Q163" s="138" t="s">
        <v>25</v>
      </c>
      <c r="R163" s="116"/>
      <c r="S163" s="604"/>
      <c r="T163" s="598">
        <f t="shared" ca="1" si="17"/>
        <v>46247</v>
      </c>
      <c r="U163" s="599">
        <f t="shared" ca="1" si="19"/>
        <v>111</v>
      </c>
      <c r="V163" s="596"/>
      <c r="W163" s="588" t="str">
        <f t="shared" si="20"/>
        <v>90</v>
      </c>
      <c r="X163" s="588" t="str">
        <f>IF($A163="","",INDEX(POA_GC_2026!$G:$G,MATCH($A163,POA_GC_2026!$A:$A,0)))</f>
        <v>004</v>
      </c>
      <c r="Y163" s="589">
        <f t="shared" si="21"/>
        <v>296805</v>
      </c>
      <c r="Z163" s="589">
        <f t="shared" si="22"/>
        <v>0</v>
      </c>
      <c r="AA163" s="116"/>
      <c r="AB163" s="120"/>
      <c r="AC163" s="116"/>
      <c r="AD163" s="116"/>
      <c r="AE163" s="116"/>
      <c r="AF163" s="116"/>
      <c r="AG163" s="596"/>
      <c r="AH163" s="596"/>
      <c r="AI163" s="116"/>
      <c r="AJ163" s="116"/>
      <c r="AK163" s="596"/>
      <c r="AL163" s="600"/>
      <c r="AM163" s="596"/>
      <c r="AN163" s="116"/>
      <c r="AO163" s="116"/>
      <c r="AP163" s="116"/>
    </row>
    <row r="164" spans="1:42" ht="22.5" customHeight="1">
      <c r="A164" s="144" t="s">
        <v>2732</v>
      </c>
      <c r="B164" s="610" t="str">
        <f>IF($A164="","",INDEX(POA_GC_2026!$O:$O,MATCH($A164,POA_GC_2026!$A:$A,0)))</f>
        <v>PROVISION Y PRESTACION DE SERVICIOS DE SALUD</v>
      </c>
      <c r="C164" s="610" t="str">
        <f>IF($A164="","",INDEX(POA_GC_2026!$E:$E,MATCH($A164,POA_GC_2026!$A:$A,0)))</f>
        <v>90</v>
      </c>
      <c r="D164" s="610" t="str">
        <f>IF($A164="","",INDEX(POA_GC_2026!$B:$B,MATCH($A164,POA_GC_2026!$A:$A,0)))</f>
        <v>HOSPITAL GENERAL DE CHONE</v>
      </c>
      <c r="E164" s="610" t="str">
        <f>IF($A164="","",INDEX(POA_GC_2026!$C:$C,MATCH($A164,POA_GC_2026!$A:$A,0)))</f>
        <v>PAGO A JUBILADOS PATRONALES</v>
      </c>
      <c r="F164" s="610">
        <f>IF($A164="","",INDEX(POA_GC_2026!$H:$H,MATCH($A164,POA_GC_2026!$A:$A,0)))</f>
        <v>580209</v>
      </c>
      <c r="G164" s="610" t="str">
        <f>IF($A164="","",INDEX(POA_GC_2026!$J:$J,MATCH($A164,POA_GC_2026!$A:$A,0)))</f>
        <v>001</v>
      </c>
      <c r="H164" s="611">
        <f>IF($A164="","",INDEX(POA_GC_2026!$BE:$BE,MATCH($A164,POA_GC_2026!$A:$A,0)))</f>
        <v>283990.65999999997</v>
      </c>
      <c r="I164" s="611">
        <f>IF($A164="","",INDEX(POA_GC_2026!$DG:$DG,MATCH($A164,POA_GC_2026!$A:$A,0)))</f>
        <v>0</v>
      </c>
      <c r="J164" s="611">
        <f t="shared" si="18"/>
        <v>283990.65999999997</v>
      </c>
      <c r="K164" s="119">
        <v>46136</v>
      </c>
      <c r="L164" s="120"/>
      <c r="M164" s="121"/>
      <c r="N164" s="593" t="str">
        <f>IF(A164="","",INDEX(POA_GC_2026!CE:CE,MATCH(A164,POA_GC_2026!A:A,0)))</f>
        <v>SI</v>
      </c>
      <c r="O164" s="122">
        <v>21767.65</v>
      </c>
      <c r="P164" s="122">
        <v>21767.65</v>
      </c>
      <c r="Q164" s="138" t="s">
        <v>25</v>
      </c>
      <c r="R164" s="116"/>
      <c r="S164" s="604"/>
      <c r="T164" s="598">
        <f t="shared" ca="1" si="17"/>
        <v>46247</v>
      </c>
      <c r="U164" s="599">
        <f t="shared" ca="1" si="19"/>
        <v>109</v>
      </c>
      <c r="V164" s="596"/>
      <c r="W164" s="588" t="str">
        <f t="shared" si="20"/>
        <v>90</v>
      </c>
      <c r="X164" s="588" t="str">
        <f>IF($A164="","",INDEX(POA_GC_2026!$G:$G,MATCH($A164,POA_GC_2026!$A:$A,0)))</f>
        <v>004</v>
      </c>
      <c r="Y164" s="589">
        <f t="shared" si="21"/>
        <v>21767.65</v>
      </c>
      <c r="Z164" s="589">
        <f t="shared" si="22"/>
        <v>0</v>
      </c>
      <c r="AA164" s="116"/>
      <c r="AB164" s="120"/>
      <c r="AC164" s="116"/>
      <c r="AD164" s="116"/>
      <c r="AE164" s="116"/>
      <c r="AF164" s="116"/>
      <c r="AG164" s="596"/>
      <c r="AH164" s="596"/>
      <c r="AI164" s="116"/>
      <c r="AJ164" s="116"/>
      <c r="AK164" s="596"/>
      <c r="AL164" s="600"/>
      <c r="AM164" s="596"/>
      <c r="AN164" s="116"/>
      <c r="AO164" s="116"/>
      <c r="AP164" s="116"/>
    </row>
    <row r="165" spans="1:42" ht="22.5" customHeight="1">
      <c r="A165" s="144" t="s">
        <v>2560</v>
      </c>
      <c r="B165" s="610" t="str">
        <f>IF($A165="","",INDEX(POA_GC_2026!$O:$O,MATCH($A165,POA_GC_2026!$A:$A,0)))</f>
        <v>PROVISION Y PRESTACION DE SERVICIOS DE SALUD</v>
      </c>
      <c r="C165" s="610" t="str">
        <f>IF($A165="","",INDEX(POA_GC_2026!$E:$E,MATCH($A165,POA_GC_2026!$A:$A,0)))</f>
        <v>90</v>
      </c>
      <c r="D165" s="610" t="str">
        <f>IF($A165="","",INDEX(POA_GC_2026!$B:$B,MATCH($A165,POA_GC_2026!$A:$A,0)))</f>
        <v>HOSPITAL GENERAL DE CHONE</v>
      </c>
      <c r="E165" s="610" t="str">
        <f>IF($A165="","",INDEX(POA_GC_2026!$C:$C,MATCH($A165,POA_GC_2026!$A:$A,0)))</f>
        <v xml:space="preserve">ADQUISICION DE MEDICAMENTOS </v>
      </c>
      <c r="F165" s="610">
        <f>IF($A165="","",INDEX(POA_GC_2026!$H:$H,MATCH($A165,POA_GC_2026!$A:$A,0)))</f>
        <v>530809</v>
      </c>
      <c r="G165" s="610" t="str">
        <f>IF($A165="","",INDEX(POA_GC_2026!$J:$J,MATCH($A165,POA_GC_2026!$A:$A,0)))</f>
        <v>001</v>
      </c>
      <c r="H165" s="611">
        <f>IF($A165="","",INDEX(POA_GC_2026!$BE:$BE,MATCH($A165,POA_GC_2026!$A:$A,0)))</f>
        <v>16209.010000000002</v>
      </c>
      <c r="I165" s="611">
        <f>IF($A165="","",INDEX(POA_GC_2026!$DG:$DG,MATCH($A165,POA_GC_2026!$A:$A,0)))</f>
        <v>0</v>
      </c>
      <c r="J165" s="611">
        <f t="shared" si="18"/>
        <v>16209.010000000002</v>
      </c>
      <c r="K165" s="119">
        <v>46136</v>
      </c>
      <c r="L165" s="120"/>
      <c r="M165" s="121"/>
      <c r="N165" s="593" t="str">
        <f>IF(A165="","",INDEX(POA_GC_2026!CE:CE,MATCH(A165,POA_GC_2026!A:A,0)))</f>
        <v>SI</v>
      </c>
      <c r="O165" s="122">
        <v>0</v>
      </c>
      <c r="P165" s="122">
        <v>128.69999999999999</v>
      </c>
      <c r="Q165" s="138" t="s">
        <v>25</v>
      </c>
      <c r="R165" s="116"/>
      <c r="S165" s="604"/>
      <c r="T165" s="598">
        <f t="shared" ca="1" si="17"/>
        <v>46247</v>
      </c>
      <c r="U165" s="599">
        <f t="shared" ca="1" si="19"/>
        <v>109</v>
      </c>
      <c r="V165" s="596"/>
      <c r="W165" s="588" t="str">
        <f t="shared" si="20"/>
        <v>90</v>
      </c>
      <c r="X165" s="588" t="str">
        <f>IF($A165="","",INDEX(POA_GC_2026!$G:$G,MATCH($A165,POA_GC_2026!$A:$A,0)))</f>
        <v>001</v>
      </c>
      <c r="Y165" s="589">
        <f t="shared" si="21"/>
        <v>0</v>
      </c>
      <c r="Z165" s="589">
        <f t="shared" si="22"/>
        <v>-128.69999999999999</v>
      </c>
      <c r="AA165" s="116" t="s">
        <v>2942</v>
      </c>
      <c r="AB165" s="120" t="s">
        <v>2863</v>
      </c>
      <c r="AC165" s="116">
        <v>16209.01</v>
      </c>
      <c r="AD165" s="116">
        <v>16209.01</v>
      </c>
      <c r="AE165" s="116" t="s">
        <v>2462</v>
      </c>
      <c r="AF165" s="116" t="s">
        <v>2943</v>
      </c>
      <c r="AG165" s="604">
        <v>45085</v>
      </c>
      <c r="AH165" s="604">
        <v>45090</v>
      </c>
      <c r="AI165" s="116"/>
      <c r="AJ165" s="116">
        <v>30</v>
      </c>
      <c r="AK165" s="604">
        <v>45121</v>
      </c>
      <c r="AL165" s="600"/>
      <c r="AM165" s="596"/>
      <c r="AN165" s="116"/>
      <c r="AO165" s="116"/>
      <c r="AP165" s="116"/>
    </row>
    <row r="166" spans="1:42" ht="22.5" customHeight="1">
      <c r="A166" s="144" t="s">
        <v>2571</v>
      </c>
      <c r="B166" s="610" t="str">
        <f>IF($A166="","",INDEX(POA_GC_2026!$O:$O,MATCH($A166,POA_GC_2026!$A:$A,0)))</f>
        <v>PROVISION Y PRESTACION DE SERVICIOS DE SALUD</v>
      </c>
      <c r="C166" s="610" t="str">
        <f>IF($A166="","",INDEX(POA_GC_2026!$E:$E,MATCH($A166,POA_GC_2026!$A:$A,0)))</f>
        <v>90</v>
      </c>
      <c r="D166" s="610" t="str">
        <f>IF($A166="","",INDEX(POA_GC_2026!$B:$B,MATCH($A166,POA_GC_2026!$A:$A,0)))</f>
        <v>HOSPITAL GENERAL DE CHONE</v>
      </c>
      <c r="E166" s="610" t="str">
        <f>IF($A166="","",INDEX(POA_GC_2026!$C:$C,MATCH($A166,POA_GC_2026!$A:$A,0)))</f>
        <v>PAGO DE DECIMO CUARTO SUELDO</v>
      </c>
      <c r="F166" s="610">
        <f>IF($A166="","",INDEX(POA_GC_2026!$H:$H,MATCH($A166,POA_GC_2026!$A:$A,0)))</f>
        <v>510204</v>
      </c>
      <c r="G166" s="610" t="str">
        <f>IF($A166="","",INDEX(POA_GC_2026!$J:$J,MATCH($A166,POA_GC_2026!$A:$A,0)))</f>
        <v>001</v>
      </c>
      <c r="H166" s="611">
        <f>IF($A166="","",INDEX(POA_GC_2026!$BE:$BE,MATCH($A166,POA_GC_2026!$A:$A,0)))</f>
        <v>268875.67</v>
      </c>
      <c r="I166" s="611">
        <f>IF($A166="","",INDEX(POA_GC_2026!$DG:$DG,MATCH($A166,POA_GC_2026!$A:$A,0)))</f>
        <v>0</v>
      </c>
      <c r="J166" s="611">
        <f t="shared" si="18"/>
        <v>268875.67</v>
      </c>
      <c r="K166" s="119">
        <v>46136</v>
      </c>
      <c r="L166" s="120"/>
      <c r="M166" s="121"/>
      <c r="N166" s="593" t="str">
        <f>IF(A166="","",INDEX(POA_GC_2026!CE:CE,MATCH(A166,POA_GC_2026!A:A,0)))</f>
        <v>SI</v>
      </c>
      <c r="O166" s="122">
        <v>3012.75</v>
      </c>
      <c r="P166" s="122">
        <v>3012.75</v>
      </c>
      <c r="Q166" s="138" t="s">
        <v>25</v>
      </c>
      <c r="R166" s="116"/>
      <c r="S166" s="604"/>
      <c r="T166" s="598">
        <f t="shared" ca="1" si="17"/>
        <v>46247</v>
      </c>
      <c r="U166" s="599">
        <f t="shared" ca="1" si="19"/>
        <v>109</v>
      </c>
      <c r="V166" s="596"/>
      <c r="W166" s="588" t="str">
        <f t="shared" si="20"/>
        <v>90</v>
      </c>
      <c r="X166" s="588" t="str">
        <f>IF($A166="","",INDEX(POA_GC_2026!$G:$G,MATCH($A166,POA_GC_2026!$A:$A,0)))</f>
        <v>004</v>
      </c>
      <c r="Y166" s="589">
        <f t="shared" si="21"/>
        <v>3012.75</v>
      </c>
      <c r="Z166" s="589">
        <f t="shared" si="22"/>
        <v>0</v>
      </c>
      <c r="AA166" s="116"/>
      <c r="AB166" s="120"/>
      <c r="AC166" s="116"/>
      <c r="AD166" s="116"/>
      <c r="AE166" s="116"/>
      <c r="AF166" s="116"/>
      <c r="AG166" s="596"/>
      <c r="AH166" s="596"/>
      <c r="AI166" s="116"/>
      <c r="AJ166" s="116"/>
      <c r="AK166" s="596"/>
      <c r="AL166" s="600"/>
      <c r="AM166" s="596"/>
      <c r="AN166" s="116"/>
      <c r="AO166" s="116"/>
      <c r="AP166" s="116"/>
    </row>
    <row r="167" spans="1:42" ht="22.5" customHeight="1">
      <c r="A167" s="144" t="s">
        <v>2671</v>
      </c>
      <c r="B167" s="610" t="str">
        <f>IF($A167="","",INDEX(POA_GC_2026!$O:$O,MATCH($A167,POA_GC_2026!$A:$A,0)))</f>
        <v>PROVISION Y PRESTACION DE SERVICIOS DE SALUD</v>
      </c>
      <c r="C167" s="610" t="str">
        <f>IF($A167="","",INDEX(POA_GC_2026!$E:$E,MATCH($A167,POA_GC_2026!$A:$A,0)))</f>
        <v>90</v>
      </c>
      <c r="D167" s="610" t="str">
        <f>IF($A167="","",INDEX(POA_GC_2026!$B:$B,MATCH($A167,POA_GC_2026!$A:$A,0)))</f>
        <v>HOSPITAL GENERAL DE CHONE</v>
      </c>
      <c r="E167" s="610" t="str">
        <f>IF($A167="","",INDEX(POA_GC_2026!$C:$C,MATCH($A167,POA_GC_2026!$A:$A,0)))</f>
        <v xml:space="preserve">ADQUISICION DE MEDICAMENTOS </v>
      </c>
      <c r="F167" s="610">
        <f>IF($A167="","",INDEX(POA_GC_2026!$H:$H,MATCH($A167,POA_GC_2026!$A:$A,0)))</f>
        <v>530809</v>
      </c>
      <c r="G167" s="610" t="str">
        <f>IF($A167="","",INDEX(POA_GC_2026!$J:$J,MATCH($A167,POA_GC_2026!$A:$A,0)))</f>
        <v>001</v>
      </c>
      <c r="H167" s="611">
        <f>IF($A167="","",INDEX(POA_GC_2026!$BE:$BE,MATCH($A167,POA_GC_2026!$A:$A,0)))</f>
        <v>10783.63</v>
      </c>
      <c r="I167" s="611">
        <f>IF($A167="","",INDEX(POA_GC_2026!$DG:$DG,MATCH($A167,POA_GC_2026!$A:$A,0)))</f>
        <v>0</v>
      </c>
      <c r="J167" s="611">
        <f t="shared" si="18"/>
        <v>10783.63</v>
      </c>
      <c r="K167" s="119">
        <v>46136</v>
      </c>
      <c r="L167" s="120"/>
      <c r="M167" s="121"/>
      <c r="N167" s="593" t="str">
        <f>IF(A167="","",INDEX(POA_GC_2026!CE:CE,MATCH(A167,POA_GC_2026!A:A,0)))</f>
        <v>SI</v>
      </c>
      <c r="O167" s="122">
        <v>0</v>
      </c>
      <c r="P167" s="122">
        <v>46.44</v>
      </c>
      <c r="Q167" s="138" t="s">
        <v>25</v>
      </c>
      <c r="R167" s="116"/>
      <c r="S167" s="604"/>
      <c r="T167" s="598">
        <f t="shared" ca="1" si="17"/>
        <v>46247</v>
      </c>
      <c r="U167" s="599">
        <f t="shared" ca="1" si="19"/>
        <v>109</v>
      </c>
      <c r="V167" s="596"/>
      <c r="W167" s="588" t="str">
        <f t="shared" si="20"/>
        <v>90</v>
      </c>
      <c r="X167" s="588" t="str">
        <f>IF($A167="","",INDEX(POA_GC_2026!$G:$G,MATCH($A167,POA_GC_2026!$A:$A,0)))</f>
        <v>004</v>
      </c>
      <c r="Y167" s="589">
        <f t="shared" si="21"/>
        <v>0</v>
      </c>
      <c r="Z167" s="589">
        <f t="shared" si="22"/>
        <v>-46.44</v>
      </c>
      <c r="AA167" s="116" t="s">
        <v>2942</v>
      </c>
      <c r="AB167" s="120" t="s">
        <v>2866</v>
      </c>
      <c r="AC167" s="116">
        <v>10783.63</v>
      </c>
      <c r="AD167" s="116">
        <v>10783.63</v>
      </c>
      <c r="AE167" s="116" t="s">
        <v>2462</v>
      </c>
      <c r="AF167" s="116" t="s">
        <v>2955</v>
      </c>
      <c r="AG167" s="604">
        <v>45188</v>
      </c>
      <c r="AH167" s="604">
        <v>45188</v>
      </c>
      <c r="AI167" s="116"/>
      <c r="AJ167" s="116">
        <v>30</v>
      </c>
      <c r="AK167" s="604">
        <v>45217</v>
      </c>
      <c r="AL167" s="600"/>
      <c r="AM167" s="596"/>
      <c r="AN167" s="116"/>
      <c r="AO167" s="116"/>
      <c r="AP167" s="116"/>
    </row>
    <row r="168" spans="1:42" ht="22.5" customHeight="1">
      <c r="A168" s="144" t="s">
        <v>2739</v>
      </c>
      <c r="B168" s="610" t="str">
        <f>IF($A168="","",INDEX(POA_GC_2026!$O:$O,MATCH($A168,POA_GC_2026!$A:$A,0)))</f>
        <v>GARANTIA DE LA CALIDAD DE LOS SERVICIOS DE SALUD</v>
      </c>
      <c r="C168" s="610" t="str">
        <f>IF($A168="","",INDEX(POA_GC_2026!$E:$E,MATCH($A168,POA_GC_2026!$A:$A,0)))</f>
        <v>57</v>
      </c>
      <c r="D168" s="610" t="str">
        <f>IF($A168="","",INDEX(POA_GC_2026!$B:$B,MATCH($A168,POA_GC_2026!$A:$A,0)))</f>
        <v>HOSPITAL GENERAL DE CHONE</v>
      </c>
      <c r="E168" s="610" t="str">
        <f>IF($A168="","",INDEX(POA_GC_2026!$C:$C,MATCH($A168,POA_GC_2026!$A:$A,0)))</f>
        <v>CONTRATACION  DEL SERVICIO MANTENIMIENTO DE INFRAESTRUCTURA</v>
      </c>
      <c r="F168" s="610">
        <f>IF($A168="","",INDEX(POA_GC_2026!$H:$H,MATCH($A168,POA_GC_2026!$A:$A,0)))</f>
        <v>530417</v>
      </c>
      <c r="G168" s="610" t="str">
        <f>IF($A168="","",INDEX(POA_GC_2026!$J:$J,MATCH($A168,POA_GC_2026!$A:$A,0)))</f>
        <v>001</v>
      </c>
      <c r="H168" s="611">
        <f>IF($A168="","",INDEX(POA_GC_2026!$BE:$BE,MATCH($A168,POA_GC_2026!$A:$A,0)))</f>
        <v>0</v>
      </c>
      <c r="I168" s="611">
        <f>IF($A168="","",INDEX(POA_GC_2026!$DG:$DG,MATCH($A168,POA_GC_2026!$A:$A,0)))</f>
        <v>0</v>
      </c>
      <c r="J168" s="611">
        <f t="shared" si="18"/>
        <v>0</v>
      </c>
      <c r="K168" s="119"/>
      <c r="L168" s="120"/>
      <c r="M168" s="121"/>
      <c r="N168" s="593" t="str">
        <f>IF(A168="","",INDEX(POA_GC_2026!CE:CE,MATCH(A168,POA_GC_2026!A:A,0)))</f>
        <v>NO</v>
      </c>
      <c r="O168" s="122">
        <v>0</v>
      </c>
      <c r="P168" s="122">
        <v>0</v>
      </c>
      <c r="Q168" s="138"/>
      <c r="R168" s="116"/>
      <c r="S168" s="604"/>
      <c r="T168" s="598">
        <f t="shared" ca="1" si="17"/>
        <v>46247</v>
      </c>
      <c r="U168" s="599">
        <f t="shared" ca="1" si="19"/>
        <v>45583</v>
      </c>
      <c r="V168" s="596"/>
      <c r="W168" s="588" t="str">
        <f t="shared" si="20"/>
        <v>57</v>
      </c>
      <c r="X168" s="588" t="str">
        <f>IF($A168="","",INDEX(POA_GC_2026!$G:$G,MATCH($A168,POA_GC_2026!$A:$A,0)))</f>
        <v>002</v>
      </c>
      <c r="Y168" s="589">
        <f t="shared" si="21"/>
        <v>0</v>
      </c>
      <c r="Z168" s="589">
        <f t="shared" si="22"/>
        <v>0</v>
      </c>
      <c r="AA168" s="116"/>
      <c r="AB168" s="120"/>
      <c r="AC168" s="116"/>
      <c r="AD168" s="116"/>
      <c r="AE168" s="116"/>
      <c r="AF168" s="116"/>
      <c r="AG168" s="596"/>
      <c r="AH168" s="596"/>
      <c r="AI168" s="116"/>
      <c r="AJ168" s="116"/>
      <c r="AK168" s="596"/>
      <c r="AL168" s="600"/>
      <c r="AM168" s="596"/>
      <c r="AN168" s="116"/>
      <c r="AO168" s="116"/>
      <c r="AP168" s="116"/>
    </row>
    <row r="169" spans="1:42" ht="22.5" customHeight="1">
      <c r="A169" s="144" t="s">
        <v>2741</v>
      </c>
      <c r="B169" s="610" t="str">
        <f>IF($A169="","",INDEX(POA_GC_2026!$O:$O,MATCH($A169,POA_GC_2026!$A:$A,0)))</f>
        <v>PROVISION Y PRESTACION DE SERVICIOS DE SALUD</v>
      </c>
      <c r="C169" s="610" t="str">
        <f>IF($A169="","",INDEX(POA_GC_2026!$E:$E,MATCH($A169,POA_GC_2026!$A:$A,0)))</f>
        <v>90</v>
      </c>
      <c r="D169" s="610" t="str">
        <f>IF($A169="","",INDEX(POA_GC_2026!$B:$B,MATCH($A169,POA_GC_2026!$A:$A,0)))</f>
        <v>HOSPITAL GENERAL DE CHONE</v>
      </c>
      <c r="E169" s="610" t="str">
        <f>IF($A169="","",INDEX(POA_GC_2026!$C:$C,MATCH($A169,POA_GC_2026!$A:$A,0)))</f>
        <v xml:space="preserve">ADQUISICION DE MEDICAMENTOS </v>
      </c>
      <c r="F169" s="610">
        <f>IF($A169="","",INDEX(POA_GC_2026!$H:$H,MATCH($A169,POA_GC_2026!$A:$A,0)))</f>
        <v>530809</v>
      </c>
      <c r="G169" s="610" t="str">
        <f>IF($A169="","",INDEX(POA_GC_2026!$J:$J,MATCH($A169,POA_GC_2026!$A:$A,0)))</f>
        <v>001</v>
      </c>
      <c r="H169" s="611">
        <f>IF($A169="","",INDEX(POA_GC_2026!$BE:$BE,MATCH($A169,POA_GC_2026!$A:$A,0)))</f>
        <v>22284.84</v>
      </c>
      <c r="I169" s="611">
        <f>IF($A169="","",INDEX(POA_GC_2026!$DG:$DG,MATCH($A169,POA_GC_2026!$A:$A,0)))</f>
        <v>1118.7</v>
      </c>
      <c r="J169" s="611">
        <f t="shared" si="18"/>
        <v>21166.14</v>
      </c>
      <c r="K169" s="119">
        <v>46139</v>
      </c>
      <c r="L169" s="120">
        <v>42</v>
      </c>
      <c r="M169" s="121">
        <v>1118.7</v>
      </c>
      <c r="N169" s="593" t="str">
        <f>IF(A169="","",INDEX(POA_GC_2026!CE:CE,MATCH(A169,POA_GC_2026!A:A,0)))</f>
        <v>SI</v>
      </c>
      <c r="O169" s="122">
        <v>21166.14</v>
      </c>
      <c r="P169" s="122"/>
      <c r="Q169" s="138"/>
      <c r="R169" s="116"/>
      <c r="S169" s="604">
        <v>46101</v>
      </c>
      <c r="T169" s="598">
        <f t="shared" ca="1" si="17"/>
        <v>46247</v>
      </c>
      <c r="U169" s="599">
        <f t="shared" ca="1" si="19"/>
        <v>106</v>
      </c>
      <c r="V169" s="596">
        <v>341</v>
      </c>
      <c r="W169" s="588" t="str">
        <f t="shared" si="20"/>
        <v>90</v>
      </c>
      <c r="X169" s="588" t="str">
        <f>IF($A169="","",INDEX(POA_GC_2026!$G:$G,MATCH($A169,POA_GC_2026!$A:$A,0)))</f>
        <v>004</v>
      </c>
      <c r="Y169" s="589">
        <f t="shared" si="21"/>
        <v>21166.14</v>
      </c>
      <c r="Z169" s="589">
        <f t="shared" si="22"/>
        <v>21166.14</v>
      </c>
      <c r="AA169" s="116" t="s">
        <v>2940</v>
      </c>
      <c r="AB169" s="120" t="s">
        <v>2894</v>
      </c>
      <c r="AC169" s="612">
        <v>22284.84</v>
      </c>
      <c r="AD169" s="612">
        <v>21166.14</v>
      </c>
      <c r="AE169" s="116" t="s">
        <v>2461</v>
      </c>
      <c r="AF169" s="116" t="s">
        <v>2742</v>
      </c>
      <c r="AG169" s="604">
        <v>46157</v>
      </c>
      <c r="AH169" s="604">
        <v>46185</v>
      </c>
      <c r="AI169" s="613">
        <v>46205</v>
      </c>
      <c r="AJ169" s="116">
        <v>15</v>
      </c>
      <c r="AK169" s="604">
        <v>46234</v>
      </c>
      <c r="AL169" s="606">
        <v>46218</v>
      </c>
      <c r="AM169" s="604">
        <v>46265</v>
      </c>
      <c r="AN169" s="116"/>
      <c r="AO169" s="116"/>
      <c r="AP169" s="116"/>
    </row>
    <row r="170" spans="1:42" ht="22.5" customHeight="1">
      <c r="A170" s="144" t="s">
        <v>2560</v>
      </c>
      <c r="B170" s="610" t="str">
        <f>IF($A170="","",INDEX(POA_GC_2026!$O:$O,MATCH($A170,POA_GC_2026!$A:$A,0)))</f>
        <v>PROVISION Y PRESTACION DE SERVICIOS DE SALUD</v>
      </c>
      <c r="C170" s="610" t="str">
        <f>IF($A170="","",INDEX(POA_GC_2026!$E:$E,MATCH($A170,POA_GC_2026!$A:$A,0)))</f>
        <v>90</v>
      </c>
      <c r="D170" s="610" t="str">
        <f>IF($A170="","",INDEX(POA_GC_2026!$B:$B,MATCH($A170,POA_GC_2026!$A:$A,0)))</f>
        <v>HOSPITAL GENERAL DE CHONE</v>
      </c>
      <c r="E170" s="610" t="str">
        <f>IF($A170="","",INDEX(POA_GC_2026!$C:$C,MATCH($A170,POA_GC_2026!$A:$A,0)))</f>
        <v xml:space="preserve">ADQUISICION DE MEDICAMENTOS </v>
      </c>
      <c r="F170" s="610">
        <f>IF($A170="","",INDEX(POA_GC_2026!$H:$H,MATCH($A170,POA_GC_2026!$A:$A,0)))</f>
        <v>530809</v>
      </c>
      <c r="G170" s="610" t="str">
        <f>IF($A170="","",INDEX(POA_GC_2026!$J:$J,MATCH($A170,POA_GC_2026!$A:$A,0)))</f>
        <v>001</v>
      </c>
      <c r="H170" s="611">
        <f>IF($A170="","",INDEX(POA_GC_2026!$BE:$BE,MATCH($A170,POA_GC_2026!$A:$A,0)))</f>
        <v>16209.010000000002</v>
      </c>
      <c r="I170" s="611">
        <f>IF($A170="","",INDEX(POA_GC_2026!$DG:$DG,MATCH($A170,POA_GC_2026!$A:$A,0)))</f>
        <v>0</v>
      </c>
      <c r="J170" s="611">
        <f t="shared" si="18"/>
        <v>16209.010000000002</v>
      </c>
      <c r="K170" s="119"/>
      <c r="L170" s="120"/>
      <c r="M170" s="121">
        <v>0</v>
      </c>
      <c r="N170" s="593" t="str">
        <f>IF(A170="","",INDEX(POA_GC_2026!CE:CE,MATCH(A170,POA_GC_2026!A:A,0)))</f>
        <v>SI</v>
      </c>
      <c r="O170" s="122">
        <v>0</v>
      </c>
      <c r="P170" s="122">
        <v>5831.84</v>
      </c>
      <c r="Q170" s="138" t="s">
        <v>26</v>
      </c>
      <c r="R170" s="116"/>
      <c r="S170" s="604"/>
      <c r="T170" s="598">
        <f t="shared" ca="1" si="17"/>
        <v>46247</v>
      </c>
      <c r="U170" s="599">
        <f t="shared" ca="1" si="19"/>
        <v>45583</v>
      </c>
      <c r="V170" s="596"/>
      <c r="W170" s="588" t="str">
        <f t="shared" si="20"/>
        <v>90</v>
      </c>
      <c r="X170" s="588" t="str">
        <f>IF($A170="","",INDEX(POA_GC_2026!$G:$G,MATCH($A170,POA_GC_2026!$A:$A,0)))</f>
        <v>001</v>
      </c>
      <c r="Y170" s="589">
        <f t="shared" si="21"/>
        <v>0</v>
      </c>
      <c r="Z170" s="589">
        <f t="shared" si="22"/>
        <v>-5831.84</v>
      </c>
      <c r="AA170" s="116" t="s">
        <v>2942</v>
      </c>
      <c r="AB170" s="120" t="s">
        <v>2863</v>
      </c>
      <c r="AC170" s="116">
        <v>16209.01</v>
      </c>
      <c r="AD170" s="116">
        <v>16209.01</v>
      </c>
      <c r="AE170" s="116" t="s">
        <v>2462</v>
      </c>
      <c r="AF170" s="116" t="s">
        <v>2943</v>
      </c>
      <c r="AG170" s="604">
        <v>45085</v>
      </c>
      <c r="AH170" s="604">
        <v>45090</v>
      </c>
      <c r="AI170" s="116"/>
      <c r="AJ170" s="116">
        <v>30</v>
      </c>
      <c r="AK170" s="604">
        <v>45121</v>
      </c>
      <c r="AL170" s="600"/>
      <c r="AM170" s="596"/>
      <c r="AN170" s="116"/>
      <c r="AO170" s="116"/>
      <c r="AP170" s="116"/>
    </row>
    <row r="171" spans="1:42" ht="22.5" customHeight="1">
      <c r="A171" s="144" t="s">
        <v>2581</v>
      </c>
      <c r="B171" s="610" t="str">
        <f>IF($A171="","",INDEX(POA_GC_2026!$O:$O,MATCH($A171,POA_GC_2026!$A:$A,0)))</f>
        <v>PROVISION Y PRESTACION DE SERVICIOS DE SALUD</v>
      </c>
      <c r="C171" s="610" t="str">
        <f>IF($A171="","",INDEX(POA_GC_2026!$E:$E,MATCH($A171,POA_GC_2026!$A:$A,0)))</f>
        <v>90</v>
      </c>
      <c r="D171" s="610" t="str">
        <f>IF($A171="","",INDEX(POA_GC_2026!$B:$B,MATCH($A171,POA_GC_2026!$A:$A,0)))</f>
        <v>HOSPITAL GENERAL DE CHONE</v>
      </c>
      <c r="E171" s="610" t="str">
        <f>IF($A171="","",INDEX(POA_GC_2026!$C:$C,MATCH($A171,POA_GC_2026!$A:$A,0)))</f>
        <v>PAGO DE HORAS EXTRAORDINARIAS Y SUPLEMENTARIAS</v>
      </c>
      <c r="F171" s="610">
        <f>IF($A171="","",INDEX(POA_GC_2026!$H:$H,MATCH($A171,POA_GC_2026!$A:$A,0)))</f>
        <v>510509</v>
      </c>
      <c r="G171" s="610" t="str">
        <f>IF($A171="","",INDEX(POA_GC_2026!$J:$J,MATCH($A171,POA_GC_2026!$A:$A,0)))</f>
        <v>001</v>
      </c>
      <c r="H171" s="611">
        <f>IF($A171="","",INDEX(POA_GC_2026!$BE:$BE,MATCH($A171,POA_GC_2026!$A:$A,0)))</f>
        <v>175213.44</v>
      </c>
      <c r="I171" s="611">
        <f>IF($A171="","",INDEX(POA_GC_2026!$DG:$DG,MATCH($A171,POA_GC_2026!$A:$A,0)))</f>
        <v>0</v>
      </c>
      <c r="J171" s="611">
        <f t="shared" si="18"/>
        <v>175213.44</v>
      </c>
      <c r="K171" s="119"/>
      <c r="L171" s="120"/>
      <c r="M171" s="121"/>
      <c r="N171" s="593" t="str">
        <f>IF(A171="","",INDEX(POA_GC_2026!CE:CE,MATCH(A171,POA_GC_2026!A:A,0)))</f>
        <v>SI</v>
      </c>
      <c r="O171" s="122">
        <v>15903.51</v>
      </c>
      <c r="P171" s="122">
        <v>15903.51</v>
      </c>
      <c r="Q171" s="138" t="s">
        <v>26</v>
      </c>
      <c r="R171" s="116"/>
      <c r="S171" s="604"/>
      <c r="T171" s="598">
        <f t="shared" ca="1" si="17"/>
        <v>46247</v>
      </c>
      <c r="U171" s="599">
        <f t="shared" ca="1" si="19"/>
        <v>45583</v>
      </c>
      <c r="V171" s="596"/>
      <c r="W171" s="588" t="str">
        <f t="shared" si="20"/>
        <v>90</v>
      </c>
      <c r="X171" s="588" t="str">
        <f>IF($A171="","",INDEX(POA_GC_2026!$G:$G,MATCH($A171,POA_GC_2026!$A:$A,0)))</f>
        <v>004</v>
      </c>
      <c r="Y171" s="589">
        <f t="shared" si="21"/>
        <v>15903.51</v>
      </c>
      <c r="Z171" s="589">
        <f t="shared" si="22"/>
        <v>0</v>
      </c>
      <c r="AA171" s="116"/>
      <c r="AB171" s="120"/>
      <c r="AC171" s="116"/>
      <c r="AD171" s="116"/>
      <c r="AE171" s="116"/>
      <c r="AF171" s="116"/>
      <c r="AG171" s="596"/>
      <c r="AH171" s="596"/>
      <c r="AI171" s="116"/>
      <c r="AJ171" s="116"/>
      <c r="AK171" s="596"/>
      <c r="AL171" s="600"/>
      <c r="AM171" s="596"/>
      <c r="AN171" s="116"/>
      <c r="AO171" s="116"/>
      <c r="AP171" s="116"/>
    </row>
    <row r="172" spans="1:42" ht="22.5" customHeight="1">
      <c r="A172" s="144" t="s">
        <v>2588</v>
      </c>
      <c r="B172" s="610" t="str">
        <f>IF($A172="","",INDEX(POA_GC_2026!$O:$O,MATCH($A172,POA_GC_2026!$A:$A,0)))</f>
        <v>PROVISION Y PRESTACION DE SERVICIOS DE SALUD</v>
      </c>
      <c r="C172" s="610" t="str">
        <f>IF($A172="","",INDEX(POA_GC_2026!$E:$E,MATCH($A172,POA_GC_2026!$A:$A,0)))</f>
        <v>90</v>
      </c>
      <c r="D172" s="610" t="str">
        <f>IF($A172="","",INDEX(POA_GC_2026!$B:$B,MATCH($A172,POA_GC_2026!$A:$A,0)))</f>
        <v>HOSPITAL GENERAL DE CHONE</v>
      </c>
      <c r="E172" s="610" t="str">
        <f>IF($A172="","",INDEX(POA_GC_2026!$C:$C,MATCH($A172,POA_GC_2026!$A:$A,0)))</f>
        <v>PAGO DE FONDOS DE RESERVA</v>
      </c>
      <c r="F172" s="610">
        <f>IF($A172="","",INDEX(POA_GC_2026!$H:$H,MATCH($A172,POA_GC_2026!$A:$A,0)))</f>
        <v>510602</v>
      </c>
      <c r="G172" s="610" t="str">
        <f>IF($A172="","",INDEX(POA_GC_2026!$J:$J,MATCH($A172,POA_GC_2026!$A:$A,0)))</f>
        <v>001</v>
      </c>
      <c r="H172" s="611">
        <f>IF($A172="","",INDEX(POA_GC_2026!$BE:$BE,MATCH($A172,POA_GC_2026!$A:$A,0)))</f>
        <v>724481.85999999987</v>
      </c>
      <c r="I172" s="611">
        <f>IF($A172="","",INDEX(POA_GC_2026!$DG:$DG,MATCH($A172,POA_GC_2026!$A:$A,0)))</f>
        <v>0</v>
      </c>
      <c r="J172" s="611">
        <f t="shared" si="18"/>
        <v>724481.85999999987</v>
      </c>
      <c r="K172" s="119"/>
      <c r="L172" s="120"/>
      <c r="M172" s="121"/>
      <c r="N172" s="593" t="str">
        <f>IF(A172="","",INDEX(POA_GC_2026!CE:CE,MATCH(A172,POA_GC_2026!A:A,0)))</f>
        <v>SI</v>
      </c>
      <c r="O172" s="122">
        <v>60521.29</v>
      </c>
      <c r="P172" s="122">
        <v>60521.29</v>
      </c>
      <c r="Q172" s="138" t="s">
        <v>26</v>
      </c>
      <c r="R172" s="116"/>
      <c r="S172" s="604"/>
      <c r="T172" s="598">
        <f t="shared" ca="1" si="17"/>
        <v>46247</v>
      </c>
      <c r="U172" s="599">
        <f t="shared" ca="1" si="19"/>
        <v>45583</v>
      </c>
      <c r="V172" s="596"/>
      <c r="W172" s="588" t="str">
        <f t="shared" si="20"/>
        <v>90</v>
      </c>
      <c r="X172" s="588" t="str">
        <f>IF($A172="","",INDEX(POA_GC_2026!$G:$G,MATCH($A172,POA_GC_2026!$A:$A,0)))</f>
        <v>004</v>
      </c>
      <c r="Y172" s="589">
        <f t="shared" si="21"/>
        <v>60521.29</v>
      </c>
      <c r="Z172" s="589">
        <f t="shared" si="22"/>
        <v>0</v>
      </c>
      <c r="AA172" s="116"/>
      <c r="AB172" s="120"/>
      <c r="AC172" s="116"/>
      <c r="AD172" s="116"/>
      <c r="AE172" s="116"/>
      <c r="AF172" s="116"/>
      <c r="AG172" s="596"/>
      <c r="AH172" s="596"/>
      <c r="AI172" s="116"/>
      <c r="AJ172" s="116"/>
      <c r="AK172" s="596"/>
      <c r="AL172" s="600"/>
      <c r="AM172" s="596"/>
      <c r="AN172" s="116"/>
      <c r="AO172" s="116"/>
      <c r="AP172" s="116"/>
    </row>
    <row r="173" spans="1:42" ht="22.5" customHeight="1">
      <c r="A173" s="144" t="s">
        <v>2624</v>
      </c>
      <c r="B173" s="610" t="str">
        <f>IF($A173="","",INDEX(POA_GC_2026!$O:$O,MATCH($A173,POA_GC_2026!$A:$A,0)))</f>
        <v>PROVISION Y PRESTACION DE SERVICIOS DE SALUD</v>
      </c>
      <c r="C173" s="610" t="str">
        <f>IF($A173="","",INDEX(POA_GC_2026!$E:$E,MATCH($A173,POA_GC_2026!$A:$A,0)))</f>
        <v>90</v>
      </c>
      <c r="D173" s="610" t="str">
        <f>IF($A173="","",INDEX(POA_GC_2026!$B:$B,MATCH($A173,POA_GC_2026!$A:$A,0)))</f>
        <v>HOSPITAL GENERAL DE CHONE</v>
      </c>
      <c r="E173" s="610" t="str">
        <f>IF($A173="","",INDEX(POA_GC_2026!$C:$C,MATCH($A173,POA_GC_2026!$A:$A,0)))</f>
        <v>ADQUISICIÓN DEL SERVICIO DE LAVADO DE LENCERIA Y VESTIMENTA DE TRABAJO</v>
      </c>
      <c r="F173" s="610">
        <f>IF($A173="","",INDEX(POA_GC_2026!$H:$H,MATCH($A173,POA_GC_2026!$A:$A,0)))</f>
        <v>530209</v>
      </c>
      <c r="G173" s="610" t="str">
        <f>IF($A173="","",INDEX(POA_GC_2026!$J:$J,MATCH($A173,POA_GC_2026!$A:$A,0)))</f>
        <v>001</v>
      </c>
      <c r="H173" s="611">
        <f>IF($A173="","",INDEX(POA_GC_2026!$BE:$BE,MATCH($A173,POA_GC_2026!$A:$A,0)))</f>
        <v>125500</v>
      </c>
      <c r="I173" s="611">
        <f>IF($A173="","",INDEX(POA_GC_2026!$DG:$DG,MATCH($A173,POA_GC_2026!$A:$A,0)))</f>
        <v>0</v>
      </c>
      <c r="J173" s="611">
        <f t="shared" si="18"/>
        <v>125500</v>
      </c>
      <c r="K173" s="119"/>
      <c r="L173" s="120"/>
      <c r="M173" s="121"/>
      <c r="N173" s="593" t="str">
        <f>IF(A173="","",INDEX(POA_GC_2026!CE:CE,MATCH(A173,POA_GC_2026!A:A,0)))</f>
        <v>SI</v>
      </c>
      <c r="O173" s="122">
        <v>0</v>
      </c>
      <c r="P173" s="122">
        <v>33496.629999999997</v>
      </c>
      <c r="Q173" s="138" t="s">
        <v>26</v>
      </c>
      <c r="R173" s="116"/>
      <c r="S173" s="604"/>
      <c r="T173" s="598">
        <f t="shared" ca="1" si="17"/>
        <v>46247</v>
      </c>
      <c r="U173" s="599">
        <f t="shared" ca="1" si="19"/>
        <v>45583</v>
      </c>
      <c r="V173" s="596"/>
      <c r="W173" s="588" t="str">
        <f t="shared" si="20"/>
        <v>90</v>
      </c>
      <c r="X173" s="588" t="str">
        <f>IF($A173="","",INDEX(POA_GC_2026!$G:$G,MATCH($A173,POA_GC_2026!$A:$A,0)))</f>
        <v>004</v>
      </c>
      <c r="Y173" s="589">
        <f t="shared" si="21"/>
        <v>0</v>
      </c>
      <c r="Z173" s="589">
        <f t="shared" si="22"/>
        <v>-33496.629999999997</v>
      </c>
      <c r="AA173" s="116" t="s">
        <v>2940</v>
      </c>
      <c r="AB173" s="120" t="s">
        <v>2846</v>
      </c>
      <c r="AC173" s="116">
        <v>132525</v>
      </c>
      <c r="AD173" s="116">
        <v>125500</v>
      </c>
      <c r="AE173" s="116" t="s">
        <v>2461</v>
      </c>
      <c r="AF173" s="116" t="s">
        <v>2626</v>
      </c>
      <c r="AG173" s="604">
        <v>45980</v>
      </c>
      <c r="AH173" s="604">
        <v>46029</v>
      </c>
      <c r="AI173" s="116">
        <v>46036</v>
      </c>
      <c r="AJ173" s="116">
        <v>225</v>
      </c>
      <c r="AK173" s="604">
        <v>46249</v>
      </c>
      <c r="AL173" s="606">
        <v>46068</v>
      </c>
      <c r="AM173" s="604">
        <v>46249</v>
      </c>
      <c r="AN173" s="116"/>
      <c r="AO173" s="116"/>
      <c r="AP173" s="116"/>
    </row>
    <row r="174" spans="1:42" ht="22.5" customHeight="1">
      <c r="A174" s="144" t="s">
        <v>2570</v>
      </c>
      <c r="B174" s="610" t="str">
        <f>IF($A174="","",INDEX(POA_GC_2026!$O:$O,MATCH($A174,POA_GC_2026!$A:$A,0)))</f>
        <v>PROVISION Y PRESTACION DE SERVICIOS DE SALUD</v>
      </c>
      <c r="C174" s="610" t="str">
        <f>IF($A174="","",INDEX(POA_GC_2026!$E:$E,MATCH($A174,POA_GC_2026!$A:$A,0)))</f>
        <v>90</v>
      </c>
      <c r="D174" s="610" t="str">
        <f>IF($A174="","",INDEX(POA_GC_2026!$B:$B,MATCH($A174,POA_GC_2026!$A:$A,0)))</f>
        <v>HOSPITAL GENERAL DE CHONE</v>
      </c>
      <c r="E174" s="610" t="str">
        <f>IF($A174="","",INDEX(POA_GC_2026!$C:$C,MATCH($A174,POA_GC_2026!$A:$A,0)))</f>
        <v>PAGO DE DECIMO TERCER SUELDO</v>
      </c>
      <c r="F174" s="610">
        <f>IF($A174="","",INDEX(POA_GC_2026!$H:$H,MATCH($A174,POA_GC_2026!$A:$A,0)))</f>
        <v>510203</v>
      </c>
      <c r="G174" s="610" t="str">
        <f>IF($A174="","",INDEX(POA_GC_2026!$J:$J,MATCH($A174,POA_GC_2026!$A:$A,0)))</f>
        <v>001</v>
      </c>
      <c r="H174" s="611">
        <f>IF($A174="","",INDEX(POA_GC_2026!$BE:$BE,MATCH($A174,POA_GC_2026!$A:$A,0)))</f>
        <v>721004.71000000008</v>
      </c>
      <c r="I174" s="611">
        <f>IF($A174="","",INDEX(POA_GC_2026!$DG:$DG,MATCH($A174,POA_GC_2026!$A:$A,0)))</f>
        <v>0</v>
      </c>
      <c r="J174" s="611">
        <f t="shared" si="18"/>
        <v>721004.71000000008</v>
      </c>
      <c r="K174" s="119"/>
      <c r="L174" s="120"/>
      <c r="M174" s="121"/>
      <c r="N174" s="593" t="str">
        <f>IF(A174="","",INDEX(POA_GC_2026!CE:CE,MATCH(A174,POA_GC_2026!A:A,0)))</f>
        <v>SI</v>
      </c>
      <c r="O174" s="122">
        <v>10501.76</v>
      </c>
      <c r="P174" s="122">
        <v>10501.76</v>
      </c>
      <c r="Q174" s="138" t="s">
        <v>26</v>
      </c>
      <c r="R174" s="116"/>
      <c r="S174" s="604"/>
      <c r="T174" s="598">
        <f t="shared" ca="1" si="17"/>
        <v>46247</v>
      </c>
      <c r="U174" s="599">
        <f t="shared" ca="1" si="19"/>
        <v>45583</v>
      </c>
      <c r="V174" s="596"/>
      <c r="W174" s="588" t="str">
        <f t="shared" si="20"/>
        <v>90</v>
      </c>
      <c r="X174" s="588" t="str">
        <f>IF($A174="","",INDEX(POA_GC_2026!$G:$G,MATCH($A174,POA_GC_2026!$A:$A,0)))</f>
        <v>004</v>
      </c>
      <c r="Y174" s="589">
        <f t="shared" si="21"/>
        <v>10501.76</v>
      </c>
      <c r="Z174" s="589">
        <f t="shared" si="22"/>
        <v>0</v>
      </c>
      <c r="AA174" s="116"/>
      <c r="AB174" s="120"/>
      <c r="AC174" s="116"/>
      <c r="AD174" s="116"/>
      <c r="AE174" s="116"/>
      <c r="AF174" s="116"/>
      <c r="AG174" s="596"/>
      <c r="AH174" s="596"/>
      <c r="AI174" s="116"/>
      <c r="AJ174" s="116"/>
      <c r="AK174" s="596"/>
      <c r="AL174" s="600"/>
      <c r="AM174" s="596"/>
      <c r="AN174" s="116"/>
      <c r="AO174" s="116"/>
      <c r="AP174" s="116"/>
    </row>
    <row r="175" spans="1:42" ht="22.5" customHeight="1">
      <c r="A175" s="144" t="s">
        <v>2571</v>
      </c>
      <c r="B175" s="610" t="str">
        <f>IF($A175="","",INDEX(POA_GC_2026!$O:$O,MATCH($A175,POA_GC_2026!$A:$A,0)))</f>
        <v>PROVISION Y PRESTACION DE SERVICIOS DE SALUD</v>
      </c>
      <c r="C175" s="610" t="str">
        <f>IF($A175="","",INDEX(POA_GC_2026!$E:$E,MATCH($A175,POA_GC_2026!$A:$A,0)))</f>
        <v>90</v>
      </c>
      <c r="D175" s="610" t="str">
        <f>IF($A175="","",INDEX(POA_GC_2026!$B:$B,MATCH($A175,POA_GC_2026!$A:$A,0)))</f>
        <v>HOSPITAL GENERAL DE CHONE</v>
      </c>
      <c r="E175" s="610" t="str">
        <f>IF($A175="","",INDEX(POA_GC_2026!$C:$C,MATCH($A175,POA_GC_2026!$A:$A,0)))</f>
        <v>PAGO DE DECIMO CUARTO SUELDO</v>
      </c>
      <c r="F175" s="610">
        <f>IF($A175="","",INDEX(POA_GC_2026!$H:$H,MATCH($A175,POA_GC_2026!$A:$A,0)))</f>
        <v>510204</v>
      </c>
      <c r="G175" s="610" t="str">
        <f>IF($A175="","",INDEX(POA_GC_2026!$J:$J,MATCH($A175,POA_GC_2026!$A:$A,0)))</f>
        <v>001</v>
      </c>
      <c r="H175" s="611">
        <f>IF($A175="","",INDEX(POA_GC_2026!$BE:$BE,MATCH($A175,POA_GC_2026!$A:$A,0)))</f>
        <v>268875.67</v>
      </c>
      <c r="I175" s="611">
        <f>IF($A175="","",INDEX(POA_GC_2026!$DG:$DG,MATCH($A175,POA_GC_2026!$A:$A,0)))</f>
        <v>0</v>
      </c>
      <c r="J175" s="611">
        <f t="shared" si="18"/>
        <v>268875.67</v>
      </c>
      <c r="K175" s="119"/>
      <c r="L175" s="120"/>
      <c r="M175" s="121"/>
      <c r="N175" s="593" t="str">
        <f>IF(A175="","",INDEX(POA_GC_2026!CE:CE,MATCH(A175,POA_GC_2026!A:A,0)))</f>
        <v>SI</v>
      </c>
      <c r="O175" s="122">
        <v>3052.92</v>
      </c>
      <c r="P175" s="122">
        <v>3052.92</v>
      </c>
      <c r="Q175" s="138" t="s">
        <v>26</v>
      </c>
      <c r="R175" s="116"/>
      <c r="S175" s="604"/>
      <c r="T175" s="598">
        <f t="shared" ca="1" si="17"/>
        <v>46247</v>
      </c>
      <c r="U175" s="599">
        <f t="shared" ca="1" si="19"/>
        <v>45583</v>
      </c>
      <c r="V175" s="596"/>
      <c r="W175" s="588" t="str">
        <f t="shared" si="20"/>
        <v>90</v>
      </c>
      <c r="X175" s="588" t="str">
        <f>IF($A175="","",INDEX(POA_GC_2026!$G:$G,MATCH($A175,POA_GC_2026!$A:$A,0)))</f>
        <v>004</v>
      </c>
      <c r="Y175" s="589">
        <f t="shared" si="21"/>
        <v>3052.92</v>
      </c>
      <c r="Z175" s="589">
        <f t="shared" si="22"/>
        <v>0</v>
      </c>
      <c r="AA175" s="116"/>
      <c r="AB175" s="120"/>
      <c r="AC175" s="116"/>
      <c r="AD175" s="116"/>
      <c r="AE175" s="116"/>
      <c r="AF175" s="116"/>
      <c r="AG175" s="596"/>
      <c r="AH175" s="596"/>
      <c r="AI175" s="116"/>
      <c r="AJ175" s="116"/>
      <c r="AK175" s="596"/>
      <c r="AL175" s="600"/>
      <c r="AM175" s="596"/>
      <c r="AN175" s="116"/>
      <c r="AO175" s="116"/>
      <c r="AP175" s="116"/>
    </row>
    <row r="176" spans="1:42" ht="22.5" customHeight="1">
      <c r="A176" s="144" t="s">
        <v>2572</v>
      </c>
      <c r="B176" s="610" t="str">
        <f>IF($A176="","",INDEX(POA_GC_2026!$O:$O,MATCH($A176,POA_GC_2026!$A:$A,0)))</f>
        <v>PROVISION Y PRESTACION DE SERVICIOS DE SALUD</v>
      </c>
      <c r="C176" s="610" t="str">
        <f>IF($A176="","",INDEX(POA_GC_2026!$E:$E,MATCH($A176,POA_GC_2026!$A:$A,0)))</f>
        <v>90</v>
      </c>
      <c r="D176" s="610" t="str">
        <f>IF($A176="","",INDEX(POA_GC_2026!$B:$B,MATCH($A176,POA_GC_2026!$A:$A,0)))</f>
        <v>HOSPITAL GENERAL DE CHONE</v>
      </c>
      <c r="E176" s="610" t="str">
        <f>IF($A176="","",INDEX(POA_GC_2026!$C:$C,MATCH($A176,POA_GC_2026!$A:$A,0)))</f>
        <v>PAGO DE COMPENSACION POR TRANSPORTE</v>
      </c>
      <c r="F176" s="610">
        <f>IF($A176="","",INDEX(POA_GC_2026!$H:$H,MATCH($A176,POA_GC_2026!$A:$A,0)))</f>
        <v>510304</v>
      </c>
      <c r="G176" s="610" t="str">
        <f>IF($A176="","",INDEX(POA_GC_2026!$J:$J,MATCH($A176,POA_GC_2026!$A:$A,0)))</f>
        <v>001</v>
      </c>
      <c r="H176" s="611">
        <f>IF($A176="","",INDEX(POA_GC_2026!$BE:$BE,MATCH($A176,POA_GC_2026!$A:$A,0)))</f>
        <v>11365.33</v>
      </c>
      <c r="I176" s="611">
        <f>IF($A176="","",INDEX(POA_GC_2026!$DG:$DG,MATCH($A176,POA_GC_2026!$A:$A,0)))</f>
        <v>0</v>
      </c>
      <c r="J176" s="611">
        <f t="shared" si="18"/>
        <v>11365.33</v>
      </c>
      <c r="K176" s="119"/>
      <c r="L176" s="120"/>
      <c r="M176" s="121"/>
      <c r="N176" s="593" t="str">
        <f>IF(A176="","",INDEX(POA_GC_2026!CE:CE,MATCH(A176,POA_GC_2026!A:A,0)))</f>
        <v>SI</v>
      </c>
      <c r="O176" s="122">
        <v>852.5</v>
      </c>
      <c r="P176" s="122">
        <v>852.5</v>
      </c>
      <c r="Q176" s="138" t="s">
        <v>26</v>
      </c>
      <c r="R176" s="116"/>
      <c r="S176" s="604"/>
      <c r="T176" s="598">
        <f t="shared" ca="1" si="17"/>
        <v>46247</v>
      </c>
      <c r="U176" s="599">
        <f t="shared" ca="1" si="19"/>
        <v>45583</v>
      </c>
      <c r="V176" s="596"/>
      <c r="W176" s="588" t="str">
        <f t="shared" si="20"/>
        <v>90</v>
      </c>
      <c r="X176" s="588" t="str">
        <f>IF($A176="","",INDEX(POA_GC_2026!$G:$G,MATCH($A176,POA_GC_2026!$A:$A,0)))</f>
        <v>004</v>
      </c>
      <c r="Y176" s="589">
        <f t="shared" si="21"/>
        <v>852.5</v>
      </c>
      <c r="Z176" s="589">
        <f t="shared" si="22"/>
        <v>0</v>
      </c>
      <c r="AA176" s="116"/>
      <c r="AB176" s="120"/>
      <c r="AC176" s="116"/>
      <c r="AD176" s="116"/>
      <c r="AE176" s="116"/>
      <c r="AF176" s="116"/>
      <c r="AG176" s="596"/>
      <c r="AH176" s="596"/>
      <c r="AI176" s="116"/>
      <c r="AJ176" s="116"/>
      <c r="AK176" s="596"/>
      <c r="AL176" s="600"/>
      <c r="AM176" s="596"/>
      <c r="AN176" s="116"/>
      <c r="AO176" s="116"/>
      <c r="AP176" s="116"/>
    </row>
    <row r="177" spans="1:42" ht="22.5" customHeight="1">
      <c r="A177" s="144" t="s">
        <v>2573</v>
      </c>
      <c r="B177" s="610" t="str">
        <f>IF($A177="","",INDEX(POA_GC_2026!$O:$O,MATCH($A177,POA_GC_2026!$A:$A,0)))</f>
        <v>PROVISION Y PRESTACION DE SERVICIOS DE SALUD</v>
      </c>
      <c r="C177" s="610" t="str">
        <f>IF($A177="","",INDEX(POA_GC_2026!$E:$E,MATCH($A177,POA_GC_2026!$A:$A,0)))</f>
        <v>90</v>
      </c>
      <c r="D177" s="610" t="str">
        <f>IF($A177="","",INDEX(POA_GC_2026!$B:$B,MATCH($A177,POA_GC_2026!$A:$A,0)))</f>
        <v>HOSPITAL GENERAL DE CHONE</v>
      </c>
      <c r="E177" s="610" t="str">
        <f>IF($A177="","",INDEX(POA_GC_2026!$C:$C,MATCH($A177,POA_GC_2026!$A:$A,0)))</f>
        <v>PAGO DE ALIMENTACION A LOS TRABAJADORES AMPARADOS EN EL CODIGO DE TRABAJO</v>
      </c>
      <c r="F177" s="610">
        <f>IF($A177="","",INDEX(POA_GC_2026!$H:$H,MATCH($A177,POA_GC_2026!$A:$A,0)))</f>
        <v>510306</v>
      </c>
      <c r="G177" s="610" t="str">
        <f>IF($A177="","",INDEX(POA_GC_2026!$J:$J,MATCH($A177,POA_GC_2026!$A:$A,0)))</f>
        <v>001</v>
      </c>
      <c r="H177" s="611">
        <f>IF($A177="","",INDEX(POA_GC_2026!$BE:$BE,MATCH($A177,POA_GC_2026!$A:$A,0)))</f>
        <v>90848</v>
      </c>
      <c r="I177" s="611">
        <f>IF($A177="","",INDEX(POA_GC_2026!$DG:$DG,MATCH($A177,POA_GC_2026!$A:$A,0)))</f>
        <v>0</v>
      </c>
      <c r="J177" s="611">
        <f t="shared" si="18"/>
        <v>90848</v>
      </c>
      <c r="K177" s="119"/>
      <c r="L177" s="120"/>
      <c r="M177" s="121"/>
      <c r="N177" s="593" t="str">
        <f>IF(A177="","",INDEX(POA_GC_2026!CE:CE,MATCH(A177,POA_GC_2026!A:A,0)))</f>
        <v>SI</v>
      </c>
      <c r="O177" s="122">
        <v>6820</v>
      </c>
      <c r="P177" s="122">
        <v>6820</v>
      </c>
      <c r="Q177" s="138" t="s">
        <v>26</v>
      </c>
      <c r="R177" s="116"/>
      <c r="S177" s="604"/>
      <c r="T177" s="598">
        <f t="shared" ca="1" si="17"/>
        <v>46247</v>
      </c>
      <c r="U177" s="599">
        <f t="shared" ca="1" si="19"/>
        <v>45583</v>
      </c>
      <c r="V177" s="596"/>
      <c r="W177" s="588" t="str">
        <f t="shared" si="20"/>
        <v>90</v>
      </c>
      <c r="X177" s="588" t="str">
        <f>IF($A177="","",INDEX(POA_GC_2026!$G:$G,MATCH($A177,POA_GC_2026!$A:$A,0)))</f>
        <v>004</v>
      </c>
      <c r="Y177" s="589">
        <f t="shared" si="21"/>
        <v>6820</v>
      </c>
      <c r="Z177" s="589">
        <f t="shared" si="22"/>
        <v>0</v>
      </c>
      <c r="AA177" s="116"/>
      <c r="AB177" s="120"/>
      <c r="AC177" s="116"/>
      <c r="AD177" s="116"/>
      <c r="AE177" s="116"/>
      <c r="AF177" s="116"/>
      <c r="AG177" s="596"/>
      <c r="AH177" s="596"/>
      <c r="AI177" s="116"/>
      <c r="AJ177" s="116"/>
      <c r="AK177" s="596"/>
      <c r="AL177" s="600"/>
      <c r="AM177" s="596"/>
      <c r="AN177" s="116"/>
      <c r="AO177" s="116"/>
      <c r="AP177" s="116"/>
    </row>
    <row r="178" spans="1:42" ht="22.5" customHeight="1">
      <c r="A178" s="144" t="s">
        <v>2575</v>
      </c>
      <c r="B178" s="610" t="str">
        <f>IF($A178="","",INDEX(POA_GC_2026!$O:$O,MATCH($A178,POA_GC_2026!$A:$A,0)))</f>
        <v>PROVISION Y PRESTACION DE SERVICIOS DE SALUD</v>
      </c>
      <c r="C178" s="610" t="str">
        <f>IF($A178="","",INDEX(POA_GC_2026!$E:$E,MATCH($A178,POA_GC_2026!$A:$A,0)))</f>
        <v>90</v>
      </c>
      <c r="D178" s="610" t="str">
        <f>IF($A178="","",INDEX(POA_GC_2026!$B:$B,MATCH($A178,POA_GC_2026!$A:$A,0)))</f>
        <v>HOSPITAL GENERAL DE CHONE</v>
      </c>
      <c r="E178" s="610" t="str">
        <f>IF($A178="","",INDEX(POA_GC_2026!$C:$C,MATCH($A178,POA_GC_2026!$A:$A,0)))</f>
        <v>PAGO DE POR CARGAS FAMILIARES A LOS TRABAJADORES AMPARADOS EN EL CODIGO DE TRABAJO</v>
      </c>
      <c r="F178" s="610">
        <f>IF($A178="","",INDEX(POA_GC_2026!$H:$H,MATCH($A178,POA_GC_2026!$A:$A,0)))</f>
        <v>510401</v>
      </c>
      <c r="G178" s="610" t="str">
        <f>IF($A178="","",INDEX(POA_GC_2026!$J:$J,MATCH($A178,POA_GC_2026!$A:$A,0)))</f>
        <v>001</v>
      </c>
      <c r="H178" s="611">
        <f>IF($A178="","",INDEX(POA_GC_2026!$BE:$BE,MATCH($A178,POA_GC_2026!$A:$A,0)))</f>
        <v>5146.67</v>
      </c>
      <c r="I178" s="611">
        <f>IF($A178="","",INDEX(POA_GC_2026!$DG:$DG,MATCH($A178,POA_GC_2026!$A:$A,0)))</f>
        <v>0</v>
      </c>
      <c r="J178" s="611">
        <f t="shared" si="18"/>
        <v>5146.67</v>
      </c>
      <c r="K178" s="119"/>
      <c r="L178" s="120"/>
      <c r="M178" s="121"/>
      <c r="N178" s="593" t="str">
        <f>IF(A178="","",INDEX(POA_GC_2026!CE:CE,MATCH(A178,POA_GC_2026!A:A,0)))</f>
        <v>SI</v>
      </c>
      <c r="O178" s="122">
        <v>416</v>
      </c>
      <c r="P178" s="122">
        <v>416</v>
      </c>
      <c r="Q178" s="138" t="s">
        <v>26</v>
      </c>
      <c r="R178" s="116"/>
      <c r="S178" s="604"/>
      <c r="T178" s="598">
        <f t="shared" ca="1" si="17"/>
        <v>46247</v>
      </c>
      <c r="U178" s="599">
        <f t="shared" ca="1" si="19"/>
        <v>45583</v>
      </c>
      <c r="V178" s="596"/>
      <c r="W178" s="588" t="str">
        <f t="shared" si="20"/>
        <v>90</v>
      </c>
      <c r="X178" s="588" t="str">
        <f>IF($A178="","",INDEX(POA_GC_2026!$G:$G,MATCH($A178,POA_GC_2026!$A:$A,0)))</f>
        <v>004</v>
      </c>
      <c r="Y178" s="589">
        <f t="shared" si="21"/>
        <v>416</v>
      </c>
      <c r="Z178" s="589">
        <f t="shared" si="22"/>
        <v>0</v>
      </c>
      <c r="AA178" s="116"/>
      <c r="AB178" s="120"/>
      <c r="AC178" s="116"/>
      <c r="AD178" s="116"/>
      <c r="AE178" s="116"/>
      <c r="AF178" s="116"/>
      <c r="AG178" s="596"/>
      <c r="AH178" s="596"/>
      <c r="AI178" s="116"/>
      <c r="AJ178" s="116"/>
      <c r="AK178" s="596"/>
      <c r="AL178" s="600"/>
      <c r="AM178" s="596"/>
      <c r="AN178" s="116"/>
      <c r="AO178" s="116"/>
      <c r="AP178" s="116"/>
    </row>
    <row r="179" spans="1:42" ht="22.5" customHeight="1">
      <c r="A179" s="144" t="s">
        <v>2577</v>
      </c>
      <c r="B179" s="610" t="str">
        <f>IF($A179="","",INDEX(POA_GC_2026!$O:$O,MATCH($A179,POA_GC_2026!$A:$A,0)))</f>
        <v>PROVISION Y PRESTACION DE SERVICIOS DE SALUD</v>
      </c>
      <c r="C179" s="610" t="str">
        <f>IF($A179="","",INDEX(POA_GC_2026!$E:$E,MATCH($A179,POA_GC_2026!$A:$A,0)))</f>
        <v>90</v>
      </c>
      <c r="D179" s="610" t="str">
        <f>IF($A179="","",INDEX(POA_GC_2026!$B:$B,MATCH($A179,POA_GC_2026!$A:$A,0)))</f>
        <v>HOSPITAL GENERAL DE CHONE</v>
      </c>
      <c r="E179" s="610" t="str">
        <f>IF($A179="","",INDEX(POA_GC_2026!$C:$C,MATCH($A179,POA_GC_2026!$A:$A,0)))</f>
        <v>PAGO DE ANTIGÜEDAD A LOS TRABAJADORES AMPARADOS EN EL CODIGO DE TRABAJO</v>
      </c>
      <c r="F179" s="610">
        <f>IF($A179="","",INDEX(POA_GC_2026!$H:$H,MATCH($A179,POA_GC_2026!$A:$A,0)))</f>
        <v>510408</v>
      </c>
      <c r="G179" s="610" t="str">
        <f>IF($A179="","",INDEX(POA_GC_2026!$J:$J,MATCH($A179,POA_GC_2026!$A:$A,0)))</f>
        <v>001</v>
      </c>
      <c r="H179" s="611">
        <f>IF($A179="","",INDEX(POA_GC_2026!$BE:$BE,MATCH($A179,POA_GC_2026!$A:$A,0)))</f>
        <v>25157.200000000004</v>
      </c>
      <c r="I179" s="611">
        <f>IF($A179="","",INDEX(POA_GC_2026!$DG:$DG,MATCH($A179,POA_GC_2026!$A:$A,0)))</f>
        <v>0</v>
      </c>
      <c r="J179" s="611">
        <f t="shared" si="18"/>
        <v>25157.200000000004</v>
      </c>
      <c r="K179" s="119"/>
      <c r="L179" s="120"/>
      <c r="M179" s="121"/>
      <c r="N179" s="593" t="str">
        <f>IF(A179="","",INDEX(POA_GC_2026!CE:CE,MATCH(A179,POA_GC_2026!A:A,0)))</f>
        <v>SI</v>
      </c>
      <c r="O179" s="122">
        <v>2133.63</v>
      </c>
      <c r="P179" s="122">
        <v>2133.63</v>
      </c>
      <c r="Q179" s="138" t="s">
        <v>26</v>
      </c>
      <c r="R179" s="116"/>
      <c r="S179" s="604"/>
      <c r="T179" s="598">
        <f t="shared" ca="1" si="17"/>
        <v>46247</v>
      </c>
      <c r="U179" s="599">
        <f t="shared" ca="1" si="19"/>
        <v>45583</v>
      </c>
      <c r="V179" s="596"/>
      <c r="W179" s="588" t="str">
        <f t="shared" si="20"/>
        <v>90</v>
      </c>
      <c r="X179" s="588" t="str">
        <f>IF($A179="","",INDEX(POA_GC_2026!$G:$G,MATCH($A179,POA_GC_2026!$A:$A,0)))</f>
        <v>004</v>
      </c>
      <c r="Y179" s="589">
        <f t="shared" si="21"/>
        <v>2133.63</v>
      </c>
      <c r="Z179" s="589">
        <f t="shared" si="22"/>
        <v>0</v>
      </c>
      <c r="AA179" s="116"/>
      <c r="AB179" s="120"/>
      <c r="AC179" s="116"/>
      <c r="AD179" s="116"/>
      <c r="AE179" s="116"/>
      <c r="AF179" s="116"/>
      <c r="AG179" s="596"/>
      <c r="AH179" s="596"/>
      <c r="AI179" s="116"/>
      <c r="AJ179" s="116"/>
      <c r="AK179" s="596"/>
      <c r="AL179" s="600"/>
      <c r="AM179" s="596"/>
      <c r="AN179" s="116"/>
      <c r="AO179" s="116"/>
      <c r="AP179" s="116"/>
    </row>
    <row r="180" spans="1:42" ht="22.5" customHeight="1">
      <c r="A180" s="144" t="s">
        <v>2735</v>
      </c>
      <c r="B180" s="610" t="str">
        <f>IF($A180="","",INDEX(POA_GC_2026!$O:$O,MATCH($A180,POA_GC_2026!$A:$A,0)))</f>
        <v>PROVISION Y PRESTACION DE SERVICIOS DE SALUD</v>
      </c>
      <c r="C180" s="610" t="str">
        <f>IF($A180="","",INDEX(POA_GC_2026!$E:$E,MATCH($A180,POA_GC_2026!$A:$A,0)))</f>
        <v>90</v>
      </c>
      <c r="D180" s="610" t="str">
        <f>IF($A180="","",INDEX(POA_GC_2026!$B:$B,MATCH($A180,POA_GC_2026!$A:$A,0)))</f>
        <v>HOSPITAL GENERAL DE CHONE</v>
      </c>
      <c r="E180" s="610" t="str">
        <f>IF($A180="","",INDEX(POA_GC_2026!$C:$C,MATCH($A180,POA_GC_2026!$A:$A,0)))</f>
        <v>PAGO DECONTRATOS OCASIONALES PARA EL CUMPLIMIENTO DEL SERVICIO RURAL</v>
      </c>
      <c r="F180" s="610">
        <f>IF($A180="","",INDEX(POA_GC_2026!$H:$H,MATCH($A180,POA_GC_2026!$A:$A,0)))</f>
        <v>510515</v>
      </c>
      <c r="G180" s="610" t="str">
        <f>IF($A180="","",INDEX(POA_GC_2026!$J:$J,MATCH($A180,POA_GC_2026!$A:$A,0)))</f>
        <v>001</v>
      </c>
      <c r="H180" s="611">
        <f>IF($A180="","",INDEX(POA_GC_2026!$BE:$BE,MATCH($A180,POA_GC_2026!$A:$A,0)))</f>
        <v>49292</v>
      </c>
      <c r="I180" s="611">
        <f>IF($A180="","",INDEX(POA_GC_2026!$DG:$DG,MATCH($A180,POA_GC_2026!$A:$A,0)))</f>
        <v>0</v>
      </c>
      <c r="J180" s="611">
        <f t="shared" si="18"/>
        <v>49292</v>
      </c>
      <c r="K180" s="119"/>
      <c r="L180" s="120"/>
      <c r="M180" s="121"/>
      <c r="N180" s="593" t="str">
        <f>IF(A180="","",INDEX(POA_GC_2026!CE:CE,MATCH(A180,POA_GC_2026!A:A,0)))</f>
        <v>SI</v>
      </c>
      <c r="O180" s="122">
        <v>6161</v>
      </c>
      <c r="P180" s="122">
        <v>6161</v>
      </c>
      <c r="Q180" s="138" t="s">
        <v>26</v>
      </c>
      <c r="R180" s="116"/>
      <c r="S180" s="604"/>
      <c r="T180" s="598">
        <f t="shared" ca="1" si="17"/>
        <v>46247</v>
      </c>
      <c r="U180" s="599">
        <f t="shared" ca="1" si="19"/>
        <v>45583</v>
      </c>
      <c r="V180" s="596"/>
      <c r="W180" s="588" t="str">
        <f t="shared" si="20"/>
        <v>90</v>
      </c>
      <c r="X180" s="588" t="str">
        <f>IF($A180="","",INDEX(POA_GC_2026!$G:$G,MATCH($A180,POA_GC_2026!$A:$A,0)))</f>
        <v>004</v>
      </c>
      <c r="Y180" s="589">
        <f t="shared" si="21"/>
        <v>6161</v>
      </c>
      <c r="Z180" s="589">
        <f t="shared" si="22"/>
        <v>0</v>
      </c>
      <c r="AA180" s="116"/>
      <c r="AB180" s="120"/>
      <c r="AC180" s="116"/>
      <c r="AD180" s="116"/>
      <c r="AE180" s="116"/>
      <c r="AF180" s="116"/>
      <c r="AG180" s="596"/>
      <c r="AH180" s="596"/>
      <c r="AI180" s="116"/>
      <c r="AJ180" s="116"/>
      <c r="AK180" s="596"/>
      <c r="AL180" s="600"/>
      <c r="AM180" s="596"/>
      <c r="AN180" s="116"/>
      <c r="AO180" s="116"/>
      <c r="AP180" s="116"/>
    </row>
    <row r="181" spans="1:42" ht="22.5" customHeight="1">
      <c r="A181" s="144" t="s">
        <v>2587</v>
      </c>
      <c r="B181" s="610" t="str">
        <f>IF($A181="","",INDEX(POA_GC_2026!$O:$O,MATCH($A181,POA_GC_2026!$A:$A,0)))</f>
        <v>PROVISION Y PRESTACION DE SERVICIOS DE SALUD</v>
      </c>
      <c r="C181" s="610" t="str">
        <f>IF($A181="","",INDEX(POA_GC_2026!$E:$E,MATCH($A181,POA_GC_2026!$A:$A,0)))</f>
        <v>90</v>
      </c>
      <c r="D181" s="610" t="str">
        <f>IF($A181="","",INDEX(POA_GC_2026!$B:$B,MATCH($A181,POA_GC_2026!$A:$A,0)))</f>
        <v>HOSPITAL GENERAL DE CHONE</v>
      </c>
      <c r="E181" s="610" t="str">
        <f>IF($A181="","",INDEX(POA_GC_2026!$C:$C,MATCH($A181,POA_GC_2026!$A:$A,0)))</f>
        <v>PAGO DE APORTE PATRONAL</v>
      </c>
      <c r="F181" s="610">
        <f>IF($A181="","",INDEX(POA_GC_2026!$H:$H,MATCH($A181,POA_GC_2026!$A:$A,0)))</f>
        <v>510601</v>
      </c>
      <c r="G181" s="610" t="str">
        <f>IF($A181="","",INDEX(POA_GC_2026!$J:$J,MATCH($A181,POA_GC_2026!$A:$A,0)))</f>
        <v>001</v>
      </c>
      <c r="H181" s="611">
        <f>IF($A181="","",INDEX(POA_GC_2026!$BE:$BE,MATCH($A181,POA_GC_2026!$A:$A,0)))</f>
        <v>869708.43999999983</v>
      </c>
      <c r="I181" s="611">
        <f>IF($A181="","",INDEX(POA_GC_2026!$DG:$DG,MATCH($A181,POA_GC_2026!$A:$A,0)))</f>
        <v>0</v>
      </c>
      <c r="J181" s="611">
        <f t="shared" si="18"/>
        <v>869708.43999999983</v>
      </c>
      <c r="K181" s="119"/>
      <c r="L181" s="120"/>
      <c r="M181" s="121"/>
      <c r="N181" s="593" t="str">
        <f>IF(A181="","",INDEX(POA_GC_2026!CE:CE,MATCH(A181,POA_GC_2026!A:A,0)))</f>
        <v>SI</v>
      </c>
      <c r="O181" s="122">
        <v>73594.039999999994</v>
      </c>
      <c r="P181" s="122">
        <v>73594.039999999994</v>
      </c>
      <c r="Q181" s="138" t="s">
        <v>26</v>
      </c>
      <c r="R181" s="116"/>
      <c r="S181" s="604"/>
      <c r="T181" s="598">
        <f t="shared" ca="1" si="17"/>
        <v>46247</v>
      </c>
      <c r="U181" s="599">
        <f t="shared" ca="1" si="19"/>
        <v>45583</v>
      </c>
      <c r="V181" s="596"/>
      <c r="W181" s="588" t="str">
        <f t="shared" si="20"/>
        <v>90</v>
      </c>
      <c r="X181" s="588" t="str">
        <f>IF($A181="","",INDEX(POA_GC_2026!$G:$G,MATCH($A181,POA_GC_2026!$A:$A,0)))</f>
        <v>004</v>
      </c>
      <c r="Y181" s="589">
        <f t="shared" si="21"/>
        <v>73594.039999999994</v>
      </c>
      <c r="Z181" s="589">
        <f t="shared" si="22"/>
        <v>0</v>
      </c>
      <c r="AA181" s="116"/>
      <c r="AB181" s="120"/>
      <c r="AC181" s="116"/>
      <c r="AD181" s="116"/>
      <c r="AE181" s="116"/>
      <c r="AF181" s="116"/>
      <c r="AG181" s="596"/>
      <c r="AH181" s="596"/>
      <c r="AI181" s="116"/>
      <c r="AJ181" s="116"/>
      <c r="AK181" s="596"/>
      <c r="AL181" s="600"/>
      <c r="AM181" s="596"/>
      <c r="AN181" s="116"/>
      <c r="AO181" s="116"/>
      <c r="AP181" s="116"/>
    </row>
    <row r="182" spans="1:42" ht="22.5" customHeight="1">
      <c r="A182" s="144" t="s">
        <v>2671</v>
      </c>
      <c r="B182" s="610" t="str">
        <f>IF($A182="","",INDEX(POA_GC_2026!$O:$O,MATCH($A182,POA_GC_2026!$A:$A,0)))</f>
        <v>PROVISION Y PRESTACION DE SERVICIOS DE SALUD</v>
      </c>
      <c r="C182" s="610" t="str">
        <f>IF($A182="","",INDEX(POA_GC_2026!$E:$E,MATCH($A182,POA_GC_2026!$A:$A,0)))</f>
        <v>90</v>
      </c>
      <c r="D182" s="610" t="str">
        <f>IF($A182="","",INDEX(POA_GC_2026!$B:$B,MATCH($A182,POA_GC_2026!$A:$A,0)))</f>
        <v>HOSPITAL GENERAL DE CHONE</v>
      </c>
      <c r="E182" s="610" t="str">
        <f>IF($A182="","",INDEX(POA_GC_2026!$C:$C,MATCH($A182,POA_GC_2026!$A:$A,0)))</f>
        <v xml:space="preserve">ADQUISICION DE MEDICAMENTOS </v>
      </c>
      <c r="F182" s="610">
        <f>IF($A182="","",INDEX(POA_GC_2026!$H:$H,MATCH($A182,POA_GC_2026!$A:$A,0)))</f>
        <v>530809</v>
      </c>
      <c r="G182" s="610" t="str">
        <f>IF($A182="","",INDEX(POA_GC_2026!$J:$J,MATCH($A182,POA_GC_2026!$A:$A,0)))</f>
        <v>001</v>
      </c>
      <c r="H182" s="611">
        <f>IF($A182="","",INDEX(POA_GC_2026!$BE:$BE,MATCH($A182,POA_GC_2026!$A:$A,0)))</f>
        <v>10783.63</v>
      </c>
      <c r="I182" s="611">
        <f>IF($A182="","",INDEX(POA_GC_2026!$DG:$DG,MATCH($A182,POA_GC_2026!$A:$A,0)))</f>
        <v>0</v>
      </c>
      <c r="J182" s="611">
        <f t="shared" si="18"/>
        <v>10783.63</v>
      </c>
      <c r="K182" s="119"/>
      <c r="L182" s="120"/>
      <c r="M182" s="121"/>
      <c r="N182" s="593" t="str">
        <f>IF(A182="","",INDEX(POA_GC_2026!CE:CE,MATCH(A182,POA_GC_2026!A:A,0)))</f>
        <v>SI</v>
      </c>
      <c r="O182" s="122">
        <v>0</v>
      </c>
      <c r="P182" s="122">
        <v>646.84</v>
      </c>
      <c r="Q182" s="138" t="s">
        <v>26</v>
      </c>
      <c r="R182" s="116"/>
      <c r="S182" s="604"/>
      <c r="T182" s="598">
        <f t="shared" ca="1" si="17"/>
        <v>46247</v>
      </c>
      <c r="U182" s="599">
        <f t="shared" ca="1" si="19"/>
        <v>45583</v>
      </c>
      <c r="V182" s="596"/>
      <c r="W182" s="588" t="str">
        <f t="shared" si="20"/>
        <v>90</v>
      </c>
      <c r="X182" s="588" t="str">
        <f>IF($A182="","",INDEX(POA_GC_2026!$G:$G,MATCH($A182,POA_GC_2026!$A:$A,0)))</f>
        <v>004</v>
      </c>
      <c r="Y182" s="589">
        <f t="shared" si="21"/>
        <v>0</v>
      </c>
      <c r="Z182" s="589">
        <f t="shared" si="22"/>
        <v>-646.84</v>
      </c>
      <c r="AA182" s="116" t="s">
        <v>2942</v>
      </c>
      <c r="AB182" s="120" t="s">
        <v>2866</v>
      </c>
      <c r="AC182" s="116">
        <v>10783.63</v>
      </c>
      <c r="AD182" s="116">
        <v>10783.63</v>
      </c>
      <c r="AE182" s="116" t="s">
        <v>2462</v>
      </c>
      <c r="AF182" s="116" t="s">
        <v>2955</v>
      </c>
      <c r="AG182" s="604">
        <v>45188</v>
      </c>
      <c r="AH182" s="604">
        <v>45188</v>
      </c>
      <c r="AI182" s="116"/>
      <c r="AJ182" s="116">
        <v>30</v>
      </c>
      <c r="AK182" s="604">
        <v>45217</v>
      </c>
      <c r="AL182" s="600"/>
      <c r="AM182" s="596"/>
      <c r="AN182" s="116"/>
      <c r="AO182" s="116"/>
      <c r="AP182" s="116"/>
    </row>
    <row r="183" spans="1:42" ht="22.5" customHeight="1">
      <c r="A183" s="144" t="s">
        <v>2595</v>
      </c>
      <c r="B183" s="610" t="str">
        <f>IF($A183="","",INDEX(POA_GC_2026!$O:$O,MATCH($A183,POA_GC_2026!$A:$A,0)))</f>
        <v>PROVISION Y PRESTACION DE SERVICIOS DE SALUD</v>
      </c>
      <c r="C183" s="610" t="str">
        <f>IF($A183="","",INDEX(POA_GC_2026!$E:$E,MATCH($A183,POA_GC_2026!$A:$A,0)))</f>
        <v>90</v>
      </c>
      <c r="D183" s="610" t="str">
        <f>IF($A183="","",INDEX(POA_GC_2026!$B:$B,MATCH($A183,POA_GC_2026!$A:$A,0)))</f>
        <v>HOSPITAL GENERAL DE CHONE</v>
      </c>
      <c r="E183" s="610" t="str">
        <f>IF($A183="","",INDEX(POA_GC_2026!$C:$C,MATCH($A183,POA_GC_2026!$A:$A,0)))</f>
        <v>PAGO DE TELECOMUNICACIONES</v>
      </c>
      <c r="F183" s="610">
        <f>IF($A183="","",INDEX(POA_GC_2026!$H:$H,MATCH($A183,POA_GC_2026!$A:$A,0)))</f>
        <v>530105</v>
      </c>
      <c r="G183" s="610" t="str">
        <f>IF($A183="","",INDEX(POA_GC_2026!$J:$J,MATCH($A183,POA_GC_2026!$A:$A,0)))</f>
        <v>001</v>
      </c>
      <c r="H183" s="611">
        <f>IF($A183="","",INDEX(POA_GC_2026!$BE:$BE,MATCH($A183,POA_GC_2026!$A:$A,0)))</f>
        <v>8400</v>
      </c>
      <c r="I183" s="611">
        <f>IF($A183="","",INDEX(POA_GC_2026!$DG:$DG,MATCH($A183,POA_GC_2026!$A:$A,0)))</f>
        <v>0</v>
      </c>
      <c r="J183" s="611">
        <f t="shared" si="18"/>
        <v>8400</v>
      </c>
      <c r="K183" s="119"/>
      <c r="L183" s="120"/>
      <c r="M183" s="121"/>
      <c r="N183" s="593" t="str">
        <f>IF(A183="","",INDEX(POA_GC_2026!CE:CE,MATCH(A183,POA_GC_2026!A:A,0)))</f>
        <v>SI</v>
      </c>
      <c r="O183" s="122">
        <v>0</v>
      </c>
      <c r="P183" s="122">
        <v>746.31</v>
      </c>
      <c r="Q183" s="138" t="s">
        <v>26</v>
      </c>
      <c r="R183" s="116"/>
      <c r="S183" s="604"/>
      <c r="T183" s="598">
        <f t="shared" ca="1" si="17"/>
        <v>46247</v>
      </c>
      <c r="U183" s="599">
        <f t="shared" ca="1" si="19"/>
        <v>45583</v>
      </c>
      <c r="V183" s="596"/>
      <c r="W183" s="588" t="str">
        <f t="shared" si="20"/>
        <v>90</v>
      </c>
      <c r="X183" s="588" t="str">
        <f>IF($A183="","",INDEX(POA_GC_2026!$G:$G,MATCH($A183,POA_GC_2026!$A:$A,0)))</f>
        <v>004</v>
      </c>
      <c r="Y183" s="589">
        <f t="shared" si="21"/>
        <v>0</v>
      </c>
      <c r="Z183" s="589">
        <f t="shared" si="22"/>
        <v>-746.31</v>
      </c>
      <c r="AA183" s="116"/>
      <c r="AB183" s="120"/>
      <c r="AC183" s="116"/>
      <c r="AD183" s="116"/>
      <c r="AE183" s="116"/>
      <c r="AF183" s="116"/>
      <c r="AG183" s="596"/>
      <c r="AH183" s="596"/>
      <c r="AI183" s="116"/>
      <c r="AJ183" s="116"/>
      <c r="AK183" s="596"/>
      <c r="AL183" s="600"/>
      <c r="AM183" s="596"/>
      <c r="AN183" s="116"/>
      <c r="AO183" s="116"/>
      <c r="AP183" s="116"/>
    </row>
    <row r="184" spans="1:42" ht="22.5" customHeight="1">
      <c r="A184" s="144" t="s">
        <v>2611</v>
      </c>
      <c r="B184" s="610" t="str">
        <f>IF($A184="","",INDEX(POA_GC_2026!$O:$O,MATCH($A184,POA_GC_2026!$A:$A,0)))</f>
        <v>PROVISION Y PRESTACION DE SERVICIOS DE SALUD</v>
      </c>
      <c r="C184" s="610" t="str">
        <f>IF($A184="","",INDEX(POA_GC_2026!$E:$E,MATCH($A184,POA_GC_2026!$A:$A,0)))</f>
        <v>90</v>
      </c>
      <c r="D184" s="610" t="str">
        <f>IF($A184="","",INDEX(POA_GC_2026!$B:$B,MATCH($A184,POA_GC_2026!$A:$A,0)))</f>
        <v>HOSPITAL GENERAL DE CHONE</v>
      </c>
      <c r="E184" s="610" t="str">
        <f>IF($A184="","",INDEX(POA_GC_2026!$C:$C,MATCH($A184,POA_GC_2026!$A:$A,0)))</f>
        <v>ADQUISICION DEL SERVICIO DE  SEGURIDAD Y VIGILANCIA</v>
      </c>
      <c r="F184" s="610">
        <f>IF($A184="","",INDEX(POA_GC_2026!$H:$H,MATCH($A184,POA_GC_2026!$A:$A,0)))</f>
        <v>530208</v>
      </c>
      <c r="G184" s="610" t="str">
        <f>IF($A184="","",INDEX(POA_GC_2026!$J:$J,MATCH($A184,POA_GC_2026!$A:$A,0)))</f>
        <v>001</v>
      </c>
      <c r="H184" s="611">
        <f>IF($A184="","",INDEX(POA_GC_2026!$BE:$BE,MATCH($A184,POA_GC_2026!$A:$A,0)))</f>
        <v>163181.40000000002</v>
      </c>
      <c r="I184" s="611">
        <f>IF($A184="","",INDEX(POA_GC_2026!$DG:$DG,MATCH($A184,POA_GC_2026!$A:$A,0)))</f>
        <v>0</v>
      </c>
      <c r="J184" s="611">
        <f t="shared" si="18"/>
        <v>163181.40000000002</v>
      </c>
      <c r="K184" s="119">
        <v>46163</v>
      </c>
      <c r="L184" s="120">
        <v>62</v>
      </c>
      <c r="M184" s="121">
        <v>0</v>
      </c>
      <c r="N184" s="593" t="str">
        <f>IF(A184="","",INDEX(POA_GC_2026!CE:CE,MATCH(A184,POA_GC_2026!A:A,0)))</f>
        <v>SI</v>
      </c>
      <c r="O184" s="122">
        <v>115314.86</v>
      </c>
      <c r="P184" s="122">
        <v>115314.76</v>
      </c>
      <c r="Q184" s="138" t="s">
        <v>26</v>
      </c>
      <c r="R184" s="116"/>
      <c r="S184" s="604">
        <v>46157</v>
      </c>
      <c r="T184" s="598">
        <f t="shared" ca="1" si="17"/>
        <v>46247</v>
      </c>
      <c r="U184" s="599">
        <f t="shared" ca="1" si="19"/>
        <v>82</v>
      </c>
      <c r="V184" s="596"/>
      <c r="W184" s="588" t="str">
        <f t="shared" si="20"/>
        <v>90</v>
      </c>
      <c r="X184" s="588" t="str">
        <f>IF($A184="","",INDEX(POA_GC_2026!$G:$G,MATCH($A184,POA_GC_2026!$A:$A,0)))</f>
        <v>004</v>
      </c>
      <c r="Y184" s="589">
        <f t="shared" si="21"/>
        <v>115314.86</v>
      </c>
      <c r="Z184" s="589">
        <f t="shared" si="22"/>
        <v>0.10000000000582077</v>
      </c>
      <c r="AA184" s="116" t="s">
        <v>2942</v>
      </c>
      <c r="AB184" s="120" t="s">
        <v>2947</v>
      </c>
      <c r="AC184" s="116">
        <v>163181.38</v>
      </c>
      <c r="AD184" s="116">
        <v>163181.38</v>
      </c>
      <c r="AE184" s="116" t="s">
        <v>2462</v>
      </c>
      <c r="AF184" s="116" t="s">
        <v>2612</v>
      </c>
      <c r="AG184" s="604">
        <v>45625</v>
      </c>
      <c r="AH184" s="604">
        <v>45625</v>
      </c>
      <c r="AI184" s="116"/>
      <c r="AJ184" s="116">
        <v>273</v>
      </c>
      <c r="AK184" s="604">
        <v>45930</v>
      </c>
      <c r="AL184" s="606">
        <v>46068</v>
      </c>
      <c r="AM184" s="604">
        <v>46081</v>
      </c>
      <c r="AN184" s="116"/>
      <c r="AO184" s="116"/>
      <c r="AP184" s="116"/>
    </row>
    <row r="185" spans="1:42" ht="22.5" customHeight="1">
      <c r="A185" s="144" t="s">
        <v>2673</v>
      </c>
      <c r="B185" s="610" t="str">
        <f>IF($A185="","",INDEX(POA_GC_2026!$O:$O,MATCH($A185,POA_GC_2026!$A:$A,0)))</f>
        <v>PROVISION Y PRESTACION DE SERVICIOS DE SALUD</v>
      </c>
      <c r="C185" s="610" t="str">
        <f>IF($A185="","",INDEX(POA_GC_2026!$E:$E,MATCH($A185,POA_GC_2026!$A:$A,0)))</f>
        <v>90</v>
      </c>
      <c r="D185" s="610" t="str">
        <f>IF($A185="","",INDEX(POA_GC_2026!$B:$B,MATCH($A185,POA_GC_2026!$A:$A,0)))</f>
        <v>HOSPITAL GENERAL DE CHONE</v>
      </c>
      <c r="E185" s="610" t="str">
        <f>IF($A185="","",INDEX(POA_GC_2026!$C:$C,MATCH($A185,POA_GC_2026!$A:$A,0)))</f>
        <v xml:space="preserve">ADQUISICION DE MEDICAMENTOS </v>
      </c>
      <c r="F185" s="610">
        <f>IF($A185="","",INDEX(POA_GC_2026!$H:$H,MATCH($A185,POA_GC_2026!$A:$A,0)))</f>
        <v>530809</v>
      </c>
      <c r="G185" s="610" t="str">
        <f>IF($A185="","",INDEX(POA_GC_2026!$J:$J,MATCH($A185,POA_GC_2026!$A:$A,0)))</f>
        <v>001</v>
      </c>
      <c r="H185" s="611">
        <f>IF($A185="","",INDEX(POA_GC_2026!$BE:$BE,MATCH($A185,POA_GC_2026!$A:$A,0)))</f>
        <v>10005.82</v>
      </c>
      <c r="I185" s="611">
        <f>IF($A185="","",INDEX(POA_GC_2026!$DG:$DG,MATCH($A185,POA_GC_2026!$A:$A,0)))</f>
        <v>0</v>
      </c>
      <c r="J185" s="611">
        <f t="shared" si="18"/>
        <v>10005.82</v>
      </c>
      <c r="K185" s="119">
        <v>46129</v>
      </c>
      <c r="L185" s="120">
        <v>29</v>
      </c>
      <c r="M185" s="121"/>
      <c r="N185" s="593" t="str">
        <f>IF(A185="","",INDEX(POA_GC_2026!CE:CE,MATCH(A185,POA_GC_2026!A:A,0)))</f>
        <v>SI</v>
      </c>
      <c r="O185" s="122">
        <v>0</v>
      </c>
      <c r="P185" s="122">
        <v>2377.62</v>
      </c>
      <c r="Q185" s="138" t="s">
        <v>26</v>
      </c>
      <c r="R185" s="116"/>
      <c r="S185" s="597"/>
      <c r="T185" s="598">
        <f t="shared" ca="1" si="17"/>
        <v>46247</v>
      </c>
      <c r="U185" s="599">
        <f t="shared" ca="1" si="19"/>
        <v>116</v>
      </c>
      <c r="V185" s="596"/>
      <c r="W185" s="588" t="str">
        <f t="shared" si="20"/>
        <v>90</v>
      </c>
      <c r="X185" s="588" t="str">
        <f>IF($A185="","",INDEX(POA_GC_2026!$G:$G,MATCH($A185,POA_GC_2026!$A:$A,0)))</f>
        <v>004</v>
      </c>
      <c r="Y185" s="589">
        <f t="shared" si="21"/>
        <v>0</v>
      </c>
      <c r="Z185" s="589">
        <f t="shared" si="22"/>
        <v>-2377.62</v>
      </c>
      <c r="AA185" s="116" t="s">
        <v>2942</v>
      </c>
      <c r="AB185" s="120" t="s">
        <v>2956</v>
      </c>
      <c r="AC185" s="116">
        <v>10005.82</v>
      </c>
      <c r="AD185" s="116">
        <v>10005.82</v>
      </c>
      <c r="AE185" s="116" t="s">
        <v>2462</v>
      </c>
      <c r="AF185" s="116" t="s">
        <v>2674</v>
      </c>
      <c r="AG185" s="604">
        <v>45840</v>
      </c>
      <c r="AH185" s="604">
        <v>45840</v>
      </c>
      <c r="AI185" s="116"/>
      <c r="AJ185" s="116">
        <v>30</v>
      </c>
      <c r="AK185" s="604">
        <v>45872</v>
      </c>
      <c r="AL185" s="600"/>
      <c r="AM185" s="596"/>
      <c r="AN185" s="116"/>
      <c r="AO185" s="116"/>
      <c r="AP185" s="116"/>
    </row>
    <row r="186" spans="1:42" ht="22.5" customHeight="1">
      <c r="A186" s="144" t="s">
        <v>2607</v>
      </c>
      <c r="B186" s="610" t="str">
        <f>IF($A186="","",INDEX(POA_GC_2026!$O:$O,MATCH($A186,POA_GC_2026!$A:$A,0)))</f>
        <v>PROVISION Y PRESTACION DE SERVICIOS DE SALUD</v>
      </c>
      <c r="C186" s="610" t="str">
        <f>IF($A186="","",INDEX(POA_GC_2026!$E:$E,MATCH($A186,POA_GC_2026!$A:$A,0)))</f>
        <v>90</v>
      </c>
      <c r="D186" s="610" t="str">
        <f>IF($A186="","",INDEX(POA_GC_2026!$B:$B,MATCH($A186,POA_GC_2026!$A:$A,0)))</f>
        <v>HOSPITAL GENERAL DE CHONE</v>
      </c>
      <c r="E186" s="610" t="str">
        <f>IF($A186="","",INDEX(POA_GC_2026!$C:$C,MATCH($A186,POA_GC_2026!$A:$A,0)))</f>
        <v>ADQUISICION DEL SERVICIO DE  SEGURIDAD Y VIGILANCIA</v>
      </c>
      <c r="F186" s="610">
        <f>IF($A186="","",INDEX(POA_GC_2026!$H:$H,MATCH($A186,POA_GC_2026!$A:$A,0)))</f>
        <v>530208</v>
      </c>
      <c r="G186" s="610" t="str">
        <f>IF($A186="","",INDEX(POA_GC_2026!$J:$J,MATCH($A186,POA_GC_2026!$A:$A,0)))</f>
        <v>001</v>
      </c>
      <c r="H186" s="611">
        <f>IF($A186="","",INDEX(POA_GC_2026!$BE:$BE,MATCH($A186,POA_GC_2026!$A:$A,0)))</f>
        <v>45715.399999999965</v>
      </c>
      <c r="I186" s="611">
        <f>IF($A186="","",INDEX(POA_GC_2026!$DG:$DG,MATCH($A186,POA_GC_2026!$A:$A,0)))</f>
        <v>0</v>
      </c>
      <c r="J186" s="611">
        <f t="shared" si="18"/>
        <v>45715.399999999965</v>
      </c>
      <c r="K186" s="119">
        <v>46164</v>
      </c>
      <c r="L186" s="120">
        <v>63</v>
      </c>
      <c r="M186" s="121">
        <v>0</v>
      </c>
      <c r="N186" s="593" t="str">
        <f>IF(A186="","",INDEX(POA_GC_2026!CE:CE,MATCH(A186,POA_GC_2026!A:A,0)))</f>
        <v>SI</v>
      </c>
      <c r="O186" s="122">
        <v>15029.72</v>
      </c>
      <c r="P186" s="122">
        <v>15029.72</v>
      </c>
      <c r="Q186" s="138" t="s">
        <v>26</v>
      </c>
      <c r="R186" s="116"/>
      <c r="S186" s="607">
        <v>46157</v>
      </c>
      <c r="T186" s="598">
        <f t="shared" ca="1" si="17"/>
        <v>46247</v>
      </c>
      <c r="U186" s="599">
        <f t="shared" ca="1" si="19"/>
        <v>81</v>
      </c>
      <c r="V186" s="596"/>
      <c r="W186" s="588" t="str">
        <f t="shared" si="20"/>
        <v>90</v>
      </c>
      <c r="X186" s="588" t="str">
        <f>IF($A186="","",INDEX(POA_GC_2026!$G:$G,MATCH($A186,POA_GC_2026!$A:$A,0)))</f>
        <v>004</v>
      </c>
      <c r="Y186" s="589">
        <f t="shared" si="21"/>
        <v>15029.72</v>
      </c>
      <c r="Z186" s="589">
        <f t="shared" si="22"/>
        <v>0</v>
      </c>
      <c r="AA186" s="116" t="s">
        <v>2940</v>
      </c>
      <c r="AB186" s="120" t="s">
        <v>2913</v>
      </c>
      <c r="AC186" s="116">
        <v>116209.2</v>
      </c>
      <c r="AD186" s="116">
        <v>112722.92</v>
      </c>
      <c r="AE186" s="116" t="s">
        <v>2462</v>
      </c>
      <c r="AF186" s="116" t="s">
        <v>2609</v>
      </c>
      <c r="AG186" s="604">
        <v>46009</v>
      </c>
      <c r="AH186" s="604">
        <v>46010</v>
      </c>
      <c r="AI186" s="116"/>
      <c r="AJ186" s="116">
        <v>151</v>
      </c>
      <c r="AK186" s="604">
        <v>46203</v>
      </c>
      <c r="AL186" s="600"/>
      <c r="AM186" s="596"/>
      <c r="AN186" s="116"/>
      <c r="AO186" s="116"/>
      <c r="AP186" s="116"/>
    </row>
    <row r="187" spans="1:42" ht="22.5" customHeight="1">
      <c r="A187" s="144" t="s">
        <v>2732</v>
      </c>
      <c r="B187" s="610" t="str">
        <f>IF($A187="","",INDEX(POA_GC_2026!$O:$O,MATCH($A187,POA_GC_2026!$A:$A,0)))</f>
        <v>PROVISION Y PRESTACION DE SERVICIOS DE SALUD</v>
      </c>
      <c r="C187" s="610" t="str">
        <f>IF($A187="","",INDEX(POA_GC_2026!$E:$E,MATCH($A187,POA_GC_2026!$A:$A,0)))</f>
        <v>90</v>
      </c>
      <c r="D187" s="610" t="str">
        <f>IF($A187="","",INDEX(POA_GC_2026!$B:$B,MATCH($A187,POA_GC_2026!$A:$A,0)))</f>
        <v>HOSPITAL GENERAL DE CHONE</v>
      </c>
      <c r="E187" s="610" t="str">
        <f>IF($A187="","",INDEX(POA_GC_2026!$C:$C,MATCH($A187,POA_GC_2026!$A:$A,0)))</f>
        <v>PAGO A JUBILADOS PATRONALES</v>
      </c>
      <c r="F187" s="610">
        <f>IF($A187="","",INDEX(POA_GC_2026!$H:$H,MATCH($A187,POA_GC_2026!$A:$A,0)))</f>
        <v>580209</v>
      </c>
      <c r="G187" s="610" t="str">
        <f>IF($A187="","",INDEX(POA_GC_2026!$J:$J,MATCH($A187,POA_GC_2026!$A:$A,0)))</f>
        <v>001</v>
      </c>
      <c r="H187" s="611">
        <f>IF($A187="","",INDEX(POA_GC_2026!$BE:$BE,MATCH($A187,POA_GC_2026!$A:$A,0)))</f>
        <v>283990.65999999997</v>
      </c>
      <c r="I187" s="611">
        <f>IF($A187="","",INDEX(POA_GC_2026!$DG:$DG,MATCH($A187,POA_GC_2026!$A:$A,0)))</f>
        <v>0</v>
      </c>
      <c r="J187" s="611">
        <f t="shared" si="18"/>
        <v>283990.65999999997</v>
      </c>
      <c r="K187" s="119">
        <v>46164</v>
      </c>
      <c r="L187" s="120"/>
      <c r="M187" s="121"/>
      <c r="N187" s="593" t="str">
        <f>IF(A187="","",INDEX(POA_GC_2026!CE:CE,MATCH(A187,POA_GC_2026!A:A,0)))</f>
        <v>SI</v>
      </c>
      <c r="O187" s="122">
        <v>21767.65</v>
      </c>
      <c r="P187" s="122">
        <v>21767.65</v>
      </c>
      <c r="Q187" s="138" t="s">
        <v>26</v>
      </c>
      <c r="R187" s="116"/>
      <c r="S187" s="597"/>
      <c r="T187" s="598">
        <f t="shared" ca="1" si="17"/>
        <v>46247</v>
      </c>
      <c r="U187" s="599">
        <f t="shared" ca="1" si="19"/>
        <v>81</v>
      </c>
      <c r="V187" s="596"/>
      <c r="W187" s="588" t="str">
        <f t="shared" si="20"/>
        <v>90</v>
      </c>
      <c r="X187" s="588" t="str">
        <f>IF($A187="","",INDEX(POA_GC_2026!$G:$G,MATCH($A187,POA_GC_2026!$A:$A,0)))</f>
        <v>004</v>
      </c>
      <c r="Y187" s="589">
        <f t="shared" si="21"/>
        <v>21767.65</v>
      </c>
      <c r="Z187" s="589">
        <f t="shared" si="22"/>
        <v>0</v>
      </c>
      <c r="AA187" s="116"/>
      <c r="AB187" s="120"/>
      <c r="AC187" s="116"/>
      <c r="AD187" s="116"/>
      <c r="AE187" s="116"/>
      <c r="AF187" s="116"/>
      <c r="AG187" s="596"/>
      <c r="AH187" s="596"/>
      <c r="AI187" s="116"/>
      <c r="AJ187" s="116"/>
      <c r="AK187" s="596"/>
      <c r="AL187" s="600"/>
      <c r="AM187" s="596"/>
      <c r="AN187" s="116"/>
      <c r="AO187" s="116"/>
      <c r="AP187" s="116"/>
    </row>
    <row r="188" spans="1:42" ht="22.5" customHeight="1">
      <c r="A188" s="144" t="s">
        <v>2566</v>
      </c>
      <c r="B188" s="610" t="str">
        <f>IF($A188="","",INDEX(POA_GC_2026!$O:$O,MATCH($A188,POA_GC_2026!$A:$A,0)))</f>
        <v>PROVISION Y PRESTACION DE SERVICIOS DE SALUD</v>
      </c>
      <c r="C188" s="610" t="str">
        <f>IF($A188="","",INDEX(POA_GC_2026!$E:$E,MATCH($A188,POA_GC_2026!$A:$A,0)))</f>
        <v>90</v>
      </c>
      <c r="D188" s="610" t="str">
        <f>IF($A188="","",INDEX(POA_GC_2026!$B:$B,MATCH($A188,POA_GC_2026!$A:$A,0)))</f>
        <v>HOSPITAL GENERAL DE CHONE</v>
      </c>
      <c r="E188" s="610" t="str">
        <f>IF($A188="","",INDEX(POA_GC_2026!$C:$C,MATCH($A188,POA_GC_2026!$A:$A,0)))</f>
        <v>PAGO DE REMUNERACIONES UNIFICADAS</v>
      </c>
      <c r="F188" s="610">
        <f>IF($A188="","",INDEX(POA_GC_2026!$H:$H,MATCH($A188,POA_GC_2026!$A:$A,0)))</f>
        <v>510105</v>
      </c>
      <c r="G188" s="610" t="str">
        <f>IF($A188="","",INDEX(POA_GC_2026!$J:$J,MATCH($A188,POA_GC_2026!$A:$A,0)))</f>
        <v>001</v>
      </c>
      <c r="H188" s="611">
        <f>IF($A188="","",INDEX(POA_GC_2026!$BE:$BE,MATCH($A188,POA_GC_2026!$A:$A,0)))</f>
        <v>525876</v>
      </c>
      <c r="I188" s="611">
        <f>IF($A188="","",INDEX(POA_GC_2026!$DG:$DG,MATCH($A188,POA_GC_2026!$A:$A,0)))</f>
        <v>0</v>
      </c>
      <c r="J188" s="611">
        <f t="shared" si="18"/>
        <v>525876</v>
      </c>
      <c r="K188" s="119">
        <v>46164</v>
      </c>
      <c r="L188" s="120"/>
      <c r="M188" s="121"/>
      <c r="N188" s="593" t="str">
        <f>IF(A188="","",INDEX(POA_GC_2026!CE:CE,MATCH(A188,POA_GC_2026!A:A,0)))</f>
        <v>SI</v>
      </c>
      <c r="O188" s="122">
        <v>41018</v>
      </c>
      <c r="P188" s="122">
        <v>41018</v>
      </c>
      <c r="Q188" s="138" t="s">
        <v>26</v>
      </c>
      <c r="R188" s="116"/>
      <c r="S188" s="597"/>
      <c r="T188" s="598">
        <f t="shared" ca="1" si="17"/>
        <v>46247</v>
      </c>
      <c r="U188" s="599">
        <f t="shared" ca="1" si="19"/>
        <v>81</v>
      </c>
      <c r="V188" s="596"/>
      <c r="W188" s="588" t="str">
        <f t="shared" si="20"/>
        <v>90</v>
      </c>
      <c r="X188" s="588" t="str">
        <f>IF($A188="","",INDEX(POA_GC_2026!$G:$G,MATCH($A188,POA_GC_2026!$A:$A,0)))</f>
        <v>004</v>
      </c>
      <c r="Y188" s="589">
        <f t="shared" si="21"/>
        <v>41018</v>
      </c>
      <c r="Z188" s="589">
        <f t="shared" si="22"/>
        <v>0</v>
      </c>
      <c r="AA188" s="116"/>
      <c r="AB188" s="120"/>
      <c r="AC188" s="116"/>
      <c r="AD188" s="116"/>
      <c r="AE188" s="116"/>
      <c r="AF188" s="116"/>
      <c r="AG188" s="596"/>
      <c r="AH188" s="596"/>
      <c r="AI188" s="116"/>
      <c r="AJ188" s="116"/>
      <c r="AK188" s="596"/>
      <c r="AL188" s="600"/>
      <c r="AM188" s="596"/>
      <c r="AN188" s="116"/>
      <c r="AO188" s="116"/>
      <c r="AP188" s="116"/>
    </row>
    <row r="189" spans="1:42" ht="22.5" customHeight="1">
      <c r="A189" s="144" t="s">
        <v>2567</v>
      </c>
      <c r="B189" s="610" t="str">
        <f>IF($A189="","",INDEX(POA_GC_2026!$O:$O,MATCH($A189,POA_GC_2026!$A:$A,0)))</f>
        <v>PROVISION Y PRESTACION DE SERVICIOS DE SALUD</v>
      </c>
      <c r="C189" s="610" t="str">
        <f>IF($A189="","",INDEX(POA_GC_2026!$E:$E,MATCH($A189,POA_GC_2026!$A:$A,0)))</f>
        <v>90</v>
      </c>
      <c r="D189" s="610" t="str">
        <f>IF($A189="","",INDEX(POA_GC_2026!$B:$B,MATCH($A189,POA_GC_2026!$A:$A,0)))</f>
        <v>HOSPITAL GENERAL DE CHONE</v>
      </c>
      <c r="E189" s="610" t="str">
        <f>IF($A189="","",INDEX(POA_GC_2026!$C:$C,MATCH($A189,POA_GC_2026!$A:$A,0)))</f>
        <v>PAGO DE SALARIOS UNIFICADOS</v>
      </c>
      <c r="F189" s="610">
        <f>IF($A189="","",INDEX(POA_GC_2026!$H:$H,MATCH($A189,POA_GC_2026!$A:$A,0)))</f>
        <v>510106</v>
      </c>
      <c r="G189" s="610" t="str">
        <f>IF($A189="","",INDEX(POA_GC_2026!$J:$J,MATCH($A189,POA_GC_2026!$A:$A,0)))</f>
        <v>001</v>
      </c>
      <c r="H189" s="611">
        <f>IF($A189="","",INDEX(POA_GC_2026!$BE:$BE,MATCH($A189,POA_GC_2026!$A:$A,0)))</f>
        <v>1138770.4800000002</v>
      </c>
      <c r="I189" s="611">
        <f>IF($A189="","",INDEX(POA_GC_2026!$DG:$DG,MATCH($A189,POA_GC_2026!$A:$A,0)))</f>
        <v>0</v>
      </c>
      <c r="J189" s="611">
        <f t="shared" si="18"/>
        <v>1138770.4800000002</v>
      </c>
      <c r="K189" s="119">
        <v>46164</v>
      </c>
      <c r="L189" s="120"/>
      <c r="M189" s="121"/>
      <c r="N189" s="593" t="str">
        <f>IF(A189="","",INDEX(POA_GC_2026!CE:CE,MATCH(A189,POA_GC_2026!A:A,0)))</f>
        <v>SI</v>
      </c>
      <c r="O189" s="122">
        <v>93577.86</v>
      </c>
      <c r="P189" s="122">
        <v>93577.86</v>
      </c>
      <c r="Q189" s="138" t="s">
        <v>26</v>
      </c>
      <c r="R189" s="116"/>
      <c r="S189" s="597"/>
      <c r="T189" s="598">
        <f t="shared" ca="1" si="17"/>
        <v>46247</v>
      </c>
      <c r="U189" s="599">
        <f t="shared" ca="1" si="19"/>
        <v>81</v>
      </c>
      <c r="V189" s="596"/>
      <c r="W189" s="588" t="str">
        <f t="shared" si="20"/>
        <v>90</v>
      </c>
      <c r="X189" s="588" t="str">
        <f>IF($A189="","",INDEX(POA_GC_2026!$G:$G,MATCH($A189,POA_GC_2026!$A:$A,0)))</f>
        <v>004</v>
      </c>
      <c r="Y189" s="589">
        <f t="shared" si="21"/>
        <v>93577.86</v>
      </c>
      <c r="Z189" s="589">
        <f t="shared" si="22"/>
        <v>0</v>
      </c>
      <c r="AA189" s="116"/>
      <c r="AB189" s="120"/>
      <c r="AC189" s="116"/>
      <c r="AD189" s="116"/>
      <c r="AE189" s="116"/>
      <c r="AF189" s="116"/>
      <c r="AG189" s="596"/>
      <c r="AH189" s="596"/>
      <c r="AI189" s="116"/>
      <c r="AJ189" s="116"/>
      <c r="AK189" s="596"/>
      <c r="AL189" s="600"/>
      <c r="AM189" s="596"/>
      <c r="AN189" s="116"/>
      <c r="AO189" s="116"/>
      <c r="AP189" s="116"/>
    </row>
    <row r="190" spans="1:42" ht="22.5" customHeight="1">
      <c r="A190" s="144" t="s">
        <v>2568</v>
      </c>
      <c r="B190" s="610" t="str">
        <f>IF($A190="","",INDEX(POA_GC_2026!$O:$O,MATCH($A190,POA_GC_2026!$A:$A,0)))</f>
        <v>PROVISION Y PRESTACION DE SERVICIOS DE SALUD</v>
      </c>
      <c r="C190" s="610" t="str">
        <f>IF($A190="","",INDEX(POA_GC_2026!$E:$E,MATCH($A190,POA_GC_2026!$A:$A,0)))</f>
        <v>90</v>
      </c>
      <c r="D190" s="610" t="str">
        <f>IF($A190="","",INDEX(POA_GC_2026!$B:$B,MATCH($A190,POA_GC_2026!$A:$A,0)))</f>
        <v>HOSPITAL GENERAL DE CHONE</v>
      </c>
      <c r="E190" s="610" t="str">
        <f>IF($A190="","",INDEX(POA_GC_2026!$C:$C,MATCH($A190,POA_GC_2026!$A:$A,0)))</f>
        <v xml:space="preserve"> PAGO DE REMUNERACIONES UNIFICADAS A PROFESIONALES DE LA SALUD</v>
      </c>
      <c r="F190" s="610">
        <f>IF($A190="","",INDEX(POA_GC_2026!$H:$H,MATCH($A190,POA_GC_2026!$A:$A,0)))</f>
        <v>510111</v>
      </c>
      <c r="G190" s="610" t="str">
        <f>IF($A190="","",INDEX(POA_GC_2026!$J:$J,MATCH($A190,POA_GC_2026!$A:$A,0)))</f>
        <v>001</v>
      </c>
      <c r="H190" s="611">
        <f>IF($A190="","",INDEX(POA_GC_2026!$BE:$BE,MATCH($A190,POA_GC_2026!$A:$A,0)))</f>
        <v>3251964</v>
      </c>
      <c r="I190" s="611">
        <f>IF($A190="","",INDEX(POA_GC_2026!$DG:$DG,MATCH($A190,POA_GC_2026!$A:$A,0)))</f>
        <v>0</v>
      </c>
      <c r="J190" s="611">
        <f t="shared" si="18"/>
        <v>3251964</v>
      </c>
      <c r="K190" s="119">
        <v>46164</v>
      </c>
      <c r="L190" s="120"/>
      <c r="M190" s="121"/>
      <c r="N190" s="593" t="str">
        <f>IF(A190="","",INDEX(POA_GC_2026!CE:CE,MATCH(A190,POA_GC_2026!A:A,0)))</f>
        <v>SI</v>
      </c>
      <c r="O190" s="122">
        <v>264056</v>
      </c>
      <c r="P190" s="122">
        <v>264056</v>
      </c>
      <c r="Q190" s="138" t="s">
        <v>26</v>
      </c>
      <c r="R190" s="116"/>
      <c r="S190" s="597"/>
      <c r="T190" s="598">
        <f t="shared" ca="1" si="17"/>
        <v>46247</v>
      </c>
      <c r="U190" s="599">
        <f t="shared" ca="1" si="19"/>
        <v>81</v>
      </c>
      <c r="V190" s="596"/>
      <c r="W190" s="588" t="str">
        <f t="shared" si="20"/>
        <v>90</v>
      </c>
      <c r="X190" s="588" t="str">
        <f>IF($A190="","",INDEX(POA_GC_2026!$G:$G,MATCH($A190,POA_GC_2026!$A:$A,0)))</f>
        <v>004</v>
      </c>
      <c r="Y190" s="589">
        <f t="shared" si="21"/>
        <v>264056</v>
      </c>
      <c r="Z190" s="589">
        <f t="shared" si="22"/>
        <v>0</v>
      </c>
      <c r="AA190" s="116"/>
      <c r="AB190" s="120"/>
      <c r="AC190" s="116"/>
      <c r="AD190" s="116"/>
      <c r="AE190" s="116"/>
      <c r="AF190" s="116"/>
      <c r="AG190" s="596"/>
      <c r="AH190" s="596"/>
      <c r="AI190" s="116"/>
      <c r="AJ190" s="116"/>
      <c r="AK190" s="596"/>
      <c r="AL190" s="600"/>
      <c r="AM190" s="596"/>
      <c r="AN190" s="116"/>
      <c r="AO190" s="116"/>
      <c r="AP190" s="116"/>
    </row>
    <row r="191" spans="1:42" ht="22.5" customHeight="1">
      <c r="A191" s="144" t="s">
        <v>2582</v>
      </c>
      <c r="B191" s="610" t="str">
        <f>IF($A191="","",INDEX(POA_GC_2026!$O:$O,MATCH($A191,POA_GC_2026!$A:$A,0)))</f>
        <v>PROVISION Y PRESTACION DE SERVICIOS DE SALUD</v>
      </c>
      <c r="C191" s="610" t="str">
        <f>IF($A191="","",INDEX(POA_GC_2026!$E:$E,MATCH($A191,POA_GC_2026!$A:$A,0)))</f>
        <v>90</v>
      </c>
      <c r="D191" s="610" t="str">
        <f>IF($A191="","",INDEX(POA_GC_2026!$B:$B,MATCH($A191,POA_GC_2026!$A:$A,0)))</f>
        <v>HOSPITAL GENERAL DE CHONE</v>
      </c>
      <c r="E191" s="610" t="str">
        <f>IF($A191="","",INDEX(POA_GC_2026!$C:$C,MATCH($A191,POA_GC_2026!$A:$A,0)))</f>
        <v>PAGO DE SERVICIOS PERSONALES POR CONTRATO</v>
      </c>
      <c r="F191" s="610">
        <f>IF($A191="","",INDEX(POA_GC_2026!$H:$H,MATCH($A191,POA_GC_2026!$A:$A,0)))</f>
        <v>510510</v>
      </c>
      <c r="G191" s="610" t="str">
        <f>IF($A191="","",INDEX(POA_GC_2026!$J:$J,MATCH($A191,POA_GC_2026!$A:$A,0)))</f>
        <v>001</v>
      </c>
      <c r="H191" s="611">
        <f>IF($A191="","",INDEX(POA_GC_2026!$BE:$BE,MATCH($A191,POA_GC_2026!$A:$A,0)))</f>
        <v>141312</v>
      </c>
      <c r="I191" s="611">
        <f>IF($A191="","",INDEX(POA_GC_2026!$DG:$DG,MATCH($A191,POA_GC_2026!$A:$A,0)))</f>
        <v>0</v>
      </c>
      <c r="J191" s="611">
        <f t="shared" si="18"/>
        <v>141312</v>
      </c>
      <c r="K191" s="119">
        <v>46164</v>
      </c>
      <c r="L191" s="120"/>
      <c r="M191" s="121"/>
      <c r="N191" s="593" t="str">
        <f>IF(A191="","",INDEX(POA_GC_2026!CE:CE,MATCH(A191,POA_GC_2026!A:A,0)))</f>
        <v>SI</v>
      </c>
      <c r="O191" s="122">
        <v>10690</v>
      </c>
      <c r="P191" s="122">
        <v>10690</v>
      </c>
      <c r="Q191" s="138" t="s">
        <v>26</v>
      </c>
      <c r="R191" s="116"/>
      <c r="S191" s="597"/>
      <c r="T191" s="598">
        <f t="shared" ca="1" si="17"/>
        <v>46247</v>
      </c>
      <c r="U191" s="599">
        <f t="shared" ca="1" si="19"/>
        <v>81</v>
      </c>
      <c r="V191" s="596"/>
      <c r="W191" s="588" t="str">
        <f t="shared" si="20"/>
        <v>90</v>
      </c>
      <c r="X191" s="588" t="str">
        <f>IF($A191="","",INDEX(POA_GC_2026!$G:$G,MATCH($A191,POA_GC_2026!$A:$A,0)))</f>
        <v>004</v>
      </c>
      <c r="Y191" s="589">
        <f t="shared" si="21"/>
        <v>10690</v>
      </c>
      <c r="Z191" s="589">
        <f t="shared" si="22"/>
        <v>0</v>
      </c>
      <c r="AA191" s="116"/>
      <c r="AB191" s="120"/>
      <c r="AC191" s="116"/>
      <c r="AD191" s="116"/>
      <c r="AE191" s="116"/>
      <c r="AF191" s="116"/>
      <c r="AG191" s="596"/>
      <c r="AH191" s="596"/>
      <c r="AI191" s="116"/>
      <c r="AJ191" s="116"/>
      <c r="AK191" s="596"/>
      <c r="AL191" s="600"/>
      <c r="AM191" s="596"/>
      <c r="AN191" s="116"/>
      <c r="AO191" s="116"/>
      <c r="AP191" s="116"/>
    </row>
    <row r="192" spans="1:42" ht="22.5" customHeight="1">
      <c r="A192" s="144" t="s">
        <v>2586</v>
      </c>
      <c r="B192" s="610" t="str">
        <f>IF($A192="","",INDEX(POA_GC_2026!$O:$O,MATCH($A192,POA_GC_2026!$A:$A,0)))</f>
        <v>PROVISION Y PRESTACION DE SERVICIOS DE SALUD</v>
      </c>
      <c r="C192" s="610" t="str">
        <f>IF($A192="","",INDEX(POA_GC_2026!$E:$E,MATCH($A192,POA_GC_2026!$A:$A,0)))</f>
        <v>90</v>
      </c>
      <c r="D192" s="610" t="str">
        <f>IF($A192="","",INDEX(POA_GC_2026!$B:$B,MATCH($A192,POA_GC_2026!$A:$A,0)))</f>
        <v>HOSPITAL GENERAL DE CHONE</v>
      </c>
      <c r="E192" s="610" t="str">
        <f>IF($A192="","",INDEX(POA_GC_2026!$C:$C,MATCH($A192,POA_GC_2026!$A:$A,0)))</f>
        <v>PAGO DESERVICIOS PERSONALES POR CONTRATO A PROFESIONALES DE LA SALUD</v>
      </c>
      <c r="F192" s="610">
        <f>IF($A192="","",INDEX(POA_GC_2026!$H:$H,MATCH($A192,POA_GC_2026!$A:$A,0)))</f>
        <v>510517</v>
      </c>
      <c r="G192" s="610" t="str">
        <f>IF($A192="","",INDEX(POA_GC_2026!$J:$J,MATCH($A192,POA_GC_2026!$A:$A,0)))</f>
        <v>001</v>
      </c>
      <c r="H192" s="611">
        <f>IF($A192="","",INDEX(POA_GC_2026!$BE:$BE,MATCH($A192,POA_GC_2026!$A:$A,0)))</f>
        <v>3568206</v>
      </c>
      <c r="I192" s="611">
        <f>IF($A192="","",INDEX(POA_GC_2026!$DG:$DG,MATCH($A192,POA_GC_2026!$A:$A,0)))</f>
        <v>0</v>
      </c>
      <c r="J192" s="611">
        <f t="shared" si="18"/>
        <v>3568206</v>
      </c>
      <c r="K192" s="119">
        <v>46164</v>
      </c>
      <c r="L192" s="120"/>
      <c r="M192" s="121"/>
      <c r="N192" s="593" t="str">
        <f>IF(A192="","",INDEX(POA_GC_2026!CE:CE,MATCH(A192,POA_GC_2026!A:A,0)))</f>
        <v>SI</v>
      </c>
      <c r="O192" s="122">
        <v>297706</v>
      </c>
      <c r="P192" s="122">
        <v>297706</v>
      </c>
      <c r="Q192" s="138" t="s">
        <v>26</v>
      </c>
      <c r="R192" s="116"/>
      <c r="S192" s="597"/>
      <c r="T192" s="598">
        <f t="shared" ca="1" si="17"/>
        <v>46247</v>
      </c>
      <c r="U192" s="599">
        <f t="shared" ca="1" si="19"/>
        <v>81</v>
      </c>
      <c r="V192" s="596"/>
      <c r="W192" s="588" t="str">
        <f t="shared" si="20"/>
        <v>90</v>
      </c>
      <c r="X192" s="588" t="str">
        <f>IF($A192="","",INDEX(POA_GC_2026!$G:$G,MATCH($A192,POA_GC_2026!$A:$A,0)))</f>
        <v>004</v>
      </c>
      <c r="Y192" s="589">
        <f t="shared" si="21"/>
        <v>297706</v>
      </c>
      <c r="Z192" s="589">
        <f t="shared" si="22"/>
        <v>0</v>
      </c>
      <c r="AA192" s="116"/>
      <c r="AB192" s="120"/>
      <c r="AC192" s="116"/>
      <c r="AD192" s="116"/>
      <c r="AE192" s="116"/>
      <c r="AF192" s="116"/>
      <c r="AG192" s="596"/>
      <c r="AH192" s="596"/>
      <c r="AI192" s="116"/>
      <c r="AJ192" s="116"/>
      <c r="AK192" s="596"/>
      <c r="AL192" s="600"/>
      <c r="AM192" s="596"/>
      <c r="AN192" s="116"/>
      <c r="AO192" s="116"/>
      <c r="AP192" s="116"/>
    </row>
    <row r="193" spans="1:42" ht="22.5" customHeight="1">
      <c r="A193" s="144" t="s">
        <v>2736</v>
      </c>
      <c r="B193" s="610" t="str">
        <f>IF($A193="","",INDEX(POA_GC_2026!$O:$O,MATCH($A193,POA_GC_2026!$A:$A,0)))</f>
        <v>PROVISION Y PRESTACION DE SERVICIOS DE SALUD</v>
      </c>
      <c r="C193" s="610" t="str">
        <f>IF($A193="","",INDEX(POA_GC_2026!$E:$E,MATCH($A193,POA_GC_2026!$A:$A,0)))</f>
        <v>90</v>
      </c>
      <c r="D193" s="610" t="str">
        <f>IF($A193="","",INDEX(POA_GC_2026!$B:$B,MATCH($A193,POA_GC_2026!$A:$A,0)))</f>
        <v>HOSPITAL GENERAL DE CHONE</v>
      </c>
      <c r="E193" s="610" t="str">
        <f>IF($A193="","",INDEX(POA_GC_2026!$C:$C,MATCH($A193,POA_GC_2026!$A:$A,0)))</f>
        <v xml:space="preserve"> PAGO DE SERVICIOS PERSONALES POR DEVENGAMIENTO DE BECAS PROFESIONALES DE LA SALUD</v>
      </c>
      <c r="F193" s="610">
        <f>IF($A193="","",INDEX(POA_GC_2026!$H:$H,MATCH($A193,POA_GC_2026!$A:$A,0)))</f>
        <v>510516</v>
      </c>
      <c r="G193" s="610" t="str">
        <f>IF($A193="","",INDEX(POA_GC_2026!$J:$J,MATCH($A193,POA_GC_2026!$A:$A,0)))</f>
        <v>001</v>
      </c>
      <c r="H193" s="611">
        <f>IF($A193="","",INDEX(POA_GC_2026!$BE:$BE,MATCH($A193,POA_GC_2026!$A:$A,0)))</f>
        <v>47538</v>
      </c>
      <c r="I193" s="611">
        <f>IF($A193="","",INDEX(POA_GC_2026!$DG:$DG,MATCH($A193,POA_GC_2026!$A:$A,0)))</f>
        <v>0</v>
      </c>
      <c r="J193" s="611">
        <f t="shared" si="18"/>
        <v>47538</v>
      </c>
      <c r="K193" s="119">
        <v>46164</v>
      </c>
      <c r="L193" s="120"/>
      <c r="M193" s="121"/>
      <c r="N193" s="593" t="str">
        <f>IF(A193="","",INDEX(POA_GC_2026!CE:CE,MATCH(A193,POA_GC_2026!A:A,0)))</f>
        <v>SI</v>
      </c>
      <c r="O193" s="122">
        <v>5282</v>
      </c>
      <c r="P193" s="122">
        <v>5282</v>
      </c>
      <c r="Q193" s="138" t="s">
        <v>26</v>
      </c>
      <c r="R193" s="116"/>
      <c r="S193" s="597"/>
      <c r="T193" s="598">
        <f t="shared" ca="1" si="17"/>
        <v>46247</v>
      </c>
      <c r="U193" s="599">
        <f t="shared" ca="1" si="19"/>
        <v>81</v>
      </c>
      <c r="V193" s="596"/>
      <c r="W193" s="588" t="str">
        <f t="shared" si="20"/>
        <v>90</v>
      </c>
      <c r="X193" s="588" t="str">
        <f>IF($A193="","",INDEX(POA_GC_2026!$G:$G,MATCH($A193,POA_GC_2026!$A:$A,0)))</f>
        <v>004</v>
      </c>
      <c r="Y193" s="589">
        <f t="shared" si="21"/>
        <v>5282</v>
      </c>
      <c r="Z193" s="589">
        <f t="shared" si="22"/>
        <v>0</v>
      </c>
      <c r="AA193" s="116"/>
      <c r="AB193" s="120"/>
      <c r="AC193" s="116"/>
      <c r="AD193" s="116"/>
      <c r="AE193" s="116"/>
      <c r="AF193" s="116"/>
      <c r="AG193" s="596"/>
      <c r="AH193" s="596"/>
      <c r="AI193" s="116"/>
      <c r="AJ193" s="116"/>
      <c r="AK193" s="596"/>
      <c r="AL193" s="600"/>
      <c r="AM193" s="596"/>
      <c r="AN193" s="116"/>
      <c r="AO193" s="116"/>
      <c r="AP193" s="116"/>
    </row>
    <row r="194" spans="1:42" ht="22.5" customHeight="1">
      <c r="A194" s="144" t="s">
        <v>2751</v>
      </c>
      <c r="B194" s="610" t="str">
        <f>IF($A194="","",INDEX(POA_GC_2026!$O:$O,MATCH($A194,POA_GC_2026!$A:$A,0)))</f>
        <v>GARANTIA DE LA CALIDAD DE LOS SERVICIOS DE SALUD</v>
      </c>
      <c r="C194" s="610" t="str">
        <f>IF($A194="","",INDEX(POA_GC_2026!$E:$E,MATCH($A194,POA_GC_2026!$A:$A,0)))</f>
        <v>57</v>
      </c>
      <c r="D194" s="610" t="str">
        <f>IF($A194="","",INDEX(POA_GC_2026!$B:$B,MATCH($A194,POA_GC_2026!$A:$A,0)))</f>
        <v>HOSPITAL GENERAL DE CHONE</v>
      </c>
      <c r="E194" s="610" t="str">
        <f>IF($A194="","",INDEX(POA_GC_2026!$C:$C,MATCH($A194,POA_GC_2026!$A:$A,0)))</f>
        <v>CONTRATACION DEL SERVICIO DE MANTENIMIENTO DE MAQUINARIAS Y EQUIPOS</v>
      </c>
      <c r="F194" s="610">
        <f>IF($A194="","",INDEX(POA_GC_2026!$H:$H,MATCH($A194,POA_GC_2026!$A:$A,0)))</f>
        <v>530404</v>
      </c>
      <c r="G194" s="610" t="str">
        <f>IF($A194="","",INDEX(POA_GC_2026!$J:$J,MATCH($A194,POA_GC_2026!$A:$A,0)))</f>
        <v>001</v>
      </c>
      <c r="H194" s="611">
        <f>IF($A194="","",INDEX(POA_GC_2026!$BE:$BE,MATCH($A194,POA_GC_2026!$A:$A,0)))</f>
        <v>4560</v>
      </c>
      <c r="I194" s="611">
        <f>IF($A194="","",INDEX(POA_GC_2026!$DG:$DG,MATCH($A194,POA_GC_2026!$A:$A,0)))</f>
        <v>0</v>
      </c>
      <c r="J194" s="611">
        <f t="shared" si="18"/>
        <v>4560</v>
      </c>
      <c r="K194" s="119">
        <v>46175</v>
      </c>
      <c r="L194" s="120">
        <v>70</v>
      </c>
      <c r="M194" s="121">
        <v>0</v>
      </c>
      <c r="N194" s="593" t="str">
        <f>IF(A194="","",INDEX(POA_GC_2026!CE:CE,MATCH(A194,POA_GC_2026!A:A,0)))</f>
        <v>SI</v>
      </c>
      <c r="O194" s="122">
        <v>4560</v>
      </c>
      <c r="P194" s="122">
        <v>4560</v>
      </c>
      <c r="Q194" s="603" t="s">
        <v>28</v>
      </c>
      <c r="R194" s="116"/>
      <c r="S194" s="597"/>
      <c r="T194" s="598">
        <f t="shared" ca="1" si="17"/>
        <v>46247</v>
      </c>
      <c r="U194" s="599">
        <f t="shared" ca="1" si="19"/>
        <v>71</v>
      </c>
      <c r="V194" s="596"/>
      <c r="W194" s="588" t="str">
        <f t="shared" si="20"/>
        <v>57</v>
      </c>
      <c r="X194" s="588" t="str">
        <f>IF($A194="","",INDEX(POA_GC_2026!$G:$G,MATCH($A194,POA_GC_2026!$A:$A,0)))</f>
        <v>002</v>
      </c>
      <c r="Y194" s="589">
        <f t="shared" si="21"/>
        <v>4560</v>
      </c>
      <c r="Z194" s="589">
        <f t="shared" si="22"/>
        <v>0</v>
      </c>
      <c r="AA194" s="116" t="s">
        <v>2460</v>
      </c>
      <c r="AB194" s="120" t="s">
        <v>2929</v>
      </c>
      <c r="AC194" s="116">
        <v>4560</v>
      </c>
      <c r="AD194" s="116">
        <v>4560</v>
      </c>
      <c r="AE194" s="116" t="s">
        <v>2418</v>
      </c>
      <c r="AF194" s="116" t="s">
        <v>2752</v>
      </c>
      <c r="AG194" s="604">
        <v>46181</v>
      </c>
      <c r="AH194" s="604">
        <v>46181</v>
      </c>
      <c r="AI194" s="116"/>
      <c r="AJ194" s="116">
        <v>10</v>
      </c>
      <c r="AK194" s="604">
        <v>46193</v>
      </c>
      <c r="AL194" s="604">
        <v>46203</v>
      </c>
      <c r="AM194" s="604">
        <v>46218</v>
      </c>
      <c r="AN194" s="116"/>
      <c r="AO194" s="116"/>
      <c r="AP194" s="116"/>
    </row>
    <row r="195" spans="1:42" ht="22.5" customHeight="1">
      <c r="A195" s="144" t="s">
        <v>2618</v>
      </c>
      <c r="B195" s="610" t="str">
        <f>IF($A195="","",INDEX(POA_GC_2026!$O:$O,MATCH($A195,POA_GC_2026!$A:$A,0)))</f>
        <v>PROVISION Y PRESTACION DE SERVICIOS DE SALUD</v>
      </c>
      <c r="C195" s="610" t="str">
        <f>IF($A195="","",INDEX(POA_GC_2026!$E:$E,MATCH($A195,POA_GC_2026!$A:$A,0)))</f>
        <v>90</v>
      </c>
      <c r="D195" s="610" t="str">
        <f>IF($A195="","",INDEX(POA_GC_2026!$B:$B,MATCH($A195,POA_GC_2026!$A:$A,0)))</f>
        <v>HOSPITAL GENERAL DE CHONE</v>
      </c>
      <c r="E195" s="610" t="str">
        <f>IF($A195="","",INDEX(POA_GC_2026!$C:$C,MATCH($A195,POA_GC_2026!$A:$A,0)))</f>
        <v>ADQUISICIÓN DEL SERVICIO DE LIMPIEZA DE LAS INSTALACIONES HOSPITALARIAS</v>
      </c>
      <c r="F195" s="610">
        <f>IF($A195="","",INDEX(POA_GC_2026!$H:$H,MATCH($A195,POA_GC_2026!$A:$A,0)))</f>
        <v>530209</v>
      </c>
      <c r="G195" s="610" t="str">
        <f>IF($A195="","",INDEX(POA_GC_2026!$J:$J,MATCH($A195,POA_GC_2026!$A:$A,0)))</f>
        <v>001</v>
      </c>
      <c r="H195" s="611">
        <f>IF($A195="","",INDEX(POA_GC_2026!$BE:$BE,MATCH($A195,POA_GC_2026!$A:$A,0)))</f>
        <v>27438.30000000001</v>
      </c>
      <c r="I195" s="611">
        <f>IF($A195="","",INDEX(POA_GC_2026!$DG:$DG,MATCH($A195,POA_GC_2026!$A:$A,0)))</f>
        <v>0</v>
      </c>
      <c r="J195" s="611">
        <f t="shared" si="18"/>
        <v>27438.30000000001</v>
      </c>
      <c r="K195" s="119">
        <v>46175</v>
      </c>
      <c r="L195" s="120">
        <v>68</v>
      </c>
      <c r="M195" s="121">
        <v>0</v>
      </c>
      <c r="N195" s="593" t="str">
        <f>IF(A195="","",INDEX(POA_GC_2026!CE:CE,MATCH(A195,POA_GC_2026!A:A,0)))</f>
        <v>SI</v>
      </c>
      <c r="O195" s="122">
        <v>16462.98</v>
      </c>
      <c r="P195" s="122">
        <v>16462.98</v>
      </c>
      <c r="Q195" s="138" t="s">
        <v>27</v>
      </c>
      <c r="R195" s="116"/>
      <c r="S195" s="607">
        <v>46148</v>
      </c>
      <c r="T195" s="598">
        <f t="shared" ca="1" si="17"/>
        <v>46247</v>
      </c>
      <c r="U195" s="599">
        <f t="shared" ca="1" si="19"/>
        <v>71</v>
      </c>
      <c r="V195" s="596"/>
      <c r="W195" s="588" t="str">
        <f t="shared" si="20"/>
        <v>90</v>
      </c>
      <c r="X195" s="588" t="str">
        <f>IF($A195="","",INDEX(POA_GC_2026!$G:$G,MATCH($A195,POA_GC_2026!$A:$A,0)))</f>
        <v>004</v>
      </c>
      <c r="Y195" s="589">
        <f t="shared" si="21"/>
        <v>16462.98</v>
      </c>
      <c r="Z195" s="589">
        <f t="shared" si="22"/>
        <v>0</v>
      </c>
      <c r="AA195" s="116" t="s">
        <v>2940</v>
      </c>
      <c r="AB195" s="120" t="s">
        <v>2847</v>
      </c>
      <c r="AC195" s="116">
        <v>38413.620000000003</v>
      </c>
      <c r="AD195" s="116">
        <v>38413.620000000003</v>
      </c>
      <c r="AE195" s="116" t="s">
        <v>2462</v>
      </c>
      <c r="AF195" s="116" t="s">
        <v>2619</v>
      </c>
      <c r="AG195" s="604">
        <v>45986</v>
      </c>
      <c r="AH195" s="604">
        <v>45987</v>
      </c>
      <c r="AI195" s="116"/>
      <c r="AJ195" s="116">
        <v>212</v>
      </c>
      <c r="AK195" s="604">
        <v>46234</v>
      </c>
      <c r="AL195" s="606">
        <v>46068</v>
      </c>
      <c r="AM195" s="604">
        <v>46234</v>
      </c>
      <c r="AN195" s="116"/>
      <c r="AO195" s="116"/>
      <c r="AP195" s="116"/>
    </row>
    <row r="196" spans="1:42" ht="22.5" customHeight="1">
      <c r="A196" s="144" t="s">
        <v>2629</v>
      </c>
      <c r="B196" s="610" t="str">
        <f>IF($A196="","",INDEX(POA_GC_2026!$O:$O,MATCH($A196,POA_GC_2026!$A:$A,0)))</f>
        <v>PROVISION Y PRESTACION DE SERVICIOS DE SALUD</v>
      </c>
      <c r="C196" s="610" t="str">
        <f>IF($A196="","",INDEX(POA_GC_2026!$E:$E,MATCH($A196,POA_GC_2026!$A:$A,0)))</f>
        <v>90</v>
      </c>
      <c r="D196" s="610" t="str">
        <f>IF($A196="","",INDEX(POA_GC_2026!$B:$B,MATCH($A196,POA_GC_2026!$A:$A,0)))</f>
        <v>HOSPITAL GENERAL DE CHONE</v>
      </c>
      <c r="E196" s="610" t="str">
        <f>IF($A196="","",INDEX(POA_GC_2026!$C:$C,MATCH($A196,POA_GC_2026!$A:$A,0)))</f>
        <v>ADQUISICION DE SERVICIO EXTERNALIZADO DE ALIMENTACION</v>
      </c>
      <c r="F196" s="610">
        <f>IF($A196="","",INDEX(POA_GC_2026!$H:$H,MATCH($A196,POA_GC_2026!$A:$A,0)))</f>
        <v>530235</v>
      </c>
      <c r="G196" s="610" t="str">
        <f>IF($A196="","",INDEX(POA_GC_2026!$J:$J,MATCH($A196,POA_GC_2026!$A:$A,0)))</f>
        <v>001</v>
      </c>
      <c r="H196" s="611">
        <f>IF($A196="","",INDEX(POA_GC_2026!$BE:$BE,MATCH($A196,POA_GC_2026!$A:$A,0)))</f>
        <v>87177.449999999983</v>
      </c>
      <c r="I196" s="611">
        <f>IF($A196="","",INDEX(POA_GC_2026!$DG:$DG,MATCH($A196,POA_GC_2026!$A:$A,0)))</f>
        <v>0</v>
      </c>
      <c r="J196" s="611">
        <f t="shared" si="18"/>
        <v>87177.449999999983</v>
      </c>
      <c r="K196" s="119">
        <v>46177</v>
      </c>
      <c r="L196" s="120">
        <v>73</v>
      </c>
      <c r="M196" s="121">
        <v>0</v>
      </c>
      <c r="N196" s="593" t="str">
        <f>IF(A196="","",INDEX(POA_GC_2026!CE:CE,MATCH(A196,POA_GC_2026!A:A,0)))</f>
        <v>SI</v>
      </c>
      <c r="O196" s="122">
        <v>27720.59</v>
      </c>
      <c r="P196" s="122">
        <v>27720.59</v>
      </c>
      <c r="Q196" s="138" t="s">
        <v>27</v>
      </c>
      <c r="R196" s="116"/>
      <c r="S196" s="607">
        <v>46176</v>
      </c>
      <c r="T196" s="598">
        <f t="shared" ca="1" si="17"/>
        <v>46247</v>
      </c>
      <c r="U196" s="599">
        <f t="shared" ca="1" si="19"/>
        <v>69</v>
      </c>
      <c r="V196" s="596"/>
      <c r="W196" s="588" t="str">
        <f t="shared" si="20"/>
        <v>90</v>
      </c>
      <c r="X196" s="588" t="str">
        <f>IF($A196="","",INDEX(POA_GC_2026!$G:$G,MATCH($A196,POA_GC_2026!$A:$A,0)))</f>
        <v>004</v>
      </c>
      <c r="Y196" s="589">
        <f t="shared" si="21"/>
        <v>27720.59</v>
      </c>
      <c r="Z196" s="589">
        <f t="shared" si="22"/>
        <v>0</v>
      </c>
      <c r="AA196" s="116" t="s">
        <v>2940</v>
      </c>
      <c r="AB196" s="120" t="s">
        <v>2848</v>
      </c>
      <c r="AC196" s="116">
        <v>353920</v>
      </c>
      <c r="AD196" s="116">
        <v>353920</v>
      </c>
      <c r="AE196" s="116" t="s">
        <v>2462</v>
      </c>
      <c r="AF196" s="116" t="s">
        <v>2631</v>
      </c>
      <c r="AG196" s="604">
        <v>46021</v>
      </c>
      <c r="AH196" s="604">
        <v>46022</v>
      </c>
      <c r="AI196" s="116"/>
      <c r="AJ196" s="116">
        <v>304</v>
      </c>
      <c r="AK196" s="604">
        <v>46326</v>
      </c>
      <c r="AL196" s="606">
        <v>46068</v>
      </c>
      <c r="AM196" s="604">
        <v>46326</v>
      </c>
      <c r="AN196" s="116"/>
      <c r="AO196" s="116"/>
      <c r="AP196" s="116"/>
    </row>
    <row r="197" spans="1:42" ht="22.5" customHeight="1">
      <c r="A197" s="144" t="s">
        <v>2582</v>
      </c>
      <c r="B197" s="610" t="str">
        <f>IF($A197="","",INDEX(POA_GC_2026!$O:$O,MATCH($A197,POA_GC_2026!$A:$A,0)))</f>
        <v>PROVISION Y PRESTACION DE SERVICIOS DE SALUD</v>
      </c>
      <c r="C197" s="610" t="str">
        <f>IF($A197="","",INDEX(POA_GC_2026!$E:$E,MATCH($A197,POA_GC_2026!$A:$A,0)))</f>
        <v>90</v>
      </c>
      <c r="D197" s="610" t="str">
        <f>IF($A197="","",INDEX(POA_GC_2026!$B:$B,MATCH($A197,POA_GC_2026!$A:$A,0)))</f>
        <v>HOSPITAL GENERAL DE CHONE</v>
      </c>
      <c r="E197" s="610" t="str">
        <f>IF($A197="","",INDEX(POA_GC_2026!$C:$C,MATCH($A197,POA_GC_2026!$A:$A,0)))</f>
        <v>PAGO DE SERVICIOS PERSONALES POR CONTRATO</v>
      </c>
      <c r="F197" s="610">
        <f>IF($A197="","",INDEX(POA_GC_2026!$H:$H,MATCH($A197,POA_GC_2026!$A:$A,0)))</f>
        <v>510510</v>
      </c>
      <c r="G197" s="610" t="str">
        <f>IF($A197="","",INDEX(POA_GC_2026!$J:$J,MATCH($A197,POA_GC_2026!$A:$A,0)))</f>
        <v>001</v>
      </c>
      <c r="H197" s="611">
        <f>IF($A197="","",INDEX(POA_GC_2026!$BE:$BE,MATCH($A197,POA_GC_2026!$A:$A,0)))</f>
        <v>141312</v>
      </c>
      <c r="I197" s="611">
        <f>IF($A197="","",INDEX(POA_GC_2026!$DG:$DG,MATCH($A197,POA_GC_2026!$A:$A,0)))</f>
        <v>0</v>
      </c>
      <c r="J197" s="611">
        <f t="shared" si="18"/>
        <v>141312</v>
      </c>
      <c r="K197" s="119">
        <v>46177</v>
      </c>
      <c r="L197" s="120"/>
      <c r="M197" s="121">
        <v>0</v>
      </c>
      <c r="N197" s="593" t="str">
        <f>IF(A197="","",INDEX(POA_GC_2026!CE:CE,MATCH(A197,POA_GC_2026!A:A,0)))</f>
        <v>SI</v>
      </c>
      <c r="O197" s="122">
        <v>11993.2</v>
      </c>
      <c r="P197" s="122">
        <v>11993.2</v>
      </c>
      <c r="Q197" s="138" t="s">
        <v>27</v>
      </c>
      <c r="R197" s="116"/>
      <c r="S197" s="597"/>
      <c r="T197" s="598">
        <f t="shared" ca="1" si="17"/>
        <v>46247</v>
      </c>
      <c r="U197" s="599">
        <f t="shared" ca="1" si="19"/>
        <v>69</v>
      </c>
      <c r="V197" s="596"/>
      <c r="W197" s="588" t="str">
        <f t="shared" si="20"/>
        <v>90</v>
      </c>
      <c r="X197" s="588" t="str">
        <f>IF($A197="","",INDEX(POA_GC_2026!$G:$G,MATCH($A197,POA_GC_2026!$A:$A,0)))</f>
        <v>004</v>
      </c>
      <c r="Y197" s="589">
        <f t="shared" si="21"/>
        <v>11993.2</v>
      </c>
      <c r="Z197" s="589">
        <f t="shared" si="22"/>
        <v>0</v>
      </c>
      <c r="AA197" s="116"/>
      <c r="AB197" s="120"/>
      <c r="AC197" s="116"/>
      <c r="AD197" s="116"/>
      <c r="AE197" s="116"/>
      <c r="AF197" s="116"/>
      <c r="AG197" s="596"/>
      <c r="AH197" s="596"/>
      <c r="AI197" s="116"/>
      <c r="AJ197" s="116"/>
      <c r="AK197" s="596"/>
      <c r="AL197" s="600"/>
      <c r="AM197" s="596"/>
      <c r="AN197" s="116"/>
      <c r="AO197" s="116"/>
      <c r="AP197" s="116"/>
    </row>
    <row r="198" spans="1:42" ht="22.5" customHeight="1">
      <c r="A198" s="144" t="s">
        <v>2587</v>
      </c>
      <c r="B198" s="610" t="str">
        <f>IF($A198="","",INDEX(POA_GC_2026!$O:$O,MATCH($A198,POA_GC_2026!$A:$A,0)))</f>
        <v>PROVISION Y PRESTACION DE SERVICIOS DE SALUD</v>
      </c>
      <c r="C198" s="610" t="str">
        <f>IF($A198="","",INDEX(POA_GC_2026!$E:$E,MATCH($A198,POA_GC_2026!$A:$A,0)))</f>
        <v>90</v>
      </c>
      <c r="D198" s="610" t="str">
        <f>IF($A198="","",INDEX(POA_GC_2026!$B:$B,MATCH($A198,POA_GC_2026!$A:$A,0)))</f>
        <v>HOSPITAL GENERAL DE CHONE</v>
      </c>
      <c r="E198" s="610" t="str">
        <f>IF($A198="","",INDEX(POA_GC_2026!$C:$C,MATCH($A198,POA_GC_2026!$A:$A,0)))</f>
        <v>PAGO DE APORTE PATRONAL</v>
      </c>
      <c r="F198" s="610">
        <f>IF($A198="","",INDEX(POA_GC_2026!$H:$H,MATCH($A198,POA_GC_2026!$A:$A,0)))</f>
        <v>510601</v>
      </c>
      <c r="G198" s="610" t="str">
        <f>IF($A198="","",INDEX(POA_GC_2026!$J:$J,MATCH($A198,POA_GC_2026!$A:$A,0)))</f>
        <v>001</v>
      </c>
      <c r="H198" s="611">
        <f>IF($A198="","",INDEX(POA_GC_2026!$BE:$BE,MATCH($A198,POA_GC_2026!$A:$A,0)))</f>
        <v>869708.43999999983</v>
      </c>
      <c r="I198" s="611">
        <f>IF($A198="","",INDEX(POA_GC_2026!$DG:$DG,MATCH($A198,POA_GC_2026!$A:$A,0)))</f>
        <v>0</v>
      </c>
      <c r="J198" s="611">
        <f t="shared" si="18"/>
        <v>869708.43999999983</v>
      </c>
      <c r="K198" s="119">
        <v>46177</v>
      </c>
      <c r="L198" s="120"/>
      <c r="M198" s="121">
        <v>0</v>
      </c>
      <c r="N198" s="593" t="str">
        <f>IF(A198="","",INDEX(POA_GC_2026!CE:CE,MATCH(A198,POA_GC_2026!A:A,0)))</f>
        <v>SI</v>
      </c>
      <c r="O198" s="122">
        <v>73232.100000000006</v>
      </c>
      <c r="P198" s="122">
        <v>73232.100000000006</v>
      </c>
      <c r="Q198" s="138" t="s">
        <v>27</v>
      </c>
      <c r="R198" s="116"/>
      <c r="S198" s="597"/>
      <c r="T198" s="598">
        <f t="shared" ref="T198:T232" ca="1" si="23">TODAY()</f>
        <v>46247</v>
      </c>
      <c r="U198" s="599">
        <f t="shared" ca="1" si="19"/>
        <v>69</v>
      </c>
      <c r="V198" s="596"/>
      <c r="W198" s="588" t="str">
        <f t="shared" si="20"/>
        <v>90</v>
      </c>
      <c r="X198" s="588" t="str">
        <f>IF($A198="","",INDEX(POA_GC_2026!$G:$G,MATCH($A198,POA_GC_2026!$A:$A,0)))</f>
        <v>004</v>
      </c>
      <c r="Y198" s="589">
        <f t="shared" si="21"/>
        <v>73232.100000000006</v>
      </c>
      <c r="Z198" s="589">
        <f t="shared" si="22"/>
        <v>0</v>
      </c>
      <c r="AA198" s="116"/>
      <c r="AB198" s="120"/>
      <c r="AC198" s="116"/>
      <c r="AD198" s="116"/>
      <c r="AE198" s="116"/>
      <c r="AF198" s="116"/>
      <c r="AG198" s="596"/>
      <c r="AH198" s="596"/>
      <c r="AI198" s="116"/>
      <c r="AJ198" s="116"/>
      <c r="AK198" s="596"/>
      <c r="AL198" s="600"/>
      <c r="AM198" s="596"/>
      <c r="AN198" s="116"/>
      <c r="AO198" s="116"/>
      <c r="AP198" s="116"/>
    </row>
    <row r="199" spans="1:42" ht="22.5" customHeight="1">
      <c r="A199" s="144" t="s">
        <v>2789</v>
      </c>
      <c r="B199" s="610" t="str">
        <f>IF($A199="","",INDEX(POA_GC_2026!$O:$O,MATCH($A199,POA_GC_2026!$A:$A,0)))</f>
        <v>PROVISION Y PRESTACION DE SERVICIOS DE SALUD</v>
      </c>
      <c r="C199" s="610" t="str">
        <f>IF($A199="","",INDEX(POA_GC_2026!$E:$E,MATCH($A199,POA_GC_2026!$A:$A,0)))</f>
        <v>90</v>
      </c>
      <c r="D199" s="610" t="str">
        <f>IF($A199="","",INDEX(POA_GC_2026!$B:$B,MATCH($A199,POA_GC_2026!$A:$A,0)))</f>
        <v>HOSPITAL GENERAL DE CHONE</v>
      </c>
      <c r="E199" s="610" t="str">
        <f>IF($A199="","",INDEX(POA_GC_2026!$C:$C,MATCH($A199,POA_GC_2026!$A:$A,0)))</f>
        <v>ADQUISICIÓN DEL SERVICIO DE LIMPIEZA DE LAS INSTALACIONES HOSPITALARIAS</v>
      </c>
      <c r="F199" s="610">
        <f>IF($A199="","",INDEX(POA_GC_2026!$H:$H,MATCH($A199,POA_GC_2026!$A:$A,0)))</f>
        <v>530209</v>
      </c>
      <c r="G199" s="610" t="str">
        <f>IF($A199="","",INDEX(POA_GC_2026!$J:$J,MATCH($A199,POA_GC_2026!$A:$A,0)))</f>
        <v>001</v>
      </c>
      <c r="H199" s="611">
        <f>IF($A199="","",INDEX(POA_GC_2026!$BE:$BE,MATCH($A199,POA_GC_2026!$A:$A,0)))</f>
        <v>27696.3</v>
      </c>
      <c r="I199" s="611">
        <f>IF($A199="","",INDEX(POA_GC_2026!$DG:$DG,MATCH($A199,POA_GC_2026!$A:$A,0)))</f>
        <v>27696.3</v>
      </c>
      <c r="J199" s="611">
        <f t="shared" ref="J199:J262" si="24">IF(OR(H199="",I199=""),"",H199-I199)</f>
        <v>0</v>
      </c>
      <c r="K199" s="119">
        <v>46220</v>
      </c>
      <c r="L199" s="120">
        <v>79</v>
      </c>
      <c r="M199" s="121">
        <v>27696.3</v>
      </c>
      <c r="N199" s="593" t="str">
        <f>IF(A199="","",INDEX(POA_GC_2026!CE:CE,MATCH(A199,POA_GC_2026!A:A,0)))</f>
        <v>SI</v>
      </c>
      <c r="O199" s="122"/>
      <c r="P199" s="122">
        <v>0</v>
      </c>
      <c r="Q199" s="138"/>
      <c r="R199" s="116"/>
      <c r="S199" s="607">
        <v>46177</v>
      </c>
      <c r="T199" s="598">
        <f t="shared" ca="1" si="23"/>
        <v>46247</v>
      </c>
      <c r="U199" s="599">
        <f t="shared" ref="U199:U231" ca="1" si="25">IFERROR(DAYS360(K199,T199,FALSE),"0")</f>
        <v>26</v>
      </c>
      <c r="V199" s="596"/>
      <c r="W199" s="588" t="str">
        <f t="shared" ref="W199:W231" si="26">IF(C199="","",C199)</f>
        <v>90</v>
      </c>
      <c r="X199" s="588" t="str">
        <f>IF($A199="","",INDEX(POA_GC_2026!$G:$G,MATCH($A199,POA_GC_2026!$A:$A,0)))</f>
        <v>004</v>
      </c>
      <c r="Y199" s="589">
        <f t="shared" ref="Y199:Y231" si="27">+O199</f>
        <v>0</v>
      </c>
      <c r="Z199" s="589">
        <f t="shared" ref="Z199:Z231" si="28">+O199-P199</f>
        <v>0</v>
      </c>
      <c r="AA199" s="116" t="s">
        <v>2940</v>
      </c>
      <c r="AB199" s="120" t="s">
        <v>2936</v>
      </c>
      <c r="AC199" s="612">
        <v>27696.3</v>
      </c>
      <c r="AD199" s="612">
        <v>27696.3</v>
      </c>
      <c r="AE199" s="116" t="s">
        <v>2462</v>
      </c>
      <c r="AF199" s="116" t="s">
        <v>3111</v>
      </c>
      <c r="AG199" s="604">
        <v>46226</v>
      </c>
      <c r="AH199" s="604" t="s">
        <v>3112</v>
      </c>
      <c r="AI199" s="116"/>
      <c r="AJ199" s="116">
        <v>153</v>
      </c>
      <c r="AK199" s="604">
        <v>46387</v>
      </c>
      <c r="AL199" s="606">
        <v>46234</v>
      </c>
      <c r="AM199" s="604">
        <v>46387</v>
      </c>
      <c r="AN199" s="116"/>
      <c r="AO199" s="116"/>
      <c r="AP199" s="116"/>
    </row>
    <row r="200" spans="1:42" ht="22.5" customHeight="1">
      <c r="A200" s="144" t="s">
        <v>2588</v>
      </c>
      <c r="B200" s="610" t="str">
        <f>IF($A200="","",INDEX(POA_GC_2026!$O:$O,MATCH($A200,POA_GC_2026!$A:$A,0)))</f>
        <v>PROVISION Y PRESTACION DE SERVICIOS DE SALUD</v>
      </c>
      <c r="C200" s="610" t="str">
        <f>IF($A200="","",INDEX(POA_GC_2026!$E:$E,MATCH($A200,POA_GC_2026!$A:$A,0)))</f>
        <v>90</v>
      </c>
      <c r="D200" s="610" t="str">
        <f>IF($A200="","",INDEX(POA_GC_2026!$B:$B,MATCH($A200,POA_GC_2026!$A:$A,0)))</f>
        <v>HOSPITAL GENERAL DE CHONE</v>
      </c>
      <c r="E200" s="610" t="str">
        <f>IF($A200="","",INDEX(POA_GC_2026!$C:$C,MATCH($A200,POA_GC_2026!$A:$A,0)))</f>
        <v>PAGO DE FONDOS DE RESERVA</v>
      </c>
      <c r="F200" s="610">
        <f>IF($A200="","",INDEX(POA_GC_2026!$H:$H,MATCH($A200,POA_GC_2026!$A:$A,0)))</f>
        <v>510602</v>
      </c>
      <c r="G200" s="610" t="str">
        <f>IF($A200="","",INDEX(POA_GC_2026!$J:$J,MATCH($A200,POA_GC_2026!$A:$A,0)))</f>
        <v>001</v>
      </c>
      <c r="H200" s="611">
        <f>IF($A200="","",INDEX(POA_GC_2026!$BE:$BE,MATCH($A200,POA_GC_2026!$A:$A,0)))</f>
        <v>724481.85999999987</v>
      </c>
      <c r="I200" s="611">
        <f>IF($A200="","",INDEX(POA_GC_2026!$DG:$DG,MATCH($A200,POA_GC_2026!$A:$A,0)))</f>
        <v>0</v>
      </c>
      <c r="J200" s="611">
        <f t="shared" si="24"/>
        <v>724481.85999999987</v>
      </c>
      <c r="K200" s="119">
        <v>46178</v>
      </c>
      <c r="L200" s="120"/>
      <c r="M200" s="121">
        <v>0</v>
      </c>
      <c r="N200" s="593" t="str">
        <f>IF(A200="","",INDEX(POA_GC_2026!CE:CE,MATCH(A200,POA_GC_2026!A:A,0)))</f>
        <v>SI</v>
      </c>
      <c r="O200" s="122">
        <v>60369.54</v>
      </c>
      <c r="P200" s="122">
        <v>60369.54</v>
      </c>
      <c r="Q200" s="138" t="s">
        <v>27</v>
      </c>
      <c r="R200" s="116"/>
      <c r="S200" s="597"/>
      <c r="T200" s="598">
        <f t="shared" ca="1" si="23"/>
        <v>46247</v>
      </c>
      <c r="U200" s="599">
        <f t="shared" ca="1" si="25"/>
        <v>68</v>
      </c>
      <c r="V200" s="596"/>
      <c r="W200" s="588" t="str">
        <f t="shared" si="26"/>
        <v>90</v>
      </c>
      <c r="X200" s="588" t="str">
        <f>IF($A200="","",INDEX(POA_GC_2026!$G:$G,MATCH($A200,POA_GC_2026!$A:$A,0)))</f>
        <v>004</v>
      </c>
      <c r="Y200" s="589">
        <f t="shared" si="27"/>
        <v>60369.54</v>
      </c>
      <c r="Z200" s="589">
        <f t="shared" si="28"/>
        <v>0</v>
      </c>
      <c r="AA200" s="116"/>
      <c r="AB200" s="120"/>
      <c r="AC200" s="116"/>
      <c r="AD200" s="116"/>
      <c r="AE200" s="116"/>
      <c r="AF200" s="116"/>
      <c r="AG200" s="596"/>
      <c r="AH200" s="596"/>
      <c r="AI200" s="116"/>
      <c r="AJ200" s="116"/>
      <c r="AK200" s="596"/>
      <c r="AL200" s="600"/>
      <c r="AM200" s="596"/>
      <c r="AN200" s="116"/>
      <c r="AO200" s="116"/>
      <c r="AP200" s="116"/>
    </row>
    <row r="201" spans="1:42" ht="22.5" customHeight="1">
      <c r="A201" s="144" t="s">
        <v>2607</v>
      </c>
      <c r="B201" s="610" t="str">
        <f>IF($A201="","",INDEX(POA_GC_2026!$O:$O,MATCH($A201,POA_GC_2026!$A:$A,0)))</f>
        <v>PROVISION Y PRESTACION DE SERVICIOS DE SALUD</v>
      </c>
      <c r="C201" s="610" t="str">
        <f>IF($A201="","",INDEX(POA_GC_2026!$E:$E,MATCH($A201,POA_GC_2026!$A:$A,0)))</f>
        <v>90</v>
      </c>
      <c r="D201" s="610" t="str">
        <f>IF($A201="","",INDEX(POA_GC_2026!$B:$B,MATCH($A201,POA_GC_2026!$A:$A,0)))</f>
        <v>HOSPITAL GENERAL DE CHONE</v>
      </c>
      <c r="E201" s="610" t="str">
        <f>IF($A201="","",INDEX(POA_GC_2026!$C:$C,MATCH($A201,POA_GC_2026!$A:$A,0)))</f>
        <v>ADQUISICION DEL SERVICIO DE  SEGURIDAD Y VIGILANCIA</v>
      </c>
      <c r="F201" s="610">
        <f>IF($A201="","",INDEX(POA_GC_2026!$H:$H,MATCH($A201,POA_GC_2026!$A:$A,0)))</f>
        <v>530208</v>
      </c>
      <c r="G201" s="610" t="str">
        <f>IF($A201="","",INDEX(POA_GC_2026!$J:$J,MATCH($A201,POA_GC_2026!$A:$A,0)))</f>
        <v>001</v>
      </c>
      <c r="H201" s="611">
        <f>IF($A201="","",INDEX(POA_GC_2026!$BE:$BE,MATCH($A201,POA_GC_2026!$A:$A,0)))</f>
        <v>45715.399999999965</v>
      </c>
      <c r="I201" s="611">
        <f>IF($A201="","",INDEX(POA_GC_2026!$DG:$DG,MATCH($A201,POA_GC_2026!$A:$A,0)))</f>
        <v>0</v>
      </c>
      <c r="J201" s="611">
        <f t="shared" si="24"/>
        <v>45715.399999999965</v>
      </c>
      <c r="K201" s="119">
        <v>46183</v>
      </c>
      <c r="L201" s="120">
        <v>75</v>
      </c>
      <c r="M201" s="121">
        <v>0</v>
      </c>
      <c r="N201" s="593" t="str">
        <f>IF(A201="","",INDEX(POA_GC_2026!CE:CE,MATCH(A201,POA_GC_2026!A:A,0)))</f>
        <v>SI</v>
      </c>
      <c r="O201" s="122">
        <v>18787.150000000001</v>
      </c>
      <c r="P201" s="122">
        <v>18787.150000000001</v>
      </c>
      <c r="Q201" s="138" t="s">
        <v>27</v>
      </c>
      <c r="R201" s="116"/>
      <c r="S201" s="607">
        <v>46182</v>
      </c>
      <c r="T201" s="598">
        <f t="shared" ca="1" si="23"/>
        <v>46247</v>
      </c>
      <c r="U201" s="599">
        <f t="shared" ca="1" si="25"/>
        <v>63</v>
      </c>
      <c r="V201" s="596"/>
      <c r="W201" s="588" t="str">
        <f t="shared" si="26"/>
        <v>90</v>
      </c>
      <c r="X201" s="588" t="str">
        <f>IF($A201="","",INDEX(POA_GC_2026!$G:$G,MATCH($A201,POA_GC_2026!$A:$A,0)))</f>
        <v>004</v>
      </c>
      <c r="Y201" s="589">
        <f t="shared" si="27"/>
        <v>18787.150000000001</v>
      </c>
      <c r="Z201" s="589">
        <f t="shared" si="28"/>
        <v>0</v>
      </c>
      <c r="AA201" s="116" t="s">
        <v>2940</v>
      </c>
      <c r="AB201" s="120" t="s">
        <v>2913</v>
      </c>
      <c r="AC201" s="116">
        <v>116209.2</v>
      </c>
      <c r="AD201" s="116">
        <v>112722.92</v>
      </c>
      <c r="AE201" s="116" t="s">
        <v>2462</v>
      </c>
      <c r="AF201" s="116" t="s">
        <v>2609</v>
      </c>
      <c r="AG201" s="604">
        <v>46009</v>
      </c>
      <c r="AH201" s="604">
        <v>46010</v>
      </c>
      <c r="AI201" s="116"/>
      <c r="AJ201" s="116">
        <v>151</v>
      </c>
      <c r="AK201" s="604">
        <v>46203</v>
      </c>
      <c r="AL201" s="600"/>
      <c r="AM201" s="596"/>
      <c r="AN201" s="116"/>
      <c r="AO201" s="116" t="s">
        <v>2946</v>
      </c>
      <c r="AP201" s="116"/>
    </row>
    <row r="202" spans="1:42" ht="22.5" customHeight="1">
      <c r="A202" s="144" t="s">
        <v>2572</v>
      </c>
      <c r="B202" s="610" t="str">
        <f>IF($A202="","",INDEX(POA_GC_2026!$O:$O,MATCH($A202,POA_GC_2026!$A:$A,0)))</f>
        <v>PROVISION Y PRESTACION DE SERVICIOS DE SALUD</v>
      </c>
      <c r="C202" s="610" t="str">
        <f>IF($A202="","",INDEX(POA_GC_2026!$E:$E,MATCH($A202,POA_GC_2026!$A:$A,0)))</f>
        <v>90</v>
      </c>
      <c r="D202" s="610" t="str">
        <f>IF($A202="","",INDEX(POA_GC_2026!$B:$B,MATCH($A202,POA_GC_2026!$A:$A,0)))</f>
        <v>HOSPITAL GENERAL DE CHONE</v>
      </c>
      <c r="E202" s="610" t="str">
        <f>IF($A202="","",INDEX(POA_GC_2026!$C:$C,MATCH($A202,POA_GC_2026!$A:$A,0)))</f>
        <v>PAGO DE COMPENSACION POR TRANSPORTE</v>
      </c>
      <c r="F202" s="610">
        <f>IF($A202="","",INDEX(POA_GC_2026!$H:$H,MATCH($A202,POA_GC_2026!$A:$A,0)))</f>
        <v>510304</v>
      </c>
      <c r="G202" s="610" t="str">
        <f>IF($A202="","",INDEX(POA_GC_2026!$J:$J,MATCH($A202,POA_GC_2026!$A:$A,0)))</f>
        <v>001</v>
      </c>
      <c r="H202" s="611">
        <f>IF($A202="","",INDEX(POA_GC_2026!$BE:$BE,MATCH($A202,POA_GC_2026!$A:$A,0)))</f>
        <v>11365.33</v>
      </c>
      <c r="I202" s="611">
        <f>IF($A202="","",INDEX(POA_GC_2026!$DG:$DG,MATCH($A202,POA_GC_2026!$A:$A,0)))</f>
        <v>0</v>
      </c>
      <c r="J202" s="611">
        <f t="shared" si="24"/>
        <v>11365.33</v>
      </c>
      <c r="K202" s="119">
        <v>46183</v>
      </c>
      <c r="L202" s="120"/>
      <c r="M202" s="121">
        <v>0</v>
      </c>
      <c r="N202" s="593" t="str">
        <f>IF(A202="","",INDEX(POA_GC_2026!CE:CE,MATCH(A202,POA_GC_2026!A:A,0)))</f>
        <v>SI</v>
      </c>
      <c r="O202" s="122">
        <v>875</v>
      </c>
      <c r="P202" s="122">
        <v>875</v>
      </c>
      <c r="Q202" s="138" t="s">
        <v>27</v>
      </c>
      <c r="R202" s="116"/>
      <c r="S202" s="597"/>
      <c r="T202" s="598">
        <f t="shared" ca="1" si="23"/>
        <v>46247</v>
      </c>
      <c r="U202" s="599">
        <f t="shared" ca="1" si="25"/>
        <v>63</v>
      </c>
      <c r="V202" s="596"/>
      <c r="W202" s="588" t="str">
        <f t="shared" si="26"/>
        <v>90</v>
      </c>
      <c r="X202" s="588" t="str">
        <f>IF($A202="","",INDEX(POA_GC_2026!$G:$G,MATCH($A202,POA_GC_2026!$A:$A,0)))</f>
        <v>004</v>
      </c>
      <c r="Y202" s="589">
        <f t="shared" si="27"/>
        <v>875</v>
      </c>
      <c r="Z202" s="589">
        <f t="shared" si="28"/>
        <v>0</v>
      </c>
      <c r="AA202" s="116"/>
      <c r="AB202" s="120"/>
      <c r="AC202" s="116"/>
      <c r="AD202" s="116"/>
      <c r="AE202" s="116"/>
      <c r="AF202" s="116"/>
      <c r="AG202" s="596"/>
      <c r="AH202" s="596"/>
      <c r="AI202" s="116"/>
      <c r="AJ202" s="116"/>
      <c r="AK202" s="596"/>
      <c r="AL202" s="600"/>
      <c r="AM202" s="596"/>
      <c r="AN202" s="116"/>
      <c r="AO202" s="116"/>
      <c r="AP202" s="116"/>
    </row>
    <row r="203" spans="1:42" ht="22.5" customHeight="1">
      <c r="A203" s="144" t="s">
        <v>2573</v>
      </c>
      <c r="B203" s="610" t="str">
        <f>IF($A203="","",INDEX(POA_GC_2026!$O:$O,MATCH($A203,POA_GC_2026!$A:$A,0)))</f>
        <v>PROVISION Y PRESTACION DE SERVICIOS DE SALUD</v>
      </c>
      <c r="C203" s="610" t="str">
        <f>IF($A203="","",INDEX(POA_GC_2026!$E:$E,MATCH($A203,POA_GC_2026!$A:$A,0)))</f>
        <v>90</v>
      </c>
      <c r="D203" s="610" t="str">
        <f>IF($A203="","",INDEX(POA_GC_2026!$B:$B,MATCH($A203,POA_GC_2026!$A:$A,0)))</f>
        <v>HOSPITAL GENERAL DE CHONE</v>
      </c>
      <c r="E203" s="610" t="str">
        <f>IF($A203="","",INDEX(POA_GC_2026!$C:$C,MATCH($A203,POA_GC_2026!$A:$A,0)))</f>
        <v>PAGO DE ALIMENTACION A LOS TRABAJADORES AMPARADOS EN EL CODIGO DE TRABAJO</v>
      </c>
      <c r="F203" s="610">
        <f>IF($A203="","",INDEX(POA_GC_2026!$H:$H,MATCH($A203,POA_GC_2026!$A:$A,0)))</f>
        <v>510306</v>
      </c>
      <c r="G203" s="610" t="str">
        <f>IF($A203="","",INDEX(POA_GC_2026!$J:$J,MATCH($A203,POA_GC_2026!$A:$A,0)))</f>
        <v>001</v>
      </c>
      <c r="H203" s="611">
        <f>IF($A203="","",INDEX(POA_GC_2026!$BE:$BE,MATCH($A203,POA_GC_2026!$A:$A,0)))</f>
        <v>90848</v>
      </c>
      <c r="I203" s="611">
        <f>IF($A203="","",INDEX(POA_GC_2026!$DG:$DG,MATCH($A203,POA_GC_2026!$A:$A,0)))</f>
        <v>0</v>
      </c>
      <c r="J203" s="611">
        <f t="shared" si="24"/>
        <v>90848</v>
      </c>
      <c r="K203" s="119">
        <v>46183</v>
      </c>
      <c r="L203" s="120"/>
      <c r="M203" s="121">
        <v>0</v>
      </c>
      <c r="N203" s="593" t="str">
        <f>IF(A203="","",INDEX(POA_GC_2026!CE:CE,MATCH(A203,POA_GC_2026!A:A,0)))</f>
        <v>SI</v>
      </c>
      <c r="O203" s="122">
        <v>7000</v>
      </c>
      <c r="P203" s="122">
        <v>7000</v>
      </c>
      <c r="Q203" s="138" t="s">
        <v>27</v>
      </c>
      <c r="R203" s="116"/>
      <c r="S203" s="597"/>
      <c r="T203" s="598">
        <f t="shared" ca="1" si="23"/>
        <v>46247</v>
      </c>
      <c r="U203" s="599">
        <f t="shared" ca="1" si="25"/>
        <v>63</v>
      </c>
      <c r="V203" s="596"/>
      <c r="W203" s="588" t="str">
        <f t="shared" si="26"/>
        <v>90</v>
      </c>
      <c r="X203" s="588" t="str">
        <f>IF($A203="","",INDEX(POA_GC_2026!$G:$G,MATCH($A203,POA_GC_2026!$A:$A,0)))</f>
        <v>004</v>
      </c>
      <c r="Y203" s="589">
        <f t="shared" si="27"/>
        <v>7000</v>
      </c>
      <c r="Z203" s="589">
        <f t="shared" si="28"/>
        <v>0</v>
      </c>
      <c r="AA203" s="116"/>
      <c r="AB203" s="120"/>
      <c r="AC203" s="116"/>
      <c r="AD203" s="116"/>
      <c r="AE203" s="116"/>
      <c r="AF203" s="116"/>
      <c r="AG203" s="596"/>
      <c r="AH203" s="596"/>
      <c r="AI203" s="116"/>
      <c r="AJ203" s="116"/>
      <c r="AK203" s="596"/>
      <c r="AL203" s="600"/>
      <c r="AM203" s="596"/>
      <c r="AN203" s="116"/>
      <c r="AO203" s="116"/>
      <c r="AP203" s="116"/>
    </row>
    <row r="204" spans="1:42" ht="22.5" customHeight="1">
      <c r="A204" s="144" t="s">
        <v>2575</v>
      </c>
      <c r="B204" s="610" t="str">
        <f>IF($A204="","",INDEX(POA_GC_2026!$O:$O,MATCH($A204,POA_GC_2026!$A:$A,0)))</f>
        <v>PROVISION Y PRESTACION DE SERVICIOS DE SALUD</v>
      </c>
      <c r="C204" s="610" t="str">
        <f>IF($A204="","",INDEX(POA_GC_2026!$E:$E,MATCH($A204,POA_GC_2026!$A:$A,0)))</f>
        <v>90</v>
      </c>
      <c r="D204" s="610" t="str">
        <f>IF($A204="","",INDEX(POA_GC_2026!$B:$B,MATCH($A204,POA_GC_2026!$A:$A,0)))</f>
        <v>HOSPITAL GENERAL DE CHONE</v>
      </c>
      <c r="E204" s="610" t="str">
        <f>IF($A204="","",INDEX(POA_GC_2026!$C:$C,MATCH($A204,POA_GC_2026!$A:$A,0)))</f>
        <v>PAGO DE POR CARGAS FAMILIARES A LOS TRABAJADORES AMPARADOS EN EL CODIGO DE TRABAJO</v>
      </c>
      <c r="F204" s="610">
        <f>IF($A204="","",INDEX(POA_GC_2026!$H:$H,MATCH($A204,POA_GC_2026!$A:$A,0)))</f>
        <v>510401</v>
      </c>
      <c r="G204" s="610" t="str">
        <f>IF($A204="","",INDEX(POA_GC_2026!$J:$J,MATCH($A204,POA_GC_2026!$A:$A,0)))</f>
        <v>001</v>
      </c>
      <c r="H204" s="611">
        <f>IF($A204="","",INDEX(POA_GC_2026!$BE:$BE,MATCH($A204,POA_GC_2026!$A:$A,0)))</f>
        <v>5146.67</v>
      </c>
      <c r="I204" s="611">
        <f>IF($A204="","",INDEX(POA_GC_2026!$DG:$DG,MATCH($A204,POA_GC_2026!$A:$A,0)))</f>
        <v>0</v>
      </c>
      <c r="J204" s="611">
        <f t="shared" si="24"/>
        <v>5146.67</v>
      </c>
      <c r="K204" s="119">
        <v>46183</v>
      </c>
      <c r="L204" s="120"/>
      <c r="M204" s="121">
        <v>0</v>
      </c>
      <c r="N204" s="593" t="str">
        <f>IF(A204="","",INDEX(POA_GC_2026!CE:CE,MATCH(A204,POA_GC_2026!A:A,0)))</f>
        <v>SI</v>
      </c>
      <c r="O204" s="122">
        <v>416</v>
      </c>
      <c r="P204" s="122">
        <v>416</v>
      </c>
      <c r="Q204" s="138" t="s">
        <v>27</v>
      </c>
      <c r="R204" s="116"/>
      <c r="S204" s="597"/>
      <c r="T204" s="598">
        <f t="shared" ca="1" si="23"/>
        <v>46247</v>
      </c>
      <c r="U204" s="599">
        <f t="shared" ca="1" si="25"/>
        <v>63</v>
      </c>
      <c r="V204" s="596"/>
      <c r="W204" s="588" t="str">
        <f t="shared" si="26"/>
        <v>90</v>
      </c>
      <c r="X204" s="588" t="str">
        <f>IF($A204="","",INDEX(POA_GC_2026!$G:$G,MATCH($A204,POA_GC_2026!$A:$A,0)))</f>
        <v>004</v>
      </c>
      <c r="Y204" s="589">
        <f t="shared" si="27"/>
        <v>416</v>
      </c>
      <c r="Z204" s="589">
        <f t="shared" si="28"/>
        <v>0</v>
      </c>
      <c r="AA204" s="116"/>
      <c r="AB204" s="120"/>
      <c r="AC204" s="116"/>
      <c r="AD204" s="116"/>
      <c r="AE204" s="116"/>
      <c r="AF204" s="116"/>
      <c r="AG204" s="596"/>
      <c r="AH204" s="596"/>
      <c r="AI204" s="116"/>
      <c r="AJ204" s="116"/>
      <c r="AK204" s="596"/>
      <c r="AL204" s="600"/>
      <c r="AM204" s="596"/>
      <c r="AN204" s="116"/>
      <c r="AO204" s="116"/>
      <c r="AP204" s="116"/>
    </row>
    <row r="205" spans="1:42" ht="22.5" customHeight="1">
      <c r="A205" s="144" t="s">
        <v>2577</v>
      </c>
      <c r="B205" s="610" t="str">
        <f>IF($A205="","",INDEX(POA_GC_2026!$O:$O,MATCH($A205,POA_GC_2026!$A:$A,0)))</f>
        <v>PROVISION Y PRESTACION DE SERVICIOS DE SALUD</v>
      </c>
      <c r="C205" s="610" t="str">
        <f>IF($A205="","",INDEX(POA_GC_2026!$E:$E,MATCH($A205,POA_GC_2026!$A:$A,0)))</f>
        <v>90</v>
      </c>
      <c r="D205" s="610" t="str">
        <f>IF($A205="","",INDEX(POA_GC_2026!$B:$B,MATCH($A205,POA_GC_2026!$A:$A,0)))</f>
        <v>HOSPITAL GENERAL DE CHONE</v>
      </c>
      <c r="E205" s="610" t="str">
        <f>IF($A205="","",INDEX(POA_GC_2026!$C:$C,MATCH($A205,POA_GC_2026!$A:$A,0)))</f>
        <v>PAGO DE ANTIGÜEDAD A LOS TRABAJADORES AMPARADOS EN EL CODIGO DE TRABAJO</v>
      </c>
      <c r="F205" s="610">
        <f>IF($A205="","",INDEX(POA_GC_2026!$H:$H,MATCH($A205,POA_GC_2026!$A:$A,0)))</f>
        <v>510408</v>
      </c>
      <c r="G205" s="610" t="str">
        <f>IF($A205="","",INDEX(POA_GC_2026!$J:$J,MATCH($A205,POA_GC_2026!$A:$A,0)))</f>
        <v>001</v>
      </c>
      <c r="H205" s="611">
        <f>IF($A205="","",INDEX(POA_GC_2026!$BE:$BE,MATCH($A205,POA_GC_2026!$A:$A,0)))</f>
        <v>25157.200000000004</v>
      </c>
      <c r="I205" s="611">
        <f>IF($A205="","",INDEX(POA_GC_2026!$DG:$DG,MATCH($A205,POA_GC_2026!$A:$A,0)))</f>
        <v>0</v>
      </c>
      <c r="J205" s="611">
        <f t="shared" si="24"/>
        <v>25157.200000000004</v>
      </c>
      <c r="K205" s="119">
        <v>46183</v>
      </c>
      <c r="L205" s="120"/>
      <c r="M205" s="121">
        <v>0</v>
      </c>
      <c r="N205" s="593" t="str">
        <f>IF(A205="","",INDEX(POA_GC_2026!CE:CE,MATCH(A205,POA_GC_2026!A:A,0)))</f>
        <v>SI</v>
      </c>
      <c r="O205" s="122">
        <v>2143.98</v>
      </c>
      <c r="P205" s="122">
        <v>2143.98</v>
      </c>
      <c r="Q205" s="138" t="s">
        <v>27</v>
      </c>
      <c r="R205" s="116"/>
      <c r="S205" s="597"/>
      <c r="T205" s="598">
        <f t="shared" ca="1" si="23"/>
        <v>46247</v>
      </c>
      <c r="U205" s="599">
        <f t="shared" ca="1" si="25"/>
        <v>63</v>
      </c>
      <c r="V205" s="596"/>
      <c r="W205" s="588" t="str">
        <f t="shared" si="26"/>
        <v>90</v>
      </c>
      <c r="X205" s="588" t="str">
        <f>IF($A205="","",INDEX(POA_GC_2026!$G:$G,MATCH($A205,POA_GC_2026!$A:$A,0)))</f>
        <v>004</v>
      </c>
      <c r="Y205" s="589">
        <f t="shared" si="27"/>
        <v>2143.98</v>
      </c>
      <c r="Z205" s="589">
        <f t="shared" si="28"/>
        <v>0</v>
      </c>
      <c r="AA205" s="116"/>
      <c r="AB205" s="120"/>
      <c r="AC205" s="116"/>
      <c r="AD205" s="116"/>
      <c r="AE205" s="116"/>
      <c r="AF205" s="116"/>
      <c r="AG205" s="596"/>
      <c r="AH205" s="596"/>
      <c r="AI205" s="116"/>
      <c r="AJ205" s="116"/>
      <c r="AK205" s="596"/>
      <c r="AL205" s="600"/>
      <c r="AM205" s="596"/>
      <c r="AN205" s="116"/>
      <c r="AO205" s="116"/>
      <c r="AP205" s="116"/>
    </row>
    <row r="206" spans="1:42" ht="22.5" customHeight="1">
      <c r="A206" s="144" t="s">
        <v>2570</v>
      </c>
      <c r="B206" s="610" t="str">
        <f>IF($A206="","",INDEX(POA_GC_2026!$O:$O,MATCH($A206,POA_GC_2026!$A:$A,0)))</f>
        <v>PROVISION Y PRESTACION DE SERVICIOS DE SALUD</v>
      </c>
      <c r="C206" s="610" t="str">
        <f>IF($A206="","",INDEX(POA_GC_2026!$E:$E,MATCH($A206,POA_GC_2026!$A:$A,0)))</f>
        <v>90</v>
      </c>
      <c r="D206" s="610" t="str">
        <f>IF($A206="","",INDEX(POA_GC_2026!$B:$B,MATCH($A206,POA_GC_2026!$A:$A,0)))</f>
        <v>HOSPITAL GENERAL DE CHONE</v>
      </c>
      <c r="E206" s="610" t="str">
        <f>IF($A206="","",INDEX(POA_GC_2026!$C:$C,MATCH($A206,POA_GC_2026!$A:$A,0)))</f>
        <v>PAGO DE DECIMO TERCER SUELDO</v>
      </c>
      <c r="F206" s="610">
        <f>IF($A206="","",INDEX(POA_GC_2026!$H:$H,MATCH($A206,POA_GC_2026!$A:$A,0)))</f>
        <v>510203</v>
      </c>
      <c r="G206" s="610" t="str">
        <f>IF($A206="","",INDEX(POA_GC_2026!$J:$J,MATCH($A206,POA_GC_2026!$A:$A,0)))</f>
        <v>001</v>
      </c>
      <c r="H206" s="611">
        <f>IF($A206="","",INDEX(POA_GC_2026!$BE:$BE,MATCH($A206,POA_GC_2026!$A:$A,0)))</f>
        <v>721004.71000000008</v>
      </c>
      <c r="I206" s="611">
        <f>IF($A206="","",INDEX(POA_GC_2026!$DG:$DG,MATCH($A206,POA_GC_2026!$A:$A,0)))</f>
        <v>0</v>
      </c>
      <c r="J206" s="611">
        <f t="shared" si="24"/>
        <v>721004.71000000008</v>
      </c>
      <c r="K206" s="119">
        <v>46185</v>
      </c>
      <c r="L206" s="120"/>
      <c r="M206" s="121"/>
      <c r="N206" s="593" t="str">
        <f>IF(A206="","",INDEX(POA_GC_2026!CE:CE,MATCH(A206,POA_GC_2026!A:A,0)))</f>
        <v>SI</v>
      </c>
      <c r="O206" s="122">
        <v>10169.44</v>
      </c>
      <c r="P206" s="122">
        <v>10169.44</v>
      </c>
      <c r="Q206" s="138" t="s">
        <v>27</v>
      </c>
      <c r="R206" s="116"/>
      <c r="S206" s="597"/>
      <c r="T206" s="598">
        <f t="shared" ca="1" si="23"/>
        <v>46247</v>
      </c>
      <c r="U206" s="599">
        <f t="shared" ca="1" si="25"/>
        <v>61</v>
      </c>
      <c r="V206" s="596"/>
      <c r="W206" s="588" t="str">
        <f t="shared" si="26"/>
        <v>90</v>
      </c>
      <c r="X206" s="588" t="str">
        <f>IF($A206="","",INDEX(POA_GC_2026!$G:$G,MATCH($A206,POA_GC_2026!$A:$A,0)))</f>
        <v>004</v>
      </c>
      <c r="Y206" s="589">
        <f t="shared" si="27"/>
        <v>10169.44</v>
      </c>
      <c r="Z206" s="589">
        <f t="shared" si="28"/>
        <v>0</v>
      </c>
      <c r="AA206" s="116"/>
      <c r="AB206" s="120"/>
      <c r="AC206" s="116"/>
      <c r="AD206" s="116"/>
      <c r="AE206" s="116"/>
      <c r="AF206" s="116"/>
      <c r="AG206" s="596"/>
      <c r="AH206" s="596"/>
      <c r="AI206" s="116"/>
      <c r="AJ206" s="116"/>
      <c r="AK206" s="596"/>
      <c r="AL206" s="600"/>
      <c r="AM206" s="596"/>
      <c r="AN206" s="116"/>
      <c r="AO206" s="116"/>
      <c r="AP206" s="116"/>
    </row>
    <row r="207" spans="1:42" ht="22.5" customHeight="1">
      <c r="A207" s="144" t="s">
        <v>2581</v>
      </c>
      <c r="B207" s="610" t="str">
        <f>IF($A207="","",INDEX(POA_GC_2026!$O:$O,MATCH($A207,POA_GC_2026!$A:$A,0)))</f>
        <v>PROVISION Y PRESTACION DE SERVICIOS DE SALUD</v>
      </c>
      <c r="C207" s="610" t="str">
        <f>IF($A207="","",INDEX(POA_GC_2026!$E:$E,MATCH($A207,POA_GC_2026!$A:$A,0)))</f>
        <v>90</v>
      </c>
      <c r="D207" s="610" t="str">
        <f>IF($A207="","",INDEX(POA_GC_2026!$B:$B,MATCH($A207,POA_GC_2026!$A:$A,0)))</f>
        <v>HOSPITAL GENERAL DE CHONE</v>
      </c>
      <c r="E207" s="610" t="str">
        <f>IF($A207="","",INDEX(POA_GC_2026!$C:$C,MATCH($A207,POA_GC_2026!$A:$A,0)))</f>
        <v>PAGO DE HORAS EXTRAORDINARIAS Y SUPLEMENTARIAS</v>
      </c>
      <c r="F207" s="610">
        <f>IF($A207="","",INDEX(POA_GC_2026!$H:$H,MATCH($A207,POA_GC_2026!$A:$A,0)))</f>
        <v>510509</v>
      </c>
      <c r="G207" s="610" t="str">
        <f>IF($A207="","",INDEX(POA_GC_2026!$J:$J,MATCH($A207,POA_GC_2026!$A:$A,0)))</f>
        <v>001</v>
      </c>
      <c r="H207" s="611">
        <f>IF($A207="","",INDEX(POA_GC_2026!$BE:$BE,MATCH($A207,POA_GC_2026!$A:$A,0)))</f>
        <v>175213.44</v>
      </c>
      <c r="I207" s="611">
        <f>IF($A207="","",INDEX(POA_GC_2026!$DG:$DG,MATCH($A207,POA_GC_2026!$A:$A,0)))</f>
        <v>0</v>
      </c>
      <c r="J207" s="611">
        <f t="shared" si="24"/>
        <v>175213.44</v>
      </c>
      <c r="K207" s="119">
        <v>46185</v>
      </c>
      <c r="L207" s="120"/>
      <c r="M207" s="121"/>
      <c r="N207" s="593" t="str">
        <f>IF(A207="","",INDEX(POA_GC_2026!CE:CE,MATCH(A207,POA_GC_2026!A:A,0)))</f>
        <v>SI</v>
      </c>
      <c r="O207" s="122">
        <v>18355.91</v>
      </c>
      <c r="P207" s="122">
        <v>18355.91</v>
      </c>
      <c r="Q207" s="138" t="s">
        <v>27</v>
      </c>
      <c r="R207" s="116"/>
      <c r="S207" s="597"/>
      <c r="T207" s="598">
        <f t="shared" ca="1" si="23"/>
        <v>46247</v>
      </c>
      <c r="U207" s="599">
        <f t="shared" ca="1" si="25"/>
        <v>61</v>
      </c>
      <c r="V207" s="596"/>
      <c r="W207" s="588" t="str">
        <f t="shared" si="26"/>
        <v>90</v>
      </c>
      <c r="X207" s="588" t="str">
        <f>IF($A207="","",INDEX(POA_GC_2026!$G:$G,MATCH($A207,POA_GC_2026!$A:$A,0)))</f>
        <v>004</v>
      </c>
      <c r="Y207" s="589">
        <f t="shared" si="27"/>
        <v>18355.91</v>
      </c>
      <c r="Z207" s="589">
        <f t="shared" si="28"/>
        <v>0</v>
      </c>
      <c r="AA207" s="116"/>
      <c r="AB207" s="120"/>
      <c r="AC207" s="116"/>
      <c r="AD207" s="116"/>
      <c r="AE207" s="116"/>
      <c r="AF207" s="116"/>
      <c r="AG207" s="596"/>
      <c r="AH207" s="596"/>
      <c r="AI207" s="116"/>
      <c r="AJ207" s="116"/>
      <c r="AK207" s="596"/>
      <c r="AL207" s="600"/>
      <c r="AM207" s="596"/>
      <c r="AN207" s="116"/>
      <c r="AO207" s="116"/>
      <c r="AP207" s="116"/>
    </row>
    <row r="208" spans="1:42" ht="22.5" customHeight="1">
      <c r="A208" s="144" t="s">
        <v>2618</v>
      </c>
      <c r="B208" s="610" t="str">
        <f>IF($A208="","",INDEX(POA_GC_2026!$O:$O,MATCH($A208,POA_GC_2026!$A:$A,0)))</f>
        <v>PROVISION Y PRESTACION DE SERVICIOS DE SALUD</v>
      </c>
      <c r="C208" s="610" t="str">
        <f>IF($A208="","",INDEX(POA_GC_2026!$E:$E,MATCH($A208,POA_GC_2026!$A:$A,0)))</f>
        <v>90</v>
      </c>
      <c r="D208" s="610" t="str">
        <f>IF($A208="","",INDEX(POA_GC_2026!$B:$B,MATCH($A208,POA_GC_2026!$A:$A,0)))</f>
        <v>HOSPITAL GENERAL DE CHONE</v>
      </c>
      <c r="E208" s="610" t="str">
        <f>IF($A208="","",INDEX(POA_GC_2026!$C:$C,MATCH($A208,POA_GC_2026!$A:$A,0)))</f>
        <v>ADQUISICIÓN DEL SERVICIO DE LIMPIEZA DE LAS INSTALACIONES HOSPITALARIAS</v>
      </c>
      <c r="F208" s="610">
        <f>IF($A208="","",INDEX(POA_GC_2026!$H:$H,MATCH($A208,POA_GC_2026!$A:$A,0)))</f>
        <v>530209</v>
      </c>
      <c r="G208" s="610" t="str">
        <f>IF($A208="","",INDEX(POA_GC_2026!$J:$J,MATCH($A208,POA_GC_2026!$A:$A,0)))</f>
        <v>001</v>
      </c>
      <c r="H208" s="611">
        <f>IF($A208="","",INDEX(POA_GC_2026!$BE:$BE,MATCH($A208,POA_GC_2026!$A:$A,0)))</f>
        <v>27438.30000000001</v>
      </c>
      <c r="I208" s="611">
        <f>IF($A208="","",INDEX(POA_GC_2026!$DG:$DG,MATCH($A208,POA_GC_2026!$A:$A,0)))</f>
        <v>0</v>
      </c>
      <c r="J208" s="611">
        <f t="shared" si="24"/>
        <v>27438.30000000001</v>
      </c>
      <c r="K208" s="119">
        <v>46188</v>
      </c>
      <c r="L208" s="120">
        <v>76</v>
      </c>
      <c r="M208" s="121">
        <v>0</v>
      </c>
      <c r="N208" s="593" t="str">
        <f>IF(A208="","",INDEX(POA_GC_2026!CE:CE,MATCH(A208,POA_GC_2026!A:A,0)))</f>
        <v>SI</v>
      </c>
      <c r="O208" s="122">
        <v>5487.66</v>
      </c>
      <c r="P208" s="122">
        <v>5487.66</v>
      </c>
      <c r="Q208" s="138" t="s">
        <v>27</v>
      </c>
      <c r="R208" s="116"/>
      <c r="S208" s="607">
        <v>46148</v>
      </c>
      <c r="T208" s="598">
        <f t="shared" ca="1" si="23"/>
        <v>46247</v>
      </c>
      <c r="U208" s="599">
        <f t="shared" ca="1" si="25"/>
        <v>58</v>
      </c>
      <c r="V208" s="596"/>
      <c r="W208" s="588" t="str">
        <f t="shared" si="26"/>
        <v>90</v>
      </c>
      <c r="X208" s="588" t="str">
        <f>IF($A208="","",INDEX(POA_GC_2026!$G:$G,MATCH($A208,POA_GC_2026!$A:$A,0)))</f>
        <v>004</v>
      </c>
      <c r="Y208" s="589">
        <f t="shared" si="27"/>
        <v>5487.66</v>
      </c>
      <c r="Z208" s="589">
        <f t="shared" si="28"/>
        <v>0</v>
      </c>
      <c r="AA208" s="116" t="s">
        <v>2940</v>
      </c>
      <c r="AB208" s="120" t="s">
        <v>2847</v>
      </c>
      <c r="AC208" s="116">
        <v>38413.620000000003</v>
      </c>
      <c r="AD208" s="116">
        <v>38413.620000000003</v>
      </c>
      <c r="AE208" s="116" t="s">
        <v>2462</v>
      </c>
      <c r="AF208" s="116" t="s">
        <v>2619</v>
      </c>
      <c r="AG208" s="604">
        <v>45986</v>
      </c>
      <c r="AH208" s="604">
        <v>45987</v>
      </c>
      <c r="AI208" s="116"/>
      <c r="AJ208" s="116">
        <v>212</v>
      </c>
      <c r="AK208" s="604">
        <v>46234</v>
      </c>
      <c r="AL208" s="606">
        <v>46068</v>
      </c>
      <c r="AM208" s="604">
        <v>46234</v>
      </c>
      <c r="AN208" s="116"/>
      <c r="AO208" s="116" t="s">
        <v>2946</v>
      </c>
      <c r="AP208" s="116"/>
    </row>
    <row r="209" spans="1:42" ht="22.5" customHeight="1">
      <c r="A209" s="144" t="s">
        <v>2678</v>
      </c>
      <c r="B209" s="610" t="str">
        <f>IF($A209="","",INDEX(POA_GC_2026!$O:$O,MATCH($A209,POA_GC_2026!$A:$A,0)))</f>
        <v>PROVISION Y PRESTACION DE SERVICIOS DE SALUD</v>
      </c>
      <c r="C209" s="610" t="str">
        <f>IF($A209="","",INDEX(POA_GC_2026!$E:$E,MATCH($A209,POA_GC_2026!$A:$A,0)))</f>
        <v>90</v>
      </c>
      <c r="D209" s="610" t="str">
        <f>IF($A209="","",INDEX(POA_GC_2026!$B:$B,MATCH($A209,POA_GC_2026!$A:$A,0)))</f>
        <v>HOSPITAL GENERAL DE CHONE</v>
      </c>
      <c r="E209" s="610" t="str">
        <f>IF($A209="","",INDEX(POA_GC_2026!$C:$C,MATCH($A209,POA_GC_2026!$A:$A,0)))</f>
        <v xml:space="preserve">ADQUISICION DE MEDICAMENTOS </v>
      </c>
      <c r="F209" s="610">
        <f>IF($A209="","",INDEX(POA_GC_2026!$H:$H,MATCH($A209,POA_GC_2026!$A:$A,0)))</f>
        <v>530809</v>
      </c>
      <c r="G209" s="610" t="str">
        <f>IF($A209="","",INDEX(POA_GC_2026!$J:$J,MATCH($A209,POA_GC_2026!$A:$A,0)))</f>
        <v>001</v>
      </c>
      <c r="H209" s="611">
        <f>IF($A209="","",INDEX(POA_GC_2026!$BE:$BE,MATCH($A209,POA_GC_2026!$A:$A,0)))</f>
        <v>2244.9299999999998</v>
      </c>
      <c r="I209" s="611">
        <f>IF($A209="","",INDEX(POA_GC_2026!$DG:$DG,MATCH($A209,POA_GC_2026!$A:$A,0)))</f>
        <v>0</v>
      </c>
      <c r="J209" s="611">
        <f t="shared" si="24"/>
        <v>2244.9299999999998</v>
      </c>
      <c r="K209" s="590">
        <v>46094</v>
      </c>
      <c r="L209" s="591">
        <v>32</v>
      </c>
      <c r="M209" s="592"/>
      <c r="N209" s="593" t="str">
        <f>IF(A209="","",INDEX(POA_GC_2026!CE:CE,MATCH(A209,POA_GC_2026!A:A,0)))</f>
        <v>SI</v>
      </c>
      <c r="O209" s="594">
        <v>0</v>
      </c>
      <c r="P209" s="594">
        <v>1540</v>
      </c>
      <c r="Q209" s="595" t="s">
        <v>27</v>
      </c>
      <c r="R209" s="596"/>
      <c r="S209" s="597"/>
      <c r="T209" s="598">
        <f t="shared" ca="1" si="23"/>
        <v>46247</v>
      </c>
      <c r="U209" s="599">
        <f t="shared" ca="1" si="25"/>
        <v>150</v>
      </c>
      <c r="V209" s="596"/>
      <c r="W209" s="588" t="str">
        <f t="shared" si="26"/>
        <v>90</v>
      </c>
      <c r="X209" s="588" t="str">
        <f>IF($A209="","",INDEX(POA_GC_2026!$G:$G,MATCH($A209,POA_GC_2026!$A:$A,0)))</f>
        <v>004</v>
      </c>
      <c r="Y209" s="589">
        <f t="shared" si="27"/>
        <v>0</v>
      </c>
      <c r="Z209" s="589">
        <f t="shared" si="28"/>
        <v>-1540</v>
      </c>
      <c r="AA209" s="596" t="s">
        <v>2942</v>
      </c>
      <c r="AB209" s="591" t="s">
        <v>2869</v>
      </c>
      <c r="AC209" s="596">
        <v>2244.9299999999998</v>
      </c>
      <c r="AD209" s="596">
        <v>2244.9299999999998</v>
      </c>
      <c r="AE209" s="596" t="s">
        <v>2461</v>
      </c>
      <c r="AF209" s="596" t="s">
        <v>2679</v>
      </c>
      <c r="AG209" s="604">
        <v>45755</v>
      </c>
      <c r="AH209" s="604">
        <v>45784</v>
      </c>
      <c r="AI209" s="596">
        <v>45797</v>
      </c>
      <c r="AJ209" s="596">
        <v>181</v>
      </c>
      <c r="AK209" s="604">
        <v>45978</v>
      </c>
      <c r="AL209" s="600"/>
      <c r="AM209" s="596"/>
      <c r="AN209" s="596"/>
      <c r="AO209" s="596"/>
      <c r="AP209" s="596"/>
    </row>
    <row r="210" spans="1:42" ht="22.5" customHeight="1">
      <c r="A210" s="144" t="s">
        <v>2595</v>
      </c>
      <c r="B210" s="610" t="str">
        <f>IF($A210="","",INDEX(POA_GC_2026!$O:$O,MATCH($A210,POA_GC_2026!$A:$A,0)))</f>
        <v>PROVISION Y PRESTACION DE SERVICIOS DE SALUD</v>
      </c>
      <c r="C210" s="610" t="str">
        <f>IF($A210="","",INDEX(POA_GC_2026!$E:$E,MATCH($A210,POA_GC_2026!$A:$A,0)))</f>
        <v>90</v>
      </c>
      <c r="D210" s="610" t="str">
        <f>IF($A210="","",INDEX(POA_GC_2026!$B:$B,MATCH($A210,POA_GC_2026!$A:$A,0)))</f>
        <v>HOSPITAL GENERAL DE CHONE</v>
      </c>
      <c r="E210" s="610" t="str">
        <f>IF($A210="","",INDEX(POA_GC_2026!$C:$C,MATCH($A210,POA_GC_2026!$A:$A,0)))</f>
        <v>PAGO DE TELECOMUNICACIONES</v>
      </c>
      <c r="F210" s="610">
        <f>IF($A210="","",INDEX(POA_GC_2026!$H:$H,MATCH($A210,POA_GC_2026!$A:$A,0)))</f>
        <v>530105</v>
      </c>
      <c r="G210" s="610" t="str">
        <f>IF($A210="","",INDEX(POA_GC_2026!$J:$J,MATCH($A210,POA_GC_2026!$A:$A,0)))</f>
        <v>001</v>
      </c>
      <c r="H210" s="611">
        <f>IF($A210="","",INDEX(POA_GC_2026!$BE:$BE,MATCH($A210,POA_GC_2026!$A:$A,0)))</f>
        <v>8400</v>
      </c>
      <c r="I210" s="611">
        <f>IF($A210="","",INDEX(POA_GC_2026!$DG:$DG,MATCH($A210,POA_GC_2026!$A:$A,0)))</f>
        <v>0</v>
      </c>
      <c r="J210" s="611">
        <f t="shared" si="24"/>
        <v>8400</v>
      </c>
      <c r="K210" s="590">
        <v>46190</v>
      </c>
      <c r="L210" s="591"/>
      <c r="M210" s="592"/>
      <c r="N210" s="593" t="str">
        <f>IF(A210="","",INDEX(POA_GC_2026!CE:CE,MATCH(A210,POA_GC_2026!A:A,0)))</f>
        <v>SI</v>
      </c>
      <c r="O210" s="594">
        <v>0</v>
      </c>
      <c r="P210" s="594">
        <v>743.25</v>
      </c>
      <c r="Q210" s="595" t="s">
        <v>27</v>
      </c>
      <c r="R210" s="596"/>
      <c r="S210" s="597"/>
      <c r="T210" s="598">
        <f t="shared" ca="1" si="23"/>
        <v>46247</v>
      </c>
      <c r="U210" s="599">
        <f t="shared" ca="1" si="25"/>
        <v>56</v>
      </c>
      <c r="V210" s="596"/>
      <c r="W210" s="588" t="str">
        <f t="shared" si="26"/>
        <v>90</v>
      </c>
      <c r="X210" s="588" t="str">
        <f>IF($A210="","",INDEX(POA_GC_2026!$G:$G,MATCH($A210,POA_GC_2026!$A:$A,0)))</f>
        <v>004</v>
      </c>
      <c r="Y210" s="589">
        <f t="shared" si="27"/>
        <v>0</v>
      </c>
      <c r="Z210" s="589">
        <f t="shared" si="28"/>
        <v>-743.25</v>
      </c>
      <c r="AA210" s="596"/>
      <c r="AB210" s="591"/>
      <c r="AC210" s="596"/>
      <c r="AD210" s="596"/>
      <c r="AE210" s="596"/>
      <c r="AF210" s="596"/>
      <c r="AG210" s="596"/>
      <c r="AH210" s="596"/>
      <c r="AI210" s="596"/>
      <c r="AJ210" s="596"/>
      <c r="AK210" s="596"/>
      <c r="AL210" s="600"/>
      <c r="AM210" s="596"/>
      <c r="AN210" s="596"/>
      <c r="AO210" s="596"/>
      <c r="AP210" s="596"/>
    </row>
    <row r="211" spans="1:42" ht="22.5" customHeight="1">
      <c r="A211" s="144" t="s">
        <v>2560</v>
      </c>
      <c r="B211" s="610" t="str">
        <f>IF($A211="","",INDEX(POA_GC_2026!$O:$O,MATCH($A211,POA_GC_2026!$A:$A,0)))</f>
        <v>PROVISION Y PRESTACION DE SERVICIOS DE SALUD</v>
      </c>
      <c r="C211" s="610" t="str">
        <f>IF($A211="","",INDEX(POA_GC_2026!$E:$E,MATCH($A211,POA_GC_2026!$A:$A,0)))</f>
        <v>90</v>
      </c>
      <c r="D211" s="610" t="str">
        <f>IF($A211="","",INDEX(POA_GC_2026!$B:$B,MATCH($A211,POA_GC_2026!$A:$A,0)))</f>
        <v>HOSPITAL GENERAL DE CHONE</v>
      </c>
      <c r="E211" s="610" t="str">
        <f>IF($A211="","",INDEX(POA_GC_2026!$C:$C,MATCH($A211,POA_GC_2026!$A:$A,0)))</f>
        <v xml:space="preserve">ADQUISICION DE MEDICAMENTOS </v>
      </c>
      <c r="F211" s="610">
        <f>IF($A211="","",INDEX(POA_GC_2026!$H:$H,MATCH($A211,POA_GC_2026!$A:$A,0)))</f>
        <v>530809</v>
      </c>
      <c r="G211" s="610" t="str">
        <f>IF($A211="","",INDEX(POA_GC_2026!$J:$J,MATCH($A211,POA_GC_2026!$A:$A,0)))</f>
        <v>001</v>
      </c>
      <c r="H211" s="611">
        <f>IF($A211="","",INDEX(POA_GC_2026!$BE:$BE,MATCH($A211,POA_GC_2026!$A:$A,0)))</f>
        <v>16209.010000000002</v>
      </c>
      <c r="I211" s="611">
        <f>IF($A211="","",INDEX(POA_GC_2026!$DG:$DG,MATCH($A211,POA_GC_2026!$A:$A,0)))</f>
        <v>0</v>
      </c>
      <c r="J211" s="611">
        <f t="shared" si="24"/>
        <v>16209.010000000002</v>
      </c>
      <c r="K211" s="590">
        <v>46190</v>
      </c>
      <c r="L211" s="591"/>
      <c r="M211" s="592"/>
      <c r="N211" s="593" t="str">
        <f>IF(A211="","",INDEX(POA_GC_2026!CE:CE,MATCH(A211,POA_GC_2026!A:A,0)))</f>
        <v>SI</v>
      </c>
      <c r="O211" s="594"/>
      <c r="P211" s="594">
        <v>3597.21</v>
      </c>
      <c r="Q211" s="595" t="s">
        <v>27</v>
      </c>
      <c r="R211" s="596"/>
      <c r="S211" s="597"/>
      <c r="T211" s="598">
        <f t="shared" ca="1" si="23"/>
        <v>46247</v>
      </c>
      <c r="U211" s="599">
        <f t="shared" ca="1" si="25"/>
        <v>56</v>
      </c>
      <c r="V211" s="596"/>
      <c r="W211" s="588" t="str">
        <f t="shared" si="26"/>
        <v>90</v>
      </c>
      <c r="X211" s="588" t="str">
        <f>IF($A211="","",INDEX(POA_GC_2026!$G:$G,MATCH($A211,POA_GC_2026!$A:$A,0)))</f>
        <v>001</v>
      </c>
      <c r="Y211" s="589">
        <f t="shared" si="27"/>
        <v>0</v>
      </c>
      <c r="Z211" s="589">
        <f t="shared" si="28"/>
        <v>-3597.21</v>
      </c>
      <c r="AA211" s="596"/>
      <c r="AB211" s="591"/>
      <c r="AC211" s="596"/>
      <c r="AD211" s="596"/>
      <c r="AE211" s="596"/>
      <c r="AF211" s="596"/>
      <c r="AG211" s="596"/>
      <c r="AH211" s="596"/>
      <c r="AI211" s="596"/>
      <c r="AJ211" s="596"/>
      <c r="AK211" s="596"/>
      <c r="AL211" s="600"/>
      <c r="AM211" s="596"/>
      <c r="AN211" s="596"/>
      <c r="AO211" s="596"/>
      <c r="AP211" s="596"/>
    </row>
    <row r="212" spans="1:42" ht="22.5" customHeight="1">
      <c r="A212" s="144" t="s">
        <v>2732</v>
      </c>
      <c r="B212" s="610" t="str">
        <f>IF($A212="","",INDEX(POA_GC_2026!$O:$O,MATCH($A212,POA_GC_2026!$A:$A,0)))</f>
        <v>PROVISION Y PRESTACION DE SERVICIOS DE SALUD</v>
      </c>
      <c r="C212" s="610" t="str">
        <f>IF($A212="","",INDEX(POA_GC_2026!$E:$E,MATCH($A212,POA_GC_2026!$A:$A,0)))</f>
        <v>90</v>
      </c>
      <c r="D212" s="610" t="str">
        <f>IF($A212="","",INDEX(POA_GC_2026!$B:$B,MATCH($A212,POA_GC_2026!$A:$A,0)))</f>
        <v>HOSPITAL GENERAL DE CHONE</v>
      </c>
      <c r="E212" s="610" t="str">
        <f>IF($A212="","",INDEX(POA_GC_2026!$C:$C,MATCH($A212,POA_GC_2026!$A:$A,0)))</f>
        <v>PAGO A JUBILADOS PATRONALES</v>
      </c>
      <c r="F212" s="610">
        <f>IF($A212="","",INDEX(POA_GC_2026!$H:$H,MATCH($A212,POA_GC_2026!$A:$A,0)))</f>
        <v>580209</v>
      </c>
      <c r="G212" s="610" t="str">
        <f>IF($A212="","",INDEX(POA_GC_2026!$J:$J,MATCH($A212,POA_GC_2026!$A:$A,0)))</f>
        <v>001</v>
      </c>
      <c r="H212" s="611">
        <f>IF($A212="","",INDEX(POA_GC_2026!$BE:$BE,MATCH($A212,POA_GC_2026!$A:$A,0)))</f>
        <v>283990.65999999997</v>
      </c>
      <c r="I212" s="611">
        <f>IF($A212="","",INDEX(POA_GC_2026!$DG:$DG,MATCH($A212,POA_GC_2026!$A:$A,0)))</f>
        <v>0</v>
      </c>
      <c r="J212" s="611">
        <f t="shared" si="24"/>
        <v>283990.65999999997</v>
      </c>
      <c r="K212" s="590">
        <v>46197</v>
      </c>
      <c r="L212" s="591"/>
      <c r="M212" s="592"/>
      <c r="N212" s="593" t="str">
        <f>IF(A212="","",INDEX(POA_GC_2026!CE:CE,MATCH(A212,POA_GC_2026!A:A,0)))</f>
        <v>SI</v>
      </c>
      <c r="O212" s="594">
        <v>25051.69</v>
      </c>
      <c r="P212" s="594">
        <v>25051.69</v>
      </c>
      <c r="Q212" s="595" t="s">
        <v>27</v>
      </c>
      <c r="R212" s="596"/>
      <c r="S212" s="597"/>
      <c r="T212" s="598">
        <f t="shared" ca="1" si="23"/>
        <v>46247</v>
      </c>
      <c r="U212" s="599">
        <f t="shared" ca="1" si="25"/>
        <v>49</v>
      </c>
      <c r="V212" s="596"/>
      <c r="W212" s="588" t="str">
        <f t="shared" si="26"/>
        <v>90</v>
      </c>
      <c r="X212" s="588" t="str">
        <f>IF($A212="","",INDEX(POA_GC_2026!$G:$G,MATCH($A212,POA_GC_2026!$A:$A,0)))</f>
        <v>004</v>
      </c>
      <c r="Y212" s="589">
        <f t="shared" si="27"/>
        <v>25051.69</v>
      </c>
      <c r="Z212" s="589">
        <f t="shared" si="28"/>
        <v>0</v>
      </c>
      <c r="AA212" s="596"/>
      <c r="AB212" s="591"/>
      <c r="AC212" s="596"/>
      <c r="AD212" s="596"/>
      <c r="AE212" s="596"/>
      <c r="AF212" s="596"/>
      <c r="AG212" s="596"/>
      <c r="AH212" s="596"/>
      <c r="AI212" s="596"/>
      <c r="AJ212" s="596"/>
      <c r="AK212" s="596"/>
      <c r="AL212" s="600"/>
      <c r="AM212" s="596"/>
      <c r="AN212" s="596"/>
      <c r="AO212" s="596"/>
      <c r="AP212" s="596"/>
    </row>
    <row r="213" spans="1:42" ht="22.5" customHeight="1">
      <c r="A213" s="144" t="s">
        <v>2615</v>
      </c>
      <c r="B213" s="610" t="str">
        <f>IF($A213="","",INDEX(POA_GC_2026!$O:$O,MATCH($A213,POA_GC_2026!$A:$A,0)))</f>
        <v>PROVISION Y PRESTACION DE SERVICIOS DE SALUD</v>
      </c>
      <c r="C213" s="610" t="str">
        <f>IF($A213="","",INDEX(POA_GC_2026!$E:$E,MATCH($A213,POA_GC_2026!$A:$A,0)))</f>
        <v>90</v>
      </c>
      <c r="D213" s="610" t="str">
        <f>IF($A213="","",INDEX(POA_GC_2026!$B:$B,MATCH($A213,POA_GC_2026!$A:$A,0)))</f>
        <v>HOSPITAL GENERAL DE CHONE</v>
      </c>
      <c r="E213" s="610" t="str">
        <f>IF($A213="","",INDEX(POA_GC_2026!$C:$C,MATCH($A213,POA_GC_2026!$A:$A,0)))</f>
        <v>ADQUISICIÓN DEL SERVICIO DE LIMPIEZA DE LAS INSTALACIONES HOSPITALARIAS</v>
      </c>
      <c r="F213" s="610">
        <f>IF($A213="","",INDEX(POA_GC_2026!$H:$H,MATCH($A213,POA_GC_2026!$A:$A,0)))</f>
        <v>530209</v>
      </c>
      <c r="G213" s="610" t="str">
        <f>IF($A213="","",INDEX(POA_GC_2026!$J:$J,MATCH($A213,POA_GC_2026!$A:$A,0)))</f>
        <v>001</v>
      </c>
      <c r="H213" s="611">
        <f>IF($A213="","",INDEX(POA_GC_2026!$BE:$BE,MATCH($A213,POA_GC_2026!$A:$A,0)))</f>
        <v>238788.30999999997</v>
      </c>
      <c r="I213" s="611">
        <f>IF($A213="","",INDEX(POA_GC_2026!$DG:$DG,MATCH($A213,POA_GC_2026!$A:$A,0)))</f>
        <v>0</v>
      </c>
      <c r="J213" s="611">
        <f t="shared" si="24"/>
        <v>238788.30999999997</v>
      </c>
      <c r="K213" s="590">
        <v>46197</v>
      </c>
      <c r="L213" s="591"/>
      <c r="M213" s="592"/>
      <c r="N213" s="593" t="str">
        <f>IF(A213="","",INDEX(POA_GC_2026!CE:CE,MATCH(A213,POA_GC_2026!A:A,0)))</f>
        <v>SI</v>
      </c>
      <c r="O213" s="594"/>
      <c r="P213" s="594">
        <v>34112.61</v>
      </c>
      <c r="Q213" s="595" t="s">
        <v>27</v>
      </c>
      <c r="R213" s="596"/>
      <c r="S213" s="597"/>
      <c r="T213" s="598">
        <f t="shared" ca="1" si="23"/>
        <v>46247</v>
      </c>
      <c r="U213" s="599">
        <f t="shared" ca="1" si="25"/>
        <v>49</v>
      </c>
      <c r="V213" s="596"/>
      <c r="W213" s="588" t="str">
        <f t="shared" si="26"/>
        <v>90</v>
      </c>
      <c r="X213" s="588" t="str">
        <f>IF($A213="","",INDEX(POA_GC_2026!$G:$G,MATCH($A213,POA_GC_2026!$A:$A,0)))</f>
        <v>004</v>
      </c>
      <c r="Y213" s="589">
        <f t="shared" si="27"/>
        <v>0</v>
      </c>
      <c r="Z213" s="589">
        <f t="shared" si="28"/>
        <v>-34112.61</v>
      </c>
      <c r="AA213" s="596"/>
      <c r="AB213" s="591"/>
      <c r="AC213" s="596"/>
      <c r="AD213" s="596"/>
      <c r="AE213" s="596"/>
      <c r="AF213" s="596"/>
      <c r="AG213" s="596"/>
      <c r="AH213" s="596"/>
      <c r="AI213" s="596"/>
      <c r="AJ213" s="596"/>
      <c r="AK213" s="596"/>
      <c r="AL213" s="600"/>
      <c r="AM213" s="596"/>
      <c r="AN213" s="596"/>
      <c r="AO213" s="596"/>
      <c r="AP213" s="596"/>
    </row>
    <row r="214" spans="1:42" ht="22.5" customHeight="1">
      <c r="A214" s="144" t="s">
        <v>2566</v>
      </c>
      <c r="B214" s="610" t="str">
        <f>IF($A214="","",INDEX(POA_GC_2026!$O:$O,MATCH($A214,POA_GC_2026!$A:$A,0)))</f>
        <v>PROVISION Y PRESTACION DE SERVICIOS DE SALUD</v>
      </c>
      <c r="C214" s="610" t="str">
        <f>IF($A214="","",INDEX(POA_GC_2026!$E:$E,MATCH($A214,POA_GC_2026!$A:$A,0)))</f>
        <v>90</v>
      </c>
      <c r="D214" s="610" t="str">
        <f>IF($A214="","",INDEX(POA_GC_2026!$B:$B,MATCH($A214,POA_GC_2026!$A:$A,0)))</f>
        <v>HOSPITAL GENERAL DE CHONE</v>
      </c>
      <c r="E214" s="610" t="str">
        <f>IF($A214="","",INDEX(POA_GC_2026!$C:$C,MATCH($A214,POA_GC_2026!$A:$A,0)))</f>
        <v>PAGO DE REMUNERACIONES UNIFICADAS</v>
      </c>
      <c r="F214" s="610">
        <f>IF($A214="","",INDEX(POA_GC_2026!$H:$H,MATCH($A214,POA_GC_2026!$A:$A,0)))</f>
        <v>510105</v>
      </c>
      <c r="G214" s="610" t="str">
        <f>IF($A214="","",INDEX(POA_GC_2026!$J:$J,MATCH($A214,POA_GC_2026!$A:$A,0)))</f>
        <v>001</v>
      </c>
      <c r="H214" s="611">
        <f>IF($A214="","",INDEX(POA_GC_2026!$BE:$BE,MATCH($A214,POA_GC_2026!$A:$A,0)))</f>
        <v>525876</v>
      </c>
      <c r="I214" s="611">
        <f>IF($A214="","",INDEX(POA_GC_2026!$DG:$DG,MATCH($A214,POA_GC_2026!$A:$A,0)))</f>
        <v>0</v>
      </c>
      <c r="J214" s="611">
        <f t="shared" si="24"/>
        <v>525876</v>
      </c>
      <c r="K214" s="590">
        <v>46197</v>
      </c>
      <c r="L214" s="591"/>
      <c r="M214" s="592"/>
      <c r="N214" s="593" t="str">
        <f>IF(A214="","",INDEX(POA_GC_2026!CE:CE,MATCH(A214,POA_GC_2026!A:A,0)))</f>
        <v>SI</v>
      </c>
      <c r="O214" s="594">
        <v>40117</v>
      </c>
      <c r="P214" s="594">
        <v>40117</v>
      </c>
      <c r="Q214" s="595" t="s">
        <v>27</v>
      </c>
      <c r="R214" s="596"/>
      <c r="S214" s="597"/>
      <c r="T214" s="598">
        <f t="shared" ca="1" si="23"/>
        <v>46247</v>
      </c>
      <c r="U214" s="599">
        <f t="shared" ca="1" si="25"/>
        <v>49</v>
      </c>
      <c r="V214" s="596"/>
      <c r="W214" s="588" t="str">
        <f t="shared" si="26"/>
        <v>90</v>
      </c>
      <c r="X214" s="588" t="str">
        <f>IF($A214="","",INDEX(POA_GC_2026!$G:$G,MATCH($A214,POA_GC_2026!$A:$A,0)))</f>
        <v>004</v>
      </c>
      <c r="Y214" s="589">
        <f t="shared" si="27"/>
        <v>40117</v>
      </c>
      <c r="Z214" s="589">
        <f t="shared" si="28"/>
        <v>0</v>
      </c>
      <c r="AA214" s="596"/>
      <c r="AB214" s="591"/>
      <c r="AC214" s="596"/>
      <c r="AD214" s="596"/>
      <c r="AE214" s="596"/>
      <c r="AF214" s="596"/>
      <c r="AG214" s="596"/>
      <c r="AH214" s="596"/>
      <c r="AI214" s="596"/>
      <c r="AJ214" s="596"/>
      <c r="AK214" s="596"/>
      <c r="AL214" s="600"/>
      <c r="AM214" s="596"/>
      <c r="AN214" s="596"/>
      <c r="AO214" s="596"/>
      <c r="AP214" s="596"/>
    </row>
    <row r="215" spans="1:42" ht="22.5" customHeight="1">
      <c r="A215" s="144" t="s">
        <v>2567</v>
      </c>
      <c r="B215" s="610" t="str">
        <f>IF($A215="","",INDEX(POA_GC_2026!$O:$O,MATCH($A215,POA_GC_2026!$A:$A,0)))</f>
        <v>PROVISION Y PRESTACION DE SERVICIOS DE SALUD</v>
      </c>
      <c r="C215" s="610" t="str">
        <f>IF($A215="","",INDEX(POA_GC_2026!$E:$E,MATCH($A215,POA_GC_2026!$A:$A,0)))</f>
        <v>90</v>
      </c>
      <c r="D215" s="610" t="str">
        <f>IF($A215="","",INDEX(POA_GC_2026!$B:$B,MATCH($A215,POA_GC_2026!$A:$A,0)))</f>
        <v>HOSPITAL GENERAL DE CHONE</v>
      </c>
      <c r="E215" s="610" t="str">
        <f>IF($A215="","",INDEX(POA_GC_2026!$C:$C,MATCH($A215,POA_GC_2026!$A:$A,0)))</f>
        <v>PAGO DE SALARIOS UNIFICADOS</v>
      </c>
      <c r="F215" s="610">
        <f>IF($A215="","",INDEX(POA_GC_2026!$H:$H,MATCH($A215,POA_GC_2026!$A:$A,0)))</f>
        <v>510106</v>
      </c>
      <c r="G215" s="610" t="str">
        <f>IF($A215="","",INDEX(POA_GC_2026!$J:$J,MATCH($A215,POA_GC_2026!$A:$A,0)))</f>
        <v>001</v>
      </c>
      <c r="H215" s="611">
        <f>IF($A215="","",INDEX(POA_GC_2026!$BE:$BE,MATCH($A215,POA_GC_2026!$A:$A,0)))</f>
        <v>1138770.4800000002</v>
      </c>
      <c r="I215" s="611">
        <f>IF($A215="","",INDEX(POA_GC_2026!$DG:$DG,MATCH($A215,POA_GC_2026!$A:$A,0)))</f>
        <v>0</v>
      </c>
      <c r="J215" s="611">
        <f t="shared" si="24"/>
        <v>1138770.4800000002</v>
      </c>
      <c r="K215" s="590">
        <v>46197</v>
      </c>
      <c r="L215" s="591"/>
      <c r="M215" s="592"/>
      <c r="N215" s="593" t="str">
        <f>IF(A215="","",INDEX(POA_GC_2026!CE:CE,MATCH(A215,POA_GC_2026!A:A,0)))</f>
        <v>SI</v>
      </c>
      <c r="O215" s="594">
        <v>92918.02</v>
      </c>
      <c r="P215" s="594">
        <v>92918.02</v>
      </c>
      <c r="Q215" s="595" t="s">
        <v>27</v>
      </c>
      <c r="R215" s="596"/>
      <c r="S215" s="597"/>
      <c r="T215" s="598">
        <f t="shared" ca="1" si="23"/>
        <v>46247</v>
      </c>
      <c r="U215" s="599">
        <f t="shared" ca="1" si="25"/>
        <v>49</v>
      </c>
      <c r="V215" s="596"/>
      <c r="W215" s="588" t="str">
        <f t="shared" si="26"/>
        <v>90</v>
      </c>
      <c r="X215" s="588" t="str">
        <f>IF($A215="","",INDEX(POA_GC_2026!$G:$G,MATCH($A215,POA_GC_2026!$A:$A,0)))</f>
        <v>004</v>
      </c>
      <c r="Y215" s="589">
        <f t="shared" si="27"/>
        <v>92918.02</v>
      </c>
      <c r="Z215" s="589">
        <f t="shared" si="28"/>
        <v>0</v>
      </c>
      <c r="AA215" s="596"/>
      <c r="AB215" s="591"/>
      <c r="AC215" s="596"/>
      <c r="AD215" s="596"/>
      <c r="AE215" s="596"/>
      <c r="AF215" s="596"/>
      <c r="AG215" s="596"/>
      <c r="AH215" s="596"/>
      <c r="AI215" s="596"/>
      <c r="AJ215" s="596"/>
      <c r="AK215" s="596"/>
      <c r="AL215" s="600"/>
      <c r="AM215" s="596"/>
      <c r="AN215" s="596"/>
      <c r="AO215" s="596"/>
      <c r="AP215" s="596"/>
    </row>
    <row r="216" spans="1:42" ht="22.5" customHeight="1">
      <c r="A216" s="144" t="s">
        <v>2568</v>
      </c>
      <c r="B216" s="610" t="str">
        <f>IF($A216="","",INDEX(POA_GC_2026!$O:$O,MATCH($A216,POA_GC_2026!$A:$A,0)))</f>
        <v>PROVISION Y PRESTACION DE SERVICIOS DE SALUD</v>
      </c>
      <c r="C216" s="610" t="str">
        <f>IF($A216="","",INDEX(POA_GC_2026!$E:$E,MATCH($A216,POA_GC_2026!$A:$A,0)))</f>
        <v>90</v>
      </c>
      <c r="D216" s="610" t="str">
        <f>IF($A216="","",INDEX(POA_GC_2026!$B:$B,MATCH($A216,POA_GC_2026!$A:$A,0)))</f>
        <v>HOSPITAL GENERAL DE CHONE</v>
      </c>
      <c r="E216" s="610" t="str">
        <f>IF($A216="","",INDEX(POA_GC_2026!$C:$C,MATCH($A216,POA_GC_2026!$A:$A,0)))</f>
        <v xml:space="preserve"> PAGO DE REMUNERACIONES UNIFICADAS A PROFESIONALES DE LA SALUD</v>
      </c>
      <c r="F216" s="610">
        <f>IF($A216="","",INDEX(POA_GC_2026!$H:$H,MATCH($A216,POA_GC_2026!$A:$A,0)))</f>
        <v>510111</v>
      </c>
      <c r="G216" s="610" t="str">
        <f>IF($A216="","",INDEX(POA_GC_2026!$J:$J,MATCH($A216,POA_GC_2026!$A:$A,0)))</f>
        <v>001</v>
      </c>
      <c r="H216" s="611">
        <f>IF($A216="","",INDEX(POA_GC_2026!$BE:$BE,MATCH($A216,POA_GC_2026!$A:$A,0)))</f>
        <v>3251964</v>
      </c>
      <c r="I216" s="611">
        <f>IF($A216="","",INDEX(POA_GC_2026!$DG:$DG,MATCH($A216,POA_GC_2026!$A:$A,0)))</f>
        <v>0</v>
      </c>
      <c r="J216" s="611">
        <f t="shared" si="24"/>
        <v>3251964</v>
      </c>
      <c r="K216" s="590">
        <v>46197</v>
      </c>
      <c r="L216" s="591"/>
      <c r="M216" s="592"/>
      <c r="N216" s="593" t="str">
        <f>IF(A216="","",INDEX(POA_GC_2026!CE:CE,MATCH(A216,POA_GC_2026!A:A,0)))</f>
        <v>SI</v>
      </c>
      <c r="O216" s="594">
        <v>265732</v>
      </c>
      <c r="P216" s="594">
        <v>265732</v>
      </c>
      <c r="Q216" s="595" t="s">
        <v>27</v>
      </c>
      <c r="R216" s="596"/>
      <c r="S216" s="597"/>
      <c r="T216" s="598">
        <f t="shared" ca="1" si="23"/>
        <v>46247</v>
      </c>
      <c r="U216" s="599">
        <f t="shared" ca="1" si="25"/>
        <v>49</v>
      </c>
      <c r="V216" s="596"/>
      <c r="W216" s="588" t="str">
        <f t="shared" si="26"/>
        <v>90</v>
      </c>
      <c r="X216" s="588" t="str">
        <f>IF($A216="","",INDEX(POA_GC_2026!$G:$G,MATCH($A216,POA_GC_2026!$A:$A,0)))</f>
        <v>004</v>
      </c>
      <c r="Y216" s="589">
        <f t="shared" si="27"/>
        <v>265732</v>
      </c>
      <c r="Z216" s="589">
        <f t="shared" si="28"/>
        <v>0</v>
      </c>
      <c r="AA216" s="596"/>
      <c r="AB216" s="591"/>
      <c r="AC216" s="596"/>
      <c r="AD216" s="596"/>
      <c r="AE216" s="596"/>
      <c r="AF216" s="596"/>
      <c r="AG216" s="596"/>
      <c r="AH216" s="596"/>
      <c r="AI216" s="596"/>
      <c r="AJ216" s="596"/>
      <c r="AK216" s="596"/>
      <c r="AL216" s="600"/>
      <c r="AM216" s="596"/>
      <c r="AN216" s="596"/>
      <c r="AO216" s="596"/>
      <c r="AP216" s="596"/>
    </row>
    <row r="217" spans="1:42" ht="22.5" customHeight="1">
      <c r="A217" s="144" t="s">
        <v>2586</v>
      </c>
      <c r="B217" s="610" t="str">
        <f>IF($A217="","",INDEX(POA_GC_2026!$O:$O,MATCH($A217,POA_GC_2026!$A:$A,0)))</f>
        <v>PROVISION Y PRESTACION DE SERVICIOS DE SALUD</v>
      </c>
      <c r="C217" s="610" t="str">
        <f>IF($A217="","",INDEX(POA_GC_2026!$E:$E,MATCH($A217,POA_GC_2026!$A:$A,0)))</f>
        <v>90</v>
      </c>
      <c r="D217" s="610" t="str">
        <f>IF($A217="","",INDEX(POA_GC_2026!$B:$B,MATCH($A217,POA_GC_2026!$A:$A,0)))</f>
        <v>HOSPITAL GENERAL DE CHONE</v>
      </c>
      <c r="E217" s="610" t="str">
        <f>IF($A217="","",INDEX(POA_GC_2026!$C:$C,MATCH($A217,POA_GC_2026!$A:$A,0)))</f>
        <v>PAGO DESERVICIOS PERSONALES POR CONTRATO A PROFESIONALES DE LA SALUD</v>
      </c>
      <c r="F217" s="610">
        <f>IF($A217="","",INDEX(POA_GC_2026!$H:$H,MATCH($A217,POA_GC_2026!$A:$A,0)))</f>
        <v>510517</v>
      </c>
      <c r="G217" s="610" t="str">
        <f>IF($A217="","",INDEX(POA_GC_2026!$J:$J,MATCH($A217,POA_GC_2026!$A:$A,0)))</f>
        <v>001</v>
      </c>
      <c r="H217" s="611">
        <f>IF($A217="","",INDEX(POA_GC_2026!$BE:$BE,MATCH($A217,POA_GC_2026!$A:$A,0)))</f>
        <v>3568206</v>
      </c>
      <c r="I217" s="611">
        <f>IF($A217="","",INDEX(POA_GC_2026!$DG:$DG,MATCH($A217,POA_GC_2026!$A:$A,0)))</f>
        <v>0</v>
      </c>
      <c r="J217" s="611">
        <f t="shared" si="24"/>
        <v>3568206</v>
      </c>
      <c r="K217" s="590">
        <v>46197</v>
      </c>
      <c r="L217" s="591"/>
      <c r="M217" s="592"/>
      <c r="N217" s="593" t="str">
        <f>IF(A217="","",INDEX(POA_GC_2026!CE:CE,MATCH(A217,POA_GC_2026!A:A,0)))</f>
        <v>SI</v>
      </c>
      <c r="O217" s="594">
        <v>293893.40000000002</v>
      </c>
      <c r="P217" s="594">
        <v>293893.40000000002</v>
      </c>
      <c r="Q217" s="595" t="s">
        <v>27</v>
      </c>
      <c r="R217" s="596"/>
      <c r="S217" s="597"/>
      <c r="T217" s="598">
        <f t="shared" ca="1" si="23"/>
        <v>46247</v>
      </c>
      <c r="U217" s="599">
        <f t="shared" ca="1" si="25"/>
        <v>49</v>
      </c>
      <c r="V217" s="596"/>
      <c r="W217" s="588" t="str">
        <f t="shared" si="26"/>
        <v>90</v>
      </c>
      <c r="X217" s="588" t="str">
        <f>IF($A217="","",INDEX(POA_GC_2026!$G:$G,MATCH($A217,POA_GC_2026!$A:$A,0)))</f>
        <v>004</v>
      </c>
      <c r="Y217" s="589">
        <f t="shared" si="27"/>
        <v>293893.40000000002</v>
      </c>
      <c r="Z217" s="589">
        <f t="shared" si="28"/>
        <v>0</v>
      </c>
      <c r="AA217" s="596"/>
      <c r="AB217" s="591"/>
      <c r="AC217" s="596"/>
      <c r="AD217" s="596"/>
      <c r="AE217" s="596"/>
      <c r="AF217" s="596"/>
      <c r="AG217" s="596"/>
      <c r="AH217" s="596"/>
      <c r="AI217" s="596"/>
      <c r="AJ217" s="596"/>
      <c r="AK217" s="596"/>
      <c r="AL217" s="600"/>
      <c r="AM217" s="596"/>
      <c r="AN217" s="596"/>
      <c r="AO217" s="596"/>
      <c r="AP217" s="596"/>
    </row>
    <row r="218" spans="1:42" ht="22.5" customHeight="1">
      <c r="A218" s="144" t="s">
        <v>2735</v>
      </c>
      <c r="B218" s="610" t="str">
        <f>IF($A218="","",INDEX(POA_GC_2026!$O:$O,MATCH($A218,POA_GC_2026!$A:$A,0)))</f>
        <v>PROVISION Y PRESTACION DE SERVICIOS DE SALUD</v>
      </c>
      <c r="C218" s="610" t="str">
        <f>IF($A218="","",INDEX(POA_GC_2026!$E:$E,MATCH($A218,POA_GC_2026!$A:$A,0)))</f>
        <v>90</v>
      </c>
      <c r="D218" s="610" t="str">
        <f>IF($A218="","",INDEX(POA_GC_2026!$B:$B,MATCH($A218,POA_GC_2026!$A:$A,0)))</f>
        <v>HOSPITAL GENERAL DE CHONE</v>
      </c>
      <c r="E218" s="610" t="str">
        <f>IF($A218="","",INDEX(POA_GC_2026!$C:$C,MATCH($A218,POA_GC_2026!$A:$A,0)))</f>
        <v>PAGO DECONTRATOS OCASIONALES PARA EL CUMPLIMIENTO DEL SERVICIO RURAL</v>
      </c>
      <c r="F218" s="610">
        <f>IF($A218="","",INDEX(POA_GC_2026!$H:$H,MATCH($A218,POA_GC_2026!$A:$A,0)))</f>
        <v>510515</v>
      </c>
      <c r="G218" s="610" t="str">
        <f>IF($A218="","",INDEX(POA_GC_2026!$J:$J,MATCH($A218,POA_GC_2026!$A:$A,0)))</f>
        <v>001</v>
      </c>
      <c r="H218" s="611">
        <f>IF($A218="","",INDEX(POA_GC_2026!$BE:$BE,MATCH($A218,POA_GC_2026!$A:$A,0)))</f>
        <v>49292</v>
      </c>
      <c r="I218" s="611">
        <f>IF($A218="","",INDEX(POA_GC_2026!$DG:$DG,MATCH($A218,POA_GC_2026!$A:$A,0)))</f>
        <v>0</v>
      </c>
      <c r="J218" s="611">
        <f t="shared" si="24"/>
        <v>49292</v>
      </c>
      <c r="K218" s="590">
        <v>46197</v>
      </c>
      <c r="L218" s="591"/>
      <c r="M218" s="592"/>
      <c r="N218" s="593" t="str">
        <f>IF(A218="","",INDEX(POA_GC_2026!CE:CE,MATCH(A218,POA_GC_2026!A:A,0)))</f>
        <v>SI</v>
      </c>
      <c r="O218" s="594">
        <v>4401</v>
      </c>
      <c r="P218" s="594">
        <v>4401</v>
      </c>
      <c r="Q218" s="595" t="s">
        <v>27</v>
      </c>
      <c r="R218" s="596"/>
      <c r="S218" s="597"/>
      <c r="T218" s="598">
        <f t="shared" ca="1" si="23"/>
        <v>46247</v>
      </c>
      <c r="U218" s="599">
        <f t="shared" ca="1" si="25"/>
        <v>49</v>
      </c>
      <c r="V218" s="596"/>
      <c r="W218" s="588" t="str">
        <f t="shared" si="26"/>
        <v>90</v>
      </c>
      <c r="X218" s="588" t="str">
        <f>IF($A218="","",INDEX(POA_GC_2026!$G:$G,MATCH($A218,POA_GC_2026!$A:$A,0)))</f>
        <v>004</v>
      </c>
      <c r="Y218" s="589">
        <f t="shared" si="27"/>
        <v>4401</v>
      </c>
      <c r="Z218" s="589">
        <f t="shared" si="28"/>
        <v>0</v>
      </c>
      <c r="AA218" s="596"/>
      <c r="AB218" s="591"/>
      <c r="AC218" s="596"/>
      <c r="AD218" s="596"/>
      <c r="AE218" s="596"/>
      <c r="AF218" s="596"/>
      <c r="AG218" s="596"/>
      <c r="AH218" s="596"/>
      <c r="AI218" s="596"/>
      <c r="AJ218" s="596"/>
      <c r="AK218" s="596"/>
      <c r="AL218" s="600"/>
      <c r="AM218" s="596"/>
      <c r="AN218" s="596"/>
      <c r="AO218" s="596"/>
      <c r="AP218" s="596"/>
    </row>
    <row r="219" spans="1:42" ht="22.5" customHeight="1">
      <c r="A219" s="144" t="s">
        <v>2736</v>
      </c>
      <c r="B219" s="610" t="str">
        <f>IF($A219="","",INDEX(POA_GC_2026!$O:$O,MATCH($A219,POA_GC_2026!$A:$A,0)))</f>
        <v>PROVISION Y PRESTACION DE SERVICIOS DE SALUD</v>
      </c>
      <c r="C219" s="610" t="str">
        <f>IF($A219="","",INDEX(POA_GC_2026!$E:$E,MATCH($A219,POA_GC_2026!$A:$A,0)))</f>
        <v>90</v>
      </c>
      <c r="D219" s="610" t="str">
        <f>IF($A219="","",INDEX(POA_GC_2026!$B:$B,MATCH($A219,POA_GC_2026!$A:$A,0)))</f>
        <v>HOSPITAL GENERAL DE CHONE</v>
      </c>
      <c r="E219" s="610" t="str">
        <f>IF($A219="","",INDEX(POA_GC_2026!$C:$C,MATCH($A219,POA_GC_2026!$A:$A,0)))</f>
        <v xml:space="preserve"> PAGO DE SERVICIOS PERSONALES POR DEVENGAMIENTO DE BECAS PROFESIONALES DE LA SALUD</v>
      </c>
      <c r="F219" s="610">
        <f>IF($A219="","",INDEX(POA_GC_2026!$H:$H,MATCH($A219,POA_GC_2026!$A:$A,0)))</f>
        <v>510516</v>
      </c>
      <c r="G219" s="610" t="str">
        <f>IF($A219="","",INDEX(POA_GC_2026!$J:$J,MATCH($A219,POA_GC_2026!$A:$A,0)))</f>
        <v>001</v>
      </c>
      <c r="H219" s="611">
        <f>IF($A219="","",INDEX(POA_GC_2026!$BE:$BE,MATCH($A219,POA_GC_2026!$A:$A,0)))</f>
        <v>47538</v>
      </c>
      <c r="I219" s="611">
        <f>IF($A219="","",INDEX(POA_GC_2026!$DG:$DG,MATCH($A219,POA_GC_2026!$A:$A,0)))</f>
        <v>0</v>
      </c>
      <c r="J219" s="611">
        <f t="shared" si="24"/>
        <v>47538</v>
      </c>
      <c r="K219" s="590">
        <v>46197</v>
      </c>
      <c r="L219" s="591"/>
      <c r="M219" s="592"/>
      <c r="N219" s="593" t="str">
        <f>IF(A219="","",INDEX(POA_GC_2026!CE:CE,MATCH(A219,POA_GC_2026!A:A,0)))</f>
        <v>SI</v>
      </c>
      <c r="O219" s="594">
        <v>2641</v>
      </c>
      <c r="P219" s="594">
        <v>2641</v>
      </c>
      <c r="Q219" s="595" t="s">
        <v>27</v>
      </c>
      <c r="R219" s="596"/>
      <c r="S219" s="597"/>
      <c r="T219" s="598">
        <f t="shared" ca="1" si="23"/>
        <v>46247</v>
      </c>
      <c r="U219" s="599">
        <f t="shared" ca="1" si="25"/>
        <v>49</v>
      </c>
      <c r="V219" s="596"/>
      <c r="W219" s="588" t="str">
        <f t="shared" si="26"/>
        <v>90</v>
      </c>
      <c r="X219" s="588" t="str">
        <f>IF($A219="","",INDEX(POA_GC_2026!$G:$G,MATCH($A219,POA_GC_2026!$A:$A,0)))</f>
        <v>004</v>
      </c>
      <c r="Y219" s="589">
        <f t="shared" si="27"/>
        <v>2641</v>
      </c>
      <c r="Z219" s="589">
        <f t="shared" si="28"/>
        <v>0</v>
      </c>
      <c r="AA219" s="596"/>
      <c r="AB219" s="591"/>
      <c r="AC219" s="596"/>
      <c r="AD219" s="596"/>
      <c r="AE219" s="596"/>
      <c r="AF219" s="596"/>
      <c r="AG219" s="596"/>
      <c r="AH219" s="596"/>
      <c r="AI219" s="596"/>
      <c r="AJ219" s="596"/>
      <c r="AK219" s="596"/>
      <c r="AL219" s="600"/>
      <c r="AM219" s="596"/>
      <c r="AN219" s="596"/>
      <c r="AO219" s="596"/>
      <c r="AP219" s="596"/>
    </row>
    <row r="220" spans="1:42" ht="22.5" customHeight="1">
      <c r="A220" s="144" t="s">
        <v>2624</v>
      </c>
      <c r="B220" s="610" t="str">
        <f>IF($A220="","",INDEX(POA_GC_2026!$O:$O,MATCH($A220,POA_GC_2026!$A:$A,0)))</f>
        <v>PROVISION Y PRESTACION DE SERVICIOS DE SALUD</v>
      </c>
      <c r="C220" s="610" t="str">
        <f>IF($A220="","",INDEX(POA_GC_2026!$E:$E,MATCH($A220,POA_GC_2026!$A:$A,0)))</f>
        <v>90</v>
      </c>
      <c r="D220" s="610" t="str">
        <f>IF($A220="","",INDEX(POA_GC_2026!$B:$B,MATCH($A220,POA_GC_2026!$A:$A,0)))</f>
        <v>HOSPITAL GENERAL DE CHONE</v>
      </c>
      <c r="E220" s="610" t="str">
        <f>IF($A220="","",INDEX(POA_GC_2026!$C:$C,MATCH($A220,POA_GC_2026!$A:$A,0)))</f>
        <v>ADQUISICIÓN DEL SERVICIO DE LAVADO DE LENCERIA Y VESTIMENTA DE TRABAJO</v>
      </c>
      <c r="F220" s="610">
        <f>IF($A220="","",INDEX(POA_GC_2026!$H:$H,MATCH($A220,POA_GC_2026!$A:$A,0)))</f>
        <v>530209</v>
      </c>
      <c r="G220" s="610" t="str">
        <f>IF($A220="","",INDEX(POA_GC_2026!$J:$J,MATCH($A220,POA_GC_2026!$A:$A,0)))</f>
        <v>001</v>
      </c>
      <c r="H220" s="611">
        <f>IF($A220="","",INDEX(POA_GC_2026!$BE:$BE,MATCH($A220,POA_GC_2026!$A:$A,0)))</f>
        <v>125500</v>
      </c>
      <c r="I220" s="611">
        <f>IF($A220="","",INDEX(POA_GC_2026!$DG:$DG,MATCH($A220,POA_GC_2026!$A:$A,0)))</f>
        <v>0</v>
      </c>
      <c r="J220" s="611">
        <f t="shared" si="24"/>
        <v>125500</v>
      </c>
      <c r="K220" s="590">
        <v>46197</v>
      </c>
      <c r="L220" s="591"/>
      <c r="M220" s="592"/>
      <c r="N220" s="593" t="str">
        <f>IF(A220="","",INDEX(POA_GC_2026!CE:CE,MATCH(A220,POA_GC_2026!A:A,0)))</f>
        <v>SI</v>
      </c>
      <c r="O220" s="594">
        <v>0</v>
      </c>
      <c r="P220" s="594">
        <v>17653.05</v>
      </c>
      <c r="Q220" s="595" t="s">
        <v>27</v>
      </c>
      <c r="R220" s="596"/>
      <c r="S220" s="597"/>
      <c r="T220" s="598">
        <f t="shared" ca="1" si="23"/>
        <v>46247</v>
      </c>
      <c r="U220" s="599">
        <f t="shared" ca="1" si="25"/>
        <v>49</v>
      </c>
      <c r="V220" s="596"/>
      <c r="W220" s="588" t="str">
        <f t="shared" si="26"/>
        <v>90</v>
      </c>
      <c r="X220" s="588" t="str">
        <f>IF($A220="","",INDEX(POA_GC_2026!$G:$G,MATCH($A220,POA_GC_2026!$A:$A,0)))</f>
        <v>004</v>
      </c>
      <c r="Y220" s="589">
        <f t="shared" si="27"/>
        <v>0</v>
      </c>
      <c r="Z220" s="589">
        <f t="shared" si="28"/>
        <v>-17653.05</v>
      </c>
      <c r="AA220" s="596"/>
      <c r="AB220" s="591"/>
      <c r="AC220" s="596"/>
      <c r="AD220" s="596"/>
      <c r="AE220" s="596"/>
      <c r="AF220" s="596"/>
      <c r="AG220" s="596"/>
      <c r="AH220" s="596"/>
      <c r="AI220" s="596"/>
      <c r="AJ220" s="596"/>
      <c r="AK220" s="596"/>
      <c r="AL220" s="600"/>
      <c r="AM220" s="596"/>
      <c r="AN220" s="596"/>
      <c r="AO220" s="596"/>
      <c r="AP220" s="596"/>
    </row>
    <row r="221" spans="1:42" ht="22.5" customHeight="1">
      <c r="A221" s="144" t="s">
        <v>2571</v>
      </c>
      <c r="B221" s="610" t="str">
        <f>IF($A221="","",INDEX(POA_GC_2026!$O:$O,MATCH($A221,POA_GC_2026!$A:$A,0)))</f>
        <v>PROVISION Y PRESTACION DE SERVICIOS DE SALUD</v>
      </c>
      <c r="C221" s="610" t="str">
        <f>IF($A221="","",INDEX(POA_GC_2026!$E:$E,MATCH($A221,POA_GC_2026!$A:$A,0)))</f>
        <v>90</v>
      </c>
      <c r="D221" s="610" t="str">
        <f>IF($A221="","",INDEX(POA_GC_2026!$B:$B,MATCH($A221,POA_GC_2026!$A:$A,0)))</f>
        <v>HOSPITAL GENERAL DE CHONE</v>
      </c>
      <c r="E221" s="610" t="str">
        <f>IF($A221="","",INDEX(POA_GC_2026!$C:$C,MATCH($A221,POA_GC_2026!$A:$A,0)))</f>
        <v>PAGO DE DECIMO CUARTO SUELDO</v>
      </c>
      <c r="F221" s="610">
        <f>IF($A221="","",INDEX(POA_GC_2026!$H:$H,MATCH($A221,POA_GC_2026!$A:$A,0)))</f>
        <v>510204</v>
      </c>
      <c r="G221" s="610" t="str">
        <f>IF($A221="","",INDEX(POA_GC_2026!$J:$J,MATCH($A221,POA_GC_2026!$A:$A,0)))</f>
        <v>001</v>
      </c>
      <c r="H221" s="611">
        <f>IF($A221="","",INDEX(POA_GC_2026!$BE:$BE,MATCH($A221,POA_GC_2026!$A:$A,0)))</f>
        <v>268875.67</v>
      </c>
      <c r="I221" s="611">
        <f>IF($A221="","",INDEX(POA_GC_2026!$DG:$DG,MATCH($A221,POA_GC_2026!$A:$A,0)))</f>
        <v>0</v>
      </c>
      <c r="J221" s="611">
        <f t="shared" si="24"/>
        <v>268875.67</v>
      </c>
      <c r="K221" s="590">
        <v>46202</v>
      </c>
      <c r="L221" s="591"/>
      <c r="M221" s="592"/>
      <c r="N221" s="593" t="str">
        <f>IF(A221="","",INDEX(POA_GC_2026!CE:CE,MATCH(A221,POA_GC_2026!A:A,0)))</f>
        <v>SI</v>
      </c>
      <c r="O221" s="594">
        <v>2972.58</v>
      </c>
      <c r="P221" s="594">
        <v>2972.58</v>
      </c>
      <c r="Q221" s="595" t="s">
        <v>27</v>
      </c>
      <c r="R221" s="596"/>
      <c r="S221" s="597"/>
      <c r="T221" s="598">
        <f t="shared" ca="1" si="23"/>
        <v>46247</v>
      </c>
      <c r="U221" s="599">
        <f t="shared" ca="1" si="25"/>
        <v>44</v>
      </c>
      <c r="V221" s="596"/>
      <c r="W221" s="588" t="str">
        <f t="shared" si="26"/>
        <v>90</v>
      </c>
      <c r="X221" s="588" t="str">
        <f>IF($A221="","",INDEX(POA_GC_2026!$G:$G,MATCH($A221,POA_GC_2026!$A:$A,0)))</f>
        <v>004</v>
      </c>
      <c r="Y221" s="589">
        <f t="shared" si="27"/>
        <v>2972.58</v>
      </c>
      <c r="Z221" s="589">
        <f t="shared" si="28"/>
        <v>0</v>
      </c>
      <c r="AA221" s="596"/>
      <c r="AB221" s="591"/>
      <c r="AC221" s="596"/>
      <c r="AD221" s="596"/>
      <c r="AE221" s="596"/>
      <c r="AF221" s="596"/>
      <c r="AG221" s="596"/>
      <c r="AH221" s="596"/>
      <c r="AI221" s="596"/>
      <c r="AJ221" s="596"/>
      <c r="AK221" s="596"/>
      <c r="AL221" s="600"/>
      <c r="AM221" s="596"/>
      <c r="AN221" s="596"/>
      <c r="AO221" s="596"/>
      <c r="AP221" s="596"/>
    </row>
    <row r="222" spans="1:42" ht="22.5" customHeight="1">
      <c r="A222" s="144" t="s">
        <v>2570</v>
      </c>
      <c r="B222" s="610" t="str">
        <f>IF($A222="","",INDEX(POA_GC_2026!$O:$O,MATCH($A222,POA_GC_2026!$A:$A,0)))</f>
        <v>PROVISION Y PRESTACION DE SERVICIOS DE SALUD</v>
      </c>
      <c r="C222" s="610" t="str">
        <f>IF($A222="","",INDEX(POA_GC_2026!$E:$E,MATCH($A222,POA_GC_2026!$A:$A,0)))</f>
        <v>90</v>
      </c>
      <c r="D222" s="610" t="str">
        <f>IF($A222="","",INDEX(POA_GC_2026!$B:$B,MATCH($A222,POA_GC_2026!$A:$A,0)))</f>
        <v>HOSPITAL GENERAL DE CHONE</v>
      </c>
      <c r="E222" s="610" t="str">
        <f>IF($A222="","",INDEX(POA_GC_2026!$C:$C,MATCH($A222,POA_GC_2026!$A:$A,0)))</f>
        <v>PAGO DE DECIMO TERCER SUELDO</v>
      </c>
      <c r="F222" s="610">
        <f>IF($A222="","",INDEX(POA_GC_2026!$H:$H,MATCH($A222,POA_GC_2026!$A:$A,0)))</f>
        <v>510203</v>
      </c>
      <c r="G222" s="610" t="str">
        <f>IF($A222="","",INDEX(POA_GC_2026!$J:$J,MATCH($A222,POA_GC_2026!$A:$A,0)))</f>
        <v>001</v>
      </c>
      <c r="H222" s="611">
        <f>IF($A222="","",INDEX(POA_GC_2026!$BE:$BE,MATCH($A222,POA_GC_2026!$A:$A,0)))</f>
        <v>721004.71000000008</v>
      </c>
      <c r="I222" s="611">
        <f>IF($A222="","",INDEX(POA_GC_2026!$DG:$DG,MATCH($A222,POA_GC_2026!$A:$A,0)))</f>
        <v>0</v>
      </c>
      <c r="J222" s="611">
        <f t="shared" si="24"/>
        <v>721004.71000000008</v>
      </c>
      <c r="K222" s="123">
        <v>46231</v>
      </c>
      <c r="L222" s="596"/>
      <c r="M222" s="117"/>
      <c r="N222" s="593" t="str">
        <f>IF(A222="","",INDEX(POA_GC_2026!CE:CE,MATCH(A222,POA_GC_2026!A:A,0)))</f>
        <v>SI</v>
      </c>
      <c r="O222" s="594">
        <v>12444.77</v>
      </c>
      <c r="P222" s="594">
        <v>12444.77</v>
      </c>
      <c r="Q222" s="603" t="s">
        <v>28</v>
      </c>
      <c r="R222" s="605"/>
      <c r="S222" s="596"/>
      <c r="T222" s="598">
        <f t="shared" ca="1" si="23"/>
        <v>46247</v>
      </c>
      <c r="U222" s="599">
        <f t="shared" ca="1" si="25"/>
        <v>15</v>
      </c>
      <c r="V222" s="596"/>
      <c r="W222" s="588" t="str">
        <f t="shared" si="26"/>
        <v>90</v>
      </c>
      <c r="X222" s="588" t="str">
        <f>IF($A222="","",INDEX(POA_GC_2026!$G:$G,MATCH($A222,POA_GC_2026!$A:$A,0)))</f>
        <v>004</v>
      </c>
      <c r="Y222" s="589">
        <f t="shared" si="27"/>
        <v>12444.77</v>
      </c>
      <c r="Z222" s="589">
        <f t="shared" si="28"/>
        <v>0</v>
      </c>
      <c r="AA222" s="140"/>
      <c r="AB222" s="591"/>
      <c r="AC222" s="596"/>
      <c r="AD222" s="596"/>
      <c r="AE222" s="596"/>
      <c r="AF222" s="596"/>
      <c r="AG222" s="596"/>
      <c r="AH222" s="596"/>
      <c r="AI222" s="596"/>
      <c r="AJ222" s="596"/>
      <c r="AK222" s="596"/>
      <c r="AL222" s="600"/>
      <c r="AM222" s="596"/>
      <c r="AN222" s="596"/>
      <c r="AO222" s="596"/>
      <c r="AP222" s="596"/>
    </row>
    <row r="223" spans="1:42" ht="22.5" customHeight="1">
      <c r="A223" s="144" t="s">
        <v>2571</v>
      </c>
      <c r="B223" s="610" t="str">
        <f>IF($A223="","",INDEX(POA_GC_2026!$O:$O,MATCH($A223,POA_GC_2026!$A:$A,0)))</f>
        <v>PROVISION Y PRESTACION DE SERVICIOS DE SALUD</v>
      </c>
      <c r="C223" s="610" t="str">
        <f>IF($A223="","",INDEX(POA_GC_2026!$E:$E,MATCH($A223,POA_GC_2026!$A:$A,0)))</f>
        <v>90</v>
      </c>
      <c r="D223" s="610" t="str">
        <f>IF($A223="","",INDEX(POA_GC_2026!$B:$B,MATCH($A223,POA_GC_2026!$A:$A,0)))</f>
        <v>HOSPITAL GENERAL DE CHONE</v>
      </c>
      <c r="E223" s="610" t="str">
        <f>IF($A223="","",INDEX(POA_GC_2026!$C:$C,MATCH($A223,POA_GC_2026!$A:$A,0)))</f>
        <v>PAGO DE DECIMO CUARTO SUELDO</v>
      </c>
      <c r="F223" s="610">
        <f>IF($A223="","",INDEX(POA_GC_2026!$H:$H,MATCH($A223,POA_GC_2026!$A:$A,0)))</f>
        <v>510204</v>
      </c>
      <c r="G223" s="610" t="str">
        <f>IF($A223="","",INDEX(POA_GC_2026!$J:$J,MATCH($A223,POA_GC_2026!$A:$A,0)))</f>
        <v>001</v>
      </c>
      <c r="H223" s="611">
        <f>IF($A223="","",INDEX(POA_GC_2026!$BE:$BE,MATCH($A223,POA_GC_2026!$A:$A,0)))</f>
        <v>268875.67</v>
      </c>
      <c r="I223" s="611">
        <f>IF($A223="","",INDEX(POA_GC_2026!$DG:$DG,MATCH($A223,POA_GC_2026!$A:$A,0)))</f>
        <v>0</v>
      </c>
      <c r="J223" s="611">
        <f t="shared" si="24"/>
        <v>268875.67</v>
      </c>
      <c r="K223" s="123">
        <v>46231</v>
      </c>
      <c r="L223" s="591"/>
      <c r="M223" s="592"/>
      <c r="N223" s="593" t="str">
        <f>IF(A223="","",INDEX(POA_GC_2026!CE:CE,MATCH(A223,POA_GC_2026!A:A,0)))</f>
        <v>SI</v>
      </c>
      <c r="O223" s="594">
        <v>3534.96</v>
      </c>
      <c r="P223" s="594">
        <v>3534.96</v>
      </c>
      <c r="Q223" s="603" t="s">
        <v>28</v>
      </c>
      <c r="R223" s="596"/>
      <c r="S223" s="597"/>
      <c r="T223" s="598">
        <f t="shared" ca="1" si="23"/>
        <v>46247</v>
      </c>
      <c r="U223" s="599">
        <f t="shared" ca="1" si="25"/>
        <v>15</v>
      </c>
      <c r="V223" s="596"/>
      <c r="W223" s="588" t="str">
        <f t="shared" si="26"/>
        <v>90</v>
      </c>
      <c r="X223" s="588" t="str">
        <f>IF($A223="","",INDEX(POA_GC_2026!$G:$G,MATCH($A223,POA_GC_2026!$A:$A,0)))</f>
        <v>004</v>
      </c>
      <c r="Y223" s="589">
        <f t="shared" si="27"/>
        <v>3534.96</v>
      </c>
      <c r="Z223" s="589">
        <f t="shared" si="28"/>
        <v>0</v>
      </c>
      <c r="AA223" s="596"/>
      <c r="AB223" s="591"/>
      <c r="AC223" s="596"/>
      <c r="AD223" s="596"/>
      <c r="AE223" s="596"/>
      <c r="AF223" s="596"/>
      <c r="AG223" s="596"/>
      <c r="AH223" s="596"/>
      <c r="AI223" s="596"/>
      <c r="AJ223" s="596"/>
      <c r="AK223" s="596"/>
      <c r="AL223" s="600"/>
      <c r="AM223" s="596"/>
      <c r="AN223" s="596"/>
      <c r="AO223" s="596"/>
      <c r="AP223" s="596"/>
    </row>
    <row r="224" spans="1:42" ht="22.5" customHeight="1">
      <c r="A224" s="144" t="s">
        <v>2588</v>
      </c>
      <c r="B224" s="610" t="str">
        <f>IF($A224="","",INDEX(POA_GC_2026!$O:$O,MATCH($A224,POA_GC_2026!$A:$A,0)))</f>
        <v>PROVISION Y PRESTACION DE SERVICIOS DE SALUD</v>
      </c>
      <c r="C224" s="610" t="str">
        <f>IF($A224="","",INDEX(POA_GC_2026!$E:$E,MATCH($A224,POA_GC_2026!$A:$A,0)))</f>
        <v>90</v>
      </c>
      <c r="D224" s="610" t="str">
        <f>IF($A224="","",INDEX(POA_GC_2026!$B:$B,MATCH($A224,POA_GC_2026!$A:$A,0)))</f>
        <v>HOSPITAL GENERAL DE CHONE</v>
      </c>
      <c r="E224" s="610" t="str">
        <f>IF($A224="","",INDEX(POA_GC_2026!$C:$C,MATCH($A224,POA_GC_2026!$A:$A,0)))</f>
        <v>PAGO DE FONDOS DE RESERVA</v>
      </c>
      <c r="F224" s="610">
        <f>IF($A224="","",INDEX(POA_GC_2026!$H:$H,MATCH($A224,POA_GC_2026!$A:$A,0)))</f>
        <v>510602</v>
      </c>
      <c r="G224" s="610" t="str">
        <f>IF($A224="","",INDEX(POA_GC_2026!$J:$J,MATCH($A224,POA_GC_2026!$A:$A,0)))</f>
        <v>001</v>
      </c>
      <c r="H224" s="611">
        <f>IF($A224="","",INDEX(POA_GC_2026!$BE:$BE,MATCH($A224,POA_GC_2026!$A:$A,0)))</f>
        <v>724481.85999999987</v>
      </c>
      <c r="I224" s="611">
        <f>IF($A224="","",INDEX(POA_GC_2026!$DG:$DG,MATCH($A224,POA_GC_2026!$A:$A,0)))</f>
        <v>0</v>
      </c>
      <c r="J224" s="611">
        <f t="shared" si="24"/>
        <v>724481.85999999987</v>
      </c>
      <c r="K224" s="123">
        <v>46210</v>
      </c>
      <c r="L224" s="591"/>
      <c r="M224" s="592"/>
      <c r="N224" s="593" t="str">
        <f>IF(A224="","",INDEX(POA_GC_2026!CE:CE,MATCH(A224,POA_GC_2026!A:A,0)))</f>
        <v>SI</v>
      </c>
      <c r="O224" s="594">
        <v>60797.22</v>
      </c>
      <c r="P224" s="594">
        <v>60797.22</v>
      </c>
      <c r="Q224" s="603" t="s">
        <v>28</v>
      </c>
      <c r="R224" s="596"/>
      <c r="S224" s="597"/>
      <c r="T224" s="598">
        <f t="shared" ca="1" si="23"/>
        <v>46247</v>
      </c>
      <c r="U224" s="599">
        <f t="shared" ca="1" si="25"/>
        <v>36</v>
      </c>
      <c r="V224" s="596"/>
      <c r="W224" s="588" t="str">
        <f t="shared" si="26"/>
        <v>90</v>
      </c>
      <c r="X224" s="588" t="str">
        <f>IF($A224="","",INDEX(POA_GC_2026!$G:$G,MATCH($A224,POA_GC_2026!$A:$A,0)))</f>
        <v>004</v>
      </c>
      <c r="Y224" s="589">
        <f t="shared" si="27"/>
        <v>60797.22</v>
      </c>
      <c r="Z224" s="589">
        <f t="shared" si="28"/>
        <v>0</v>
      </c>
      <c r="AA224" s="596"/>
      <c r="AB224" s="591"/>
      <c r="AC224" s="596"/>
      <c r="AD224" s="596"/>
      <c r="AE224" s="596"/>
      <c r="AF224" s="596"/>
      <c r="AG224" s="596"/>
      <c r="AH224" s="596"/>
      <c r="AI224" s="596"/>
      <c r="AJ224" s="596"/>
      <c r="AK224" s="596"/>
      <c r="AL224" s="600"/>
      <c r="AM224" s="596"/>
      <c r="AN224" s="596"/>
      <c r="AO224" s="596"/>
      <c r="AP224" s="596"/>
    </row>
    <row r="225" spans="1:42" ht="22.5" customHeight="1">
      <c r="A225" s="144" t="s">
        <v>2572</v>
      </c>
      <c r="B225" s="610" t="str">
        <f>IF($A225="","",INDEX(POA_GC_2026!$O:$O,MATCH($A225,POA_GC_2026!$A:$A,0)))</f>
        <v>PROVISION Y PRESTACION DE SERVICIOS DE SALUD</v>
      </c>
      <c r="C225" s="610" t="str">
        <f>IF($A225="","",INDEX(POA_GC_2026!$E:$E,MATCH($A225,POA_GC_2026!$A:$A,0)))</f>
        <v>90</v>
      </c>
      <c r="D225" s="610" t="str">
        <f>IF($A225="","",INDEX(POA_GC_2026!$B:$B,MATCH($A225,POA_GC_2026!$A:$A,0)))</f>
        <v>HOSPITAL GENERAL DE CHONE</v>
      </c>
      <c r="E225" s="610" t="str">
        <f>IF($A225="","",INDEX(POA_GC_2026!$C:$C,MATCH($A225,POA_GC_2026!$A:$A,0)))</f>
        <v>PAGO DE COMPENSACION POR TRANSPORTE</v>
      </c>
      <c r="F225" s="610">
        <f>IF($A225="","",INDEX(POA_GC_2026!$H:$H,MATCH($A225,POA_GC_2026!$A:$A,0)))</f>
        <v>510304</v>
      </c>
      <c r="G225" s="610" t="str">
        <f>IF($A225="","",INDEX(POA_GC_2026!$J:$J,MATCH($A225,POA_GC_2026!$A:$A,0)))</f>
        <v>001</v>
      </c>
      <c r="H225" s="611">
        <f>IF($A225="","",INDEX(POA_GC_2026!$BE:$BE,MATCH($A225,POA_GC_2026!$A:$A,0)))</f>
        <v>11365.33</v>
      </c>
      <c r="I225" s="611">
        <f>IF($A225="","",INDEX(POA_GC_2026!$DG:$DG,MATCH($A225,POA_GC_2026!$A:$A,0)))</f>
        <v>0</v>
      </c>
      <c r="J225" s="611">
        <f t="shared" si="24"/>
        <v>11365.33</v>
      </c>
      <c r="K225" s="590">
        <v>46212</v>
      </c>
      <c r="L225" s="591"/>
      <c r="M225" s="592"/>
      <c r="N225" s="593" t="str">
        <f>IF(A225="","",INDEX(POA_GC_2026!CE:CE,MATCH(A225,POA_GC_2026!A:A,0)))</f>
        <v>SI</v>
      </c>
      <c r="O225" s="594">
        <v>856</v>
      </c>
      <c r="P225" s="594">
        <v>856</v>
      </c>
      <c r="Q225" s="603" t="s">
        <v>28</v>
      </c>
      <c r="R225" s="596"/>
      <c r="S225" s="597"/>
      <c r="T225" s="598">
        <f t="shared" ca="1" si="23"/>
        <v>46247</v>
      </c>
      <c r="U225" s="599">
        <f t="shared" ca="1" si="25"/>
        <v>34</v>
      </c>
      <c r="V225" s="596"/>
      <c r="W225" s="588" t="str">
        <f t="shared" si="26"/>
        <v>90</v>
      </c>
      <c r="X225" s="588" t="str">
        <f>IF($A225="","",INDEX(POA_GC_2026!$G:$G,MATCH($A225,POA_GC_2026!$A:$A,0)))</f>
        <v>004</v>
      </c>
      <c r="Y225" s="589">
        <f t="shared" si="27"/>
        <v>856</v>
      </c>
      <c r="Z225" s="589">
        <f t="shared" si="28"/>
        <v>0</v>
      </c>
      <c r="AA225" s="596"/>
      <c r="AB225" s="591"/>
      <c r="AC225" s="596"/>
      <c r="AD225" s="596"/>
      <c r="AE225" s="596"/>
      <c r="AF225" s="596"/>
      <c r="AG225" s="596"/>
      <c r="AH225" s="596"/>
      <c r="AI225" s="596"/>
      <c r="AJ225" s="596"/>
      <c r="AK225" s="596"/>
      <c r="AL225" s="600"/>
      <c r="AM225" s="596"/>
      <c r="AN225" s="596"/>
      <c r="AO225" s="596"/>
      <c r="AP225" s="596"/>
    </row>
    <row r="226" spans="1:42" ht="22.5" customHeight="1">
      <c r="A226" s="144" t="s">
        <v>2573</v>
      </c>
      <c r="B226" s="610" t="str">
        <f>IF($A226="","",INDEX(POA_GC_2026!$O:$O,MATCH($A226,POA_GC_2026!$A:$A,0)))</f>
        <v>PROVISION Y PRESTACION DE SERVICIOS DE SALUD</v>
      </c>
      <c r="C226" s="610" t="str">
        <f>IF($A226="","",INDEX(POA_GC_2026!$E:$E,MATCH($A226,POA_GC_2026!$A:$A,0)))</f>
        <v>90</v>
      </c>
      <c r="D226" s="610" t="str">
        <f>IF($A226="","",INDEX(POA_GC_2026!$B:$B,MATCH($A226,POA_GC_2026!$A:$A,0)))</f>
        <v>HOSPITAL GENERAL DE CHONE</v>
      </c>
      <c r="E226" s="610" t="str">
        <f>IF($A226="","",INDEX(POA_GC_2026!$C:$C,MATCH($A226,POA_GC_2026!$A:$A,0)))</f>
        <v>PAGO DE ALIMENTACION A LOS TRABAJADORES AMPARADOS EN EL CODIGO DE TRABAJO</v>
      </c>
      <c r="F226" s="610">
        <f>IF($A226="","",INDEX(POA_GC_2026!$H:$H,MATCH($A226,POA_GC_2026!$A:$A,0)))</f>
        <v>510306</v>
      </c>
      <c r="G226" s="610" t="str">
        <f>IF($A226="","",INDEX(POA_GC_2026!$J:$J,MATCH($A226,POA_GC_2026!$A:$A,0)))</f>
        <v>001</v>
      </c>
      <c r="H226" s="611">
        <f>IF($A226="","",INDEX(POA_GC_2026!$BE:$BE,MATCH($A226,POA_GC_2026!$A:$A,0)))</f>
        <v>90848</v>
      </c>
      <c r="I226" s="611">
        <f>IF($A226="","",INDEX(POA_GC_2026!$DG:$DG,MATCH($A226,POA_GC_2026!$A:$A,0)))</f>
        <v>0</v>
      </c>
      <c r="J226" s="611">
        <f t="shared" si="24"/>
        <v>90848</v>
      </c>
      <c r="K226" s="590">
        <v>46212</v>
      </c>
      <c r="L226" s="591"/>
      <c r="M226" s="592"/>
      <c r="N226" s="593" t="str">
        <f>IF(A226="","",INDEX(POA_GC_2026!CE:CE,MATCH(A226,POA_GC_2026!A:A,0)))</f>
        <v>SI</v>
      </c>
      <c r="O226" s="594">
        <v>6848</v>
      </c>
      <c r="P226" s="594">
        <v>6848</v>
      </c>
      <c r="Q226" s="603" t="s">
        <v>28</v>
      </c>
      <c r="R226" s="596"/>
      <c r="S226" s="597"/>
      <c r="T226" s="598">
        <f t="shared" ca="1" si="23"/>
        <v>46247</v>
      </c>
      <c r="U226" s="599">
        <f t="shared" ca="1" si="25"/>
        <v>34</v>
      </c>
      <c r="V226" s="596"/>
      <c r="W226" s="588" t="str">
        <f t="shared" si="26"/>
        <v>90</v>
      </c>
      <c r="X226" s="588" t="str">
        <f>IF($A226="","",INDEX(POA_GC_2026!$G:$G,MATCH($A226,POA_GC_2026!$A:$A,0)))</f>
        <v>004</v>
      </c>
      <c r="Y226" s="589">
        <f t="shared" si="27"/>
        <v>6848</v>
      </c>
      <c r="Z226" s="589">
        <f t="shared" si="28"/>
        <v>0</v>
      </c>
      <c r="AA226" s="596"/>
      <c r="AB226" s="591"/>
      <c r="AC226" s="596"/>
      <c r="AD226" s="596"/>
      <c r="AE226" s="596"/>
      <c r="AF226" s="596"/>
      <c r="AG226" s="596"/>
      <c r="AH226" s="596"/>
      <c r="AI226" s="596"/>
      <c r="AJ226" s="596"/>
      <c r="AK226" s="596"/>
      <c r="AL226" s="600"/>
      <c r="AM226" s="596"/>
      <c r="AN226" s="596"/>
      <c r="AO226" s="596"/>
      <c r="AP226" s="596"/>
    </row>
    <row r="227" spans="1:42" ht="22.5" customHeight="1">
      <c r="A227" s="144" t="s">
        <v>2575</v>
      </c>
      <c r="B227" s="610" t="str">
        <f>IF($A227="","",INDEX(POA_GC_2026!$O:$O,MATCH($A227,POA_GC_2026!$A:$A,0)))</f>
        <v>PROVISION Y PRESTACION DE SERVICIOS DE SALUD</v>
      </c>
      <c r="C227" s="610" t="str">
        <f>IF($A227="","",INDEX(POA_GC_2026!$E:$E,MATCH($A227,POA_GC_2026!$A:$A,0)))</f>
        <v>90</v>
      </c>
      <c r="D227" s="610" t="str">
        <f>IF($A227="","",INDEX(POA_GC_2026!$B:$B,MATCH($A227,POA_GC_2026!$A:$A,0)))</f>
        <v>HOSPITAL GENERAL DE CHONE</v>
      </c>
      <c r="E227" s="610" t="str">
        <f>IF($A227="","",INDEX(POA_GC_2026!$C:$C,MATCH($A227,POA_GC_2026!$A:$A,0)))</f>
        <v>PAGO DE POR CARGAS FAMILIARES A LOS TRABAJADORES AMPARADOS EN EL CODIGO DE TRABAJO</v>
      </c>
      <c r="F227" s="610">
        <f>IF($A227="","",INDEX(POA_GC_2026!$H:$H,MATCH($A227,POA_GC_2026!$A:$A,0)))</f>
        <v>510401</v>
      </c>
      <c r="G227" s="610" t="str">
        <f>IF($A227="","",INDEX(POA_GC_2026!$J:$J,MATCH($A227,POA_GC_2026!$A:$A,0)))</f>
        <v>001</v>
      </c>
      <c r="H227" s="611">
        <f>IF($A227="","",INDEX(POA_GC_2026!$BE:$BE,MATCH($A227,POA_GC_2026!$A:$A,0)))</f>
        <v>5146.67</v>
      </c>
      <c r="I227" s="611">
        <f>IF($A227="","",INDEX(POA_GC_2026!$DG:$DG,MATCH($A227,POA_GC_2026!$A:$A,0)))</f>
        <v>0</v>
      </c>
      <c r="J227" s="611">
        <f t="shared" si="24"/>
        <v>5146.67</v>
      </c>
      <c r="K227" s="590">
        <v>46212</v>
      </c>
      <c r="L227" s="591"/>
      <c r="M227" s="592"/>
      <c r="N227" s="593" t="str">
        <f>IF(A227="","",INDEX(POA_GC_2026!CE:CE,MATCH(A227,POA_GC_2026!A:A,0)))</f>
        <v>SI</v>
      </c>
      <c r="O227" s="594">
        <v>416</v>
      </c>
      <c r="P227" s="594">
        <v>416</v>
      </c>
      <c r="Q227" s="603" t="s">
        <v>28</v>
      </c>
      <c r="R227" s="596"/>
      <c r="S227" s="597"/>
      <c r="T227" s="598">
        <f t="shared" ca="1" si="23"/>
        <v>46247</v>
      </c>
      <c r="U227" s="599">
        <f t="shared" ca="1" si="25"/>
        <v>34</v>
      </c>
      <c r="V227" s="596"/>
      <c r="W227" s="588" t="str">
        <f t="shared" si="26"/>
        <v>90</v>
      </c>
      <c r="X227" s="588" t="str">
        <f>IF($A227="","",INDEX(POA_GC_2026!$G:$G,MATCH($A227,POA_GC_2026!$A:$A,0)))</f>
        <v>004</v>
      </c>
      <c r="Y227" s="589">
        <f t="shared" si="27"/>
        <v>416</v>
      </c>
      <c r="Z227" s="589">
        <f t="shared" si="28"/>
        <v>0</v>
      </c>
      <c r="AA227" s="596"/>
      <c r="AB227" s="591"/>
      <c r="AC227" s="596"/>
      <c r="AD227" s="596"/>
      <c r="AE227" s="596"/>
      <c r="AF227" s="596"/>
      <c r="AG227" s="596"/>
      <c r="AH227" s="596"/>
      <c r="AI227" s="596"/>
      <c r="AJ227" s="596"/>
      <c r="AK227" s="596"/>
      <c r="AL227" s="600"/>
      <c r="AM227" s="596"/>
      <c r="AN227" s="596"/>
      <c r="AO227" s="596"/>
      <c r="AP227" s="596"/>
    </row>
    <row r="228" spans="1:42" ht="22.5" customHeight="1">
      <c r="A228" s="144" t="s">
        <v>2577</v>
      </c>
      <c r="B228" s="610" t="str">
        <f>IF($A228="","",INDEX(POA_GC_2026!$O:$O,MATCH($A228,POA_GC_2026!$A:$A,0)))</f>
        <v>PROVISION Y PRESTACION DE SERVICIOS DE SALUD</v>
      </c>
      <c r="C228" s="610" t="str">
        <f>IF($A228="","",INDEX(POA_GC_2026!$E:$E,MATCH($A228,POA_GC_2026!$A:$A,0)))</f>
        <v>90</v>
      </c>
      <c r="D228" s="610" t="str">
        <f>IF($A228="","",INDEX(POA_GC_2026!$B:$B,MATCH($A228,POA_GC_2026!$A:$A,0)))</f>
        <v>HOSPITAL GENERAL DE CHONE</v>
      </c>
      <c r="E228" s="610" t="str">
        <f>IF($A228="","",INDEX(POA_GC_2026!$C:$C,MATCH($A228,POA_GC_2026!$A:$A,0)))</f>
        <v>PAGO DE ANTIGÜEDAD A LOS TRABAJADORES AMPARADOS EN EL CODIGO DE TRABAJO</v>
      </c>
      <c r="F228" s="610">
        <f>IF($A228="","",INDEX(POA_GC_2026!$H:$H,MATCH($A228,POA_GC_2026!$A:$A,0)))</f>
        <v>510408</v>
      </c>
      <c r="G228" s="610" t="str">
        <f>IF($A228="","",INDEX(POA_GC_2026!$J:$J,MATCH($A228,POA_GC_2026!$A:$A,0)))</f>
        <v>001</v>
      </c>
      <c r="H228" s="611">
        <f>IF($A228="","",INDEX(POA_GC_2026!$BE:$BE,MATCH($A228,POA_GC_2026!$A:$A,0)))</f>
        <v>25157.200000000004</v>
      </c>
      <c r="I228" s="611">
        <f>IF($A228="","",INDEX(POA_GC_2026!$DG:$DG,MATCH($A228,POA_GC_2026!$A:$A,0)))</f>
        <v>0</v>
      </c>
      <c r="J228" s="611">
        <f t="shared" si="24"/>
        <v>25157.200000000004</v>
      </c>
      <c r="K228" s="590">
        <v>46212</v>
      </c>
      <c r="L228" s="591"/>
      <c r="M228" s="592"/>
      <c r="N228" s="593" t="str">
        <f>IF(A228="","",INDEX(POA_GC_2026!CE:CE,MATCH(A228,POA_GC_2026!A:A,0)))</f>
        <v>SI</v>
      </c>
      <c r="O228" s="594">
        <v>2124.1799999999998</v>
      </c>
      <c r="P228" s="594">
        <v>2124.1799999999998</v>
      </c>
      <c r="Q228" s="603" t="s">
        <v>28</v>
      </c>
      <c r="R228" s="596"/>
      <c r="S228" s="597"/>
      <c r="T228" s="598">
        <f t="shared" ca="1" si="23"/>
        <v>46247</v>
      </c>
      <c r="U228" s="599">
        <f t="shared" ca="1" si="25"/>
        <v>34</v>
      </c>
      <c r="V228" s="596"/>
      <c r="W228" s="588" t="str">
        <f t="shared" si="26"/>
        <v>90</v>
      </c>
      <c r="X228" s="588" t="str">
        <f>IF($A228="","",INDEX(POA_GC_2026!$G:$G,MATCH($A228,POA_GC_2026!$A:$A,0)))</f>
        <v>004</v>
      </c>
      <c r="Y228" s="589">
        <f t="shared" si="27"/>
        <v>2124.1799999999998</v>
      </c>
      <c r="Z228" s="589">
        <f t="shared" si="28"/>
        <v>0</v>
      </c>
      <c r="AA228" s="596"/>
      <c r="AB228" s="591"/>
      <c r="AC228" s="596"/>
      <c r="AD228" s="596"/>
      <c r="AE228" s="596"/>
      <c r="AF228" s="596"/>
      <c r="AG228" s="596"/>
      <c r="AH228" s="596"/>
      <c r="AI228" s="596"/>
      <c r="AJ228" s="596"/>
      <c r="AK228" s="596"/>
      <c r="AL228" s="600"/>
      <c r="AM228" s="596"/>
      <c r="AN228" s="596"/>
      <c r="AO228" s="596"/>
      <c r="AP228" s="596"/>
    </row>
    <row r="229" spans="1:42" ht="22.5" customHeight="1">
      <c r="A229" s="144" t="s">
        <v>2581</v>
      </c>
      <c r="B229" s="610" t="str">
        <f>IF($A229="","",INDEX(POA_GC_2026!$O:$O,MATCH($A229,POA_GC_2026!$A:$A,0)))</f>
        <v>PROVISION Y PRESTACION DE SERVICIOS DE SALUD</v>
      </c>
      <c r="C229" s="610" t="str">
        <f>IF($A229="","",INDEX(POA_GC_2026!$E:$E,MATCH($A229,POA_GC_2026!$A:$A,0)))</f>
        <v>90</v>
      </c>
      <c r="D229" s="610" t="str">
        <f>IF($A229="","",INDEX(POA_GC_2026!$B:$B,MATCH($A229,POA_GC_2026!$A:$A,0)))</f>
        <v>HOSPITAL GENERAL DE CHONE</v>
      </c>
      <c r="E229" s="610" t="str">
        <f>IF($A229="","",INDEX(POA_GC_2026!$C:$C,MATCH($A229,POA_GC_2026!$A:$A,0)))</f>
        <v>PAGO DE HORAS EXTRAORDINARIAS Y SUPLEMENTARIAS</v>
      </c>
      <c r="F229" s="610">
        <f>IF($A229="","",INDEX(POA_GC_2026!$H:$H,MATCH($A229,POA_GC_2026!$A:$A,0)))</f>
        <v>510509</v>
      </c>
      <c r="G229" s="610" t="str">
        <f>IF($A229="","",INDEX(POA_GC_2026!$J:$J,MATCH($A229,POA_GC_2026!$A:$A,0)))</f>
        <v>001</v>
      </c>
      <c r="H229" s="611">
        <f>IF($A229="","",INDEX(POA_GC_2026!$BE:$BE,MATCH($A229,POA_GC_2026!$A:$A,0)))</f>
        <v>175213.44</v>
      </c>
      <c r="I229" s="611">
        <f>IF($A229="","",INDEX(POA_GC_2026!$DG:$DG,MATCH($A229,POA_GC_2026!$A:$A,0)))</f>
        <v>0</v>
      </c>
      <c r="J229" s="611">
        <f t="shared" si="24"/>
        <v>175213.44</v>
      </c>
      <c r="K229" s="590">
        <v>46212</v>
      </c>
      <c r="L229" s="591"/>
      <c r="M229" s="592"/>
      <c r="N229" s="593" t="str">
        <f>IF(A229="","",INDEX(POA_GC_2026!CE:CE,MATCH(A229,POA_GC_2026!A:A,0)))</f>
        <v>SI</v>
      </c>
      <c r="O229" s="594">
        <v>16249.02</v>
      </c>
      <c r="P229" s="594">
        <v>16249.02</v>
      </c>
      <c r="Q229" s="603" t="s">
        <v>28</v>
      </c>
      <c r="R229" s="596"/>
      <c r="S229" s="597"/>
      <c r="T229" s="598">
        <f t="shared" ca="1" si="23"/>
        <v>46247</v>
      </c>
      <c r="U229" s="599">
        <f t="shared" ca="1" si="25"/>
        <v>34</v>
      </c>
      <c r="V229" s="596"/>
      <c r="W229" s="588" t="str">
        <f t="shared" si="26"/>
        <v>90</v>
      </c>
      <c r="X229" s="588" t="str">
        <f>IF($A229="","",INDEX(POA_GC_2026!$G:$G,MATCH($A229,POA_GC_2026!$A:$A,0)))</f>
        <v>004</v>
      </c>
      <c r="Y229" s="589">
        <f t="shared" si="27"/>
        <v>16249.02</v>
      </c>
      <c r="Z229" s="589">
        <f t="shared" si="28"/>
        <v>0</v>
      </c>
      <c r="AA229" s="596"/>
      <c r="AB229" s="591"/>
      <c r="AC229" s="596"/>
      <c r="AD229" s="596"/>
      <c r="AE229" s="596"/>
      <c r="AF229" s="596"/>
      <c r="AG229" s="596"/>
      <c r="AH229" s="596"/>
      <c r="AI229" s="596"/>
      <c r="AJ229" s="596"/>
      <c r="AK229" s="596"/>
      <c r="AL229" s="600"/>
      <c r="AM229" s="596"/>
      <c r="AN229" s="596"/>
      <c r="AO229" s="596"/>
      <c r="AP229" s="596"/>
    </row>
    <row r="230" spans="1:42" ht="22.5" customHeight="1">
      <c r="A230" s="144" t="s">
        <v>2587</v>
      </c>
      <c r="B230" s="610" t="str">
        <f>IF($A230="","",INDEX(POA_GC_2026!$O:$O,MATCH($A230,POA_GC_2026!$A:$A,0)))</f>
        <v>PROVISION Y PRESTACION DE SERVICIOS DE SALUD</v>
      </c>
      <c r="C230" s="610" t="str">
        <f>IF($A230="","",INDEX(POA_GC_2026!$E:$E,MATCH($A230,POA_GC_2026!$A:$A,0)))</f>
        <v>90</v>
      </c>
      <c r="D230" s="610" t="str">
        <f>IF($A230="","",INDEX(POA_GC_2026!$B:$B,MATCH($A230,POA_GC_2026!$A:$A,0)))</f>
        <v>HOSPITAL GENERAL DE CHONE</v>
      </c>
      <c r="E230" s="610" t="str">
        <f>IF($A230="","",INDEX(POA_GC_2026!$C:$C,MATCH($A230,POA_GC_2026!$A:$A,0)))</f>
        <v>PAGO DE APORTE PATRONAL</v>
      </c>
      <c r="F230" s="610">
        <f>IF($A230="","",INDEX(POA_GC_2026!$H:$H,MATCH($A230,POA_GC_2026!$A:$A,0)))</f>
        <v>510601</v>
      </c>
      <c r="G230" s="610" t="str">
        <f>IF($A230="","",INDEX(POA_GC_2026!$J:$J,MATCH($A230,POA_GC_2026!$A:$A,0)))</f>
        <v>001</v>
      </c>
      <c r="H230" s="611">
        <f>IF($A230="","",INDEX(POA_GC_2026!$BE:$BE,MATCH($A230,POA_GC_2026!$A:$A,0)))</f>
        <v>869708.43999999983</v>
      </c>
      <c r="I230" s="611">
        <f>IF($A230="","",INDEX(POA_GC_2026!$DG:$DG,MATCH($A230,POA_GC_2026!$A:$A,0)))</f>
        <v>0</v>
      </c>
      <c r="J230" s="611">
        <f t="shared" si="24"/>
        <v>869708.43999999983</v>
      </c>
      <c r="K230" s="590">
        <v>46226</v>
      </c>
      <c r="L230" s="591"/>
      <c r="M230" s="592"/>
      <c r="N230" s="593" t="str">
        <f>IF(A230="","",INDEX(POA_GC_2026!CE:CE,MATCH(A230,POA_GC_2026!A:A,0)))</f>
        <v>SI</v>
      </c>
      <c r="O230" s="594">
        <v>72907.94</v>
      </c>
      <c r="P230" s="594">
        <v>72907.94</v>
      </c>
      <c r="Q230" s="603" t="s">
        <v>28</v>
      </c>
      <c r="R230" s="596"/>
      <c r="S230" s="597"/>
      <c r="T230" s="598">
        <f t="shared" ca="1" si="23"/>
        <v>46247</v>
      </c>
      <c r="U230" s="599">
        <f t="shared" ca="1" si="25"/>
        <v>20</v>
      </c>
      <c r="V230" s="596"/>
      <c r="W230" s="588" t="str">
        <f t="shared" si="26"/>
        <v>90</v>
      </c>
      <c r="X230" s="588" t="str">
        <f>IF($A230="","",INDEX(POA_GC_2026!$G:$G,MATCH($A230,POA_GC_2026!$A:$A,0)))</f>
        <v>004</v>
      </c>
      <c r="Y230" s="589">
        <f t="shared" si="27"/>
        <v>72907.94</v>
      </c>
      <c r="Z230" s="589">
        <f t="shared" si="28"/>
        <v>0</v>
      </c>
      <c r="AA230" s="596"/>
      <c r="AB230" s="591"/>
      <c r="AC230" s="596"/>
      <c r="AD230" s="596"/>
      <c r="AE230" s="596"/>
      <c r="AF230" s="596"/>
      <c r="AG230" s="596"/>
      <c r="AH230" s="596"/>
      <c r="AI230" s="596"/>
      <c r="AJ230" s="596"/>
      <c r="AK230" s="596"/>
      <c r="AL230" s="600"/>
      <c r="AM230" s="596"/>
      <c r="AN230" s="596"/>
      <c r="AO230" s="596"/>
      <c r="AP230" s="596"/>
    </row>
    <row r="231" spans="1:42" ht="22.5" customHeight="1">
      <c r="A231" s="144" t="s">
        <v>3077</v>
      </c>
      <c r="B231" s="610" t="str">
        <f>IF($A231="","",INDEX(POA_GC_2026!$O:$O,MATCH($A231,POA_GC_2026!$A:$A,0)))</f>
        <v>PREVENCION Y REDUCCION DE LA DESNUTRICION CRONICA INFANTIL DCI</v>
      </c>
      <c r="C231" s="610" t="str">
        <f>IF($A231="","",INDEX(POA_GC_2026!$E:$E,MATCH($A231,POA_GC_2026!$A:$A,0)))</f>
        <v>70</v>
      </c>
      <c r="D231" s="610" t="str">
        <f>IF($A231="","",INDEX(POA_GC_2026!$B:$B,MATCH($A231,POA_GC_2026!$A:$A,0)))</f>
        <v>HOSPITAL GENERAL DE CHONE</v>
      </c>
      <c r="E231" s="610" t="str">
        <f>IF($A231="","",INDEX(POA_GC_2026!$C:$C,MATCH($A231,POA_GC_2026!$A:$A,0)))</f>
        <v>ADQUISICION DE DISPOSITIVOS PARA LABORATORIO CLINICO Y PATOLOGIA</v>
      </c>
      <c r="F231" s="610">
        <f>IF($A231="","",INDEX(POA_GC_2026!$H:$H,MATCH($A231,POA_GC_2026!$A:$A,0)))</f>
        <v>530810</v>
      </c>
      <c r="G231" s="610" t="str">
        <f>IF($A231="","",INDEX(POA_GC_2026!$J:$J,MATCH($A231,POA_GC_2026!$A:$A,0)))</f>
        <v>001</v>
      </c>
      <c r="H231" s="611">
        <f>IF($A231="","",INDEX(POA_GC_2026!$BE:$BE,MATCH($A231,POA_GC_2026!$A:$A,0)))</f>
        <v>857.6</v>
      </c>
      <c r="I231" s="611">
        <f>IF($A231="","",INDEX(POA_GC_2026!$DG:$DG,MATCH($A231,POA_GC_2026!$A:$A,0)))</f>
        <v>850</v>
      </c>
      <c r="J231" s="611">
        <f t="shared" si="24"/>
        <v>7.6000000000000227</v>
      </c>
      <c r="K231" s="590">
        <v>46217</v>
      </c>
      <c r="L231" s="591">
        <v>78</v>
      </c>
      <c r="M231" s="592">
        <v>850</v>
      </c>
      <c r="N231" s="593" t="str">
        <f>IF(A231="","",INDEX(POA_GC_2026!CE:CE,MATCH(A231,POA_GC_2026!A:A,0)))</f>
        <v>SI</v>
      </c>
      <c r="O231" s="594">
        <v>0</v>
      </c>
      <c r="P231" s="594">
        <v>0</v>
      </c>
      <c r="Q231" s="595"/>
      <c r="R231" s="596"/>
      <c r="S231" s="607">
        <v>46188</v>
      </c>
      <c r="T231" s="598">
        <f t="shared" ca="1" si="23"/>
        <v>46247</v>
      </c>
      <c r="U231" s="599">
        <f t="shared" ca="1" si="25"/>
        <v>29</v>
      </c>
      <c r="V231" s="596"/>
      <c r="W231" s="588" t="str">
        <f t="shared" si="26"/>
        <v>70</v>
      </c>
      <c r="X231" s="588" t="str">
        <f>IF($A231="","",INDEX(POA_GC_2026!$G:$G,MATCH($A231,POA_GC_2026!$A:$A,0)))</f>
        <v>003</v>
      </c>
      <c r="Y231" s="589">
        <f t="shared" si="27"/>
        <v>0</v>
      </c>
      <c r="Z231" s="589">
        <f t="shared" si="28"/>
        <v>0</v>
      </c>
      <c r="AA231" s="596" t="s">
        <v>2940</v>
      </c>
      <c r="AB231" s="591" t="s">
        <v>3099</v>
      </c>
      <c r="AC231" s="618">
        <v>850</v>
      </c>
      <c r="AD231" s="618">
        <v>850</v>
      </c>
      <c r="AE231" s="596" t="s">
        <v>2418</v>
      </c>
      <c r="AF231" s="596" t="s">
        <v>3110</v>
      </c>
      <c r="AG231" s="604">
        <v>46220</v>
      </c>
      <c r="AH231" s="604">
        <v>46220</v>
      </c>
      <c r="AI231" s="596"/>
      <c r="AJ231" s="596">
        <v>15</v>
      </c>
      <c r="AK231" s="596"/>
      <c r="AL231" s="606">
        <v>46249</v>
      </c>
      <c r="AM231" s="604">
        <v>46265</v>
      </c>
      <c r="AN231" s="596"/>
      <c r="AO231" s="596"/>
      <c r="AP231" s="596"/>
    </row>
    <row r="232" spans="1:42" ht="22.5" customHeight="1">
      <c r="A232" s="144" t="s">
        <v>2615</v>
      </c>
      <c r="B232" s="610" t="str">
        <f>IF($A232="","",INDEX(POA_GC_2026!$O:$O,MATCH($A232,POA_GC_2026!$A:$A,0)))</f>
        <v>PROVISION Y PRESTACION DE SERVICIOS DE SALUD</v>
      </c>
      <c r="C232" s="610" t="str">
        <f>IF($A232="","",INDEX(POA_GC_2026!$E:$E,MATCH($A232,POA_GC_2026!$A:$A,0)))</f>
        <v>90</v>
      </c>
      <c r="D232" s="610" t="str">
        <f>IF($A232="","",INDEX(POA_GC_2026!$B:$B,MATCH($A232,POA_GC_2026!$A:$A,0)))</f>
        <v>HOSPITAL GENERAL DE CHONE</v>
      </c>
      <c r="E232" s="610" t="str">
        <f>IF($A232="","",INDEX(POA_GC_2026!$C:$C,MATCH($A232,POA_GC_2026!$A:$A,0)))</f>
        <v>ADQUISICIÓN DEL SERVICIO DE LIMPIEZA DE LAS INSTALACIONES HOSPITALARIAS</v>
      </c>
      <c r="F232" s="610">
        <f>IF($A232="","",INDEX(POA_GC_2026!$H:$H,MATCH($A232,POA_GC_2026!$A:$A,0)))</f>
        <v>530209</v>
      </c>
      <c r="G232" s="610" t="str">
        <f>IF($A232="","",INDEX(POA_GC_2026!$J:$J,MATCH($A232,POA_GC_2026!$A:$A,0)))</f>
        <v>001</v>
      </c>
      <c r="H232" s="611">
        <f>IF($A232="","",INDEX(POA_GC_2026!$BE:$BE,MATCH($A232,POA_GC_2026!$A:$A,0)))</f>
        <v>238788.30999999997</v>
      </c>
      <c r="I232" s="611">
        <f>IF($A232="","",INDEX(POA_GC_2026!$DG:$DG,MATCH($A232,POA_GC_2026!$A:$A,0)))</f>
        <v>0</v>
      </c>
      <c r="J232" s="611">
        <f t="shared" si="24"/>
        <v>238788.30999999997</v>
      </c>
      <c r="K232" s="590">
        <v>46226</v>
      </c>
      <c r="L232" s="591"/>
      <c r="M232" s="592"/>
      <c r="N232" s="593" t="str">
        <f>IF(A232="","",INDEX(POA_GC_2026!CE:CE,MATCH(A232,POA_GC_2026!A:A,0)))</f>
        <v>SI</v>
      </c>
      <c r="O232" s="594"/>
      <c r="P232" s="594">
        <v>34112.61</v>
      </c>
      <c r="Q232" s="603" t="s">
        <v>28</v>
      </c>
      <c r="R232" s="596"/>
      <c r="S232" s="597"/>
      <c r="T232" s="598">
        <f t="shared" ca="1" si="23"/>
        <v>46247</v>
      </c>
      <c r="U232" s="599">
        <f t="shared" ref="U232" ca="1" si="29">IFERROR(DAYS360(K232,T232,FALSE),"0")</f>
        <v>20</v>
      </c>
      <c r="V232" s="596"/>
      <c r="W232" s="588" t="str">
        <f t="shared" ref="W232" si="30">IF(C232="","",C232)</f>
        <v>90</v>
      </c>
      <c r="X232" s="588" t="str">
        <f>IF($A232="","",INDEX(POA_GC_2026!$G:$G,MATCH($A232,POA_GC_2026!$A:$A,0)))</f>
        <v>004</v>
      </c>
      <c r="Y232" s="589">
        <f t="shared" ref="Y232" si="31">+O232</f>
        <v>0</v>
      </c>
      <c r="Z232" s="589">
        <f t="shared" ref="Z232" si="32">+O232-P232</f>
        <v>-34112.61</v>
      </c>
      <c r="AA232" s="596"/>
      <c r="AB232" s="591"/>
      <c r="AC232" s="596"/>
      <c r="AD232" s="596"/>
      <c r="AE232" s="596"/>
      <c r="AF232" s="596"/>
      <c r="AG232" s="596"/>
      <c r="AH232" s="596"/>
      <c r="AI232" s="596"/>
      <c r="AJ232" s="596"/>
      <c r="AK232" s="596"/>
      <c r="AL232" s="600"/>
      <c r="AM232" s="596"/>
      <c r="AN232" s="596"/>
      <c r="AO232" s="596"/>
      <c r="AP232" s="596"/>
    </row>
    <row r="233" spans="1:42" ht="22.5" customHeight="1">
      <c r="A233" s="144" t="s">
        <v>2566</v>
      </c>
      <c r="B233" s="610" t="str">
        <f>IF($A233="","",INDEX(POA_GC_2026!$O:$O,MATCH($A233,POA_GC_2026!$A:$A,0)))</f>
        <v>PROVISION Y PRESTACION DE SERVICIOS DE SALUD</v>
      </c>
      <c r="C233" s="610" t="str">
        <f>IF($A233="","",INDEX(POA_GC_2026!$E:$E,MATCH($A233,POA_GC_2026!$A:$A,0)))</f>
        <v>90</v>
      </c>
      <c r="D233" s="610" t="str">
        <f>IF($A233="","",INDEX(POA_GC_2026!$B:$B,MATCH($A233,POA_GC_2026!$A:$A,0)))</f>
        <v>HOSPITAL GENERAL DE CHONE</v>
      </c>
      <c r="E233" s="610" t="str">
        <f>IF($A233="","",INDEX(POA_GC_2026!$C:$C,MATCH($A233,POA_GC_2026!$A:$A,0)))</f>
        <v>PAGO DE REMUNERACIONES UNIFICADAS</v>
      </c>
      <c r="F233" s="610">
        <f>IF($A233="","",INDEX(POA_GC_2026!$H:$H,MATCH($A233,POA_GC_2026!$A:$A,0)))</f>
        <v>510105</v>
      </c>
      <c r="G233" s="610" t="str">
        <f>IF($A233="","",INDEX(POA_GC_2026!$J:$J,MATCH($A233,POA_GC_2026!$A:$A,0)))</f>
        <v>001</v>
      </c>
      <c r="H233" s="611">
        <f>IF($A233="","",INDEX(POA_GC_2026!$BE:$BE,MATCH($A233,POA_GC_2026!$A:$A,0)))</f>
        <v>525876</v>
      </c>
      <c r="I233" s="611">
        <f>IF($A233="","",INDEX(POA_GC_2026!$DG:$DG,MATCH($A233,POA_GC_2026!$A:$A,0)))</f>
        <v>0</v>
      </c>
      <c r="J233" s="611">
        <f t="shared" si="24"/>
        <v>525876</v>
      </c>
      <c r="K233" s="590">
        <v>46226</v>
      </c>
      <c r="L233" s="591"/>
      <c r="M233" s="592"/>
      <c r="N233" s="593" t="str">
        <f>IF(A233="","",INDEX(POA_GC_2026!CE:CE,MATCH(A233,POA_GC_2026!A:A,0)))</f>
        <v>SI</v>
      </c>
      <c r="O233" s="594">
        <v>40117</v>
      </c>
      <c r="P233" s="594">
        <v>40117</v>
      </c>
      <c r="Q233" s="603" t="s">
        <v>28</v>
      </c>
      <c r="R233" s="596"/>
      <c r="S233" s="597"/>
      <c r="T233" s="598"/>
      <c r="U233" s="599"/>
      <c r="V233" s="597"/>
      <c r="W233" s="588"/>
      <c r="X233" s="588" t="str">
        <f>IF($A233="","",INDEX(POA_GC_2026!$G:$G,MATCH($A233,POA_GC_2026!$A:$A,0)))</f>
        <v>004</v>
      </c>
      <c r="Y233" s="589"/>
      <c r="Z233" s="589"/>
      <c r="AA233" s="596"/>
      <c r="AB233" s="591"/>
      <c r="AC233" s="596"/>
      <c r="AD233" s="596"/>
      <c r="AE233" s="596"/>
      <c r="AF233" s="596"/>
      <c r="AG233" s="596"/>
      <c r="AH233" s="596"/>
      <c r="AI233" s="596"/>
      <c r="AJ233" s="596"/>
      <c r="AK233" s="596"/>
      <c r="AL233" s="600"/>
      <c r="AM233" s="596"/>
      <c r="AN233" s="596"/>
      <c r="AO233" s="596"/>
      <c r="AP233" s="596"/>
    </row>
    <row r="234" spans="1:42" ht="22.5" customHeight="1">
      <c r="A234" s="144" t="s">
        <v>2567</v>
      </c>
      <c r="B234" s="610" t="str">
        <f>IF($A234="","",INDEX(POA_GC_2026!$O:$O,MATCH($A234,POA_GC_2026!$A:$A,0)))</f>
        <v>PROVISION Y PRESTACION DE SERVICIOS DE SALUD</v>
      </c>
      <c r="C234" s="610" t="str">
        <f>IF($A234="","",INDEX(POA_GC_2026!$E:$E,MATCH($A234,POA_GC_2026!$A:$A,0)))</f>
        <v>90</v>
      </c>
      <c r="D234" s="610" t="str">
        <f>IF($A234="","",INDEX(POA_GC_2026!$B:$B,MATCH($A234,POA_GC_2026!$A:$A,0)))</f>
        <v>HOSPITAL GENERAL DE CHONE</v>
      </c>
      <c r="E234" s="610" t="str">
        <f>IF($A234="","",INDEX(POA_GC_2026!$C:$C,MATCH($A234,POA_GC_2026!$A:$A,0)))</f>
        <v>PAGO DE SALARIOS UNIFICADOS</v>
      </c>
      <c r="F234" s="610">
        <f>IF($A234="","",INDEX(POA_GC_2026!$H:$H,MATCH($A234,POA_GC_2026!$A:$A,0)))</f>
        <v>510106</v>
      </c>
      <c r="G234" s="610" t="str">
        <f>IF($A234="","",INDEX(POA_GC_2026!$J:$J,MATCH($A234,POA_GC_2026!$A:$A,0)))</f>
        <v>001</v>
      </c>
      <c r="H234" s="611">
        <f>IF($A234="","",INDEX(POA_GC_2026!$BE:$BE,MATCH($A234,POA_GC_2026!$A:$A,0)))</f>
        <v>1138770.4800000002</v>
      </c>
      <c r="I234" s="611">
        <f>IF($A234="","",INDEX(POA_GC_2026!$DG:$DG,MATCH($A234,POA_GC_2026!$A:$A,0)))</f>
        <v>0</v>
      </c>
      <c r="J234" s="611">
        <f t="shared" si="24"/>
        <v>1138770.4800000002</v>
      </c>
      <c r="K234" s="590">
        <v>46226</v>
      </c>
      <c r="L234" s="591"/>
      <c r="M234" s="592"/>
      <c r="N234" s="593" t="str">
        <f>IF(A234="","",INDEX(POA_GC_2026!CE:CE,MATCH(A234,POA_GC_2026!A:A,0)))</f>
        <v>SI</v>
      </c>
      <c r="O234" s="594">
        <v>92093.22</v>
      </c>
      <c r="P234" s="594">
        <v>92093.22</v>
      </c>
      <c r="Q234" s="603" t="s">
        <v>28</v>
      </c>
      <c r="R234" s="596"/>
      <c r="S234" s="597"/>
      <c r="T234" s="598"/>
      <c r="U234" s="599"/>
      <c r="V234" s="597"/>
      <c r="W234" s="588"/>
      <c r="X234" s="588" t="str">
        <f>IF($A234="","",INDEX(POA_GC_2026!$G:$G,MATCH($A234,POA_GC_2026!$A:$A,0)))</f>
        <v>004</v>
      </c>
      <c r="Y234" s="589"/>
      <c r="Z234" s="589"/>
      <c r="AA234" s="596"/>
      <c r="AB234" s="591"/>
      <c r="AC234" s="596"/>
      <c r="AD234" s="596"/>
      <c r="AE234" s="596"/>
      <c r="AF234" s="596"/>
      <c r="AG234" s="596"/>
      <c r="AH234" s="596"/>
      <c r="AI234" s="596"/>
      <c r="AJ234" s="596"/>
      <c r="AK234" s="596"/>
      <c r="AL234" s="600"/>
      <c r="AM234" s="596"/>
      <c r="AN234" s="596"/>
      <c r="AO234" s="596"/>
      <c r="AP234" s="596"/>
    </row>
    <row r="235" spans="1:42" ht="22.5" customHeight="1">
      <c r="A235" s="144" t="s">
        <v>2568</v>
      </c>
      <c r="B235" s="610" t="str">
        <f>IF($A235="","",INDEX(POA_GC_2026!$O:$O,MATCH($A235,POA_GC_2026!$A:$A,0)))</f>
        <v>PROVISION Y PRESTACION DE SERVICIOS DE SALUD</v>
      </c>
      <c r="C235" s="610" t="str">
        <f>IF($A235="","",INDEX(POA_GC_2026!$E:$E,MATCH($A235,POA_GC_2026!$A:$A,0)))</f>
        <v>90</v>
      </c>
      <c r="D235" s="610" t="str">
        <f>IF($A235="","",INDEX(POA_GC_2026!$B:$B,MATCH($A235,POA_GC_2026!$A:$A,0)))</f>
        <v>HOSPITAL GENERAL DE CHONE</v>
      </c>
      <c r="E235" s="610" t="str">
        <f>IF($A235="","",INDEX(POA_GC_2026!$C:$C,MATCH($A235,POA_GC_2026!$A:$A,0)))</f>
        <v xml:space="preserve"> PAGO DE REMUNERACIONES UNIFICADAS A PROFESIONALES DE LA SALUD</v>
      </c>
      <c r="F235" s="610">
        <f>IF($A235="","",INDEX(POA_GC_2026!$H:$H,MATCH($A235,POA_GC_2026!$A:$A,0)))</f>
        <v>510111</v>
      </c>
      <c r="G235" s="610" t="str">
        <f>IF($A235="","",INDEX(POA_GC_2026!$J:$J,MATCH($A235,POA_GC_2026!$A:$A,0)))</f>
        <v>001</v>
      </c>
      <c r="H235" s="611">
        <f>IF($A235="","",INDEX(POA_GC_2026!$BE:$BE,MATCH($A235,POA_GC_2026!$A:$A,0)))</f>
        <v>3251964</v>
      </c>
      <c r="I235" s="611">
        <f>IF($A235="","",INDEX(POA_GC_2026!$DG:$DG,MATCH($A235,POA_GC_2026!$A:$A,0)))</f>
        <v>0</v>
      </c>
      <c r="J235" s="611">
        <f t="shared" si="24"/>
        <v>3251964</v>
      </c>
      <c r="K235" s="590">
        <v>46226</v>
      </c>
      <c r="L235" s="591"/>
      <c r="M235" s="592"/>
      <c r="N235" s="593" t="str">
        <f>IF(A235="","",INDEX(POA_GC_2026!CE:CE,MATCH(A235,POA_GC_2026!A:A,0)))</f>
        <v>SI</v>
      </c>
      <c r="O235" s="594">
        <v>265732</v>
      </c>
      <c r="P235" s="594">
        <v>265732</v>
      </c>
      <c r="Q235" s="603" t="s">
        <v>28</v>
      </c>
      <c r="R235" s="596"/>
      <c r="S235" s="597"/>
      <c r="T235" s="598"/>
      <c r="U235" s="599"/>
      <c r="V235" s="597"/>
      <c r="W235" s="588"/>
      <c r="X235" s="588" t="str">
        <f>IF($A235="","",INDEX(POA_GC_2026!$G:$G,MATCH($A235,POA_GC_2026!$A:$A,0)))</f>
        <v>004</v>
      </c>
      <c r="Y235" s="589"/>
      <c r="Z235" s="589"/>
      <c r="AA235" s="596"/>
      <c r="AB235" s="591"/>
      <c r="AC235" s="596"/>
      <c r="AD235" s="596"/>
      <c r="AE235" s="596"/>
      <c r="AF235" s="596"/>
      <c r="AG235" s="596"/>
      <c r="AH235" s="596"/>
      <c r="AI235" s="596"/>
      <c r="AJ235" s="596"/>
      <c r="AK235" s="596"/>
      <c r="AL235" s="600"/>
      <c r="AM235" s="596"/>
      <c r="AN235" s="596"/>
      <c r="AO235" s="596"/>
      <c r="AP235" s="596"/>
    </row>
    <row r="236" spans="1:42" ht="22.5" customHeight="1">
      <c r="A236" s="144" t="s">
        <v>2582</v>
      </c>
      <c r="B236" s="610" t="str">
        <f>IF($A236="","",INDEX(POA_GC_2026!$O:$O,MATCH($A236,POA_GC_2026!$A:$A,0)))</f>
        <v>PROVISION Y PRESTACION DE SERVICIOS DE SALUD</v>
      </c>
      <c r="C236" s="610" t="str">
        <f>IF($A236="","",INDEX(POA_GC_2026!$E:$E,MATCH($A236,POA_GC_2026!$A:$A,0)))</f>
        <v>90</v>
      </c>
      <c r="D236" s="610" t="str">
        <f>IF($A236="","",INDEX(POA_GC_2026!$B:$B,MATCH($A236,POA_GC_2026!$A:$A,0)))</f>
        <v>HOSPITAL GENERAL DE CHONE</v>
      </c>
      <c r="E236" s="610" t="str">
        <f>IF($A236="","",INDEX(POA_GC_2026!$C:$C,MATCH($A236,POA_GC_2026!$A:$A,0)))</f>
        <v>PAGO DE SERVICIOS PERSONALES POR CONTRATO</v>
      </c>
      <c r="F236" s="610">
        <f>IF($A236="","",INDEX(POA_GC_2026!$H:$H,MATCH($A236,POA_GC_2026!$A:$A,0)))</f>
        <v>510510</v>
      </c>
      <c r="G236" s="610" t="str">
        <f>IF($A236="","",INDEX(POA_GC_2026!$J:$J,MATCH($A236,POA_GC_2026!$A:$A,0)))</f>
        <v>001</v>
      </c>
      <c r="H236" s="611">
        <f>IF($A236="","",INDEX(POA_GC_2026!$BE:$BE,MATCH($A236,POA_GC_2026!$A:$A,0)))</f>
        <v>141312</v>
      </c>
      <c r="I236" s="611">
        <f>IF($A236="","",INDEX(POA_GC_2026!$DG:$DG,MATCH($A236,POA_GC_2026!$A:$A,0)))</f>
        <v>0</v>
      </c>
      <c r="J236" s="611">
        <f t="shared" si="24"/>
        <v>141312</v>
      </c>
      <c r="K236" s="590">
        <v>46226</v>
      </c>
      <c r="L236" s="591"/>
      <c r="M236" s="592"/>
      <c r="N236" s="593" t="str">
        <f>IF(A236="","",INDEX(POA_GC_2026!CE:CE,MATCH(A236,POA_GC_2026!A:A,0)))</f>
        <v>SI</v>
      </c>
      <c r="O236" s="594">
        <v>11776</v>
      </c>
      <c r="P236" s="594">
        <v>11776</v>
      </c>
      <c r="Q236" s="603" t="s">
        <v>28</v>
      </c>
      <c r="R236" s="596"/>
      <c r="S236" s="597"/>
      <c r="T236" s="598"/>
      <c r="U236" s="599"/>
      <c r="V236" s="597"/>
      <c r="W236" s="588"/>
      <c r="X236" s="588" t="str">
        <f>IF($A236="","",INDEX(POA_GC_2026!$G:$G,MATCH($A236,POA_GC_2026!$A:$A,0)))</f>
        <v>004</v>
      </c>
      <c r="Y236" s="589"/>
      <c r="Z236" s="589"/>
      <c r="AA236" s="596"/>
      <c r="AB236" s="591"/>
      <c r="AC236" s="596"/>
      <c r="AD236" s="596"/>
      <c r="AE236" s="596"/>
      <c r="AF236" s="596"/>
      <c r="AG236" s="596"/>
      <c r="AH236" s="596"/>
      <c r="AI236" s="596"/>
      <c r="AJ236" s="596"/>
      <c r="AK236" s="596"/>
      <c r="AL236" s="600"/>
      <c r="AM236" s="596"/>
      <c r="AN236" s="596"/>
      <c r="AO236" s="596"/>
      <c r="AP236" s="596"/>
    </row>
    <row r="237" spans="1:42" ht="22.5" customHeight="1">
      <c r="A237" s="144" t="s">
        <v>2586</v>
      </c>
      <c r="B237" s="610" t="str">
        <f>IF($A237="","",INDEX(POA_GC_2026!$O:$O,MATCH($A237,POA_GC_2026!$A:$A,0)))</f>
        <v>PROVISION Y PRESTACION DE SERVICIOS DE SALUD</v>
      </c>
      <c r="C237" s="610" t="str">
        <f>IF($A237="","",INDEX(POA_GC_2026!$E:$E,MATCH($A237,POA_GC_2026!$A:$A,0)))</f>
        <v>90</v>
      </c>
      <c r="D237" s="610" t="str">
        <f>IF($A237="","",INDEX(POA_GC_2026!$B:$B,MATCH($A237,POA_GC_2026!$A:$A,0)))</f>
        <v>HOSPITAL GENERAL DE CHONE</v>
      </c>
      <c r="E237" s="610" t="str">
        <f>IF($A237="","",INDEX(POA_GC_2026!$C:$C,MATCH($A237,POA_GC_2026!$A:$A,0)))</f>
        <v>PAGO DESERVICIOS PERSONALES POR CONTRATO A PROFESIONALES DE LA SALUD</v>
      </c>
      <c r="F237" s="610">
        <f>IF($A237="","",INDEX(POA_GC_2026!$H:$H,MATCH($A237,POA_GC_2026!$A:$A,0)))</f>
        <v>510517</v>
      </c>
      <c r="G237" s="610" t="str">
        <f>IF($A237="","",INDEX(POA_GC_2026!$J:$J,MATCH($A237,POA_GC_2026!$A:$A,0)))</f>
        <v>001</v>
      </c>
      <c r="H237" s="611">
        <f>IF($A237="","",INDEX(POA_GC_2026!$BE:$BE,MATCH($A237,POA_GC_2026!$A:$A,0)))</f>
        <v>3568206</v>
      </c>
      <c r="I237" s="611">
        <f>IF($A237="","",INDEX(POA_GC_2026!$DG:$DG,MATCH($A237,POA_GC_2026!$A:$A,0)))</f>
        <v>0</v>
      </c>
      <c r="J237" s="611">
        <f t="shared" si="24"/>
        <v>3568206</v>
      </c>
      <c r="K237" s="590">
        <v>46226</v>
      </c>
      <c r="L237" s="591"/>
      <c r="M237" s="592"/>
      <c r="N237" s="593" t="str">
        <f>IF(A237="","",INDEX(POA_GC_2026!CE:CE,MATCH(A237,POA_GC_2026!A:A,0)))</f>
        <v>SI</v>
      </c>
      <c r="O237" s="594">
        <v>295065</v>
      </c>
      <c r="P237" s="594">
        <v>295065</v>
      </c>
      <c r="Q237" s="603" t="s">
        <v>28</v>
      </c>
      <c r="R237" s="596"/>
      <c r="S237" s="597"/>
      <c r="T237" s="598"/>
      <c r="U237" s="599"/>
      <c r="V237" s="597"/>
      <c r="W237" s="588"/>
      <c r="X237" s="588" t="str">
        <f>IF($A237="","",INDEX(POA_GC_2026!$G:$G,MATCH($A237,POA_GC_2026!$A:$A,0)))</f>
        <v>004</v>
      </c>
      <c r="Y237" s="589"/>
      <c r="Z237" s="589"/>
      <c r="AA237" s="596"/>
      <c r="AB237" s="591"/>
      <c r="AC237" s="596"/>
      <c r="AD237" s="596"/>
      <c r="AE237" s="596"/>
      <c r="AF237" s="596"/>
      <c r="AG237" s="596"/>
      <c r="AH237" s="596"/>
      <c r="AI237" s="596"/>
      <c r="AJ237" s="596"/>
      <c r="AK237" s="596"/>
      <c r="AL237" s="600"/>
      <c r="AM237" s="596"/>
      <c r="AN237" s="596"/>
      <c r="AO237" s="596"/>
      <c r="AP237" s="596"/>
    </row>
    <row r="238" spans="1:42" ht="22.5" customHeight="1">
      <c r="A238" s="144" t="s">
        <v>2735</v>
      </c>
      <c r="B238" s="610" t="str">
        <f>IF($A238="","",INDEX(POA_GC_2026!$O:$O,MATCH($A238,POA_GC_2026!$A:$A,0)))</f>
        <v>PROVISION Y PRESTACION DE SERVICIOS DE SALUD</v>
      </c>
      <c r="C238" s="610" t="str">
        <f>IF($A238="","",INDEX(POA_GC_2026!$E:$E,MATCH($A238,POA_GC_2026!$A:$A,0)))</f>
        <v>90</v>
      </c>
      <c r="D238" s="610" t="str">
        <f>IF($A238="","",INDEX(POA_GC_2026!$B:$B,MATCH($A238,POA_GC_2026!$A:$A,0)))</f>
        <v>HOSPITAL GENERAL DE CHONE</v>
      </c>
      <c r="E238" s="610" t="str">
        <f>IF($A238="","",INDEX(POA_GC_2026!$C:$C,MATCH($A238,POA_GC_2026!$A:$A,0)))</f>
        <v>PAGO DECONTRATOS OCASIONALES PARA EL CUMPLIMIENTO DEL SERVICIO RURAL</v>
      </c>
      <c r="F238" s="610">
        <f>IF($A238="","",INDEX(POA_GC_2026!$H:$H,MATCH($A238,POA_GC_2026!$A:$A,0)))</f>
        <v>510515</v>
      </c>
      <c r="G238" s="610" t="str">
        <f>IF($A238="","",INDEX(POA_GC_2026!$J:$J,MATCH($A238,POA_GC_2026!$A:$A,0)))</f>
        <v>001</v>
      </c>
      <c r="H238" s="611">
        <f>IF($A238="","",INDEX(POA_GC_2026!$BE:$BE,MATCH($A238,POA_GC_2026!$A:$A,0)))</f>
        <v>49292</v>
      </c>
      <c r="I238" s="611">
        <f>IF($A238="","",INDEX(POA_GC_2026!$DG:$DG,MATCH($A238,POA_GC_2026!$A:$A,0)))</f>
        <v>0</v>
      </c>
      <c r="J238" s="611">
        <f t="shared" si="24"/>
        <v>49292</v>
      </c>
      <c r="K238" s="590">
        <v>46226</v>
      </c>
      <c r="L238" s="591"/>
      <c r="M238" s="592"/>
      <c r="N238" s="593" t="str">
        <f>IF(A238="","",INDEX(POA_GC_2026!CE:CE,MATCH(A238,POA_GC_2026!A:A,0)))</f>
        <v>SI</v>
      </c>
      <c r="O238" s="594">
        <v>4401</v>
      </c>
      <c r="P238" s="594">
        <v>4401</v>
      </c>
      <c r="Q238" s="603" t="s">
        <v>28</v>
      </c>
      <c r="R238" s="596"/>
      <c r="S238" s="597"/>
      <c r="T238" s="598"/>
      <c r="U238" s="599"/>
      <c r="V238" s="597"/>
      <c r="W238" s="588"/>
      <c r="X238" s="588" t="str">
        <f>IF($A238="","",INDEX(POA_GC_2026!$G:$G,MATCH($A238,POA_GC_2026!$A:$A,0)))</f>
        <v>004</v>
      </c>
      <c r="Y238" s="589"/>
      <c r="Z238" s="589"/>
      <c r="AA238" s="596"/>
      <c r="AB238" s="591"/>
      <c r="AC238" s="596"/>
      <c r="AD238" s="596"/>
      <c r="AE238" s="596"/>
      <c r="AF238" s="596"/>
      <c r="AG238" s="596"/>
      <c r="AH238" s="596"/>
      <c r="AI238" s="596"/>
      <c r="AJ238" s="596"/>
      <c r="AK238" s="596"/>
      <c r="AL238" s="600"/>
      <c r="AM238" s="596"/>
      <c r="AN238" s="596"/>
      <c r="AO238" s="596"/>
      <c r="AP238" s="596"/>
    </row>
    <row r="239" spans="1:42" ht="22.5" customHeight="1">
      <c r="A239" s="144" t="s">
        <v>2736</v>
      </c>
      <c r="B239" s="610" t="str">
        <f>IF($A239="","",INDEX(POA_GC_2026!$O:$O,MATCH($A239,POA_GC_2026!$A:$A,0)))</f>
        <v>PROVISION Y PRESTACION DE SERVICIOS DE SALUD</v>
      </c>
      <c r="C239" s="610" t="str">
        <f>IF($A239="","",INDEX(POA_GC_2026!$E:$E,MATCH($A239,POA_GC_2026!$A:$A,0)))</f>
        <v>90</v>
      </c>
      <c r="D239" s="610" t="str">
        <f>IF($A239="","",INDEX(POA_GC_2026!$B:$B,MATCH($A239,POA_GC_2026!$A:$A,0)))</f>
        <v>HOSPITAL GENERAL DE CHONE</v>
      </c>
      <c r="E239" s="610" t="str">
        <f>IF($A239="","",INDEX(POA_GC_2026!$C:$C,MATCH($A239,POA_GC_2026!$A:$A,0)))</f>
        <v xml:space="preserve"> PAGO DE SERVICIOS PERSONALES POR DEVENGAMIENTO DE BECAS PROFESIONALES DE LA SALUD</v>
      </c>
      <c r="F239" s="610">
        <f>IF($A239="","",INDEX(POA_GC_2026!$H:$H,MATCH($A239,POA_GC_2026!$A:$A,0)))</f>
        <v>510516</v>
      </c>
      <c r="G239" s="610" t="str">
        <f>IF($A239="","",INDEX(POA_GC_2026!$J:$J,MATCH($A239,POA_GC_2026!$A:$A,0)))</f>
        <v>001</v>
      </c>
      <c r="H239" s="611">
        <f>IF($A239="","",INDEX(POA_GC_2026!$BE:$BE,MATCH($A239,POA_GC_2026!$A:$A,0)))</f>
        <v>47538</v>
      </c>
      <c r="I239" s="611">
        <f>IF($A239="","",INDEX(POA_GC_2026!$DG:$DG,MATCH($A239,POA_GC_2026!$A:$A,0)))</f>
        <v>0</v>
      </c>
      <c r="J239" s="611">
        <f t="shared" si="24"/>
        <v>47538</v>
      </c>
      <c r="K239" s="590">
        <v>46226</v>
      </c>
      <c r="L239" s="591"/>
      <c r="M239" s="592"/>
      <c r="N239" s="593" t="str">
        <f>IF(A239="","",INDEX(POA_GC_2026!CE:CE,MATCH(A239,POA_GC_2026!A:A,0)))</f>
        <v>SI</v>
      </c>
      <c r="O239" s="594">
        <v>2641</v>
      </c>
      <c r="P239" s="594">
        <v>2641</v>
      </c>
      <c r="Q239" s="603" t="s">
        <v>28</v>
      </c>
      <c r="R239" s="596"/>
      <c r="S239" s="597"/>
      <c r="T239" s="598"/>
      <c r="U239" s="599"/>
      <c r="V239" s="597"/>
      <c r="W239" s="588"/>
      <c r="X239" s="588" t="str">
        <f>IF($A239="","",INDEX(POA_GC_2026!$G:$G,MATCH($A239,POA_GC_2026!$A:$A,0)))</f>
        <v>004</v>
      </c>
      <c r="Y239" s="589"/>
      <c r="Z239" s="589"/>
      <c r="AA239" s="596"/>
      <c r="AB239" s="591"/>
      <c r="AC239" s="596"/>
      <c r="AD239" s="596"/>
      <c r="AE239" s="596"/>
      <c r="AF239" s="596"/>
      <c r="AG239" s="596"/>
      <c r="AH239" s="596"/>
      <c r="AI239" s="596"/>
      <c r="AJ239" s="596"/>
      <c r="AK239" s="596"/>
      <c r="AL239" s="600"/>
      <c r="AM239" s="596"/>
      <c r="AN239" s="596"/>
      <c r="AO239" s="596"/>
      <c r="AP239" s="596"/>
    </row>
    <row r="240" spans="1:42" ht="22.5" customHeight="1">
      <c r="A240" s="144" t="s">
        <v>2732</v>
      </c>
      <c r="B240" s="610" t="str">
        <f>IF($A240="","",INDEX(POA_GC_2026!$O:$O,MATCH($A240,POA_GC_2026!$A:$A,0)))</f>
        <v>PROVISION Y PRESTACION DE SERVICIOS DE SALUD</v>
      </c>
      <c r="C240" s="610" t="str">
        <f>IF($A240="","",INDEX(POA_GC_2026!$E:$E,MATCH($A240,POA_GC_2026!$A:$A,0)))</f>
        <v>90</v>
      </c>
      <c r="D240" s="610" t="str">
        <f>IF($A240="","",INDEX(POA_GC_2026!$B:$B,MATCH($A240,POA_GC_2026!$A:$A,0)))</f>
        <v>HOSPITAL GENERAL DE CHONE</v>
      </c>
      <c r="E240" s="610" t="str">
        <f>IF($A240="","",INDEX(POA_GC_2026!$C:$C,MATCH($A240,POA_GC_2026!$A:$A,0)))</f>
        <v>PAGO A JUBILADOS PATRONALES</v>
      </c>
      <c r="F240" s="610">
        <f>IF($A240="","",INDEX(POA_GC_2026!$H:$H,MATCH($A240,POA_GC_2026!$A:$A,0)))</f>
        <v>580209</v>
      </c>
      <c r="G240" s="610" t="str">
        <f>IF($A240="","",INDEX(POA_GC_2026!$J:$J,MATCH($A240,POA_GC_2026!$A:$A,0)))</f>
        <v>001</v>
      </c>
      <c r="H240" s="611">
        <f>IF($A240="","",INDEX(POA_GC_2026!$BE:$BE,MATCH($A240,POA_GC_2026!$A:$A,0)))</f>
        <v>283990.65999999997</v>
      </c>
      <c r="I240" s="611">
        <f>IF($A240="","",INDEX(POA_GC_2026!$DG:$DG,MATCH($A240,POA_GC_2026!$A:$A,0)))</f>
        <v>0</v>
      </c>
      <c r="J240" s="611">
        <f t="shared" si="24"/>
        <v>283990.65999999997</v>
      </c>
      <c r="K240" s="590">
        <v>46230</v>
      </c>
      <c r="L240" s="591"/>
      <c r="M240" s="592"/>
      <c r="N240" s="593" t="str">
        <f>IF(A240="","",INDEX(POA_GC_2026!CE:CE,MATCH(A240,POA_GC_2026!A:A,0)))</f>
        <v>SI</v>
      </c>
      <c r="O240" s="594">
        <v>22314.99</v>
      </c>
      <c r="P240" s="594">
        <v>22314.99</v>
      </c>
      <c r="Q240" s="603" t="s">
        <v>28</v>
      </c>
      <c r="R240" s="596"/>
      <c r="S240" s="597"/>
      <c r="T240" s="598"/>
      <c r="U240" s="599"/>
      <c r="V240" s="597"/>
      <c r="W240" s="588"/>
      <c r="X240" s="588" t="str">
        <f>IF($A240="","",INDEX(POA_GC_2026!$G:$G,MATCH($A240,POA_GC_2026!$A:$A,0)))</f>
        <v>004</v>
      </c>
      <c r="Y240" s="589"/>
      <c r="Z240" s="589"/>
      <c r="AA240" s="596"/>
      <c r="AB240" s="591"/>
      <c r="AC240" s="596"/>
      <c r="AD240" s="596"/>
      <c r="AE240" s="596"/>
      <c r="AF240" s="596"/>
      <c r="AG240" s="596"/>
      <c r="AH240" s="596"/>
      <c r="AI240" s="596"/>
      <c r="AJ240" s="596"/>
      <c r="AK240" s="596"/>
      <c r="AL240" s="600"/>
      <c r="AM240" s="596"/>
      <c r="AN240" s="596"/>
      <c r="AO240" s="596"/>
      <c r="AP240" s="596"/>
    </row>
    <row r="241" spans="1:42" ht="22.5" customHeight="1">
      <c r="A241" s="144" t="s">
        <v>2595</v>
      </c>
      <c r="B241" s="610" t="str">
        <f>IF($A241="","",INDEX(POA_GC_2026!$O:$O,MATCH($A241,POA_GC_2026!$A:$A,0)))</f>
        <v>PROVISION Y PRESTACION DE SERVICIOS DE SALUD</v>
      </c>
      <c r="C241" s="610" t="str">
        <f>IF($A241="","",INDEX(POA_GC_2026!$E:$E,MATCH($A241,POA_GC_2026!$A:$A,0)))</f>
        <v>90</v>
      </c>
      <c r="D241" s="610" t="str">
        <f>IF($A241="","",INDEX(POA_GC_2026!$B:$B,MATCH($A241,POA_GC_2026!$A:$A,0)))</f>
        <v>HOSPITAL GENERAL DE CHONE</v>
      </c>
      <c r="E241" s="610" t="str">
        <f>IF($A241="","",INDEX(POA_GC_2026!$C:$C,MATCH($A241,POA_GC_2026!$A:$A,0)))</f>
        <v>PAGO DE TELECOMUNICACIONES</v>
      </c>
      <c r="F241" s="610">
        <f>IF($A241="","",INDEX(POA_GC_2026!$H:$H,MATCH($A241,POA_GC_2026!$A:$A,0)))</f>
        <v>530105</v>
      </c>
      <c r="G241" s="610" t="str">
        <f>IF($A241="","",INDEX(POA_GC_2026!$J:$J,MATCH($A241,POA_GC_2026!$A:$A,0)))</f>
        <v>001</v>
      </c>
      <c r="H241" s="611">
        <f>IF($A241="","",INDEX(POA_GC_2026!$BE:$BE,MATCH($A241,POA_GC_2026!$A:$A,0)))</f>
        <v>8400</v>
      </c>
      <c r="I241" s="611">
        <f>IF($A241="","",INDEX(POA_GC_2026!$DG:$DG,MATCH($A241,POA_GC_2026!$A:$A,0)))</f>
        <v>0</v>
      </c>
      <c r="J241" s="611">
        <f t="shared" si="24"/>
        <v>8400</v>
      </c>
      <c r="K241" s="590">
        <v>46231</v>
      </c>
      <c r="L241" s="591"/>
      <c r="M241" s="592"/>
      <c r="N241" s="593" t="str">
        <f>IF(A241="","",INDEX(POA_GC_2026!CE:CE,MATCH(A241,POA_GC_2026!A:A,0)))</f>
        <v>SI</v>
      </c>
      <c r="O241" s="594">
        <v>0</v>
      </c>
      <c r="P241" s="594">
        <v>736.91</v>
      </c>
      <c r="Q241" s="603" t="s">
        <v>28</v>
      </c>
      <c r="R241" s="596"/>
      <c r="S241" s="597"/>
      <c r="T241" s="598"/>
      <c r="U241" s="599"/>
      <c r="V241" s="597"/>
      <c r="W241" s="588"/>
      <c r="X241" s="588" t="str">
        <f>IF($A241="","",INDEX(POA_GC_2026!$G:$G,MATCH($A241,POA_GC_2026!$A:$A,0)))</f>
        <v>004</v>
      </c>
      <c r="Y241" s="589"/>
      <c r="Z241" s="589"/>
      <c r="AA241" s="596"/>
      <c r="AB241" s="591"/>
      <c r="AC241" s="596"/>
      <c r="AD241" s="596"/>
      <c r="AE241" s="596"/>
      <c r="AF241" s="596"/>
      <c r="AG241" s="596"/>
      <c r="AH241" s="596"/>
      <c r="AI241" s="596"/>
      <c r="AJ241" s="596"/>
      <c r="AK241" s="596"/>
      <c r="AL241" s="600"/>
      <c r="AM241" s="596"/>
      <c r="AN241" s="596"/>
      <c r="AO241" s="596"/>
      <c r="AP241" s="596"/>
    </row>
    <row r="242" spans="1:42" ht="22.5" customHeight="1">
      <c r="A242" s="144" t="s">
        <v>2624</v>
      </c>
      <c r="B242" s="610" t="str">
        <f>IF($A242="","",INDEX(POA_GC_2026!$O:$O,MATCH($A242,POA_GC_2026!$A:$A,0)))</f>
        <v>PROVISION Y PRESTACION DE SERVICIOS DE SALUD</v>
      </c>
      <c r="C242" s="610" t="str">
        <f>IF($A242="","",INDEX(POA_GC_2026!$E:$E,MATCH($A242,POA_GC_2026!$A:$A,0)))</f>
        <v>90</v>
      </c>
      <c r="D242" s="610" t="str">
        <f>IF($A242="","",INDEX(POA_GC_2026!$B:$B,MATCH($A242,POA_GC_2026!$A:$A,0)))</f>
        <v>HOSPITAL GENERAL DE CHONE</v>
      </c>
      <c r="E242" s="610" t="str">
        <f>IF($A242="","",INDEX(POA_GC_2026!$C:$C,MATCH($A242,POA_GC_2026!$A:$A,0)))</f>
        <v>ADQUISICIÓN DEL SERVICIO DE LAVADO DE LENCERIA Y VESTIMENTA DE TRABAJO</v>
      </c>
      <c r="F242" s="610">
        <f>IF($A242="","",INDEX(POA_GC_2026!$H:$H,MATCH($A242,POA_GC_2026!$A:$A,0)))</f>
        <v>530209</v>
      </c>
      <c r="G242" s="610" t="str">
        <f>IF($A242="","",INDEX(POA_GC_2026!$J:$J,MATCH($A242,POA_GC_2026!$A:$A,0)))</f>
        <v>001</v>
      </c>
      <c r="H242" s="611">
        <f>IF($A242="","",INDEX(POA_GC_2026!$BE:$BE,MATCH($A242,POA_GC_2026!$A:$A,0)))</f>
        <v>125500</v>
      </c>
      <c r="I242" s="611">
        <f>IF($A242="","",INDEX(POA_GC_2026!$DG:$DG,MATCH($A242,POA_GC_2026!$A:$A,0)))</f>
        <v>0</v>
      </c>
      <c r="J242" s="611">
        <f t="shared" si="24"/>
        <v>125500</v>
      </c>
      <c r="K242" s="590">
        <v>46231</v>
      </c>
      <c r="L242" s="591"/>
      <c r="M242" s="592"/>
      <c r="N242" s="593" t="str">
        <f>IF(A242="","",INDEX(POA_GC_2026!CE:CE,MATCH(A242,POA_GC_2026!A:A,0)))</f>
        <v>SI</v>
      </c>
      <c r="O242" s="594">
        <v>0</v>
      </c>
      <c r="P242" s="594">
        <v>18472.79</v>
      </c>
      <c r="Q242" s="603" t="s">
        <v>28</v>
      </c>
      <c r="R242" s="596"/>
      <c r="S242" s="597"/>
      <c r="T242" s="598"/>
      <c r="U242" s="599"/>
      <c r="V242" s="597"/>
      <c r="W242" s="588"/>
      <c r="X242" s="588" t="str">
        <f>IF($A242="","",INDEX(POA_GC_2026!$G:$G,MATCH($A242,POA_GC_2026!$A:$A,0)))</f>
        <v>004</v>
      </c>
      <c r="Y242" s="589"/>
      <c r="Z242" s="589"/>
      <c r="AA242" s="596"/>
      <c r="AB242" s="591"/>
      <c r="AC242" s="596"/>
      <c r="AD242" s="596"/>
      <c r="AE242" s="596"/>
      <c r="AF242" s="596"/>
      <c r="AG242" s="596"/>
      <c r="AH242" s="596"/>
      <c r="AI242" s="596"/>
      <c r="AJ242" s="596"/>
      <c r="AK242" s="596"/>
      <c r="AL242" s="600"/>
      <c r="AM242" s="596"/>
      <c r="AN242" s="596"/>
      <c r="AO242" s="596"/>
      <c r="AP242" s="596"/>
    </row>
    <row r="243" spans="1:42" ht="22.5" customHeight="1">
      <c r="A243" s="144"/>
      <c r="B243" s="610" t="str">
        <f>IF($A243="","",INDEX(POA_GC_2026!$O:$O,MATCH($A243,POA_GC_2026!$A:$A,0)))</f>
        <v/>
      </c>
      <c r="C243" s="610" t="str">
        <f>IF($A243="","",INDEX(POA_GC_2026!$E:$E,MATCH($A243,POA_GC_2026!$A:$A,0)))</f>
        <v/>
      </c>
      <c r="D243" s="610" t="str">
        <f>IF($A243="","",INDEX(POA_GC_2026!$B:$B,MATCH($A243,POA_GC_2026!$A:$A,0)))</f>
        <v/>
      </c>
      <c r="E243" s="610" t="str">
        <f>IF($A243="","",INDEX(POA_GC_2026!$C:$C,MATCH($A243,POA_GC_2026!$A:$A,0)))</f>
        <v/>
      </c>
      <c r="F243" s="610" t="str">
        <f>IF($A243="","",INDEX(POA_GC_2026!$H:$H,MATCH($A243,POA_GC_2026!$A:$A,0)))</f>
        <v/>
      </c>
      <c r="G243" s="610" t="str">
        <f>IF($A243="","",INDEX(POA_GC_2026!$J:$J,MATCH($A243,POA_GC_2026!$A:$A,0)))</f>
        <v/>
      </c>
      <c r="H243" s="611" t="str">
        <f>IF($A243="","",INDEX(POA_GC_2026!$BE:$BE,MATCH($A243,POA_GC_2026!$A:$A,0)))</f>
        <v/>
      </c>
      <c r="I243" s="611" t="str">
        <f>IF($A243="","",INDEX(POA_GC_2026!$DG:$DG,MATCH($A243,POA_GC_2026!$A:$A,0)))</f>
        <v/>
      </c>
      <c r="J243" s="611" t="str">
        <f t="shared" si="24"/>
        <v/>
      </c>
      <c r="K243" s="590"/>
      <c r="L243" s="591"/>
      <c r="M243" s="592"/>
      <c r="N243" s="593" t="str">
        <f>IF(A243="","",INDEX(POA_GC_2026!CE:CE,MATCH(A243,POA_GC_2026!A:A,0)))</f>
        <v/>
      </c>
      <c r="O243" s="594"/>
      <c r="P243" s="594"/>
      <c r="Q243" s="603" t="s">
        <v>28</v>
      </c>
      <c r="R243" s="596"/>
      <c r="S243" s="597"/>
      <c r="T243" s="598"/>
      <c r="U243" s="599"/>
      <c r="V243" s="597"/>
      <c r="W243" s="588"/>
      <c r="X243" s="588" t="str">
        <f>IF($A243="","",INDEX(POA_GC_2026!$G:$G,MATCH($A243,POA_GC_2026!$A:$A,0)))</f>
        <v/>
      </c>
      <c r="Y243" s="589"/>
      <c r="Z243" s="589"/>
      <c r="AA243" s="596"/>
      <c r="AB243" s="591"/>
      <c r="AC243" s="596"/>
      <c r="AD243" s="596"/>
      <c r="AE243" s="596"/>
      <c r="AF243" s="596"/>
      <c r="AG243" s="596"/>
      <c r="AH243" s="596"/>
      <c r="AI243" s="596"/>
      <c r="AJ243" s="596"/>
      <c r="AK243" s="596"/>
      <c r="AL243" s="600"/>
      <c r="AM243" s="596"/>
      <c r="AN243" s="596"/>
      <c r="AO243" s="596"/>
      <c r="AP243" s="596"/>
    </row>
    <row r="244" spans="1:42" ht="22.5" customHeight="1">
      <c r="A244" s="144"/>
      <c r="B244" s="610" t="str">
        <f>IF($A244="","",INDEX(POA_GC_2026!$O:$O,MATCH($A244,POA_GC_2026!$A:$A,0)))</f>
        <v/>
      </c>
      <c r="C244" s="610" t="str">
        <f>IF($A244="","",INDEX(POA_GC_2026!$E:$E,MATCH($A244,POA_GC_2026!$A:$A,0)))</f>
        <v/>
      </c>
      <c r="D244" s="610" t="str">
        <f>IF($A244="","",INDEX(POA_GC_2026!$B:$B,MATCH($A244,POA_GC_2026!$A:$A,0)))</f>
        <v/>
      </c>
      <c r="E244" s="610" t="str">
        <f>IF($A244="","",INDEX(POA_GC_2026!$C:$C,MATCH($A244,POA_GC_2026!$A:$A,0)))</f>
        <v/>
      </c>
      <c r="F244" s="610" t="str">
        <f>IF($A244="","",INDEX(POA_GC_2026!$H:$H,MATCH($A244,POA_GC_2026!$A:$A,0)))</f>
        <v/>
      </c>
      <c r="G244" s="610" t="str">
        <f>IF($A244="","",INDEX(POA_GC_2026!$J:$J,MATCH($A244,POA_GC_2026!$A:$A,0)))</f>
        <v/>
      </c>
      <c r="H244" s="611" t="str">
        <f>IF($A244="","",INDEX(POA_GC_2026!$BE:$BE,MATCH($A244,POA_GC_2026!$A:$A,0)))</f>
        <v/>
      </c>
      <c r="I244" s="611" t="str">
        <f>IF($A244="","",INDEX(POA_GC_2026!$DG:$DG,MATCH($A244,POA_GC_2026!$A:$A,0)))</f>
        <v/>
      </c>
      <c r="J244" s="611" t="str">
        <f t="shared" si="24"/>
        <v/>
      </c>
      <c r="K244" s="590"/>
      <c r="L244" s="591"/>
      <c r="M244" s="592"/>
      <c r="N244" s="593" t="str">
        <f>IF(A244="","",INDEX(POA_GC_2026!CE:CE,MATCH(A244,POA_GC_2026!A:A,0)))</f>
        <v/>
      </c>
      <c r="O244" s="594"/>
      <c r="P244" s="594"/>
      <c r="Q244" s="603" t="s">
        <v>28</v>
      </c>
      <c r="R244" s="596"/>
      <c r="S244" s="597"/>
      <c r="T244" s="598"/>
      <c r="U244" s="599"/>
      <c r="V244" s="597"/>
      <c r="W244" s="588"/>
      <c r="X244" s="588" t="str">
        <f>IF($A244="","",INDEX(POA_GC_2026!$G:$G,MATCH($A244,POA_GC_2026!$A:$A,0)))</f>
        <v/>
      </c>
      <c r="Y244" s="589"/>
      <c r="Z244" s="589"/>
      <c r="AA244" s="596"/>
      <c r="AB244" s="591"/>
      <c r="AC244" s="596"/>
      <c r="AD244" s="596"/>
      <c r="AE244" s="596"/>
      <c r="AF244" s="596"/>
      <c r="AG244" s="596"/>
      <c r="AH244" s="596"/>
      <c r="AI244" s="596"/>
      <c r="AJ244" s="596"/>
      <c r="AK244" s="596"/>
      <c r="AL244" s="600"/>
      <c r="AM244" s="596"/>
      <c r="AN244" s="596"/>
      <c r="AO244" s="596"/>
      <c r="AP244" s="596"/>
    </row>
    <row r="245" spans="1:42" ht="22.5" customHeight="1">
      <c r="A245" s="144"/>
      <c r="B245" s="610" t="str">
        <f>IF($A245="","",INDEX(POA_GC_2026!$O:$O,MATCH($A245,POA_GC_2026!$A:$A,0)))</f>
        <v/>
      </c>
      <c r="C245" s="610" t="str">
        <f>IF($A245="","",INDEX(POA_GC_2026!$E:$E,MATCH($A245,POA_GC_2026!$A:$A,0)))</f>
        <v/>
      </c>
      <c r="D245" s="610" t="str">
        <f>IF($A245="","",INDEX(POA_GC_2026!$B:$B,MATCH($A245,POA_GC_2026!$A:$A,0)))</f>
        <v/>
      </c>
      <c r="E245" s="610" t="str">
        <f>IF($A245="","",INDEX(POA_GC_2026!$C:$C,MATCH($A245,POA_GC_2026!$A:$A,0)))</f>
        <v/>
      </c>
      <c r="F245" s="610" t="str">
        <f>IF($A245="","",INDEX(POA_GC_2026!$H:$H,MATCH($A245,POA_GC_2026!$A:$A,0)))</f>
        <v/>
      </c>
      <c r="G245" s="610" t="str">
        <f>IF($A245="","",INDEX(POA_GC_2026!$J:$J,MATCH($A245,POA_GC_2026!$A:$A,0)))</f>
        <v/>
      </c>
      <c r="H245" s="611" t="str">
        <f>IF($A245="","",INDEX(POA_GC_2026!$BE:$BE,MATCH($A245,POA_GC_2026!$A:$A,0)))</f>
        <v/>
      </c>
      <c r="I245" s="611" t="str">
        <f>IF($A245="","",INDEX(POA_GC_2026!$DG:$DG,MATCH($A245,POA_GC_2026!$A:$A,0)))</f>
        <v/>
      </c>
      <c r="J245" s="611" t="str">
        <f t="shared" si="24"/>
        <v/>
      </c>
      <c r="K245" s="590"/>
      <c r="L245" s="591"/>
      <c r="M245" s="592"/>
      <c r="N245" s="593" t="str">
        <f>IF(A245="","",INDEX(POA_GC_2026!CE:CE,MATCH(A245,POA_GC_2026!A:A,0)))</f>
        <v/>
      </c>
      <c r="O245" s="594"/>
      <c r="P245" s="594"/>
      <c r="Q245" s="595"/>
      <c r="R245" s="596"/>
      <c r="S245" s="597"/>
      <c r="T245" s="598"/>
      <c r="U245" s="599"/>
      <c r="V245" s="597"/>
      <c r="W245" s="588"/>
      <c r="X245" s="588" t="str">
        <f>IF($A245="","",INDEX(POA_GC_2026!$G:$G,MATCH($A245,POA_GC_2026!$A:$A,0)))</f>
        <v/>
      </c>
      <c r="Y245" s="589"/>
      <c r="Z245" s="589"/>
      <c r="AA245" s="596"/>
      <c r="AB245" s="591"/>
      <c r="AC245" s="596"/>
      <c r="AD245" s="596"/>
      <c r="AE245" s="596"/>
      <c r="AF245" s="596"/>
      <c r="AG245" s="596"/>
      <c r="AH245" s="596"/>
      <c r="AI245" s="596"/>
      <c r="AJ245" s="596"/>
      <c r="AK245" s="596"/>
      <c r="AL245" s="600"/>
      <c r="AM245" s="596"/>
      <c r="AN245" s="596"/>
      <c r="AO245" s="596"/>
      <c r="AP245" s="596"/>
    </row>
    <row r="246" spans="1:42" ht="22.5" customHeight="1">
      <c r="A246" s="144"/>
      <c r="B246" s="610" t="str">
        <f>IF($A246="","",INDEX(POA_GC_2026!$O:$O,MATCH($A246,POA_GC_2026!$A:$A,0)))</f>
        <v/>
      </c>
      <c r="C246" s="610" t="str">
        <f>IF($A246="","",INDEX(POA_GC_2026!$E:$E,MATCH($A246,POA_GC_2026!$A:$A,0)))</f>
        <v/>
      </c>
      <c r="D246" s="610" t="str">
        <f>IF($A246="","",INDEX(POA_GC_2026!$B:$B,MATCH($A246,POA_GC_2026!$A:$A,0)))</f>
        <v/>
      </c>
      <c r="E246" s="610" t="str">
        <f>IF($A246="","",INDEX(POA_GC_2026!$C:$C,MATCH($A246,POA_GC_2026!$A:$A,0)))</f>
        <v/>
      </c>
      <c r="F246" s="610" t="str">
        <f>IF($A246="","",INDEX(POA_GC_2026!$H:$H,MATCH($A246,POA_GC_2026!$A:$A,0)))</f>
        <v/>
      </c>
      <c r="G246" s="610" t="str">
        <f>IF($A246="","",INDEX(POA_GC_2026!$J:$J,MATCH($A246,POA_GC_2026!$A:$A,0)))</f>
        <v/>
      </c>
      <c r="H246" s="611" t="str">
        <f>IF($A246="","",INDEX(POA_GC_2026!$BE:$BE,MATCH($A246,POA_GC_2026!$A:$A,0)))</f>
        <v/>
      </c>
      <c r="I246" s="611" t="str">
        <f>IF($A246="","",INDEX(POA_GC_2026!$DG:$DG,MATCH($A246,POA_GC_2026!$A:$A,0)))</f>
        <v/>
      </c>
      <c r="J246" s="611" t="str">
        <f t="shared" si="24"/>
        <v/>
      </c>
      <c r="K246" s="590"/>
      <c r="L246" s="591"/>
      <c r="M246" s="592"/>
      <c r="N246" s="593" t="str">
        <f>IF(A246="","",INDEX(POA_GC_2026!CE:CE,MATCH(A246,POA_GC_2026!A:A,0)))</f>
        <v/>
      </c>
      <c r="O246" s="594"/>
      <c r="P246" s="594"/>
      <c r="Q246" s="595"/>
      <c r="R246" s="596"/>
      <c r="S246" s="597"/>
      <c r="T246" s="598"/>
      <c r="U246" s="599"/>
      <c r="V246" s="597"/>
      <c r="W246" s="588"/>
      <c r="X246" s="588" t="str">
        <f>IF($A246="","",INDEX(POA_GC_2026!$G:$G,MATCH($A246,POA_GC_2026!$A:$A,0)))</f>
        <v/>
      </c>
      <c r="Y246" s="589"/>
      <c r="Z246" s="589"/>
      <c r="AA246" s="596"/>
      <c r="AB246" s="591"/>
      <c r="AC246" s="596"/>
      <c r="AD246" s="596"/>
      <c r="AE246" s="596"/>
      <c r="AF246" s="596"/>
      <c r="AG246" s="596"/>
      <c r="AH246" s="596"/>
      <c r="AI246" s="596"/>
      <c r="AJ246" s="596"/>
      <c r="AK246" s="596"/>
      <c r="AL246" s="600"/>
      <c r="AM246" s="596"/>
      <c r="AN246" s="596"/>
      <c r="AO246" s="596"/>
      <c r="AP246" s="596"/>
    </row>
    <row r="247" spans="1:42" ht="22.5" customHeight="1">
      <c r="A247" s="144"/>
      <c r="B247" s="610" t="str">
        <f>IF($A247="","",INDEX(POA_GC_2026!$O:$O,MATCH($A247,POA_GC_2026!$A:$A,0)))</f>
        <v/>
      </c>
      <c r="C247" s="610" t="str">
        <f>IF($A247="","",INDEX(POA_GC_2026!$E:$E,MATCH($A247,POA_GC_2026!$A:$A,0)))</f>
        <v/>
      </c>
      <c r="D247" s="610" t="str">
        <f>IF($A247="","",INDEX(POA_GC_2026!$B:$B,MATCH($A247,POA_GC_2026!$A:$A,0)))</f>
        <v/>
      </c>
      <c r="E247" s="610" t="str">
        <f>IF($A247="","",INDEX(POA_GC_2026!$C:$C,MATCH($A247,POA_GC_2026!$A:$A,0)))</f>
        <v/>
      </c>
      <c r="F247" s="610" t="str">
        <f>IF($A247="","",INDEX(POA_GC_2026!$H:$H,MATCH($A247,POA_GC_2026!$A:$A,0)))</f>
        <v/>
      </c>
      <c r="G247" s="610" t="str">
        <f>IF($A247="","",INDEX(POA_GC_2026!$J:$J,MATCH($A247,POA_GC_2026!$A:$A,0)))</f>
        <v/>
      </c>
      <c r="H247" s="611" t="str">
        <f>IF($A247="","",INDEX(POA_GC_2026!$BE:$BE,MATCH($A247,POA_GC_2026!$A:$A,0)))</f>
        <v/>
      </c>
      <c r="I247" s="611" t="str">
        <f>IF($A247="","",INDEX(POA_GC_2026!$DG:$DG,MATCH($A247,POA_GC_2026!$A:$A,0)))</f>
        <v/>
      </c>
      <c r="J247" s="611" t="str">
        <f t="shared" si="24"/>
        <v/>
      </c>
      <c r="K247" s="590"/>
      <c r="L247" s="591"/>
      <c r="M247" s="592"/>
      <c r="N247" s="593" t="str">
        <f>IF(A247="","",INDEX(POA_GC_2026!CE:CE,MATCH(A247,POA_GC_2026!A:A,0)))</f>
        <v/>
      </c>
      <c r="O247" s="594"/>
      <c r="P247" s="594"/>
      <c r="Q247" s="595"/>
      <c r="R247" s="596"/>
      <c r="S247" s="597"/>
      <c r="T247" s="598"/>
      <c r="U247" s="599"/>
      <c r="V247" s="597"/>
      <c r="W247" s="588"/>
      <c r="X247" s="588" t="str">
        <f>IF($A247="","",INDEX(POA_GC_2026!$G:$G,MATCH($A247,POA_GC_2026!$A:$A,0)))</f>
        <v/>
      </c>
      <c r="Y247" s="589"/>
      <c r="Z247" s="589"/>
      <c r="AA247" s="596"/>
      <c r="AB247" s="591"/>
      <c r="AC247" s="596"/>
      <c r="AD247" s="596"/>
      <c r="AE247" s="596"/>
      <c r="AF247" s="596"/>
      <c r="AG247" s="596"/>
      <c r="AH247" s="596"/>
      <c r="AI247" s="596"/>
      <c r="AJ247" s="596"/>
      <c r="AK247" s="596"/>
      <c r="AL247" s="600"/>
      <c r="AM247" s="596"/>
      <c r="AN247" s="596"/>
      <c r="AO247" s="596"/>
      <c r="AP247" s="596"/>
    </row>
    <row r="248" spans="1:42" ht="22.5" customHeight="1">
      <c r="A248" s="144"/>
      <c r="B248" s="610" t="str">
        <f>IF($A248="","",INDEX(POA_GC_2026!$O:$O,MATCH($A248,POA_GC_2026!$A:$A,0)))</f>
        <v/>
      </c>
      <c r="C248" s="610" t="str">
        <f>IF($A248="","",INDEX(POA_GC_2026!$E:$E,MATCH($A248,POA_GC_2026!$A:$A,0)))</f>
        <v/>
      </c>
      <c r="D248" s="610" t="str">
        <f>IF($A248="","",INDEX(POA_GC_2026!$B:$B,MATCH($A248,POA_GC_2026!$A:$A,0)))</f>
        <v/>
      </c>
      <c r="E248" s="610" t="str">
        <f>IF($A248="","",INDEX(POA_GC_2026!$C:$C,MATCH($A248,POA_GC_2026!$A:$A,0)))</f>
        <v/>
      </c>
      <c r="F248" s="610" t="str">
        <f>IF($A248="","",INDEX(POA_GC_2026!$H:$H,MATCH($A248,POA_GC_2026!$A:$A,0)))</f>
        <v/>
      </c>
      <c r="G248" s="610" t="str">
        <f>IF($A248="","",INDEX(POA_GC_2026!$J:$J,MATCH($A248,POA_GC_2026!$A:$A,0)))</f>
        <v/>
      </c>
      <c r="H248" s="611" t="str">
        <f>IF($A248="","",INDEX(POA_GC_2026!$BE:$BE,MATCH($A248,POA_GC_2026!$A:$A,0)))</f>
        <v/>
      </c>
      <c r="I248" s="611" t="str">
        <f>IF($A248="","",INDEX(POA_GC_2026!$DG:$DG,MATCH($A248,POA_GC_2026!$A:$A,0)))</f>
        <v/>
      </c>
      <c r="J248" s="611" t="str">
        <f t="shared" si="24"/>
        <v/>
      </c>
      <c r="K248" s="590"/>
      <c r="L248" s="591"/>
      <c r="M248" s="592"/>
      <c r="N248" s="593" t="str">
        <f>IF(A248="","",INDEX(POA_GC_2026!CE:CE,MATCH(A248,POA_GC_2026!A:A,0)))</f>
        <v/>
      </c>
      <c r="O248" s="594"/>
      <c r="P248" s="594"/>
      <c r="Q248" s="595"/>
      <c r="R248" s="596"/>
      <c r="S248" s="597"/>
      <c r="T248" s="598"/>
      <c r="U248" s="599"/>
      <c r="V248" s="597"/>
      <c r="W248" s="588"/>
      <c r="X248" s="588" t="str">
        <f>IF($A248="","",INDEX(POA_GC_2026!$G:$G,MATCH($A248,POA_GC_2026!$A:$A,0)))</f>
        <v/>
      </c>
      <c r="Y248" s="589"/>
      <c r="Z248" s="589"/>
      <c r="AA248" s="596"/>
      <c r="AB248" s="591"/>
      <c r="AC248" s="596"/>
      <c r="AD248" s="596"/>
      <c r="AE248" s="596"/>
      <c r="AF248" s="596"/>
      <c r="AG248" s="596"/>
      <c r="AH248" s="596"/>
      <c r="AI248" s="596"/>
      <c r="AJ248" s="596"/>
      <c r="AK248" s="596"/>
      <c r="AL248" s="600"/>
      <c r="AM248" s="596"/>
      <c r="AN248" s="596"/>
      <c r="AO248" s="596"/>
      <c r="AP248" s="596"/>
    </row>
    <row r="249" spans="1:42" ht="22.5" customHeight="1">
      <c r="A249" s="144"/>
      <c r="B249" s="610" t="str">
        <f>IF($A249="","",INDEX(POA_GC_2026!$O:$O,MATCH($A249,POA_GC_2026!$A:$A,0)))</f>
        <v/>
      </c>
      <c r="C249" s="610" t="str">
        <f>IF($A249="","",INDEX(POA_GC_2026!$E:$E,MATCH($A249,POA_GC_2026!$A:$A,0)))</f>
        <v/>
      </c>
      <c r="D249" s="610" t="str">
        <f>IF($A249="","",INDEX(POA_GC_2026!$B:$B,MATCH($A249,POA_GC_2026!$A:$A,0)))</f>
        <v/>
      </c>
      <c r="E249" s="610" t="str">
        <f>IF($A249="","",INDEX(POA_GC_2026!$C:$C,MATCH($A249,POA_GC_2026!$A:$A,0)))</f>
        <v/>
      </c>
      <c r="F249" s="610" t="str">
        <f>IF($A249="","",INDEX(POA_GC_2026!$H:$H,MATCH($A249,POA_GC_2026!$A:$A,0)))</f>
        <v/>
      </c>
      <c r="G249" s="610" t="str">
        <f>IF($A249="","",INDEX(POA_GC_2026!$J:$J,MATCH($A249,POA_GC_2026!$A:$A,0)))</f>
        <v/>
      </c>
      <c r="H249" s="611" t="str">
        <f>IF($A249="","",INDEX(POA_GC_2026!$BE:$BE,MATCH($A249,POA_GC_2026!$A:$A,0)))</f>
        <v/>
      </c>
      <c r="I249" s="611" t="str">
        <f>IF($A249="","",INDEX(POA_GC_2026!$DG:$DG,MATCH($A249,POA_GC_2026!$A:$A,0)))</f>
        <v/>
      </c>
      <c r="J249" s="611" t="str">
        <f t="shared" si="24"/>
        <v/>
      </c>
      <c r="K249" s="590"/>
      <c r="L249" s="591"/>
      <c r="M249" s="592"/>
      <c r="N249" s="593" t="str">
        <f>IF(A249="","",INDEX(POA_GC_2026!CE:CE,MATCH(A249,POA_GC_2026!A:A,0)))</f>
        <v/>
      </c>
      <c r="O249" s="594"/>
      <c r="P249" s="594"/>
      <c r="Q249" s="595"/>
      <c r="R249" s="596"/>
      <c r="S249" s="597"/>
      <c r="T249" s="598"/>
      <c r="U249" s="599"/>
      <c r="V249" s="597"/>
      <c r="W249" s="588"/>
      <c r="X249" s="588" t="str">
        <f>IF($A249="","",INDEX(POA_GC_2026!$G:$G,MATCH($A249,POA_GC_2026!$A:$A,0)))</f>
        <v/>
      </c>
      <c r="Y249" s="589"/>
      <c r="Z249" s="589"/>
      <c r="AA249" s="596"/>
      <c r="AB249" s="591"/>
      <c r="AC249" s="596"/>
      <c r="AD249" s="596"/>
      <c r="AE249" s="596"/>
      <c r="AF249" s="596"/>
      <c r="AG249" s="596"/>
      <c r="AH249" s="596"/>
      <c r="AI249" s="596"/>
      <c r="AJ249" s="596"/>
      <c r="AK249" s="596"/>
      <c r="AL249" s="600"/>
      <c r="AM249" s="596"/>
      <c r="AN249" s="596"/>
      <c r="AO249" s="596"/>
      <c r="AP249" s="596"/>
    </row>
    <row r="250" spans="1:42" ht="22.5" customHeight="1">
      <c r="A250" s="144"/>
      <c r="B250" s="610" t="str">
        <f>IF($A250="","",INDEX(POA_GC_2026!$O:$O,MATCH($A250,POA_GC_2026!$A:$A,0)))</f>
        <v/>
      </c>
      <c r="C250" s="610" t="str">
        <f>IF($A250="","",INDEX(POA_GC_2026!$E:$E,MATCH($A250,POA_GC_2026!$A:$A,0)))</f>
        <v/>
      </c>
      <c r="D250" s="610" t="str">
        <f>IF($A250="","",INDEX(POA_GC_2026!$B:$B,MATCH($A250,POA_GC_2026!$A:$A,0)))</f>
        <v/>
      </c>
      <c r="E250" s="610" t="str">
        <f>IF($A250="","",INDEX(POA_GC_2026!$C:$C,MATCH($A250,POA_GC_2026!$A:$A,0)))</f>
        <v/>
      </c>
      <c r="F250" s="610" t="str">
        <f>IF($A250="","",INDEX(POA_GC_2026!$H:$H,MATCH($A250,POA_GC_2026!$A:$A,0)))</f>
        <v/>
      </c>
      <c r="G250" s="610" t="str">
        <f>IF($A250="","",INDEX(POA_GC_2026!$J:$J,MATCH($A250,POA_GC_2026!$A:$A,0)))</f>
        <v/>
      </c>
      <c r="H250" s="611" t="str">
        <f>IF($A250="","",INDEX(POA_GC_2026!$BE:$BE,MATCH($A250,POA_GC_2026!$A:$A,0)))</f>
        <v/>
      </c>
      <c r="I250" s="611" t="str">
        <f>IF($A250="","",INDEX(POA_GC_2026!$DG:$DG,MATCH($A250,POA_GC_2026!$A:$A,0)))</f>
        <v/>
      </c>
      <c r="J250" s="611" t="str">
        <f t="shared" si="24"/>
        <v/>
      </c>
      <c r="K250" s="590"/>
      <c r="L250" s="591"/>
      <c r="M250" s="592"/>
      <c r="N250" s="593" t="str">
        <f>IF(A250="","",INDEX(POA_GC_2026!CE:CE,MATCH(A250,POA_GC_2026!A:A,0)))</f>
        <v/>
      </c>
      <c r="O250" s="594"/>
      <c r="P250" s="594"/>
      <c r="Q250" s="595"/>
      <c r="R250" s="596"/>
      <c r="S250" s="597"/>
      <c r="T250" s="598"/>
      <c r="U250" s="599"/>
      <c r="V250" s="597"/>
      <c r="W250" s="588"/>
      <c r="X250" s="588" t="str">
        <f>IF($A250="","",INDEX(POA_GC_2026!$G:$G,MATCH($A250,POA_GC_2026!$A:$A,0)))</f>
        <v/>
      </c>
      <c r="Y250" s="589"/>
      <c r="Z250" s="589"/>
      <c r="AA250" s="596"/>
      <c r="AB250" s="591"/>
      <c r="AC250" s="596"/>
      <c r="AD250" s="596"/>
      <c r="AE250" s="596"/>
      <c r="AF250" s="596"/>
      <c r="AG250" s="596"/>
      <c r="AH250" s="596"/>
      <c r="AI250" s="596"/>
      <c r="AJ250" s="596"/>
      <c r="AK250" s="596"/>
      <c r="AL250" s="600"/>
      <c r="AM250" s="596"/>
      <c r="AN250" s="596"/>
      <c r="AO250" s="596"/>
      <c r="AP250" s="596"/>
    </row>
    <row r="251" spans="1:42" ht="22.5" customHeight="1">
      <c r="A251" s="144"/>
      <c r="B251" s="610" t="str">
        <f>IF($A251="","",INDEX(POA_GC_2026!$O:$O,MATCH($A251,POA_GC_2026!$A:$A,0)))</f>
        <v/>
      </c>
      <c r="C251" s="610" t="str">
        <f>IF($A251="","",INDEX(POA_GC_2026!$E:$E,MATCH($A251,POA_GC_2026!$A:$A,0)))</f>
        <v/>
      </c>
      <c r="D251" s="610" t="str">
        <f>IF($A251="","",INDEX(POA_GC_2026!$B:$B,MATCH($A251,POA_GC_2026!$A:$A,0)))</f>
        <v/>
      </c>
      <c r="E251" s="610" t="str">
        <f>IF($A251="","",INDEX(POA_GC_2026!$C:$C,MATCH($A251,POA_GC_2026!$A:$A,0)))</f>
        <v/>
      </c>
      <c r="F251" s="610" t="str">
        <f>IF($A251="","",INDEX(POA_GC_2026!$H:$H,MATCH($A251,POA_GC_2026!$A:$A,0)))</f>
        <v/>
      </c>
      <c r="G251" s="610" t="str">
        <f>IF($A251="","",INDEX(POA_GC_2026!$J:$J,MATCH($A251,POA_GC_2026!$A:$A,0)))</f>
        <v/>
      </c>
      <c r="H251" s="611" t="str">
        <f>IF($A251="","",INDEX(POA_GC_2026!$BE:$BE,MATCH($A251,POA_GC_2026!$A:$A,0)))</f>
        <v/>
      </c>
      <c r="I251" s="611" t="str">
        <f>IF($A251="","",INDEX(POA_GC_2026!$DG:$DG,MATCH($A251,POA_GC_2026!$A:$A,0)))</f>
        <v/>
      </c>
      <c r="J251" s="611" t="str">
        <f t="shared" si="24"/>
        <v/>
      </c>
      <c r="K251" s="590"/>
      <c r="L251" s="591"/>
      <c r="M251" s="592"/>
      <c r="N251" s="593" t="str">
        <f>IF(A251="","",INDEX(POA_GC_2026!CE:CE,MATCH(A251,POA_GC_2026!A:A,0)))</f>
        <v/>
      </c>
      <c r="O251" s="594"/>
      <c r="P251" s="594"/>
      <c r="Q251" s="595"/>
      <c r="R251" s="596"/>
      <c r="S251" s="597"/>
      <c r="T251" s="598"/>
      <c r="U251" s="599"/>
      <c r="V251" s="597"/>
      <c r="W251" s="588"/>
      <c r="X251" s="588" t="str">
        <f>IF($A251="","",INDEX(POA_GC_2026!$G:$G,MATCH($A251,POA_GC_2026!$A:$A,0)))</f>
        <v/>
      </c>
      <c r="Y251" s="589"/>
      <c r="Z251" s="589"/>
      <c r="AA251" s="596"/>
      <c r="AB251" s="591"/>
      <c r="AC251" s="596"/>
      <c r="AD251" s="596"/>
      <c r="AE251" s="596"/>
      <c r="AF251" s="596"/>
      <c r="AG251" s="596"/>
      <c r="AH251" s="596"/>
      <c r="AI251" s="596"/>
      <c r="AJ251" s="596"/>
      <c r="AK251" s="596"/>
      <c r="AL251" s="600"/>
      <c r="AM251" s="596"/>
      <c r="AN251" s="596"/>
      <c r="AO251" s="596"/>
      <c r="AP251" s="596"/>
    </row>
    <row r="252" spans="1:42" ht="22.5" customHeight="1">
      <c r="A252" s="144"/>
      <c r="B252" s="610" t="str">
        <f>IF($A252="","",INDEX(POA_GC_2026!$O:$O,MATCH($A252,POA_GC_2026!$A:$A,0)))</f>
        <v/>
      </c>
      <c r="C252" s="610" t="str">
        <f>IF($A252="","",INDEX(POA_GC_2026!$E:$E,MATCH($A252,POA_GC_2026!$A:$A,0)))</f>
        <v/>
      </c>
      <c r="D252" s="610" t="str">
        <f>IF($A252="","",INDEX(POA_GC_2026!$B:$B,MATCH($A252,POA_GC_2026!$A:$A,0)))</f>
        <v/>
      </c>
      <c r="E252" s="610" t="str">
        <f>IF($A252="","",INDEX(POA_GC_2026!$C:$C,MATCH($A252,POA_GC_2026!$A:$A,0)))</f>
        <v/>
      </c>
      <c r="F252" s="610" t="str">
        <f>IF($A252="","",INDEX(POA_GC_2026!$H:$H,MATCH($A252,POA_GC_2026!$A:$A,0)))</f>
        <v/>
      </c>
      <c r="G252" s="610" t="str">
        <f>IF($A252="","",INDEX(POA_GC_2026!$J:$J,MATCH($A252,POA_GC_2026!$A:$A,0)))</f>
        <v/>
      </c>
      <c r="H252" s="611" t="str">
        <f>IF($A252="","",INDEX(POA_GC_2026!$BE:$BE,MATCH($A252,POA_GC_2026!$A:$A,0)))</f>
        <v/>
      </c>
      <c r="I252" s="611" t="str">
        <f>IF($A252="","",INDEX(POA_GC_2026!$DG:$DG,MATCH($A252,POA_GC_2026!$A:$A,0)))</f>
        <v/>
      </c>
      <c r="J252" s="611" t="str">
        <f t="shared" si="24"/>
        <v/>
      </c>
      <c r="K252" s="590"/>
      <c r="L252" s="591"/>
      <c r="M252" s="592"/>
      <c r="N252" s="593" t="str">
        <f>IF(A252="","",INDEX(POA_GC_2026!CE:CE,MATCH(A252,POA_GC_2026!A:A,0)))</f>
        <v/>
      </c>
      <c r="O252" s="594"/>
      <c r="P252" s="594"/>
      <c r="Q252" s="595"/>
      <c r="R252" s="596"/>
      <c r="S252" s="597"/>
      <c r="T252" s="598"/>
      <c r="U252" s="599"/>
      <c r="V252" s="597"/>
      <c r="W252" s="588"/>
      <c r="X252" s="588" t="str">
        <f>IF($A252="","",INDEX(POA_GC_2026!$G:$G,MATCH($A252,POA_GC_2026!$A:$A,0)))</f>
        <v/>
      </c>
      <c r="Y252" s="589"/>
      <c r="Z252" s="589"/>
      <c r="AA252" s="596"/>
      <c r="AB252" s="591"/>
      <c r="AC252" s="596"/>
      <c r="AD252" s="596"/>
      <c r="AE252" s="596"/>
      <c r="AF252" s="596"/>
      <c r="AG252" s="596"/>
      <c r="AH252" s="596"/>
      <c r="AI252" s="596"/>
      <c r="AJ252" s="596"/>
      <c r="AK252" s="596"/>
      <c r="AL252" s="600"/>
      <c r="AM252" s="596"/>
      <c r="AN252" s="596"/>
      <c r="AO252" s="596"/>
      <c r="AP252" s="596"/>
    </row>
    <row r="253" spans="1:42" ht="22.5" customHeight="1">
      <c r="A253" s="144"/>
      <c r="B253" s="610" t="str">
        <f>IF($A253="","",INDEX(POA_GC_2026!$O:$O,MATCH($A253,POA_GC_2026!$A:$A,0)))</f>
        <v/>
      </c>
      <c r="C253" s="610" t="str">
        <f>IF($A253="","",INDEX(POA_GC_2026!$E:$E,MATCH($A253,POA_GC_2026!$A:$A,0)))</f>
        <v/>
      </c>
      <c r="D253" s="610" t="str">
        <f>IF($A253="","",INDEX(POA_GC_2026!$B:$B,MATCH($A253,POA_GC_2026!$A:$A,0)))</f>
        <v/>
      </c>
      <c r="E253" s="610" t="str">
        <f>IF($A253="","",INDEX(POA_GC_2026!$C:$C,MATCH($A253,POA_GC_2026!$A:$A,0)))</f>
        <v/>
      </c>
      <c r="F253" s="610" t="str">
        <f>IF($A253="","",INDEX(POA_GC_2026!$H:$H,MATCH($A253,POA_GC_2026!$A:$A,0)))</f>
        <v/>
      </c>
      <c r="G253" s="610" t="str">
        <f>IF($A253="","",INDEX(POA_GC_2026!$J:$J,MATCH($A253,POA_GC_2026!$A:$A,0)))</f>
        <v/>
      </c>
      <c r="H253" s="611" t="str">
        <f>IF($A253="","",INDEX(POA_GC_2026!$BE:$BE,MATCH($A253,POA_GC_2026!$A:$A,0)))</f>
        <v/>
      </c>
      <c r="I253" s="611" t="str">
        <f>IF($A253="","",INDEX(POA_GC_2026!$DG:$DG,MATCH($A253,POA_GC_2026!$A:$A,0)))</f>
        <v/>
      </c>
      <c r="J253" s="611" t="str">
        <f t="shared" si="24"/>
        <v/>
      </c>
      <c r="K253" s="590"/>
      <c r="L253" s="591"/>
      <c r="M253" s="592"/>
      <c r="N253" s="593" t="str">
        <f>IF(A253="","",INDEX(POA_GC_2026!CE:CE,MATCH(A253,POA_GC_2026!A:A,0)))</f>
        <v/>
      </c>
      <c r="O253" s="594"/>
      <c r="P253" s="594"/>
      <c r="Q253" s="595"/>
      <c r="R253" s="596"/>
      <c r="S253" s="597"/>
      <c r="T253" s="598"/>
      <c r="U253" s="599"/>
      <c r="V253" s="597"/>
      <c r="W253" s="588"/>
      <c r="X253" s="588" t="str">
        <f>IF($A253="","",INDEX(POA_GC_2026!$G:$G,MATCH($A253,POA_GC_2026!$A:$A,0)))</f>
        <v/>
      </c>
      <c r="Y253" s="589"/>
      <c r="Z253" s="589"/>
      <c r="AA253" s="596"/>
      <c r="AB253" s="591"/>
      <c r="AC253" s="596"/>
      <c r="AD253" s="596"/>
      <c r="AE253" s="596"/>
      <c r="AF253" s="596"/>
      <c r="AG253" s="596"/>
      <c r="AH253" s="596"/>
      <c r="AI253" s="596"/>
      <c r="AJ253" s="596"/>
      <c r="AK253" s="596"/>
      <c r="AL253" s="600"/>
      <c r="AM253" s="596"/>
      <c r="AN253" s="596"/>
      <c r="AO253" s="596"/>
      <c r="AP253" s="596"/>
    </row>
    <row r="254" spans="1:42" ht="22.5" customHeight="1">
      <c r="A254" s="144"/>
      <c r="B254" s="610" t="str">
        <f>IF($A254="","",INDEX(POA_GC_2026!$O:$O,MATCH($A254,POA_GC_2026!$A:$A,0)))</f>
        <v/>
      </c>
      <c r="C254" s="610" t="str">
        <f>IF($A254="","",INDEX(POA_GC_2026!$E:$E,MATCH($A254,POA_GC_2026!$A:$A,0)))</f>
        <v/>
      </c>
      <c r="D254" s="610" t="str">
        <f>IF($A254="","",INDEX(POA_GC_2026!$B:$B,MATCH($A254,POA_GC_2026!$A:$A,0)))</f>
        <v/>
      </c>
      <c r="E254" s="610" t="str">
        <f>IF($A254="","",INDEX(POA_GC_2026!$C:$C,MATCH($A254,POA_GC_2026!$A:$A,0)))</f>
        <v/>
      </c>
      <c r="F254" s="610" t="str">
        <f>IF($A254="","",INDEX(POA_GC_2026!$H:$H,MATCH($A254,POA_GC_2026!$A:$A,0)))</f>
        <v/>
      </c>
      <c r="G254" s="610" t="str">
        <f>IF($A254="","",INDEX(POA_GC_2026!$J:$J,MATCH($A254,POA_GC_2026!$A:$A,0)))</f>
        <v/>
      </c>
      <c r="H254" s="611" t="str">
        <f>IF($A254="","",INDEX(POA_GC_2026!$BE:$BE,MATCH($A254,POA_GC_2026!$A:$A,0)))</f>
        <v/>
      </c>
      <c r="I254" s="611" t="str">
        <f>IF($A254="","",INDEX(POA_GC_2026!$DG:$DG,MATCH($A254,POA_GC_2026!$A:$A,0)))</f>
        <v/>
      </c>
      <c r="J254" s="611" t="str">
        <f t="shared" si="24"/>
        <v/>
      </c>
      <c r="K254" s="590"/>
      <c r="L254" s="591"/>
      <c r="M254" s="592"/>
      <c r="N254" s="593" t="str">
        <f>IF(A254="","",INDEX(POA_GC_2026!CE:CE,MATCH(A254,POA_GC_2026!A:A,0)))</f>
        <v/>
      </c>
      <c r="O254" s="594"/>
      <c r="P254" s="594"/>
      <c r="Q254" s="595"/>
      <c r="R254" s="596"/>
      <c r="S254" s="597"/>
      <c r="T254" s="598"/>
      <c r="U254" s="599"/>
      <c r="V254" s="597"/>
      <c r="W254" s="588"/>
      <c r="X254" s="588" t="str">
        <f>IF($A254="","",INDEX(POA_GC_2026!$G:$G,MATCH($A254,POA_GC_2026!$A:$A,0)))</f>
        <v/>
      </c>
      <c r="Y254" s="589"/>
      <c r="Z254" s="589"/>
      <c r="AA254" s="596"/>
      <c r="AB254" s="591"/>
      <c r="AC254" s="596"/>
      <c r="AD254" s="596"/>
      <c r="AE254" s="596"/>
      <c r="AF254" s="596"/>
      <c r="AG254" s="596"/>
      <c r="AH254" s="596"/>
      <c r="AI254" s="596"/>
      <c r="AJ254" s="596"/>
      <c r="AK254" s="596"/>
      <c r="AL254" s="600"/>
      <c r="AM254" s="596"/>
      <c r="AN254" s="596"/>
      <c r="AO254" s="596"/>
      <c r="AP254" s="596"/>
    </row>
    <row r="255" spans="1:42" ht="22.5" customHeight="1">
      <c r="A255" s="144"/>
      <c r="B255" s="610" t="str">
        <f>IF($A255="","",INDEX(POA_GC_2026!$O:$O,MATCH($A255,POA_GC_2026!$A:$A,0)))</f>
        <v/>
      </c>
      <c r="C255" s="610" t="str">
        <f>IF($A255="","",INDEX(POA_GC_2026!$E:$E,MATCH($A255,POA_GC_2026!$A:$A,0)))</f>
        <v/>
      </c>
      <c r="D255" s="610" t="str">
        <f>IF($A255="","",INDEX(POA_GC_2026!$B:$B,MATCH($A255,POA_GC_2026!$A:$A,0)))</f>
        <v/>
      </c>
      <c r="E255" s="610" t="str">
        <f>IF($A255="","",INDEX(POA_GC_2026!$C:$C,MATCH($A255,POA_GC_2026!$A:$A,0)))</f>
        <v/>
      </c>
      <c r="F255" s="610" t="str">
        <f>IF($A255="","",INDEX(POA_GC_2026!$H:$H,MATCH($A255,POA_GC_2026!$A:$A,0)))</f>
        <v/>
      </c>
      <c r="G255" s="610" t="str">
        <f>IF($A255="","",INDEX(POA_GC_2026!$J:$J,MATCH($A255,POA_GC_2026!$A:$A,0)))</f>
        <v/>
      </c>
      <c r="H255" s="611" t="str">
        <f>IF($A255="","",INDEX(POA_GC_2026!$BE:$BE,MATCH($A255,POA_GC_2026!$A:$A,0)))</f>
        <v/>
      </c>
      <c r="I255" s="611" t="str">
        <f>IF($A255="","",INDEX(POA_GC_2026!$DG:$DG,MATCH($A255,POA_GC_2026!$A:$A,0)))</f>
        <v/>
      </c>
      <c r="J255" s="611" t="str">
        <f t="shared" si="24"/>
        <v/>
      </c>
      <c r="K255" s="590"/>
      <c r="L255" s="591"/>
      <c r="M255" s="592"/>
      <c r="N255" s="593" t="str">
        <f>IF(A255="","",INDEX(POA_GC_2026!CE:CE,MATCH(A255,POA_GC_2026!A:A,0)))</f>
        <v/>
      </c>
      <c r="O255" s="594"/>
      <c r="P255" s="594"/>
      <c r="Q255" s="595"/>
      <c r="R255" s="596"/>
      <c r="S255" s="597"/>
      <c r="T255" s="598"/>
      <c r="U255" s="599"/>
      <c r="V255" s="597"/>
      <c r="W255" s="588"/>
      <c r="X255" s="588" t="str">
        <f>IF($A255="","",INDEX(POA_GC_2026!$G:$G,MATCH($A255,POA_GC_2026!$A:$A,0)))</f>
        <v/>
      </c>
      <c r="Y255" s="589"/>
      <c r="Z255" s="589"/>
      <c r="AA255" s="596"/>
      <c r="AB255" s="591"/>
      <c r="AC255" s="596"/>
      <c r="AD255" s="596"/>
      <c r="AE255" s="596"/>
      <c r="AF255" s="596"/>
      <c r="AG255" s="596"/>
      <c r="AH255" s="596"/>
      <c r="AI255" s="596"/>
      <c r="AJ255" s="596"/>
      <c r="AK255" s="596"/>
      <c r="AL255" s="600"/>
      <c r="AM255" s="596"/>
      <c r="AN255" s="596"/>
      <c r="AO255" s="596"/>
      <c r="AP255" s="596"/>
    </row>
    <row r="256" spans="1:42" ht="22.5" customHeight="1">
      <c r="A256" s="144"/>
      <c r="B256" s="610" t="str">
        <f>IF($A256="","",INDEX(POA_GC_2026!$O:$O,MATCH($A256,POA_GC_2026!$A:$A,0)))</f>
        <v/>
      </c>
      <c r="C256" s="610" t="str">
        <f>IF($A256="","",INDEX(POA_GC_2026!$E:$E,MATCH($A256,POA_GC_2026!$A:$A,0)))</f>
        <v/>
      </c>
      <c r="D256" s="610" t="str">
        <f>IF($A256="","",INDEX(POA_GC_2026!$B:$B,MATCH($A256,POA_GC_2026!$A:$A,0)))</f>
        <v/>
      </c>
      <c r="E256" s="610" t="str">
        <f>IF($A256="","",INDEX(POA_GC_2026!$C:$C,MATCH($A256,POA_GC_2026!$A:$A,0)))</f>
        <v/>
      </c>
      <c r="F256" s="610" t="str">
        <f>IF($A256="","",INDEX(POA_GC_2026!$H:$H,MATCH($A256,POA_GC_2026!$A:$A,0)))</f>
        <v/>
      </c>
      <c r="G256" s="610" t="str">
        <f>IF($A256="","",INDEX(POA_GC_2026!$J:$J,MATCH($A256,POA_GC_2026!$A:$A,0)))</f>
        <v/>
      </c>
      <c r="H256" s="611" t="str">
        <f>IF($A256="","",INDEX(POA_GC_2026!$BE:$BE,MATCH($A256,POA_GC_2026!$A:$A,0)))</f>
        <v/>
      </c>
      <c r="I256" s="611" t="str">
        <f>IF($A256="","",INDEX(POA_GC_2026!$DG:$DG,MATCH($A256,POA_GC_2026!$A:$A,0)))</f>
        <v/>
      </c>
      <c r="J256" s="611" t="str">
        <f t="shared" si="24"/>
        <v/>
      </c>
      <c r="K256" s="590"/>
      <c r="L256" s="591"/>
      <c r="M256" s="592"/>
      <c r="N256" s="593" t="str">
        <f>IF(A256="","",INDEX(POA_GC_2026!CE:CE,MATCH(A256,POA_GC_2026!A:A,0)))</f>
        <v/>
      </c>
      <c r="O256" s="594"/>
      <c r="P256" s="594"/>
      <c r="Q256" s="595"/>
      <c r="R256" s="596"/>
      <c r="S256" s="597"/>
      <c r="T256" s="598"/>
      <c r="U256" s="599"/>
      <c r="V256" s="597"/>
      <c r="W256" s="588"/>
      <c r="X256" s="588" t="str">
        <f>IF($A256="","",INDEX(POA_GC_2026!$G:$G,MATCH($A256,POA_GC_2026!$A:$A,0)))</f>
        <v/>
      </c>
      <c r="Y256" s="589"/>
      <c r="Z256" s="589"/>
      <c r="AA256" s="596"/>
      <c r="AB256" s="591"/>
      <c r="AC256" s="596"/>
      <c r="AD256" s="596"/>
      <c r="AE256" s="596"/>
      <c r="AF256" s="596"/>
      <c r="AG256" s="596"/>
      <c r="AH256" s="596"/>
      <c r="AI256" s="596"/>
      <c r="AJ256" s="596"/>
      <c r="AK256" s="596"/>
      <c r="AL256" s="600"/>
      <c r="AM256" s="596"/>
      <c r="AN256" s="596"/>
      <c r="AO256" s="596"/>
      <c r="AP256" s="596"/>
    </row>
    <row r="257" spans="1:42" ht="22.5" customHeight="1">
      <c r="A257" s="144"/>
      <c r="B257" s="610" t="str">
        <f>IF($A257="","",INDEX(POA_GC_2026!$O:$O,MATCH($A257,POA_GC_2026!$A:$A,0)))</f>
        <v/>
      </c>
      <c r="C257" s="610" t="str">
        <f>IF($A257="","",INDEX(POA_GC_2026!$E:$E,MATCH($A257,POA_GC_2026!$A:$A,0)))</f>
        <v/>
      </c>
      <c r="D257" s="610" t="str">
        <f>IF($A257="","",INDEX(POA_GC_2026!$B:$B,MATCH($A257,POA_GC_2026!$A:$A,0)))</f>
        <v/>
      </c>
      <c r="E257" s="610" t="str">
        <f>IF($A257="","",INDEX(POA_GC_2026!$C:$C,MATCH($A257,POA_GC_2026!$A:$A,0)))</f>
        <v/>
      </c>
      <c r="F257" s="610" t="str">
        <f>IF($A257="","",INDEX(POA_GC_2026!$H:$H,MATCH($A257,POA_GC_2026!$A:$A,0)))</f>
        <v/>
      </c>
      <c r="G257" s="610" t="str">
        <f>IF($A257="","",INDEX(POA_GC_2026!$J:$J,MATCH($A257,POA_GC_2026!$A:$A,0)))</f>
        <v/>
      </c>
      <c r="H257" s="611" t="str">
        <f>IF($A257="","",INDEX(POA_GC_2026!$BE:$BE,MATCH($A257,POA_GC_2026!$A:$A,0)))</f>
        <v/>
      </c>
      <c r="I257" s="611" t="str">
        <f>IF($A257="","",INDEX(POA_GC_2026!$DG:$DG,MATCH($A257,POA_GC_2026!$A:$A,0)))</f>
        <v/>
      </c>
      <c r="J257" s="611" t="str">
        <f t="shared" si="24"/>
        <v/>
      </c>
      <c r="K257" s="590"/>
      <c r="L257" s="591"/>
      <c r="M257" s="592"/>
      <c r="N257" s="593" t="str">
        <f>IF(A257="","",INDEX(POA_GC_2026!CE:CE,MATCH(A257,POA_GC_2026!A:A,0)))</f>
        <v/>
      </c>
      <c r="O257" s="594"/>
      <c r="P257" s="594"/>
      <c r="Q257" s="595"/>
      <c r="R257" s="596"/>
      <c r="S257" s="597"/>
      <c r="T257" s="598"/>
      <c r="U257" s="599"/>
      <c r="V257" s="597"/>
      <c r="W257" s="588"/>
      <c r="X257" s="588" t="str">
        <f>IF($A257="","",INDEX(POA_GC_2026!$G:$G,MATCH($A257,POA_GC_2026!$A:$A,0)))</f>
        <v/>
      </c>
      <c r="Y257" s="589"/>
      <c r="Z257" s="589"/>
      <c r="AA257" s="596"/>
      <c r="AB257" s="591"/>
      <c r="AC257" s="596"/>
      <c r="AD257" s="596"/>
      <c r="AE257" s="596"/>
      <c r="AF257" s="596"/>
      <c r="AG257" s="596"/>
      <c r="AH257" s="596"/>
      <c r="AI257" s="596"/>
      <c r="AJ257" s="596"/>
      <c r="AK257" s="596"/>
      <c r="AL257" s="600"/>
      <c r="AM257" s="596"/>
      <c r="AN257" s="596"/>
      <c r="AO257" s="596"/>
      <c r="AP257" s="596"/>
    </row>
    <row r="258" spans="1:42" ht="22.5" customHeight="1">
      <c r="A258" s="144"/>
      <c r="B258" s="610" t="str">
        <f>IF($A258="","",INDEX(POA_GC_2026!$O:$O,MATCH($A258,POA_GC_2026!$A:$A,0)))</f>
        <v/>
      </c>
      <c r="C258" s="610" t="str">
        <f>IF($A258="","",INDEX(POA_GC_2026!$E:$E,MATCH($A258,POA_GC_2026!$A:$A,0)))</f>
        <v/>
      </c>
      <c r="D258" s="610" t="str">
        <f>IF($A258="","",INDEX(POA_GC_2026!$B:$B,MATCH($A258,POA_GC_2026!$A:$A,0)))</f>
        <v/>
      </c>
      <c r="E258" s="610" t="str">
        <f>IF($A258="","",INDEX(POA_GC_2026!$C:$C,MATCH($A258,POA_GC_2026!$A:$A,0)))</f>
        <v/>
      </c>
      <c r="F258" s="610" t="str">
        <f>IF($A258="","",INDEX(POA_GC_2026!$H:$H,MATCH($A258,POA_GC_2026!$A:$A,0)))</f>
        <v/>
      </c>
      <c r="G258" s="610" t="str">
        <f>IF($A258="","",INDEX(POA_GC_2026!$J:$J,MATCH($A258,POA_GC_2026!$A:$A,0)))</f>
        <v/>
      </c>
      <c r="H258" s="611" t="str">
        <f>IF($A258="","",INDEX(POA_GC_2026!$BE:$BE,MATCH($A258,POA_GC_2026!$A:$A,0)))</f>
        <v/>
      </c>
      <c r="I258" s="611" t="str">
        <f>IF($A258="","",INDEX(POA_GC_2026!$DG:$DG,MATCH($A258,POA_GC_2026!$A:$A,0)))</f>
        <v/>
      </c>
      <c r="J258" s="611" t="str">
        <f t="shared" si="24"/>
        <v/>
      </c>
      <c r="K258" s="590"/>
      <c r="L258" s="591"/>
      <c r="M258" s="592"/>
      <c r="N258" s="593" t="str">
        <f>IF(A258="","",INDEX(POA_GC_2026!CE:CE,MATCH(A258,POA_GC_2026!A:A,0)))</f>
        <v/>
      </c>
      <c r="O258" s="594"/>
      <c r="P258" s="594"/>
      <c r="Q258" s="595"/>
      <c r="R258" s="596"/>
      <c r="S258" s="597"/>
      <c r="T258" s="598"/>
      <c r="U258" s="599"/>
      <c r="V258" s="597"/>
      <c r="W258" s="588"/>
      <c r="X258" s="588" t="str">
        <f>IF($A258="","",INDEX(POA_GC_2026!$G:$G,MATCH($A258,POA_GC_2026!$A:$A,0)))</f>
        <v/>
      </c>
      <c r="Y258" s="589"/>
      <c r="Z258" s="589"/>
      <c r="AA258" s="596"/>
      <c r="AB258" s="591"/>
      <c r="AC258" s="596"/>
      <c r="AD258" s="596"/>
      <c r="AE258" s="596"/>
      <c r="AF258" s="596"/>
      <c r="AG258" s="596"/>
      <c r="AH258" s="596"/>
      <c r="AI258" s="596"/>
      <c r="AJ258" s="596"/>
      <c r="AK258" s="596"/>
      <c r="AL258" s="600"/>
      <c r="AM258" s="596"/>
      <c r="AN258" s="596"/>
      <c r="AO258" s="596"/>
      <c r="AP258" s="596"/>
    </row>
    <row r="259" spans="1:42" ht="22.5" customHeight="1">
      <c r="A259" s="144"/>
      <c r="B259" s="610" t="str">
        <f>IF($A259="","",INDEX(POA_GC_2026!$O:$O,MATCH($A259,POA_GC_2026!$A:$A,0)))</f>
        <v/>
      </c>
      <c r="C259" s="610" t="str">
        <f>IF($A259="","",INDEX(POA_GC_2026!$E:$E,MATCH($A259,POA_GC_2026!$A:$A,0)))</f>
        <v/>
      </c>
      <c r="D259" s="610" t="str">
        <f>IF($A259="","",INDEX(POA_GC_2026!$B:$B,MATCH($A259,POA_GC_2026!$A:$A,0)))</f>
        <v/>
      </c>
      <c r="E259" s="610" t="str">
        <f>IF($A259="","",INDEX(POA_GC_2026!$C:$C,MATCH($A259,POA_GC_2026!$A:$A,0)))</f>
        <v/>
      </c>
      <c r="F259" s="610" t="str">
        <f>IF($A259="","",INDEX(POA_GC_2026!$H:$H,MATCH($A259,POA_GC_2026!$A:$A,0)))</f>
        <v/>
      </c>
      <c r="G259" s="610" t="str">
        <f>IF($A259="","",INDEX(POA_GC_2026!$J:$J,MATCH($A259,POA_GC_2026!$A:$A,0)))</f>
        <v/>
      </c>
      <c r="H259" s="611" t="str">
        <f>IF($A259="","",INDEX(POA_GC_2026!$BE:$BE,MATCH($A259,POA_GC_2026!$A:$A,0)))</f>
        <v/>
      </c>
      <c r="I259" s="611" t="str">
        <f>IF($A259="","",INDEX(POA_GC_2026!$DG:$DG,MATCH($A259,POA_GC_2026!$A:$A,0)))</f>
        <v/>
      </c>
      <c r="J259" s="611" t="str">
        <f t="shared" si="24"/>
        <v/>
      </c>
      <c r="K259" s="590"/>
      <c r="L259" s="591"/>
      <c r="M259" s="592"/>
      <c r="N259" s="593" t="str">
        <f>IF(A259="","",INDEX(POA_GC_2026!CE:CE,MATCH(A259,POA_GC_2026!A:A,0)))</f>
        <v/>
      </c>
      <c r="O259" s="594"/>
      <c r="P259" s="594"/>
      <c r="Q259" s="595"/>
      <c r="R259" s="596"/>
      <c r="S259" s="597"/>
      <c r="T259" s="598"/>
      <c r="U259" s="599"/>
      <c r="V259" s="597"/>
      <c r="W259" s="588"/>
      <c r="X259" s="588" t="str">
        <f>IF($A259="","",INDEX(POA_GC_2026!$G:$G,MATCH($A259,POA_GC_2026!$A:$A,0)))</f>
        <v/>
      </c>
      <c r="Y259" s="589"/>
      <c r="Z259" s="589"/>
      <c r="AA259" s="596"/>
      <c r="AB259" s="591"/>
      <c r="AC259" s="596"/>
      <c r="AD259" s="596"/>
      <c r="AE259" s="596"/>
      <c r="AF259" s="596"/>
      <c r="AG259" s="596"/>
      <c r="AH259" s="596"/>
      <c r="AI259" s="596"/>
      <c r="AJ259" s="596"/>
      <c r="AK259" s="596"/>
      <c r="AL259" s="600"/>
      <c r="AM259" s="596"/>
      <c r="AN259" s="596"/>
      <c r="AO259" s="596"/>
      <c r="AP259" s="596"/>
    </row>
    <row r="260" spans="1:42" ht="22.5" customHeight="1">
      <c r="A260" s="144"/>
      <c r="B260" s="610" t="str">
        <f>IF($A260="","",INDEX(POA_GC_2026!$O:$O,MATCH($A260,POA_GC_2026!$A:$A,0)))</f>
        <v/>
      </c>
      <c r="C260" s="610" t="str">
        <f>IF($A260="","",INDEX(POA_GC_2026!$E:$E,MATCH($A260,POA_GC_2026!$A:$A,0)))</f>
        <v/>
      </c>
      <c r="D260" s="610" t="str">
        <f>IF($A260="","",INDEX(POA_GC_2026!$B:$B,MATCH($A260,POA_GC_2026!$A:$A,0)))</f>
        <v/>
      </c>
      <c r="E260" s="610" t="str">
        <f>IF($A260="","",INDEX(POA_GC_2026!$C:$C,MATCH($A260,POA_GC_2026!$A:$A,0)))</f>
        <v/>
      </c>
      <c r="F260" s="610" t="str">
        <f>IF($A260="","",INDEX(POA_GC_2026!$H:$H,MATCH($A260,POA_GC_2026!$A:$A,0)))</f>
        <v/>
      </c>
      <c r="G260" s="610" t="str">
        <f>IF($A260="","",INDEX(POA_GC_2026!$J:$J,MATCH($A260,POA_GC_2026!$A:$A,0)))</f>
        <v/>
      </c>
      <c r="H260" s="611" t="str">
        <f>IF($A260="","",INDEX(POA_GC_2026!$BE:$BE,MATCH($A260,POA_GC_2026!$A:$A,0)))</f>
        <v/>
      </c>
      <c r="I260" s="611" t="str">
        <f>IF($A260="","",INDEX(POA_GC_2026!$DG:$DG,MATCH($A260,POA_GC_2026!$A:$A,0)))</f>
        <v/>
      </c>
      <c r="J260" s="611" t="str">
        <f t="shared" si="24"/>
        <v/>
      </c>
      <c r="K260" s="590"/>
      <c r="L260" s="591"/>
      <c r="M260" s="592"/>
      <c r="N260" s="593" t="str">
        <f>IF(A260="","",INDEX(POA_GC_2026!CE:CE,MATCH(A260,POA_GC_2026!A:A,0)))</f>
        <v/>
      </c>
      <c r="O260" s="594"/>
      <c r="P260" s="594"/>
      <c r="Q260" s="595"/>
      <c r="R260" s="596"/>
      <c r="S260" s="597"/>
      <c r="T260" s="598"/>
      <c r="U260" s="599"/>
      <c r="V260" s="597"/>
      <c r="W260" s="588"/>
      <c r="X260" s="588" t="str">
        <f>IF($A260="","",INDEX(POA_GC_2026!$G:$G,MATCH($A260,POA_GC_2026!$A:$A,0)))</f>
        <v/>
      </c>
      <c r="Y260" s="589"/>
      <c r="Z260" s="589"/>
      <c r="AA260" s="596"/>
      <c r="AB260" s="591"/>
      <c r="AC260" s="596"/>
      <c r="AD260" s="596"/>
      <c r="AE260" s="596"/>
      <c r="AF260" s="596"/>
      <c r="AG260" s="596"/>
      <c r="AH260" s="596"/>
      <c r="AI260" s="596"/>
      <c r="AJ260" s="596"/>
      <c r="AK260" s="596"/>
      <c r="AL260" s="600"/>
      <c r="AM260" s="596"/>
      <c r="AN260" s="596"/>
      <c r="AO260" s="596"/>
      <c r="AP260" s="596"/>
    </row>
    <row r="261" spans="1:42" ht="22.5" customHeight="1">
      <c r="A261" s="144"/>
      <c r="B261" s="610" t="str">
        <f>IF($A261="","",INDEX(POA_GC_2026!$O:$O,MATCH($A261,POA_GC_2026!$A:$A,0)))</f>
        <v/>
      </c>
      <c r="C261" s="610" t="str">
        <f>IF($A261="","",INDEX(POA_GC_2026!$E:$E,MATCH($A261,POA_GC_2026!$A:$A,0)))</f>
        <v/>
      </c>
      <c r="D261" s="610" t="str">
        <f>IF($A261="","",INDEX(POA_GC_2026!$B:$B,MATCH($A261,POA_GC_2026!$A:$A,0)))</f>
        <v/>
      </c>
      <c r="E261" s="610" t="str">
        <f>IF($A261="","",INDEX(POA_GC_2026!$C:$C,MATCH($A261,POA_GC_2026!$A:$A,0)))</f>
        <v/>
      </c>
      <c r="F261" s="610" t="str">
        <f>IF($A261="","",INDEX(POA_GC_2026!$H:$H,MATCH($A261,POA_GC_2026!$A:$A,0)))</f>
        <v/>
      </c>
      <c r="G261" s="610" t="str">
        <f>IF($A261="","",INDEX(POA_GC_2026!$J:$J,MATCH($A261,POA_GC_2026!$A:$A,0)))</f>
        <v/>
      </c>
      <c r="H261" s="611" t="str">
        <f>IF($A261="","",INDEX(POA_GC_2026!$BE:$BE,MATCH($A261,POA_GC_2026!$A:$A,0)))</f>
        <v/>
      </c>
      <c r="I261" s="611" t="str">
        <f>IF($A261="","",INDEX(POA_GC_2026!$DG:$DG,MATCH($A261,POA_GC_2026!$A:$A,0)))</f>
        <v/>
      </c>
      <c r="J261" s="611" t="str">
        <f t="shared" si="24"/>
        <v/>
      </c>
      <c r="K261" s="590"/>
      <c r="L261" s="591"/>
      <c r="M261" s="592"/>
      <c r="N261" s="593" t="str">
        <f>IF(A261="","",INDEX(POA_GC_2026!CE:CE,MATCH(A261,POA_GC_2026!A:A,0)))</f>
        <v/>
      </c>
      <c r="O261" s="594"/>
      <c r="P261" s="594"/>
      <c r="Q261" s="595"/>
      <c r="R261" s="596"/>
      <c r="S261" s="597"/>
      <c r="T261" s="598"/>
      <c r="U261" s="599"/>
      <c r="V261" s="597"/>
      <c r="W261" s="588"/>
      <c r="X261" s="588" t="str">
        <f>IF($A261="","",INDEX(POA_GC_2026!$G:$G,MATCH($A261,POA_GC_2026!$A:$A,0)))</f>
        <v/>
      </c>
      <c r="Y261" s="589"/>
      <c r="Z261" s="589"/>
      <c r="AA261" s="596"/>
      <c r="AB261" s="591"/>
      <c r="AC261" s="596"/>
      <c r="AD261" s="596"/>
      <c r="AE261" s="596"/>
      <c r="AF261" s="596"/>
      <c r="AG261" s="596"/>
      <c r="AH261" s="596"/>
      <c r="AI261" s="596"/>
      <c r="AJ261" s="596"/>
      <c r="AK261" s="596"/>
      <c r="AL261" s="600"/>
      <c r="AM261" s="596"/>
      <c r="AN261" s="596"/>
      <c r="AO261" s="596"/>
      <c r="AP261" s="596"/>
    </row>
    <row r="262" spans="1:42" ht="22.5" customHeight="1">
      <c r="A262" s="144"/>
      <c r="B262" s="610" t="str">
        <f>IF($A262="","",INDEX(POA_GC_2026!$O:$O,MATCH($A262,POA_GC_2026!$A:$A,0)))</f>
        <v/>
      </c>
      <c r="C262" s="610" t="str">
        <f>IF($A262="","",INDEX(POA_GC_2026!$E:$E,MATCH($A262,POA_GC_2026!$A:$A,0)))</f>
        <v/>
      </c>
      <c r="D262" s="610" t="str">
        <f>IF($A262="","",INDEX(POA_GC_2026!$B:$B,MATCH($A262,POA_GC_2026!$A:$A,0)))</f>
        <v/>
      </c>
      <c r="E262" s="610" t="str">
        <f>IF($A262="","",INDEX(POA_GC_2026!$C:$C,MATCH($A262,POA_GC_2026!$A:$A,0)))</f>
        <v/>
      </c>
      <c r="F262" s="610" t="str">
        <f>IF($A262="","",INDEX(POA_GC_2026!$H:$H,MATCH($A262,POA_GC_2026!$A:$A,0)))</f>
        <v/>
      </c>
      <c r="G262" s="610" t="str">
        <f>IF($A262="","",INDEX(POA_GC_2026!$J:$J,MATCH($A262,POA_GC_2026!$A:$A,0)))</f>
        <v/>
      </c>
      <c r="H262" s="611" t="str">
        <f>IF($A262="","",INDEX(POA_GC_2026!$BE:$BE,MATCH($A262,POA_GC_2026!$A:$A,0)))</f>
        <v/>
      </c>
      <c r="I262" s="611" t="str">
        <f>IF($A262="","",INDEX(POA_GC_2026!$DG:$DG,MATCH($A262,POA_GC_2026!$A:$A,0)))</f>
        <v/>
      </c>
      <c r="J262" s="611" t="str">
        <f t="shared" si="24"/>
        <v/>
      </c>
      <c r="K262" s="590"/>
      <c r="L262" s="591"/>
      <c r="M262" s="592"/>
      <c r="N262" s="593" t="str">
        <f>IF(A262="","",INDEX(POA_GC_2026!CE:CE,MATCH(A262,POA_GC_2026!A:A,0)))</f>
        <v/>
      </c>
      <c r="O262" s="594"/>
      <c r="P262" s="594"/>
      <c r="Q262" s="595"/>
      <c r="R262" s="596"/>
      <c r="S262" s="597"/>
      <c r="T262" s="598"/>
      <c r="U262" s="599"/>
      <c r="V262" s="597"/>
      <c r="W262" s="588"/>
      <c r="X262" s="588" t="str">
        <f>IF($A262="","",INDEX(POA_GC_2026!$G:$G,MATCH($A262,POA_GC_2026!$A:$A,0)))</f>
        <v/>
      </c>
      <c r="Y262" s="589"/>
      <c r="Z262" s="589"/>
      <c r="AA262" s="596"/>
      <c r="AB262" s="591"/>
      <c r="AC262" s="596"/>
      <c r="AD262" s="596"/>
      <c r="AE262" s="596"/>
      <c r="AF262" s="596"/>
      <c r="AG262" s="596"/>
      <c r="AH262" s="596"/>
      <c r="AI262" s="596"/>
      <c r="AJ262" s="596"/>
      <c r="AK262" s="596"/>
      <c r="AL262" s="600"/>
      <c r="AM262" s="596"/>
      <c r="AN262" s="596"/>
      <c r="AO262" s="596"/>
      <c r="AP262" s="596"/>
    </row>
    <row r="263" spans="1:42" ht="22.5" customHeight="1">
      <c r="A263" s="144"/>
      <c r="B263" s="610" t="str">
        <f>IF($A263="","",INDEX(POA_GC_2026!$O:$O,MATCH($A263,POA_GC_2026!$A:$A,0)))</f>
        <v/>
      </c>
      <c r="C263" s="610" t="str">
        <f>IF($A263="","",INDEX(POA_GC_2026!$E:$E,MATCH($A263,POA_GC_2026!$A:$A,0)))</f>
        <v/>
      </c>
      <c r="D263" s="610" t="str">
        <f>IF($A263="","",INDEX(POA_GC_2026!$B:$B,MATCH($A263,POA_GC_2026!$A:$A,0)))</f>
        <v/>
      </c>
      <c r="E263" s="610" t="str">
        <f>IF($A263="","",INDEX(POA_GC_2026!$C:$C,MATCH($A263,POA_GC_2026!$A:$A,0)))</f>
        <v/>
      </c>
      <c r="F263" s="610" t="str">
        <f>IF($A263="","",INDEX(POA_GC_2026!$H:$H,MATCH($A263,POA_GC_2026!$A:$A,0)))</f>
        <v/>
      </c>
      <c r="G263" s="610" t="str">
        <f>IF($A263="","",INDEX(POA_GC_2026!$J:$J,MATCH($A263,POA_GC_2026!$A:$A,0)))</f>
        <v/>
      </c>
      <c r="H263" s="611" t="str">
        <f>IF($A263="","",INDEX(POA_GC_2026!$BE:$BE,MATCH($A263,POA_GC_2026!$A:$A,0)))</f>
        <v/>
      </c>
      <c r="I263" s="611" t="str">
        <f>IF($A263="","",INDEX(POA_GC_2026!$DG:$DG,MATCH($A263,POA_GC_2026!$A:$A,0)))</f>
        <v/>
      </c>
      <c r="J263" s="611" t="str">
        <f t="shared" ref="J263:J277" si="33">IF(OR(H263="",I263=""),"",H263-I263)</f>
        <v/>
      </c>
      <c r="K263" s="590"/>
      <c r="L263" s="591"/>
      <c r="M263" s="592"/>
      <c r="N263" s="593" t="str">
        <f>IF(A263="","",INDEX(POA_GC_2026!CE:CE,MATCH(A263,POA_GC_2026!A:A,0)))</f>
        <v/>
      </c>
      <c r="O263" s="594"/>
      <c r="P263" s="594"/>
      <c r="Q263" s="595"/>
      <c r="R263" s="596"/>
      <c r="S263" s="597"/>
      <c r="T263" s="598"/>
      <c r="U263" s="599"/>
      <c r="V263" s="597"/>
      <c r="W263" s="588"/>
      <c r="X263" s="588"/>
      <c r="Y263" s="589"/>
      <c r="Z263" s="589"/>
      <c r="AA263" s="596"/>
      <c r="AB263" s="591"/>
      <c r="AC263" s="596"/>
      <c r="AD263" s="596"/>
      <c r="AE263" s="596"/>
      <c r="AF263" s="596"/>
      <c r="AG263" s="596"/>
      <c r="AH263" s="596"/>
      <c r="AI263" s="596"/>
      <c r="AJ263" s="596"/>
      <c r="AK263" s="596"/>
      <c r="AL263" s="600"/>
      <c r="AM263" s="596"/>
      <c r="AN263" s="596"/>
      <c r="AO263" s="596"/>
      <c r="AP263" s="596"/>
    </row>
    <row r="264" spans="1:42" ht="22.5" customHeight="1">
      <c r="A264" s="144"/>
      <c r="B264" s="610" t="str">
        <f>IF($A264="","",INDEX(POA_GC_2026!$O:$O,MATCH($A264,POA_GC_2026!$A:$A,0)))</f>
        <v/>
      </c>
      <c r="C264" s="610" t="str">
        <f>IF($A264="","",INDEX(POA_GC_2026!$E:$E,MATCH($A264,POA_GC_2026!$A:$A,0)))</f>
        <v/>
      </c>
      <c r="D264" s="610" t="str">
        <f>IF($A264="","",INDEX(POA_GC_2026!$B:$B,MATCH($A264,POA_GC_2026!$A:$A,0)))</f>
        <v/>
      </c>
      <c r="E264" s="610" t="str">
        <f>IF($A264="","",INDEX(POA_GC_2026!$C:$C,MATCH($A264,POA_GC_2026!$A:$A,0)))</f>
        <v/>
      </c>
      <c r="F264" s="610" t="str">
        <f>IF($A264="","",INDEX(POA_GC_2026!$H:$H,MATCH($A264,POA_GC_2026!$A:$A,0)))</f>
        <v/>
      </c>
      <c r="G264" s="610" t="str">
        <f>IF($A264="","",INDEX(POA_GC_2026!$J:$J,MATCH($A264,POA_GC_2026!$A:$A,0)))</f>
        <v/>
      </c>
      <c r="H264" s="611" t="str">
        <f>IF($A264="","",INDEX(POA_GC_2026!$BE:$BE,MATCH($A264,POA_GC_2026!$A:$A,0)))</f>
        <v/>
      </c>
      <c r="I264" s="611" t="str">
        <f>IF($A264="","",INDEX(POA_GC_2026!$DG:$DG,MATCH($A264,POA_GC_2026!$A:$A,0)))</f>
        <v/>
      </c>
      <c r="J264" s="611" t="str">
        <f t="shared" si="33"/>
        <v/>
      </c>
      <c r="K264" s="590"/>
      <c r="L264" s="591"/>
      <c r="M264" s="592"/>
      <c r="N264" s="593" t="str">
        <f>IF(A264="","",INDEX(POA_GC_2026!CE:CE,MATCH(A264,POA_GC_2026!A:A,0)))</f>
        <v/>
      </c>
      <c r="O264" s="594"/>
      <c r="P264" s="594"/>
      <c r="Q264" s="595"/>
      <c r="R264" s="596"/>
      <c r="S264" s="597"/>
      <c r="T264" s="598"/>
      <c r="U264" s="599"/>
      <c r="V264" s="597"/>
      <c r="W264" s="588"/>
      <c r="X264" s="588"/>
      <c r="Y264" s="589"/>
      <c r="Z264" s="589"/>
      <c r="AA264" s="596"/>
      <c r="AB264" s="591"/>
      <c r="AC264" s="596"/>
      <c r="AD264" s="596"/>
      <c r="AE264" s="596"/>
      <c r="AF264" s="596"/>
      <c r="AG264" s="596"/>
      <c r="AH264" s="596"/>
      <c r="AI264" s="596"/>
      <c r="AJ264" s="596"/>
      <c r="AK264" s="596"/>
      <c r="AL264" s="600"/>
      <c r="AM264" s="596"/>
      <c r="AN264" s="596"/>
      <c r="AO264" s="596"/>
      <c r="AP264" s="596"/>
    </row>
    <row r="265" spans="1:42" ht="22.5" customHeight="1">
      <c r="A265" s="144"/>
      <c r="B265" s="610" t="str">
        <f>IF($A265="","",INDEX(POA_GC_2026!$O:$O,MATCH($A265,POA_GC_2026!$A:$A,0)))</f>
        <v/>
      </c>
      <c r="C265" s="610" t="str">
        <f>IF($A265="","",INDEX(POA_GC_2026!$E:$E,MATCH($A265,POA_GC_2026!$A:$A,0)))</f>
        <v/>
      </c>
      <c r="D265" s="610" t="str">
        <f>IF($A265="","",INDEX(POA_GC_2026!$B:$B,MATCH($A265,POA_GC_2026!$A:$A,0)))</f>
        <v/>
      </c>
      <c r="E265" s="610" t="str">
        <f>IF($A265="","",INDEX(POA_GC_2026!$C:$C,MATCH($A265,POA_GC_2026!$A:$A,0)))</f>
        <v/>
      </c>
      <c r="F265" s="610" t="str">
        <f>IF($A265="","",INDEX(POA_GC_2026!$H:$H,MATCH($A265,POA_GC_2026!$A:$A,0)))</f>
        <v/>
      </c>
      <c r="G265" s="610" t="str">
        <f>IF($A265="","",INDEX(POA_GC_2026!$J:$J,MATCH($A265,POA_GC_2026!$A:$A,0)))</f>
        <v/>
      </c>
      <c r="H265" s="611" t="str">
        <f>IF($A265="","",INDEX(POA_GC_2026!$BE:$BE,MATCH($A265,POA_GC_2026!$A:$A,0)))</f>
        <v/>
      </c>
      <c r="I265" s="611" t="str">
        <f>IF($A265="","",INDEX(POA_GC_2026!$DG:$DG,MATCH($A265,POA_GC_2026!$A:$A,0)))</f>
        <v/>
      </c>
      <c r="J265" s="611" t="str">
        <f t="shared" si="33"/>
        <v/>
      </c>
      <c r="K265" s="590"/>
      <c r="L265" s="591"/>
      <c r="M265" s="592"/>
      <c r="N265" s="593" t="str">
        <f>IF(A265="","",INDEX(POA_GC_2026!CE:CE,MATCH(A265,POA_GC_2026!A:A,0)))</f>
        <v/>
      </c>
      <c r="O265" s="594"/>
      <c r="P265" s="594"/>
      <c r="Q265" s="595"/>
      <c r="R265" s="596"/>
      <c r="S265" s="597"/>
      <c r="T265" s="598"/>
      <c r="U265" s="599"/>
      <c r="V265" s="597"/>
      <c r="W265" s="588"/>
      <c r="X265" s="588"/>
      <c r="Y265" s="589"/>
      <c r="Z265" s="589"/>
      <c r="AA265" s="596"/>
      <c r="AB265" s="591"/>
      <c r="AC265" s="596"/>
      <c r="AD265" s="596"/>
      <c r="AE265" s="596"/>
      <c r="AF265" s="596"/>
      <c r="AG265" s="596"/>
      <c r="AH265" s="596"/>
      <c r="AI265" s="596"/>
      <c r="AJ265" s="596"/>
      <c r="AK265" s="596"/>
      <c r="AL265" s="600"/>
      <c r="AM265" s="596"/>
      <c r="AN265" s="596"/>
      <c r="AO265" s="596"/>
      <c r="AP265" s="596"/>
    </row>
    <row r="266" spans="1:42" ht="22.5" customHeight="1">
      <c r="A266" s="144"/>
      <c r="B266" s="610" t="str">
        <f>IF($A266="","",INDEX(POA_GC_2026!$O:$O,MATCH($A266,POA_GC_2026!$A:$A,0)))</f>
        <v/>
      </c>
      <c r="C266" s="610" t="str">
        <f>IF($A266="","",INDEX(POA_GC_2026!$E:$E,MATCH($A266,POA_GC_2026!$A:$A,0)))</f>
        <v/>
      </c>
      <c r="D266" s="610" t="str">
        <f>IF($A266="","",INDEX(POA_GC_2026!$B:$B,MATCH($A266,POA_GC_2026!$A:$A,0)))</f>
        <v/>
      </c>
      <c r="E266" s="610" t="str">
        <f>IF($A266="","",INDEX(POA_GC_2026!$C:$C,MATCH($A266,POA_GC_2026!$A:$A,0)))</f>
        <v/>
      </c>
      <c r="F266" s="610" t="str">
        <f>IF($A266="","",INDEX(POA_GC_2026!$H:$H,MATCH($A266,POA_GC_2026!$A:$A,0)))</f>
        <v/>
      </c>
      <c r="G266" s="610" t="str">
        <f>IF($A266="","",INDEX(POA_GC_2026!$J:$J,MATCH($A266,POA_GC_2026!$A:$A,0)))</f>
        <v/>
      </c>
      <c r="H266" s="611" t="str">
        <f>IF($A266="","",INDEX(POA_GC_2026!$BE:$BE,MATCH($A266,POA_GC_2026!$A:$A,0)))</f>
        <v/>
      </c>
      <c r="I266" s="611" t="str">
        <f>IF($A266="","",INDEX(POA_GC_2026!$DG:$DG,MATCH($A266,POA_GC_2026!$A:$A,0)))</f>
        <v/>
      </c>
      <c r="J266" s="611" t="str">
        <f t="shared" si="33"/>
        <v/>
      </c>
      <c r="K266" s="590"/>
      <c r="L266" s="591"/>
      <c r="M266" s="592"/>
      <c r="N266" s="593" t="str">
        <f>IF(A266="","",INDEX(POA_GC_2026!CE:CE,MATCH(A266,POA_GC_2026!A:A,0)))</f>
        <v/>
      </c>
      <c r="O266" s="594"/>
      <c r="P266" s="594"/>
      <c r="Q266" s="595"/>
      <c r="R266" s="596"/>
      <c r="S266" s="597"/>
      <c r="T266" s="598"/>
      <c r="U266" s="599"/>
      <c r="V266" s="597"/>
      <c r="W266" s="588"/>
      <c r="X266" s="588"/>
      <c r="Y266" s="589"/>
      <c r="Z266" s="589"/>
      <c r="AA266" s="596"/>
      <c r="AB266" s="591"/>
      <c r="AC266" s="596"/>
      <c r="AD266" s="596"/>
      <c r="AE266" s="596"/>
      <c r="AF266" s="596"/>
      <c r="AG266" s="596"/>
      <c r="AH266" s="596"/>
      <c r="AI266" s="596"/>
      <c r="AJ266" s="596"/>
      <c r="AK266" s="596"/>
      <c r="AL266" s="600"/>
      <c r="AM266" s="596"/>
      <c r="AN266" s="596"/>
      <c r="AO266" s="596"/>
      <c r="AP266" s="596"/>
    </row>
    <row r="267" spans="1:42" ht="22.5" customHeight="1">
      <c r="A267" s="144"/>
      <c r="B267" s="610" t="str">
        <f>IF($A267="","",INDEX(POA_GC_2026!$O:$O,MATCH($A267,POA_GC_2026!$A:$A,0)))</f>
        <v/>
      </c>
      <c r="C267" s="610" t="str">
        <f>IF($A267="","",INDEX(POA_GC_2026!$E:$E,MATCH($A267,POA_GC_2026!$A:$A,0)))</f>
        <v/>
      </c>
      <c r="D267" s="610" t="str">
        <f>IF($A267="","",INDEX(POA_GC_2026!$B:$B,MATCH($A267,POA_GC_2026!$A:$A,0)))</f>
        <v/>
      </c>
      <c r="E267" s="610" t="str">
        <f>IF($A267="","",INDEX(POA_GC_2026!$C:$C,MATCH($A267,POA_GC_2026!$A:$A,0)))</f>
        <v/>
      </c>
      <c r="F267" s="610" t="str">
        <f>IF($A267="","",INDEX(POA_GC_2026!$H:$H,MATCH($A267,POA_GC_2026!$A:$A,0)))</f>
        <v/>
      </c>
      <c r="G267" s="610" t="str">
        <f>IF($A267="","",INDEX(POA_GC_2026!$J:$J,MATCH($A267,POA_GC_2026!$A:$A,0)))</f>
        <v/>
      </c>
      <c r="H267" s="611" t="str">
        <f>IF($A267="","",INDEX(POA_GC_2026!$BE:$BE,MATCH($A267,POA_GC_2026!$A:$A,0)))</f>
        <v/>
      </c>
      <c r="I267" s="611" t="str">
        <f>IF($A267="","",INDEX(POA_GC_2026!$DG:$DG,MATCH($A267,POA_GC_2026!$A:$A,0)))</f>
        <v/>
      </c>
      <c r="J267" s="611" t="str">
        <f t="shared" si="33"/>
        <v/>
      </c>
      <c r="K267" s="590"/>
      <c r="L267" s="591"/>
      <c r="M267" s="592"/>
      <c r="N267" s="593" t="str">
        <f>IF(A267="","",INDEX(POA_GC_2026!CE:CE,MATCH(A267,POA_GC_2026!A:A,0)))</f>
        <v/>
      </c>
      <c r="O267" s="594"/>
      <c r="P267" s="594"/>
      <c r="Q267" s="595"/>
      <c r="R267" s="596"/>
      <c r="S267" s="597"/>
      <c r="T267" s="598"/>
      <c r="U267" s="599"/>
      <c r="V267" s="597"/>
      <c r="W267" s="588"/>
      <c r="X267" s="588"/>
      <c r="Y267" s="589"/>
      <c r="Z267" s="589"/>
      <c r="AA267" s="596"/>
      <c r="AB267" s="591"/>
      <c r="AC267" s="596"/>
      <c r="AD267" s="596"/>
      <c r="AE267" s="596"/>
      <c r="AF267" s="596"/>
      <c r="AG267" s="596"/>
      <c r="AH267" s="596"/>
      <c r="AI267" s="596"/>
      <c r="AJ267" s="596"/>
      <c r="AK267" s="596"/>
      <c r="AL267" s="600"/>
      <c r="AM267" s="596"/>
      <c r="AN267" s="596"/>
      <c r="AO267" s="596"/>
      <c r="AP267" s="596"/>
    </row>
    <row r="268" spans="1:42" ht="22.5" customHeight="1">
      <c r="A268" s="144"/>
      <c r="B268" s="610" t="str">
        <f>IF($A268="","",INDEX(POA_GC_2026!$O:$O,MATCH($A268,POA_GC_2026!$A:$A,0)))</f>
        <v/>
      </c>
      <c r="C268" s="610" t="str">
        <f>IF($A268="","",INDEX(POA_GC_2026!$E:$E,MATCH($A268,POA_GC_2026!$A:$A,0)))</f>
        <v/>
      </c>
      <c r="D268" s="610" t="str">
        <f>IF($A268="","",INDEX(POA_GC_2026!$B:$B,MATCH($A268,POA_GC_2026!$A:$A,0)))</f>
        <v/>
      </c>
      <c r="E268" s="610" t="str">
        <f>IF($A268="","",INDEX(POA_GC_2026!$C:$C,MATCH($A268,POA_GC_2026!$A:$A,0)))</f>
        <v/>
      </c>
      <c r="F268" s="610" t="str">
        <f>IF($A268="","",INDEX(POA_GC_2026!$H:$H,MATCH($A268,POA_GC_2026!$A:$A,0)))</f>
        <v/>
      </c>
      <c r="G268" s="610" t="str">
        <f>IF($A268="","",INDEX(POA_GC_2026!$J:$J,MATCH($A268,POA_GC_2026!$A:$A,0)))</f>
        <v/>
      </c>
      <c r="H268" s="611" t="str">
        <f>IF($A268="","",INDEX(POA_GC_2026!$BE:$BE,MATCH($A268,POA_GC_2026!$A:$A,0)))</f>
        <v/>
      </c>
      <c r="I268" s="611" t="str">
        <f>IF($A268="","",INDEX(POA_GC_2026!$DG:$DG,MATCH($A268,POA_GC_2026!$A:$A,0)))</f>
        <v/>
      </c>
      <c r="J268" s="611" t="str">
        <f t="shared" si="33"/>
        <v/>
      </c>
      <c r="K268" s="590"/>
      <c r="L268" s="591"/>
      <c r="M268" s="592"/>
      <c r="N268" s="593" t="str">
        <f>IF(A268="","",INDEX(POA_GC_2026!CE:CE,MATCH(A268,POA_GC_2026!A:A,0)))</f>
        <v/>
      </c>
      <c r="O268" s="594"/>
      <c r="P268" s="594"/>
      <c r="Q268" s="595"/>
      <c r="R268" s="596"/>
      <c r="S268" s="597"/>
      <c r="T268" s="598"/>
      <c r="U268" s="599"/>
      <c r="V268" s="597"/>
      <c r="W268" s="588"/>
      <c r="X268" s="588"/>
      <c r="Y268" s="589"/>
      <c r="Z268" s="589"/>
      <c r="AA268" s="596"/>
      <c r="AB268" s="591"/>
      <c r="AC268" s="596"/>
      <c r="AD268" s="596"/>
      <c r="AE268" s="596"/>
      <c r="AF268" s="596"/>
      <c r="AG268" s="596"/>
      <c r="AH268" s="596"/>
      <c r="AI268" s="596"/>
      <c r="AJ268" s="596"/>
      <c r="AK268" s="596"/>
      <c r="AL268" s="600"/>
      <c r="AM268" s="596"/>
      <c r="AN268" s="596"/>
      <c r="AO268" s="596"/>
      <c r="AP268" s="596"/>
    </row>
    <row r="269" spans="1:42" ht="22.5" customHeight="1">
      <c r="A269" s="144"/>
      <c r="B269" s="610" t="str">
        <f>IF($A269="","",INDEX(POA_GC_2026!$O:$O,MATCH($A269,POA_GC_2026!$A:$A,0)))</f>
        <v/>
      </c>
      <c r="C269" s="610" t="str">
        <f>IF($A269="","",INDEX(POA_GC_2026!$E:$E,MATCH($A269,POA_GC_2026!$A:$A,0)))</f>
        <v/>
      </c>
      <c r="D269" s="610" t="str">
        <f>IF($A269="","",INDEX(POA_GC_2026!$B:$B,MATCH($A269,POA_GC_2026!$A:$A,0)))</f>
        <v/>
      </c>
      <c r="E269" s="610" t="str">
        <f>IF($A269="","",INDEX(POA_GC_2026!$C:$C,MATCH($A269,POA_GC_2026!$A:$A,0)))</f>
        <v/>
      </c>
      <c r="F269" s="610" t="str">
        <f>IF($A269="","",INDEX(POA_GC_2026!$H:$H,MATCH($A269,POA_GC_2026!$A:$A,0)))</f>
        <v/>
      </c>
      <c r="G269" s="610" t="str">
        <f>IF($A269="","",INDEX(POA_GC_2026!$J:$J,MATCH($A269,POA_GC_2026!$A:$A,0)))</f>
        <v/>
      </c>
      <c r="H269" s="611" t="str">
        <f>IF($A269="","",INDEX(POA_GC_2026!$BE:$BE,MATCH($A269,POA_GC_2026!$A:$A,0)))</f>
        <v/>
      </c>
      <c r="I269" s="611" t="str">
        <f>IF($A269="","",INDEX(POA_GC_2026!$DG:$DG,MATCH($A269,POA_GC_2026!$A:$A,0)))</f>
        <v/>
      </c>
      <c r="J269" s="611" t="str">
        <f t="shared" si="33"/>
        <v/>
      </c>
      <c r="K269" s="590"/>
      <c r="L269" s="591"/>
      <c r="M269" s="592"/>
      <c r="N269" s="593" t="str">
        <f>IF(A269="","",INDEX(POA_GC_2026!CE:CE,MATCH(A269,POA_GC_2026!A:A,0)))</f>
        <v/>
      </c>
      <c r="O269" s="594"/>
      <c r="P269" s="594"/>
      <c r="Q269" s="595"/>
      <c r="R269" s="596"/>
      <c r="S269" s="597"/>
      <c r="T269" s="598"/>
      <c r="U269" s="599"/>
      <c r="V269" s="597"/>
      <c r="W269" s="588"/>
      <c r="X269" s="588"/>
      <c r="Y269" s="589"/>
      <c r="Z269" s="589"/>
      <c r="AA269" s="596"/>
      <c r="AB269" s="591"/>
      <c r="AC269" s="596"/>
      <c r="AD269" s="596"/>
      <c r="AE269" s="596"/>
      <c r="AF269" s="596"/>
      <c r="AG269" s="596"/>
      <c r="AH269" s="596"/>
      <c r="AI269" s="596"/>
      <c r="AJ269" s="596"/>
      <c r="AK269" s="596"/>
      <c r="AL269" s="600"/>
      <c r="AM269" s="596"/>
      <c r="AN269" s="596"/>
      <c r="AO269" s="596"/>
      <c r="AP269" s="596"/>
    </row>
    <row r="270" spans="1:42" ht="22.5" customHeight="1">
      <c r="A270" s="144"/>
      <c r="B270" s="610" t="str">
        <f>IF($A270="","",INDEX(POA_GC_2026!$O:$O,MATCH($A270,POA_GC_2026!$A:$A,0)))</f>
        <v/>
      </c>
      <c r="C270" s="610" t="str">
        <f>IF($A270="","",INDEX(POA_GC_2026!$E:$E,MATCH($A270,POA_GC_2026!$A:$A,0)))</f>
        <v/>
      </c>
      <c r="D270" s="610" t="str">
        <f>IF($A270="","",INDEX(POA_GC_2026!$B:$B,MATCH($A270,POA_GC_2026!$A:$A,0)))</f>
        <v/>
      </c>
      <c r="E270" s="610" t="str">
        <f>IF($A270="","",INDEX(POA_GC_2026!$C:$C,MATCH($A270,POA_GC_2026!$A:$A,0)))</f>
        <v/>
      </c>
      <c r="F270" s="610" t="str">
        <f>IF($A270="","",INDEX(POA_GC_2026!$H:$H,MATCH($A270,POA_GC_2026!$A:$A,0)))</f>
        <v/>
      </c>
      <c r="G270" s="610" t="str">
        <f>IF($A270="","",INDEX(POA_GC_2026!$J:$J,MATCH($A270,POA_GC_2026!$A:$A,0)))</f>
        <v/>
      </c>
      <c r="H270" s="611" t="str">
        <f>IF($A270="","",INDEX(POA_GC_2026!$BE:$BE,MATCH($A270,POA_GC_2026!$A:$A,0)))</f>
        <v/>
      </c>
      <c r="I270" s="611" t="str">
        <f>IF($A270="","",INDEX(POA_GC_2026!$DG:$DG,MATCH($A270,POA_GC_2026!$A:$A,0)))</f>
        <v/>
      </c>
      <c r="J270" s="611" t="str">
        <f t="shared" si="33"/>
        <v/>
      </c>
      <c r="K270" s="590"/>
      <c r="L270" s="591"/>
      <c r="M270" s="592"/>
      <c r="N270" s="593" t="str">
        <f>IF(A270="","",INDEX(POA_GC_2026!CE:CE,MATCH(A270,POA_GC_2026!A:A,0)))</f>
        <v/>
      </c>
      <c r="O270" s="594"/>
      <c r="P270" s="594"/>
      <c r="Q270" s="595"/>
      <c r="R270" s="596"/>
      <c r="S270" s="597"/>
      <c r="T270" s="598"/>
      <c r="U270" s="599"/>
      <c r="V270" s="597"/>
      <c r="W270" s="588"/>
      <c r="X270" s="588"/>
      <c r="Y270" s="589"/>
      <c r="Z270" s="589"/>
      <c r="AA270" s="596"/>
      <c r="AB270" s="591"/>
      <c r="AC270" s="596"/>
      <c r="AD270" s="596"/>
      <c r="AE270" s="596"/>
      <c r="AF270" s="596"/>
      <c r="AG270" s="596"/>
      <c r="AH270" s="596"/>
      <c r="AI270" s="596"/>
      <c r="AJ270" s="596"/>
      <c r="AK270" s="596"/>
      <c r="AL270" s="600"/>
      <c r="AM270" s="596"/>
      <c r="AN270" s="596"/>
      <c r="AO270" s="596"/>
      <c r="AP270" s="596"/>
    </row>
    <row r="271" spans="1:42" ht="22.5" customHeight="1">
      <c r="A271" s="144"/>
      <c r="B271" s="610" t="str">
        <f>IF($A271="","",INDEX(POA_GC_2026!$O:$O,MATCH($A271,POA_GC_2026!$A:$A,0)))</f>
        <v/>
      </c>
      <c r="C271" s="610" t="str">
        <f>IF($A271="","",INDEX(POA_GC_2026!$E:$E,MATCH($A271,POA_GC_2026!$A:$A,0)))</f>
        <v/>
      </c>
      <c r="D271" s="610" t="str">
        <f>IF($A271="","",INDEX(POA_GC_2026!$B:$B,MATCH($A271,POA_GC_2026!$A:$A,0)))</f>
        <v/>
      </c>
      <c r="E271" s="610" t="str">
        <f>IF($A271="","",INDEX(POA_GC_2026!$C:$C,MATCH($A271,POA_GC_2026!$A:$A,0)))</f>
        <v/>
      </c>
      <c r="F271" s="610" t="str">
        <f>IF($A271="","",INDEX(POA_GC_2026!$H:$H,MATCH($A271,POA_GC_2026!$A:$A,0)))</f>
        <v/>
      </c>
      <c r="G271" s="610" t="str">
        <f>IF($A271="","",INDEX(POA_GC_2026!$J:$J,MATCH($A271,POA_GC_2026!$A:$A,0)))</f>
        <v/>
      </c>
      <c r="H271" s="611" t="str">
        <f>IF($A271="","",INDEX(POA_GC_2026!$BE:$BE,MATCH($A271,POA_GC_2026!$A:$A,0)))</f>
        <v/>
      </c>
      <c r="I271" s="611" t="str">
        <f>IF($A271="","",INDEX(POA_GC_2026!$DG:$DG,MATCH($A271,POA_GC_2026!$A:$A,0)))</f>
        <v/>
      </c>
      <c r="J271" s="611" t="str">
        <f t="shared" si="33"/>
        <v/>
      </c>
      <c r="K271" s="590"/>
      <c r="L271" s="591"/>
      <c r="M271" s="592"/>
      <c r="N271" s="593" t="str">
        <f>IF(A271="","",INDEX(POA_GC_2026!CE:CE,MATCH(A271,POA_GC_2026!A:A,0)))</f>
        <v/>
      </c>
      <c r="O271" s="594"/>
      <c r="P271" s="594"/>
      <c r="Q271" s="595"/>
      <c r="R271" s="596"/>
      <c r="S271" s="597"/>
      <c r="T271" s="598"/>
      <c r="U271" s="599"/>
      <c r="V271" s="597"/>
      <c r="W271" s="588"/>
      <c r="X271" s="588"/>
      <c r="Y271" s="589"/>
      <c r="Z271" s="589"/>
      <c r="AA271" s="596"/>
      <c r="AB271" s="591"/>
      <c r="AC271" s="596"/>
      <c r="AD271" s="596"/>
      <c r="AE271" s="596"/>
      <c r="AF271" s="596"/>
      <c r="AG271" s="596"/>
      <c r="AH271" s="596"/>
      <c r="AI271" s="596"/>
      <c r="AJ271" s="596"/>
      <c r="AK271" s="596"/>
      <c r="AL271" s="600"/>
      <c r="AM271" s="596"/>
      <c r="AN271" s="596"/>
      <c r="AO271" s="596"/>
      <c r="AP271" s="596"/>
    </row>
    <row r="272" spans="1:42" ht="22.5" customHeight="1">
      <c r="A272" s="144"/>
      <c r="B272" s="610" t="str">
        <f>IF($A272="","",INDEX(POA_GC_2026!$O:$O,MATCH($A272,POA_GC_2026!$A:$A,0)))</f>
        <v/>
      </c>
      <c r="C272" s="610" t="str">
        <f>IF($A272="","",INDEX(POA_GC_2026!$E:$E,MATCH($A272,POA_GC_2026!$A:$A,0)))</f>
        <v/>
      </c>
      <c r="D272" s="610" t="str">
        <f>IF($A272="","",INDEX(POA_GC_2026!$B:$B,MATCH($A272,POA_GC_2026!$A:$A,0)))</f>
        <v/>
      </c>
      <c r="E272" s="610" t="str">
        <f>IF($A272="","",INDEX(POA_GC_2026!$C:$C,MATCH($A272,POA_GC_2026!$A:$A,0)))</f>
        <v/>
      </c>
      <c r="F272" s="610" t="str">
        <f>IF($A272="","",INDEX(POA_GC_2026!$H:$H,MATCH($A272,POA_GC_2026!$A:$A,0)))</f>
        <v/>
      </c>
      <c r="G272" s="610" t="str">
        <f>IF($A272="","",INDEX(POA_GC_2026!$J:$J,MATCH($A272,POA_GC_2026!$A:$A,0)))</f>
        <v/>
      </c>
      <c r="H272" s="611" t="str">
        <f>IF($A272="","",INDEX(POA_GC_2026!$BE:$BE,MATCH($A272,POA_GC_2026!$A:$A,0)))</f>
        <v/>
      </c>
      <c r="I272" s="611" t="str">
        <f>IF($A272="","",INDEX(POA_GC_2026!$DG:$DG,MATCH($A272,POA_GC_2026!$A:$A,0)))</f>
        <v/>
      </c>
      <c r="J272" s="611" t="str">
        <f t="shared" si="33"/>
        <v/>
      </c>
      <c r="K272" s="590"/>
      <c r="L272" s="591"/>
      <c r="M272" s="592"/>
      <c r="N272" s="593" t="str">
        <f>IF(A272="","",INDEX(POA_GC_2026!CE:CE,MATCH(A272,POA_GC_2026!A:A,0)))</f>
        <v/>
      </c>
      <c r="O272" s="594"/>
      <c r="P272" s="594"/>
      <c r="Q272" s="595"/>
      <c r="R272" s="596"/>
      <c r="S272" s="597"/>
      <c r="T272" s="598"/>
      <c r="U272" s="599"/>
      <c r="V272" s="597"/>
      <c r="W272" s="588"/>
      <c r="X272" s="588"/>
      <c r="Y272" s="589"/>
      <c r="Z272" s="589"/>
      <c r="AA272" s="596"/>
      <c r="AB272" s="591"/>
      <c r="AC272" s="596"/>
      <c r="AD272" s="596"/>
      <c r="AE272" s="596"/>
      <c r="AF272" s="596"/>
      <c r="AG272" s="596"/>
      <c r="AH272" s="596"/>
      <c r="AI272" s="596"/>
      <c r="AJ272" s="596"/>
      <c r="AK272" s="596"/>
      <c r="AL272" s="600"/>
      <c r="AM272" s="596"/>
      <c r="AN272" s="596"/>
      <c r="AO272" s="596"/>
      <c r="AP272" s="596"/>
    </row>
    <row r="273" spans="1:42" ht="22.5" customHeight="1">
      <c r="A273" s="144"/>
      <c r="B273" s="610" t="str">
        <f>IF($A273="","",INDEX(POA_GC_2026!$O:$O,MATCH($A273,POA_GC_2026!$A:$A,0)))</f>
        <v/>
      </c>
      <c r="C273" s="610" t="str">
        <f>IF($A273="","",INDEX(POA_GC_2026!$E:$E,MATCH($A273,POA_GC_2026!$A:$A,0)))</f>
        <v/>
      </c>
      <c r="D273" s="610" t="str">
        <f>IF($A273="","",INDEX(POA_GC_2026!$B:$B,MATCH($A273,POA_GC_2026!$A:$A,0)))</f>
        <v/>
      </c>
      <c r="E273" s="610" t="str">
        <f>IF($A273="","",INDEX(POA_GC_2026!$C:$C,MATCH($A273,POA_GC_2026!$A:$A,0)))</f>
        <v/>
      </c>
      <c r="F273" s="610" t="str">
        <f>IF($A273="","",INDEX(POA_GC_2026!$H:$H,MATCH($A273,POA_GC_2026!$A:$A,0)))</f>
        <v/>
      </c>
      <c r="G273" s="610" t="str">
        <f>IF($A273="","",INDEX(POA_GC_2026!$J:$J,MATCH($A273,POA_GC_2026!$A:$A,0)))</f>
        <v/>
      </c>
      <c r="H273" s="611" t="str">
        <f>IF($A273="","",INDEX(POA_GC_2026!$BE:$BE,MATCH($A273,POA_GC_2026!$A:$A,0)))</f>
        <v/>
      </c>
      <c r="I273" s="611" t="str">
        <f>IF($A273="","",INDEX(POA_GC_2026!$DG:$DG,MATCH($A273,POA_GC_2026!$A:$A,0)))</f>
        <v/>
      </c>
      <c r="J273" s="611" t="str">
        <f t="shared" si="33"/>
        <v/>
      </c>
      <c r="K273" s="590"/>
      <c r="L273" s="591"/>
      <c r="M273" s="592"/>
      <c r="N273" s="593" t="str">
        <f>IF(A273="","",INDEX(POA_GC_2026!CE:CE,MATCH(A273,POA_GC_2026!A:A,0)))</f>
        <v/>
      </c>
      <c r="O273" s="594"/>
      <c r="P273" s="594"/>
      <c r="Q273" s="595"/>
      <c r="R273" s="596"/>
      <c r="S273" s="597"/>
      <c r="T273" s="598"/>
      <c r="U273" s="599"/>
      <c r="V273" s="597"/>
      <c r="W273" s="588"/>
      <c r="X273" s="588"/>
      <c r="Y273" s="589"/>
      <c r="Z273" s="589"/>
      <c r="AA273" s="596"/>
      <c r="AB273" s="591"/>
      <c r="AC273" s="596"/>
      <c r="AD273" s="596"/>
      <c r="AE273" s="596"/>
      <c r="AF273" s="596"/>
      <c r="AG273" s="596"/>
      <c r="AH273" s="596"/>
      <c r="AI273" s="596"/>
      <c r="AJ273" s="596"/>
      <c r="AK273" s="596"/>
      <c r="AL273" s="600"/>
      <c r="AM273" s="596"/>
      <c r="AN273" s="596"/>
      <c r="AO273" s="596"/>
      <c r="AP273" s="596"/>
    </row>
    <row r="274" spans="1:42" ht="22.5" customHeight="1">
      <c r="A274" s="144"/>
      <c r="B274" s="610" t="str">
        <f>IF($A274="","",INDEX(POA_GC_2026!$O:$O,MATCH($A274,POA_GC_2026!$A:$A,0)))</f>
        <v/>
      </c>
      <c r="C274" s="610" t="str">
        <f>IF($A274="","",INDEX(POA_GC_2026!$E:$E,MATCH($A274,POA_GC_2026!$A:$A,0)))</f>
        <v/>
      </c>
      <c r="D274" s="610" t="str">
        <f>IF($A274="","",INDEX(POA_GC_2026!$B:$B,MATCH($A274,POA_GC_2026!$A:$A,0)))</f>
        <v/>
      </c>
      <c r="E274" s="610" t="str">
        <f>IF($A274="","",INDEX(POA_GC_2026!$C:$C,MATCH($A274,POA_GC_2026!$A:$A,0)))</f>
        <v/>
      </c>
      <c r="F274" s="610" t="str">
        <f>IF($A274="","",INDEX(POA_GC_2026!$H:$H,MATCH($A274,POA_GC_2026!$A:$A,0)))</f>
        <v/>
      </c>
      <c r="G274" s="610" t="str">
        <f>IF($A274="","",INDEX(POA_GC_2026!$J:$J,MATCH($A274,POA_GC_2026!$A:$A,0)))</f>
        <v/>
      </c>
      <c r="H274" s="611" t="str">
        <f>IF($A274="","",INDEX(POA_GC_2026!$BE:$BE,MATCH($A274,POA_GC_2026!$A:$A,0)))</f>
        <v/>
      </c>
      <c r="I274" s="611" t="str">
        <f>IF($A274="","",INDEX(POA_GC_2026!$DG:$DG,MATCH($A274,POA_GC_2026!$A:$A,0)))</f>
        <v/>
      </c>
      <c r="J274" s="611" t="str">
        <f t="shared" si="33"/>
        <v/>
      </c>
      <c r="K274" s="590"/>
      <c r="L274" s="591"/>
      <c r="M274" s="592"/>
      <c r="N274" s="593" t="str">
        <f>IF(A274="","",INDEX(POA_GC_2026!CE:CE,MATCH(A274,POA_GC_2026!A:A,0)))</f>
        <v/>
      </c>
      <c r="O274" s="594"/>
      <c r="P274" s="594"/>
      <c r="Q274" s="595"/>
      <c r="R274" s="596"/>
      <c r="S274" s="597"/>
      <c r="T274" s="598"/>
      <c r="U274" s="599"/>
      <c r="V274" s="597"/>
      <c r="W274" s="588"/>
      <c r="X274" s="588"/>
      <c r="Y274" s="589"/>
      <c r="Z274" s="589"/>
      <c r="AA274" s="596"/>
      <c r="AB274" s="591"/>
      <c r="AC274" s="596"/>
      <c r="AD274" s="596"/>
      <c r="AE274" s="596"/>
      <c r="AF274" s="596"/>
      <c r="AG274" s="596"/>
      <c r="AH274" s="596"/>
      <c r="AI274" s="596"/>
      <c r="AJ274" s="596"/>
      <c r="AK274" s="596"/>
      <c r="AL274" s="600"/>
      <c r="AM274" s="596"/>
      <c r="AN274" s="596"/>
      <c r="AO274" s="596"/>
      <c r="AP274" s="596"/>
    </row>
    <row r="275" spans="1:42" ht="22.5" customHeight="1">
      <c r="A275" s="144"/>
      <c r="B275" s="610" t="str">
        <f>IF($A275="","",INDEX(POA_GC_2026!$O:$O,MATCH($A275,POA_GC_2026!$A:$A,0)))</f>
        <v/>
      </c>
      <c r="C275" s="610" t="str">
        <f>IF($A275="","",INDEX(POA_GC_2026!$E:$E,MATCH($A275,POA_GC_2026!$A:$A,0)))</f>
        <v/>
      </c>
      <c r="D275" s="610" t="str">
        <f>IF($A275="","",INDEX(POA_GC_2026!$B:$B,MATCH($A275,POA_GC_2026!$A:$A,0)))</f>
        <v/>
      </c>
      <c r="E275" s="610" t="str">
        <f>IF($A275="","",INDEX(POA_GC_2026!$C:$C,MATCH($A275,POA_GC_2026!$A:$A,0)))</f>
        <v/>
      </c>
      <c r="F275" s="610" t="str">
        <f>IF($A275="","",INDEX(POA_GC_2026!$H:$H,MATCH($A275,POA_GC_2026!$A:$A,0)))</f>
        <v/>
      </c>
      <c r="G275" s="610" t="str">
        <f>IF($A275="","",INDEX(POA_GC_2026!$J:$J,MATCH($A275,POA_GC_2026!$A:$A,0)))</f>
        <v/>
      </c>
      <c r="H275" s="611" t="str">
        <f>IF($A275="","",INDEX(POA_GC_2026!$BE:$BE,MATCH($A275,POA_GC_2026!$A:$A,0)))</f>
        <v/>
      </c>
      <c r="I275" s="611" t="str">
        <f>IF($A275="","",INDEX(POA_GC_2026!$DG:$DG,MATCH($A275,POA_GC_2026!$A:$A,0)))</f>
        <v/>
      </c>
      <c r="J275" s="611" t="str">
        <f t="shared" si="33"/>
        <v/>
      </c>
      <c r="K275" s="590"/>
      <c r="L275" s="591"/>
      <c r="M275" s="592"/>
      <c r="N275" s="593" t="str">
        <f>IF(A275="","",INDEX(POA_GC_2026!CE:CE,MATCH(A275,POA_GC_2026!A:A,0)))</f>
        <v/>
      </c>
      <c r="O275" s="594"/>
      <c r="P275" s="594"/>
      <c r="Q275" s="595"/>
      <c r="R275" s="596"/>
      <c r="S275" s="597"/>
      <c r="T275" s="598"/>
      <c r="U275" s="599"/>
      <c r="V275" s="597"/>
      <c r="W275" s="588"/>
      <c r="X275" s="588"/>
      <c r="Y275" s="589"/>
      <c r="Z275" s="589"/>
      <c r="AA275" s="596"/>
      <c r="AB275" s="591"/>
      <c r="AC275" s="596"/>
      <c r="AD275" s="596"/>
      <c r="AE275" s="596"/>
      <c r="AF275" s="596"/>
      <c r="AG275" s="596"/>
      <c r="AH275" s="596"/>
      <c r="AI275" s="596"/>
      <c r="AJ275" s="596"/>
      <c r="AK275" s="596"/>
      <c r="AL275" s="600"/>
      <c r="AM275" s="596"/>
      <c r="AN275" s="596"/>
      <c r="AO275" s="596"/>
      <c r="AP275" s="596"/>
    </row>
    <row r="276" spans="1:42" ht="22.5" customHeight="1">
      <c r="A276" s="144"/>
      <c r="B276" s="610" t="str">
        <f>IF($A276="","",INDEX(POA_GC_2026!$O:$O,MATCH($A276,POA_GC_2026!$A:$A,0)))</f>
        <v/>
      </c>
      <c r="C276" s="610" t="str">
        <f>IF($A276="","",INDEX(POA_GC_2026!$E:$E,MATCH($A276,POA_GC_2026!$A:$A,0)))</f>
        <v/>
      </c>
      <c r="D276" s="610" t="str">
        <f>IF($A276="","",INDEX(POA_GC_2026!$B:$B,MATCH($A276,POA_GC_2026!$A:$A,0)))</f>
        <v/>
      </c>
      <c r="E276" s="610" t="str">
        <f>IF($A276="","",INDEX(POA_GC_2026!$C:$C,MATCH($A276,POA_GC_2026!$A:$A,0)))</f>
        <v/>
      </c>
      <c r="F276" s="610" t="str">
        <f>IF($A276="","",INDEX(POA_GC_2026!$H:$H,MATCH($A276,POA_GC_2026!$A:$A,0)))</f>
        <v/>
      </c>
      <c r="G276" s="610" t="str">
        <f>IF($A276="","",INDEX(POA_GC_2026!$J:$J,MATCH($A276,POA_GC_2026!$A:$A,0)))</f>
        <v/>
      </c>
      <c r="H276" s="611" t="str">
        <f>IF($A276="","",INDEX(POA_GC_2026!$BE:$BE,MATCH($A276,POA_GC_2026!$A:$A,0)))</f>
        <v/>
      </c>
      <c r="I276" s="611" t="str">
        <f>IF($A276="","",INDEX(POA_GC_2026!$DG:$DG,MATCH($A276,POA_GC_2026!$A:$A,0)))</f>
        <v/>
      </c>
      <c r="J276" s="611" t="str">
        <f t="shared" si="33"/>
        <v/>
      </c>
      <c r="K276" s="590"/>
      <c r="L276" s="591"/>
      <c r="M276" s="592"/>
      <c r="N276" s="593" t="str">
        <f>IF(A276="","",INDEX(POA_GC_2026!CE:CE,MATCH(A276,POA_GC_2026!A:A,0)))</f>
        <v/>
      </c>
      <c r="O276" s="594"/>
      <c r="P276" s="594"/>
      <c r="Q276" s="595"/>
      <c r="R276" s="596"/>
      <c r="S276" s="597"/>
      <c r="T276" s="598"/>
      <c r="U276" s="599"/>
      <c r="V276" s="597"/>
      <c r="W276" s="588"/>
      <c r="X276" s="588"/>
      <c r="Y276" s="589"/>
      <c r="Z276" s="589"/>
      <c r="AA276" s="596"/>
      <c r="AB276" s="591"/>
      <c r="AC276" s="596"/>
      <c r="AD276" s="596"/>
      <c r="AE276" s="596"/>
      <c r="AF276" s="596"/>
      <c r="AG276" s="596"/>
      <c r="AH276" s="596"/>
      <c r="AI276" s="596"/>
      <c r="AJ276" s="596"/>
      <c r="AK276" s="596"/>
      <c r="AL276" s="600"/>
      <c r="AM276" s="596"/>
      <c r="AN276" s="596"/>
      <c r="AO276" s="596"/>
      <c r="AP276" s="596"/>
    </row>
    <row r="277" spans="1:42" ht="22.5" customHeight="1">
      <c r="A277" s="144"/>
      <c r="B277" s="610" t="str">
        <f>IF($A277="","",INDEX(POA_GC_2026!$O:$O,MATCH($A277,POA_GC_2026!$A:$A,0)))</f>
        <v/>
      </c>
      <c r="C277" s="610" t="str">
        <f>IF($A277="","",INDEX(POA_GC_2026!$E:$E,MATCH($A277,POA_GC_2026!$A:$A,0)))</f>
        <v/>
      </c>
      <c r="D277" s="610" t="str">
        <f>IF($A277="","",INDEX(POA_GC_2026!$B:$B,MATCH($A277,POA_GC_2026!$A:$A,0)))</f>
        <v/>
      </c>
      <c r="E277" s="610" t="str">
        <f>IF($A277="","",INDEX(POA_GC_2026!$C:$C,MATCH($A277,POA_GC_2026!$A:$A,0)))</f>
        <v/>
      </c>
      <c r="F277" s="610" t="str">
        <f>IF($A277="","",INDEX(POA_GC_2026!$H:$H,MATCH($A277,POA_GC_2026!$A:$A,0)))</f>
        <v/>
      </c>
      <c r="G277" s="610" t="str">
        <f>IF($A277="","",INDEX(POA_GC_2026!$J:$J,MATCH($A277,POA_GC_2026!$A:$A,0)))</f>
        <v/>
      </c>
      <c r="H277" s="611" t="str">
        <f>IF($A277="","",INDEX(POA_GC_2026!$BE:$BE,MATCH($A277,POA_GC_2026!$A:$A,0)))</f>
        <v/>
      </c>
      <c r="I277" s="611" t="str">
        <f>IF($A277="","",INDEX(POA_GC_2026!$DG:$DG,MATCH($A277,POA_GC_2026!$A:$A,0)))</f>
        <v/>
      </c>
      <c r="J277" s="611" t="str">
        <f t="shared" si="33"/>
        <v/>
      </c>
      <c r="K277" s="590"/>
      <c r="L277" s="591"/>
      <c r="M277" s="592"/>
      <c r="N277" s="593" t="str">
        <f>IF(A277="","",INDEX(POA_GC_2026!CE:CE,MATCH(A277,POA_GC_2026!A:A,0)))</f>
        <v/>
      </c>
      <c r="O277" s="594"/>
      <c r="P277" s="594"/>
      <c r="Q277" s="595"/>
      <c r="R277" s="596"/>
      <c r="S277" s="597"/>
      <c r="T277" s="598"/>
      <c r="U277" s="599"/>
      <c r="V277" s="597"/>
      <c r="W277" s="588"/>
      <c r="X277" s="588"/>
      <c r="Y277" s="589"/>
      <c r="Z277" s="589"/>
      <c r="AA277" s="596"/>
      <c r="AB277" s="591"/>
      <c r="AC277" s="596"/>
      <c r="AD277" s="596"/>
      <c r="AE277" s="596"/>
      <c r="AF277" s="596"/>
      <c r="AG277" s="596"/>
      <c r="AH277" s="596"/>
      <c r="AI277" s="596"/>
      <c r="AJ277" s="596"/>
      <c r="AK277" s="596"/>
      <c r="AL277" s="600"/>
      <c r="AM277" s="596"/>
      <c r="AN277" s="596"/>
      <c r="AO277" s="596"/>
      <c r="AP277" s="596"/>
    </row>
    <row r="278" spans="1:42" ht="22.5" customHeight="1">
      <c r="A278" s="144"/>
      <c r="B278" s="588"/>
      <c r="C278" s="588"/>
      <c r="D278" s="588"/>
      <c r="E278" s="588"/>
      <c r="F278" s="588"/>
      <c r="G278" s="588"/>
      <c r="H278" s="589"/>
      <c r="I278" s="589"/>
      <c r="J278" s="589"/>
      <c r="K278" s="590"/>
      <c r="L278" s="591"/>
      <c r="M278" s="592"/>
      <c r="N278" s="593" t="str">
        <f>IF(A278="","",INDEX(POA_GC_2026!CE:CE,MATCH(A278,POA_GC_2026!A:A,0)))</f>
        <v/>
      </c>
      <c r="O278" s="594"/>
      <c r="P278" s="594"/>
      <c r="Q278" s="595"/>
      <c r="R278" s="596"/>
      <c r="S278" s="597"/>
      <c r="T278" s="598"/>
      <c r="U278" s="599"/>
      <c r="V278" s="597"/>
      <c r="W278" s="588"/>
      <c r="X278" s="588"/>
      <c r="Y278" s="589"/>
      <c r="Z278" s="589"/>
      <c r="AA278" s="596"/>
      <c r="AB278" s="591"/>
      <c r="AC278" s="596"/>
      <c r="AD278" s="596"/>
      <c r="AE278" s="596"/>
      <c r="AF278" s="596"/>
      <c r="AG278" s="596"/>
      <c r="AH278" s="596"/>
      <c r="AI278" s="596"/>
      <c r="AJ278" s="596"/>
      <c r="AK278" s="596"/>
      <c r="AL278" s="600"/>
      <c r="AM278" s="596"/>
      <c r="AN278" s="596"/>
      <c r="AO278" s="596"/>
      <c r="AP278" s="596"/>
    </row>
    <row r="279" spans="1:42" ht="22.5" customHeight="1">
      <c r="A279" s="144"/>
      <c r="B279" s="588"/>
      <c r="C279" s="588"/>
      <c r="D279" s="588"/>
      <c r="E279" s="588"/>
      <c r="F279" s="588"/>
      <c r="G279" s="588"/>
      <c r="H279" s="589"/>
      <c r="I279" s="589"/>
      <c r="J279" s="589"/>
      <c r="K279" s="590"/>
      <c r="L279" s="591"/>
      <c r="M279" s="592"/>
      <c r="N279" s="593" t="str">
        <f>IF(A279="","",INDEX(POA_GC_2026!CE:CE,MATCH(A279,POA_GC_2026!A:A,0)))</f>
        <v/>
      </c>
      <c r="O279" s="594"/>
      <c r="P279" s="594"/>
      <c r="Q279" s="595"/>
      <c r="R279" s="596"/>
      <c r="S279" s="597"/>
      <c r="T279" s="598"/>
      <c r="U279" s="599"/>
      <c r="V279" s="597"/>
      <c r="W279" s="588"/>
      <c r="X279" s="588"/>
      <c r="Y279" s="589"/>
      <c r="Z279" s="589"/>
      <c r="AA279" s="596"/>
      <c r="AB279" s="591"/>
      <c r="AC279" s="596"/>
      <c r="AD279" s="596"/>
      <c r="AE279" s="596"/>
      <c r="AF279" s="596"/>
      <c r="AG279" s="596"/>
      <c r="AH279" s="596"/>
      <c r="AI279" s="596"/>
      <c r="AJ279" s="596"/>
      <c r="AK279" s="596"/>
      <c r="AL279" s="600"/>
      <c r="AM279" s="596"/>
      <c r="AN279" s="596"/>
      <c r="AO279" s="596"/>
      <c r="AP279" s="596"/>
    </row>
    <row r="280" spans="1:42" ht="22.5" customHeight="1">
      <c r="A280" s="144"/>
      <c r="B280" s="588"/>
      <c r="C280" s="588"/>
      <c r="D280" s="588"/>
      <c r="E280" s="588"/>
      <c r="F280" s="588"/>
      <c r="G280" s="588"/>
      <c r="H280" s="589"/>
      <c r="I280" s="589"/>
      <c r="J280" s="589"/>
      <c r="K280" s="590"/>
      <c r="L280" s="591"/>
      <c r="M280" s="592"/>
      <c r="N280" s="593" t="str">
        <f>IF(A280="","",INDEX(POA_GC_2026!CE:CE,MATCH(A280,POA_GC_2026!A:A,0)))</f>
        <v/>
      </c>
      <c r="O280" s="594"/>
      <c r="P280" s="594"/>
      <c r="Q280" s="595"/>
      <c r="R280" s="596"/>
      <c r="S280" s="597"/>
      <c r="T280" s="598"/>
      <c r="U280" s="599"/>
      <c r="V280" s="597"/>
      <c r="W280" s="588"/>
      <c r="X280" s="588"/>
      <c r="Y280" s="589"/>
      <c r="Z280" s="589"/>
      <c r="AA280" s="596"/>
      <c r="AB280" s="591"/>
      <c r="AC280" s="596"/>
      <c r="AD280" s="596"/>
      <c r="AE280" s="596"/>
      <c r="AF280" s="596"/>
      <c r="AG280" s="596"/>
      <c r="AH280" s="596"/>
      <c r="AI280" s="596"/>
      <c r="AJ280" s="596"/>
      <c r="AK280" s="596"/>
      <c r="AL280" s="600"/>
      <c r="AM280" s="596"/>
      <c r="AN280" s="596"/>
      <c r="AO280" s="596"/>
      <c r="AP280" s="596"/>
    </row>
    <row r="281" spans="1:42" ht="22.5" customHeight="1">
      <c r="A281" s="144"/>
      <c r="B281" s="588"/>
      <c r="C281" s="588"/>
      <c r="D281" s="588"/>
      <c r="E281" s="588"/>
      <c r="F281" s="588"/>
      <c r="G281" s="588"/>
      <c r="H281" s="589"/>
      <c r="I281" s="589"/>
      <c r="J281" s="589"/>
      <c r="K281" s="590"/>
      <c r="L281" s="591"/>
      <c r="M281" s="592"/>
      <c r="N281" s="593" t="str">
        <f>IF(A281="","",INDEX(POA_GC_2026!CE:CE,MATCH(A281,POA_GC_2026!A:A,0)))</f>
        <v/>
      </c>
      <c r="O281" s="594"/>
      <c r="P281" s="594"/>
      <c r="Q281" s="595"/>
      <c r="R281" s="596"/>
      <c r="S281" s="597"/>
      <c r="T281" s="598"/>
      <c r="U281" s="599"/>
      <c r="V281" s="597"/>
      <c r="W281" s="588"/>
      <c r="X281" s="588"/>
      <c r="Y281" s="589"/>
      <c r="Z281" s="589"/>
      <c r="AA281" s="596"/>
      <c r="AB281" s="591"/>
      <c r="AC281" s="596"/>
      <c r="AD281" s="596"/>
      <c r="AE281" s="596"/>
      <c r="AF281" s="596"/>
      <c r="AG281" s="596"/>
      <c r="AH281" s="596"/>
      <c r="AI281" s="596"/>
      <c r="AJ281" s="596"/>
      <c r="AK281" s="596"/>
      <c r="AL281" s="600"/>
      <c r="AM281" s="596"/>
      <c r="AN281" s="596"/>
      <c r="AO281" s="596"/>
      <c r="AP281" s="596"/>
    </row>
    <row r="282" spans="1:42" ht="22.5" customHeight="1">
      <c r="A282" s="144"/>
      <c r="B282" s="588"/>
      <c r="C282" s="588"/>
      <c r="D282" s="588"/>
      <c r="E282" s="588"/>
      <c r="F282" s="588"/>
      <c r="G282" s="588"/>
      <c r="H282" s="589"/>
      <c r="I282" s="589"/>
      <c r="J282" s="589"/>
      <c r="K282" s="590"/>
      <c r="L282" s="591"/>
      <c r="M282" s="592"/>
      <c r="N282" s="593"/>
      <c r="O282" s="594"/>
      <c r="P282" s="594"/>
      <c r="Q282" s="595"/>
      <c r="R282" s="596"/>
      <c r="S282" s="597"/>
      <c r="T282" s="598"/>
      <c r="U282" s="599"/>
      <c r="V282" s="597"/>
      <c r="W282" s="588"/>
      <c r="X282" s="588"/>
      <c r="Y282" s="589"/>
      <c r="Z282" s="589"/>
      <c r="AA282" s="596"/>
      <c r="AB282" s="591"/>
      <c r="AC282" s="596"/>
      <c r="AD282" s="596"/>
      <c r="AE282" s="596"/>
      <c r="AF282" s="596"/>
      <c r="AG282" s="596"/>
      <c r="AH282" s="596"/>
      <c r="AI282" s="596"/>
      <c r="AJ282" s="596"/>
      <c r="AK282" s="596"/>
      <c r="AL282" s="600"/>
      <c r="AM282" s="596"/>
      <c r="AN282" s="596"/>
      <c r="AO282" s="596"/>
      <c r="AP282" s="596"/>
    </row>
    <row r="283" spans="1:42" ht="22.5" customHeight="1">
      <c r="A283" s="144"/>
      <c r="B283" s="588"/>
      <c r="C283" s="588"/>
      <c r="D283" s="588"/>
      <c r="E283" s="588"/>
      <c r="F283" s="588"/>
      <c r="G283" s="588"/>
      <c r="H283" s="589"/>
      <c r="I283" s="589"/>
      <c r="J283" s="589"/>
      <c r="K283" s="590"/>
      <c r="L283" s="591"/>
      <c r="M283" s="592"/>
      <c r="N283" s="593"/>
      <c r="O283" s="594"/>
      <c r="P283" s="594"/>
      <c r="Q283" s="595"/>
      <c r="R283" s="596"/>
      <c r="S283" s="597"/>
      <c r="T283" s="598"/>
      <c r="U283" s="599"/>
      <c r="V283" s="597"/>
      <c r="W283" s="588"/>
      <c r="X283" s="588"/>
      <c r="Y283" s="589"/>
      <c r="Z283" s="589"/>
      <c r="AA283" s="596"/>
      <c r="AB283" s="591"/>
      <c r="AC283" s="596"/>
      <c r="AD283" s="596"/>
      <c r="AE283" s="596"/>
      <c r="AF283" s="596"/>
      <c r="AG283" s="596"/>
      <c r="AH283" s="596"/>
      <c r="AI283" s="596"/>
      <c r="AJ283" s="596"/>
      <c r="AK283" s="596"/>
      <c r="AL283" s="600"/>
      <c r="AM283" s="596"/>
      <c r="AN283" s="596"/>
      <c r="AO283" s="596"/>
      <c r="AP283" s="596"/>
    </row>
    <row r="284" spans="1:42" ht="22.5" customHeight="1">
      <c r="A284" s="144"/>
      <c r="B284" s="588"/>
      <c r="C284" s="588"/>
      <c r="D284" s="588"/>
      <c r="E284" s="588"/>
      <c r="F284" s="588"/>
      <c r="G284" s="588"/>
      <c r="H284" s="589"/>
      <c r="I284" s="589"/>
      <c r="J284" s="589"/>
      <c r="K284" s="590"/>
      <c r="L284" s="591"/>
      <c r="M284" s="592"/>
      <c r="N284" s="593"/>
      <c r="O284" s="594"/>
      <c r="P284" s="594"/>
      <c r="Q284" s="595"/>
      <c r="R284" s="596"/>
      <c r="S284" s="597"/>
      <c r="T284" s="598"/>
      <c r="U284" s="599"/>
      <c r="V284" s="597"/>
      <c r="W284" s="588"/>
      <c r="X284" s="588"/>
      <c r="Y284" s="589"/>
      <c r="Z284" s="589"/>
      <c r="AA284" s="596"/>
      <c r="AB284" s="591"/>
      <c r="AC284" s="596"/>
      <c r="AD284" s="596"/>
      <c r="AE284" s="596"/>
      <c r="AF284" s="596"/>
      <c r="AG284" s="596"/>
      <c r="AH284" s="596"/>
      <c r="AI284" s="596"/>
      <c r="AJ284" s="596"/>
      <c r="AK284" s="596"/>
      <c r="AL284" s="600"/>
      <c r="AM284" s="596"/>
      <c r="AN284" s="596"/>
      <c r="AO284" s="596"/>
      <c r="AP284" s="596"/>
    </row>
    <row r="285" spans="1:42" ht="22.5" customHeight="1">
      <c r="A285" s="144"/>
      <c r="B285" s="588"/>
      <c r="C285" s="588"/>
      <c r="D285" s="588"/>
      <c r="E285" s="588"/>
      <c r="F285" s="588"/>
      <c r="G285" s="588"/>
      <c r="H285" s="589"/>
      <c r="I285" s="589"/>
      <c r="J285" s="589"/>
      <c r="K285" s="590"/>
      <c r="L285" s="591"/>
      <c r="M285" s="592"/>
      <c r="N285" s="593"/>
      <c r="O285" s="594"/>
      <c r="P285" s="594"/>
      <c r="Q285" s="595"/>
      <c r="R285" s="596"/>
      <c r="S285" s="597"/>
      <c r="T285" s="598"/>
      <c r="U285" s="599"/>
      <c r="V285" s="597"/>
      <c r="W285" s="588"/>
      <c r="X285" s="588"/>
      <c r="Y285" s="589"/>
      <c r="Z285" s="589"/>
      <c r="AA285" s="596"/>
      <c r="AB285" s="591"/>
      <c r="AC285" s="596"/>
      <c r="AD285" s="596"/>
      <c r="AE285" s="596"/>
      <c r="AF285" s="596"/>
      <c r="AG285" s="596"/>
      <c r="AH285" s="596"/>
      <c r="AI285" s="596"/>
      <c r="AJ285" s="596"/>
      <c r="AK285" s="596"/>
      <c r="AL285" s="600"/>
      <c r="AM285" s="596"/>
      <c r="AN285" s="596"/>
      <c r="AO285" s="596"/>
      <c r="AP285" s="596"/>
    </row>
    <row r="286" spans="1:42" ht="22.5" customHeight="1">
      <c r="A286" s="144"/>
      <c r="B286" s="588"/>
      <c r="C286" s="588"/>
      <c r="D286" s="588"/>
      <c r="E286" s="588"/>
      <c r="F286" s="588"/>
      <c r="G286" s="588"/>
      <c r="H286" s="589"/>
      <c r="I286" s="589"/>
      <c r="J286" s="589"/>
      <c r="K286" s="590"/>
      <c r="L286" s="591"/>
      <c r="M286" s="592"/>
      <c r="N286" s="593"/>
      <c r="O286" s="594"/>
      <c r="P286" s="594"/>
      <c r="Q286" s="595"/>
      <c r="R286" s="596"/>
      <c r="S286" s="597"/>
      <c r="T286" s="598"/>
      <c r="U286" s="599"/>
      <c r="V286" s="597"/>
      <c r="W286" s="588"/>
      <c r="X286" s="588"/>
      <c r="Y286" s="589"/>
      <c r="Z286" s="589"/>
      <c r="AA286" s="596"/>
      <c r="AB286" s="591"/>
      <c r="AC286" s="596"/>
      <c r="AD286" s="596"/>
      <c r="AE286" s="596"/>
      <c r="AF286" s="596"/>
      <c r="AG286" s="596"/>
      <c r="AH286" s="596"/>
      <c r="AI286" s="596"/>
      <c r="AJ286" s="596"/>
      <c r="AK286" s="596"/>
      <c r="AL286" s="600"/>
      <c r="AM286" s="596"/>
      <c r="AN286" s="596"/>
      <c r="AO286" s="596"/>
      <c r="AP286" s="596"/>
    </row>
    <row r="287" spans="1:42" ht="22.5" customHeight="1">
      <c r="A287" s="144"/>
      <c r="B287" s="588"/>
      <c r="C287" s="588"/>
      <c r="D287" s="588"/>
      <c r="E287" s="588"/>
      <c r="F287" s="588"/>
      <c r="G287" s="588"/>
      <c r="H287" s="589"/>
      <c r="I287" s="589"/>
      <c r="J287" s="589"/>
      <c r="K287" s="590"/>
      <c r="L287" s="591"/>
      <c r="M287" s="592"/>
      <c r="N287" s="593"/>
      <c r="O287" s="594"/>
      <c r="P287" s="594"/>
      <c r="Q287" s="595"/>
      <c r="R287" s="596"/>
      <c r="S287" s="597"/>
      <c r="T287" s="598"/>
      <c r="U287" s="599"/>
      <c r="V287" s="597"/>
      <c r="W287" s="588"/>
      <c r="X287" s="588"/>
      <c r="Y287" s="589"/>
      <c r="Z287" s="589"/>
      <c r="AA287" s="596"/>
      <c r="AB287" s="591"/>
      <c r="AC287" s="596"/>
      <c r="AD287" s="596"/>
      <c r="AE287" s="596"/>
      <c r="AF287" s="596"/>
      <c r="AG287" s="596"/>
      <c r="AH287" s="596"/>
      <c r="AI287" s="596"/>
      <c r="AJ287" s="596"/>
      <c r="AK287" s="596"/>
      <c r="AL287" s="600"/>
      <c r="AM287" s="596"/>
      <c r="AN287" s="596"/>
      <c r="AO287" s="596"/>
      <c r="AP287" s="596"/>
    </row>
    <row r="288" spans="1:42" ht="22.5" customHeight="1">
      <c r="A288" s="144"/>
      <c r="B288" s="588"/>
      <c r="C288" s="588"/>
      <c r="D288" s="588"/>
      <c r="E288" s="588"/>
      <c r="F288" s="588"/>
      <c r="G288" s="588"/>
      <c r="H288" s="589"/>
      <c r="I288" s="589"/>
      <c r="J288" s="589"/>
      <c r="K288" s="590"/>
      <c r="L288" s="591"/>
      <c r="M288" s="592"/>
      <c r="N288" s="593"/>
      <c r="O288" s="594"/>
      <c r="P288" s="594"/>
      <c r="Q288" s="595"/>
      <c r="R288" s="596"/>
      <c r="S288" s="597"/>
      <c r="T288" s="598"/>
      <c r="U288" s="599"/>
      <c r="V288" s="597"/>
      <c r="W288" s="588"/>
      <c r="X288" s="588"/>
      <c r="Y288" s="589"/>
      <c r="Z288" s="589"/>
      <c r="AA288" s="596"/>
      <c r="AB288" s="591"/>
      <c r="AC288" s="596"/>
      <c r="AD288" s="596"/>
      <c r="AE288" s="596"/>
      <c r="AF288" s="596"/>
      <c r="AG288" s="596"/>
      <c r="AH288" s="596"/>
      <c r="AI288" s="596"/>
      <c r="AJ288" s="596"/>
      <c r="AK288" s="596"/>
      <c r="AL288" s="600"/>
      <c r="AM288" s="596"/>
      <c r="AN288" s="596"/>
      <c r="AO288" s="596"/>
      <c r="AP288" s="596"/>
    </row>
    <row r="289" spans="1:42" ht="22.5" customHeight="1">
      <c r="A289" s="144"/>
      <c r="B289" s="588"/>
      <c r="C289" s="588"/>
      <c r="D289" s="588"/>
      <c r="E289" s="588"/>
      <c r="F289" s="588"/>
      <c r="G289" s="588"/>
      <c r="H289" s="589"/>
      <c r="I289" s="589"/>
      <c r="J289" s="589"/>
      <c r="K289" s="590"/>
      <c r="L289" s="591"/>
      <c r="M289" s="592"/>
      <c r="N289" s="593"/>
      <c r="O289" s="594"/>
      <c r="P289" s="594"/>
      <c r="Q289" s="595"/>
      <c r="R289" s="596"/>
      <c r="S289" s="597"/>
      <c r="T289" s="598"/>
      <c r="U289" s="599"/>
      <c r="V289" s="597"/>
      <c r="W289" s="588"/>
      <c r="X289" s="588"/>
      <c r="Y289" s="589"/>
      <c r="Z289" s="589"/>
      <c r="AA289" s="596"/>
      <c r="AB289" s="591"/>
      <c r="AC289" s="596"/>
      <c r="AD289" s="596"/>
      <c r="AE289" s="596"/>
      <c r="AF289" s="596"/>
      <c r="AG289" s="596"/>
      <c r="AH289" s="596"/>
      <c r="AI289" s="596"/>
      <c r="AJ289" s="596"/>
      <c r="AK289" s="596"/>
      <c r="AL289" s="600"/>
      <c r="AM289" s="596"/>
      <c r="AN289" s="596"/>
      <c r="AO289" s="596"/>
      <c r="AP289" s="596"/>
    </row>
    <row r="290" spans="1:42" ht="22.5" customHeight="1">
      <c r="A290" s="144"/>
      <c r="B290" s="588"/>
      <c r="C290" s="588"/>
      <c r="D290" s="588"/>
      <c r="E290" s="588"/>
      <c r="F290" s="588"/>
      <c r="G290" s="588"/>
      <c r="H290" s="589"/>
      <c r="I290" s="589"/>
      <c r="J290" s="589"/>
      <c r="K290" s="590"/>
      <c r="L290" s="591"/>
      <c r="M290" s="592"/>
      <c r="N290" s="593"/>
      <c r="O290" s="594"/>
      <c r="P290" s="594"/>
      <c r="Q290" s="595"/>
      <c r="R290" s="596"/>
      <c r="S290" s="597"/>
      <c r="T290" s="598"/>
      <c r="U290" s="599"/>
      <c r="V290" s="597"/>
      <c r="W290" s="588"/>
      <c r="X290" s="588"/>
      <c r="Y290" s="589"/>
      <c r="Z290" s="589"/>
      <c r="AA290" s="596"/>
      <c r="AB290" s="591"/>
      <c r="AC290" s="596"/>
      <c r="AD290" s="596"/>
      <c r="AE290" s="596"/>
      <c r="AF290" s="596"/>
      <c r="AG290" s="596"/>
      <c r="AH290" s="596"/>
      <c r="AI290" s="596"/>
      <c r="AJ290" s="596"/>
      <c r="AK290" s="596"/>
      <c r="AL290" s="600"/>
      <c r="AM290" s="596"/>
      <c r="AN290" s="596"/>
      <c r="AO290" s="596"/>
      <c r="AP290" s="596"/>
    </row>
    <row r="291" spans="1:42" ht="22.5" customHeight="1">
      <c r="A291" s="144"/>
      <c r="B291" s="588"/>
      <c r="C291" s="588"/>
      <c r="D291" s="588"/>
      <c r="E291" s="588"/>
      <c r="F291" s="588"/>
      <c r="G291" s="588"/>
      <c r="H291" s="589"/>
      <c r="I291" s="589"/>
      <c r="J291" s="589"/>
      <c r="K291" s="590"/>
      <c r="L291" s="591"/>
      <c r="M291" s="592"/>
      <c r="N291" s="593"/>
      <c r="O291" s="594"/>
      <c r="P291" s="594"/>
      <c r="Q291" s="595"/>
      <c r="R291" s="596"/>
      <c r="S291" s="597"/>
      <c r="T291" s="598"/>
      <c r="U291" s="599"/>
      <c r="V291" s="597"/>
      <c r="W291" s="588"/>
      <c r="X291" s="588"/>
      <c r="Y291" s="589"/>
      <c r="Z291" s="589"/>
      <c r="AA291" s="596"/>
      <c r="AB291" s="591"/>
      <c r="AC291" s="596"/>
      <c r="AD291" s="596"/>
      <c r="AE291" s="596"/>
      <c r="AF291" s="596"/>
      <c r="AG291" s="596"/>
      <c r="AH291" s="596"/>
      <c r="AI291" s="596"/>
      <c r="AJ291" s="596"/>
      <c r="AK291" s="596"/>
      <c r="AL291" s="600"/>
      <c r="AM291" s="596"/>
      <c r="AN291" s="596"/>
      <c r="AO291" s="596"/>
      <c r="AP291" s="596"/>
    </row>
    <row r="292" spans="1:42" ht="22.5" customHeight="1">
      <c r="A292" s="144"/>
      <c r="B292" s="588"/>
      <c r="C292" s="588"/>
      <c r="D292" s="588"/>
      <c r="E292" s="588"/>
      <c r="F292" s="588"/>
      <c r="G292" s="588"/>
      <c r="H292" s="589"/>
      <c r="I292" s="589"/>
      <c r="J292" s="589"/>
      <c r="K292" s="590"/>
      <c r="L292" s="591"/>
      <c r="M292" s="592"/>
      <c r="N292" s="593"/>
      <c r="O292" s="594"/>
      <c r="P292" s="594"/>
      <c r="Q292" s="595"/>
      <c r="R292" s="596"/>
      <c r="S292" s="597"/>
      <c r="T292" s="598"/>
      <c r="U292" s="599"/>
      <c r="V292" s="597"/>
      <c r="W292" s="588"/>
      <c r="X292" s="588"/>
      <c r="Y292" s="589"/>
      <c r="Z292" s="589"/>
      <c r="AA292" s="596"/>
      <c r="AB292" s="591"/>
      <c r="AC292" s="596"/>
      <c r="AD292" s="596"/>
      <c r="AE292" s="596"/>
      <c r="AF292" s="596"/>
      <c r="AG292" s="596"/>
      <c r="AH292" s="596"/>
      <c r="AI292" s="596"/>
      <c r="AJ292" s="596"/>
      <c r="AK292" s="596"/>
      <c r="AL292" s="600"/>
      <c r="AM292" s="596"/>
      <c r="AN292" s="596"/>
      <c r="AO292" s="596"/>
      <c r="AP292" s="596"/>
    </row>
    <row r="293" spans="1:42" ht="22.5" customHeight="1">
      <c r="A293" s="144"/>
      <c r="B293" s="588"/>
      <c r="C293" s="588"/>
      <c r="D293" s="588"/>
      <c r="E293" s="588"/>
      <c r="F293" s="588"/>
      <c r="G293" s="588"/>
      <c r="H293" s="589"/>
      <c r="I293" s="589"/>
      <c r="J293" s="589"/>
      <c r="K293" s="590"/>
      <c r="L293" s="591"/>
      <c r="M293" s="592"/>
      <c r="N293" s="593"/>
      <c r="O293" s="594"/>
      <c r="P293" s="594"/>
      <c r="Q293" s="595"/>
      <c r="R293" s="596"/>
      <c r="S293" s="597"/>
      <c r="T293" s="598"/>
      <c r="U293" s="599"/>
      <c r="V293" s="597"/>
      <c r="W293" s="588"/>
      <c r="X293" s="588"/>
      <c r="Y293" s="589"/>
      <c r="Z293" s="589"/>
      <c r="AA293" s="596"/>
      <c r="AB293" s="591"/>
      <c r="AC293" s="596"/>
      <c r="AD293" s="596"/>
      <c r="AE293" s="596"/>
      <c r="AF293" s="596"/>
      <c r="AG293" s="596"/>
      <c r="AH293" s="596"/>
      <c r="AI293" s="596"/>
      <c r="AJ293" s="596"/>
      <c r="AK293" s="596"/>
      <c r="AL293" s="600"/>
      <c r="AM293" s="596"/>
      <c r="AN293" s="596"/>
      <c r="AO293" s="596"/>
      <c r="AP293" s="596"/>
    </row>
    <row r="294" spans="1:42" ht="22.5" customHeight="1">
      <c r="A294" s="144"/>
      <c r="B294" s="588"/>
      <c r="C294" s="588"/>
      <c r="D294" s="588"/>
      <c r="E294" s="588"/>
      <c r="F294" s="588"/>
      <c r="G294" s="588"/>
      <c r="H294" s="589"/>
      <c r="I294" s="589"/>
      <c r="J294" s="589"/>
      <c r="K294" s="590"/>
      <c r="L294" s="591"/>
      <c r="M294" s="592"/>
      <c r="N294" s="593"/>
      <c r="O294" s="594"/>
      <c r="P294" s="594"/>
      <c r="Q294" s="595"/>
      <c r="R294" s="596"/>
      <c r="S294" s="597"/>
      <c r="T294" s="598"/>
      <c r="U294" s="599"/>
      <c r="V294" s="597"/>
      <c r="W294" s="588"/>
      <c r="X294" s="588"/>
      <c r="Y294" s="589"/>
      <c r="Z294" s="589"/>
      <c r="AA294" s="596"/>
      <c r="AB294" s="591"/>
      <c r="AC294" s="596"/>
      <c r="AD294" s="596"/>
      <c r="AE294" s="596"/>
      <c r="AF294" s="596"/>
      <c r="AG294" s="596"/>
      <c r="AH294" s="596"/>
      <c r="AI294" s="596"/>
      <c r="AJ294" s="596"/>
      <c r="AK294" s="596"/>
      <c r="AL294" s="600"/>
      <c r="AM294" s="596"/>
      <c r="AN294" s="596"/>
      <c r="AO294" s="596"/>
      <c r="AP294" s="596"/>
    </row>
    <row r="295" spans="1:42" ht="22.5" customHeight="1">
      <c r="A295" s="144"/>
      <c r="B295" s="588"/>
      <c r="C295" s="588"/>
      <c r="D295" s="588"/>
      <c r="E295" s="588"/>
      <c r="F295" s="588"/>
      <c r="G295" s="588"/>
      <c r="H295" s="589"/>
      <c r="I295" s="589"/>
      <c r="J295" s="589"/>
      <c r="K295" s="590"/>
      <c r="L295" s="591"/>
      <c r="M295" s="592"/>
      <c r="N295" s="593"/>
      <c r="O295" s="594"/>
      <c r="P295" s="594"/>
      <c r="Q295" s="595"/>
      <c r="R295" s="596"/>
      <c r="S295" s="597"/>
      <c r="T295" s="598"/>
      <c r="U295" s="599"/>
      <c r="V295" s="597"/>
      <c r="W295" s="588"/>
      <c r="X295" s="588"/>
      <c r="Y295" s="589"/>
      <c r="Z295" s="589"/>
      <c r="AA295" s="596"/>
      <c r="AB295" s="591"/>
      <c r="AC295" s="596"/>
      <c r="AD295" s="596"/>
      <c r="AE295" s="596"/>
      <c r="AF295" s="596"/>
      <c r="AG295" s="596"/>
      <c r="AH295" s="596"/>
      <c r="AI295" s="596"/>
      <c r="AJ295" s="596"/>
      <c r="AK295" s="596"/>
      <c r="AL295" s="600"/>
      <c r="AM295" s="596"/>
      <c r="AN295" s="596"/>
      <c r="AO295" s="596"/>
      <c r="AP295" s="596"/>
    </row>
    <row r="296" spans="1:42" ht="22.5" customHeight="1">
      <c r="A296" s="144"/>
      <c r="B296" s="588"/>
      <c r="C296" s="588"/>
      <c r="D296" s="588"/>
      <c r="E296" s="588"/>
      <c r="F296" s="588"/>
      <c r="G296" s="588"/>
      <c r="H296" s="589"/>
      <c r="I296" s="589"/>
      <c r="J296" s="589"/>
      <c r="K296" s="590"/>
      <c r="L296" s="591"/>
      <c r="M296" s="592"/>
      <c r="N296" s="593"/>
      <c r="O296" s="594"/>
      <c r="P296" s="594"/>
      <c r="Q296" s="595"/>
      <c r="R296" s="596"/>
      <c r="S296" s="597"/>
      <c r="T296" s="598"/>
      <c r="U296" s="599"/>
      <c r="V296" s="597"/>
      <c r="W296" s="588"/>
      <c r="X296" s="588"/>
      <c r="Y296" s="589"/>
      <c r="Z296" s="589"/>
      <c r="AA296" s="596"/>
      <c r="AB296" s="591"/>
      <c r="AC296" s="596"/>
      <c r="AD296" s="596"/>
      <c r="AE296" s="596"/>
      <c r="AF296" s="596"/>
      <c r="AG296" s="596"/>
      <c r="AH296" s="596"/>
      <c r="AI296" s="596"/>
      <c r="AJ296" s="596"/>
      <c r="AK296" s="596"/>
      <c r="AL296" s="600"/>
      <c r="AM296" s="596"/>
      <c r="AN296" s="596"/>
      <c r="AO296" s="596"/>
      <c r="AP296" s="596"/>
    </row>
    <row r="297" spans="1:42" ht="22.5" customHeight="1">
      <c r="A297" s="144"/>
      <c r="B297" s="100"/>
      <c r="C297" s="100"/>
      <c r="D297" s="100"/>
      <c r="E297" s="100"/>
      <c r="F297" s="100"/>
      <c r="G297" s="100"/>
      <c r="H297" s="101"/>
      <c r="I297" s="101">
        <v>0</v>
      </c>
      <c r="J297" s="101"/>
      <c r="K297" s="119"/>
      <c r="L297" s="120"/>
      <c r="M297" s="121">
        <v>0</v>
      </c>
      <c r="N297" s="118" t="s">
        <v>41</v>
      </c>
      <c r="O297" s="122">
        <v>0</v>
      </c>
      <c r="P297" s="122">
        <v>0</v>
      </c>
      <c r="Q297" s="138"/>
      <c r="R297" s="116"/>
      <c r="S297" s="137"/>
      <c r="T297" s="135">
        <v>46190</v>
      </c>
      <c r="U297" s="136">
        <v>2</v>
      </c>
      <c r="V297" s="137"/>
      <c r="W297" s="100" t="s">
        <v>223</v>
      </c>
      <c r="X297" s="100" t="s">
        <v>196</v>
      </c>
      <c r="Y297" s="101">
        <v>0</v>
      </c>
      <c r="Z297" s="101">
        <v>0</v>
      </c>
      <c r="AA297" s="116"/>
      <c r="AB297" s="120"/>
      <c r="AC297" s="116"/>
      <c r="AD297" s="116"/>
      <c r="AE297" s="116"/>
      <c r="AF297" s="116"/>
      <c r="AG297" s="116"/>
      <c r="AH297" s="116"/>
      <c r="AI297" s="116"/>
      <c r="AJ297" s="116"/>
      <c r="AK297" s="116"/>
      <c r="AL297" s="142"/>
      <c r="AM297" s="116"/>
      <c r="AN297" s="116"/>
      <c r="AO297" s="116"/>
      <c r="AP297" s="116"/>
    </row>
  </sheetData>
  <mergeCells count="1">
    <mergeCell ref="S4:AP4"/>
  </mergeCells>
  <dataValidations count="2">
    <dataValidation allowBlank="1" showInputMessage="1" showErrorMessage="1" prompt="NO MODIFICAR LA INFORMACIÓN" sqref="F5:G5" xr:uid="{00000000-0002-0000-0500-000000000000}"/>
    <dataValidation type="list" allowBlank="1" showInputMessage="1" showErrorMessage="1" sqref="Q222:Q230 Q194 Q101 Q43 Q232:Q244 Q92:Q94 Q105" xr:uid="{A9C299B3-476D-4022-B0A8-835D505DC104}">
      <formula1>"ENERO,FEBRERO,MARZO,ABRIL,MAYO,JUNIO,JULIO,AGOSTO,SEPTIEMBRE,OCTUBRE,NOVIEMBRE,DICIEMBRE"</formula1>
    </dataValidation>
  </dataValidations>
  <pageMargins left="0.7" right="0.7" top="0.75" bottom="0.75" header="0.3" footer="0.3"/>
  <pageSetup orientation="portrait"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39991454817346722"/>
    <pageSetUpPr fitToPage="1"/>
  </sheetPr>
  <dimension ref="A1:AG127"/>
  <sheetViews>
    <sheetView view="pageBreakPreview" topLeftCell="A10" zoomScale="70" zoomScaleNormal="90" workbookViewId="0">
      <selection activeCell="C11" sqref="C11:E11"/>
    </sheetView>
  </sheetViews>
  <sheetFormatPr baseColWidth="10" defaultColWidth="11" defaultRowHeight="15"/>
  <cols>
    <col min="1" max="1" width="15.5703125" customWidth="1"/>
    <col min="2" max="2" width="50.42578125" customWidth="1"/>
    <col min="3" max="3" width="33.85546875" customWidth="1"/>
    <col min="4" max="4" width="30.140625" customWidth="1"/>
    <col min="5" max="5" width="12.7109375" customWidth="1"/>
    <col min="6" max="7" width="13" customWidth="1"/>
    <col min="8" max="8" width="18.42578125" customWidth="1"/>
    <col min="9" max="9" width="11.5703125" customWidth="1"/>
    <col min="10" max="10" width="10.85546875" customWidth="1"/>
    <col min="11" max="11" width="14.140625" customWidth="1"/>
    <col min="12" max="12" width="17.28515625" customWidth="1"/>
    <col min="13" max="13" width="8.42578125" customWidth="1"/>
    <col min="14" max="15" width="12.28515625" customWidth="1"/>
  </cols>
  <sheetData>
    <row r="1" spans="1:15">
      <c r="A1" s="708" t="s">
        <v>0</v>
      </c>
      <c r="B1" s="708"/>
      <c r="C1" s="708"/>
      <c r="D1" s="708"/>
      <c r="E1" s="708"/>
      <c r="F1" s="708"/>
      <c r="G1" s="708"/>
      <c r="H1" s="708"/>
      <c r="I1" s="708"/>
      <c r="J1" s="708"/>
      <c r="K1" s="708"/>
      <c r="L1" s="708"/>
      <c r="M1" s="708"/>
      <c r="N1" s="708"/>
      <c r="O1" s="708"/>
    </row>
    <row r="2" spans="1:15">
      <c r="A2" s="708" t="s">
        <v>748</v>
      </c>
      <c r="B2" s="708"/>
      <c r="C2" s="708"/>
      <c r="D2" s="708"/>
      <c r="E2" s="708"/>
      <c r="F2" s="708"/>
      <c r="G2" s="708"/>
      <c r="H2" s="708"/>
      <c r="I2" s="708"/>
      <c r="J2" s="708"/>
      <c r="K2" s="708"/>
      <c r="L2" s="708"/>
      <c r="M2" s="708"/>
      <c r="N2" s="708"/>
      <c r="O2" s="708"/>
    </row>
    <row r="3" spans="1:15">
      <c r="A3" s="708" t="s">
        <v>2260</v>
      </c>
      <c r="B3" s="708"/>
      <c r="C3" s="708"/>
      <c r="D3" s="708"/>
      <c r="E3" s="708"/>
      <c r="F3" s="708"/>
      <c r="G3" s="708"/>
      <c r="H3" s="708"/>
      <c r="I3" s="708"/>
      <c r="J3" s="708"/>
      <c r="K3" s="708"/>
      <c r="L3" s="708"/>
      <c r="M3" s="708"/>
      <c r="N3" s="708"/>
      <c r="O3" s="708"/>
    </row>
    <row r="4" spans="1:15">
      <c r="A4" s="709" t="s">
        <v>2261</v>
      </c>
      <c r="B4" s="709"/>
      <c r="C4" s="709"/>
      <c r="D4" s="709"/>
      <c r="E4" s="709"/>
      <c r="F4" s="709"/>
      <c r="G4" s="709"/>
      <c r="H4" s="709"/>
      <c r="I4" s="709"/>
      <c r="J4" s="709"/>
      <c r="K4" s="709"/>
      <c r="L4" s="709"/>
      <c r="M4" s="709"/>
      <c r="N4" s="709"/>
      <c r="O4" s="709"/>
    </row>
    <row r="5" spans="1:15">
      <c r="A5" s="42" t="s">
        <v>2262</v>
      </c>
      <c r="B5" s="43"/>
      <c r="C5" s="43"/>
      <c r="D5" s="43"/>
      <c r="E5" s="43"/>
      <c r="F5" s="43"/>
      <c r="G5" s="43"/>
      <c r="H5" s="43"/>
      <c r="I5" s="43"/>
      <c r="J5" s="43"/>
      <c r="K5" s="43"/>
      <c r="L5" s="43"/>
      <c r="M5" s="43"/>
      <c r="N5" s="43"/>
      <c r="O5" s="43"/>
    </row>
    <row r="6" spans="1:15" ht="78.75" customHeight="1">
      <c r="A6" s="44" t="s">
        <v>2263</v>
      </c>
      <c r="B6" s="695" t="s">
        <v>2264</v>
      </c>
      <c r="C6" s="696"/>
      <c r="D6" s="696"/>
      <c r="E6" s="696"/>
      <c r="F6" s="696"/>
      <c r="G6" s="696"/>
      <c r="H6" s="696"/>
      <c r="I6" s="696"/>
      <c r="J6" s="696"/>
      <c r="K6" s="696"/>
      <c r="L6" s="696"/>
      <c r="M6" s="696"/>
      <c r="N6" s="696"/>
      <c r="O6" s="697"/>
    </row>
    <row r="7" spans="1:15" ht="51.75" customHeight="1">
      <c r="A7" s="44" t="s">
        <v>2265</v>
      </c>
      <c r="B7" s="695" t="s">
        <v>2266</v>
      </c>
      <c r="C7" s="696"/>
      <c r="D7" s="696"/>
      <c r="E7" s="696"/>
      <c r="F7" s="696"/>
      <c r="G7" s="696"/>
      <c r="H7" s="696"/>
      <c r="I7" s="696"/>
      <c r="J7" s="696"/>
      <c r="K7" s="696"/>
      <c r="L7" s="696"/>
      <c r="M7" s="696"/>
      <c r="N7" s="696"/>
      <c r="O7" s="697"/>
    </row>
    <row r="8" spans="1:15" ht="36" customHeight="1">
      <c r="A8" s="44" t="s">
        <v>2267</v>
      </c>
      <c r="B8" s="698" t="s">
        <v>2268</v>
      </c>
      <c r="C8" s="699"/>
      <c r="D8" s="699"/>
      <c r="E8" s="699"/>
      <c r="F8" s="699"/>
      <c r="G8" s="699"/>
      <c r="H8" s="699"/>
      <c r="I8" s="699"/>
      <c r="J8" s="699"/>
      <c r="K8" s="699"/>
      <c r="L8" s="699"/>
      <c r="M8" s="699"/>
      <c r="N8" s="699"/>
      <c r="O8" s="700"/>
    </row>
    <row r="9" spans="1:15">
      <c r="A9" s="44" t="s">
        <v>2269</v>
      </c>
      <c r="B9" s="698" t="s">
        <v>2270</v>
      </c>
      <c r="C9" s="699"/>
      <c r="D9" s="699"/>
      <c r="E9" s="699"/>
      <c r="F9" s="699"/>
      <c r="G9" s="699"/>
      <c r="H9" s="699"/>
      <c r="I9" s="699"/>
      <c r="J9" s="699"/>
      <c r="K9" s="699"/>
      <c r="L9" s="699"/>
      <c r="M9" s="699"/>
      <c r="N9" s="699"/>
      <c r="O9" s="700"/>
    </row>
    <row r="10" spans="1:15">
      <c r="A10" s="45" t="s">
        <v>2271</v>
      </c>
      <c r="B10" s="46"/>
      <c r="C10" s="46"/>
      <c r="D10" s="46"/>
      <c r="E10" s="46"/>
      <c r="F10" s="46"/>
      <c r="G10" s="46"/>
      <c r="H10" s="46"/>
      <c r="I10" s="46"/>
      <c r="J10" s="46"/>
      <c r="K10" s="46"/>
      <c r="L10" s="46"/>
      <c r="M10" s="46"/>
      <c r="N10" s="46"/>
      <c r="O10" s="46"/>
    </row>
    <row r="11" spans="1:15" s="37" customFormat="1" ht="12">
      <c r="A11" s="687" t="s">
        <v>2272</v>
      </c>
      <c r="B11" s="688"/>
      <c r="C11" s="701" t="str">
        <f>IFERROR(VLOOKUP($D$14,CERT_ACT_POA!$B$7:$AZ$15,6,FALSE),"")</f>
        <v/>
      </c>
      <c r="D11" s="701"/>
      <c r="E11" s="701"/>
      <c r="F11" s="687" t="s">
        <v>2273</v>
      </c>
      <c r="G11" s="688"/>
      <c r="H11" s="702" t="str">
        <f>IFERROR(VLOOKUP($D$14,CERT_ACT_POA!$B$7:$AZ$15,3,FALSE),"")</f>
        <v/>
      </c>
      <c r="I11" s="703"/>
      <c r="J11" s="703"/>
      <c r="K11" s="704"/>
      <c r="L11" s="44" t="s">
        <v>2274</v>
      </c>
      <c r="M11" s="705" t="str">
        <f>IFERROR(VLOOKUP($D$14,CERT_ACT_POA!$B$7:$AZ$15,4,FALSE),"")</f>
        <v/>
      </c>
      <c r="N11" s="706"/>
      <c r="O11" s="707"/>
    </row>
    <row r="12" spans="1:15" s="37" customFormat="1" ht="36">
      <c r="A12" s="687" t="s">
        <v>2275</v>
      </c>
      <c r="B12" s="688"/>
      <c r="C12" s="691" t="str">
        <f>IFERROR(VLOOKUP($D$14,CERT_ACT_POA!$B$7:$AZ$15,35,FALSE),"")</f>
        <v/>
      </c>
      <c r="D12" s="691"/>
      <c r="E12" s="691"/>
      <c r="F12" s="687" t="s">
        <v>2217</v>
      </c>
      <c r="G12" s="688"/>
      <c r="H12" s="692" t="str">
        <f>IFERROR(VLOOKUP($D$14,CERT_ACT_POA!$B$7:$AZ$15,36,FALSE),"")</f>
        <v/>
      </c>
      <c r="I12" s="693"/>
      <c r="J12" s="693"/>
      <c r="K12" s="693"/>
      <c r="L12" s="44" t="s">
        <v>2276</v>
      </c>
      <c r="M12" s="693" t="str">
        <f>+IF(H12="","",H12)</f>
        <v/>
      </c>
      <c r="N12" s="693"/>
      <c r="O12" s="694"/>
    </row>
    <row r="13" spans="1:15">
      <c r="A13" s="45" t="s">
        <v>2277</v>
      </c>
      <c r="B13" s="47"/>
      <c r="C13" s="46"/>
      <c r="D13" s="46"/>
      <c r="E13" s="46"/>
      <c r="F13" s="46"/>
      <c r="G13" s="46"/>
      <c r="H13" s="46"/>
      <c r="I13" s="46"/>
      <c r="J13" s="46"/>
      <c r="K13" s="46"/>
      <c r="L13" s="46"/>
      <c r="M13" s="46"/>
      <c r="N13" s="46"/>
      <c r="O13" s="46"/>
    </row>
    <row r="14" spans="1:15" ht="26.25">
      <c r="A14" s="687" t="s">
        <v>2278</v>
      </c>
      <c r="B14" s="688"/>
      <c r="C14" s="463" t="s">
        <v>2279</v>
      </c>
      <c r="D14" s="48">
        <v>2</v>
      </c>
      <c r="E14" s="46"/>
      <c r="F14" s="46"/>
      <c r="G14" s="46"/>
      <c r="H14" s="46"/>
      <c r="I14" s="46"/>
      <c r="J14" s="46"/>
      <c r="K14" s="46"/>
      <c r="L14" s="46"/>
      <c r="M14" s="46"/>
      <c r="N14" s="46"/>
      <c r="O14" s="46"/>
    </row>
    <row r="15" spans="1:15">
      <c r="A15" s="687"/>
      <c r="B15" s="689"/>
      <c r="C15" s="689"/>
      <c r="D15" s="689"/>
      <c r="E15" s="689"/>
      <c r="F15" s="689"/>
      <c r="G15" s="689"/>
      <c r="H15" s="689"/>
      <c r="I15" s="689" t="s">
        <v>2280</v>
      </c>
      <c r="J15" s="689"/>
      <c r="K15" s="689"/>
      <c r="L15" s="689"/>
      <c r="M15" s="689"/>
      <c r="N15" s="689"/>
      <c r="O15" s="688"/>
    </row>
    <row r="16" spans="1:15" s="38" customFormat="1" ht="24" customHeight="1">
      <c r="A16" s="44" t="s">
        <v>2281</v>
      </c>
      <c r="B16" s="44" t="s">
        <v>2282</v>
      </c>
      <c r="C16" s="44" t="s">
        <v>2283</v>
      </c>
      <c r="D16" s="44" t="s">
        <v>2284</v>
      </c>
      <c r="E16" s="44" t="s">
        <v>2285</v>
      </c>
      <c r="F16" s="44" t="s">
        <v>2286</v>
      </c>
      <c r="G16" s="44" t="s">
        <v>2287</v>
      </c>
      <c r="H16" s="49" t="s">
        <v>2288</v>
      </c>
      <c r="I16" s="687" t="s">
        <v>2289</v>
      </c>
      <c r="J16" s="689"/>
      <c r="K16" s="688"/>
      <c r="L16" s="690" t="s">
        <v>2290</v>
      </c>
      <c r="M16" s="690"/>
      <c r="N16" s="690" t="s">
        <v>2291</v>
      </c>
      <c r="O16" s="690"/>
    </row>
    <row r="17" spans="1:15" s="39" customFormat="1" ht="72.95" customHeight="1">
      <c r="A17" s="50" t="e">
        <f t="array" aca="1" ref="A17" ca="1">_xlfn._xlws.FILTER(CERT_ACT_POA!$C$7:$C$15,CERT_ACT_POA!$B$7:$B$15=$D$14,"")</f>
        <v>#NAME?</v>
      </c>
      <c r="B17" s="50" t="e">
        <f t="array" aca="1" ref="B17" ca="1">_xlfn._xlws.FILTER(CERT_ACT_POA!$K$7:$K$15,CERT_ACT_POA!$B$7:$B$15=$D$14,"")</f>
        <v>#NAME?</v>
      </c>
      <c r="C17" s="50" t="e">
        <f t="array" aca="1" ref="C17" ca="1">_xlfn._xlws.FILTER(CERT_ACT_POA!$L$7:$L$15,CERT_ACT_POA!$B$7:$B$15=$D$14,"")</f>
        <v>#NAME?</v>
      </c>
      <c r="D17" s="50" t="e">
        <f t="array" aca="1" ref="D17" ca="1">_xlfn._xlws.FILTER(CERT_ACT_POA!$AI$7:$AI$15,CERT_ACT_POA!$B$7:$B$15=$D$14,"")</f>
        <v>#NAME?</v>
      </c>
      <c r="E17" s="51" t="e">
        <f t="array" aca="1" ref="E17" ca="1">_xlfn._xlws.FILTER(CERT_ACT_POA!$Z$7:$Z$15,CERT_ACT_POA!$B$7:$B$15=$D$14,"")</f>
        <v>#NAME?</v>
      </c>
      <c r="F17" s="51" t="e">
        <f t="array" aca="1" ref="F17" ca="1">_xlfn._xlws.FILTER(CERT_ACT_POA!$AA$7:$AA$15,CERT_ACT_POA!$B$7:$B$15=$D$14,"")</f>
        <v>#NAME?</v>
      </c>
      <c r="G17" s="52" t="e">
        <f t="array" aca="1" ref="G17" ca="1">_xlfn._xlws.FILTER(CERT_ACT_POA!$AB$7:$AB$15,CERT_ACT_POA!$B$7:$B$15=$D$14,"")</f>
        <v>#NAME?</v>
      </c>
      <c r="H17" s="53" t="e">
        <f t="array" aca="1" ref="H17" ca="1">_xlfn._xlws.FILTER(CERT_ACT_POA!$X$7:$X$15,CERT_ACT_POA!$B$7:$B$15=$D$14,"")</f>
        <v>#NAME?</v>
      </c>
      <c r="I17" s="683" t="e">
        <f t="shared" ref="I17:I22" ca="1" si="0">E17</f>
        <v>#NAME?</v>
      </c>
      <c r="J17" s="683"/>
      <c r="K17" s="684"/>
      <c r="L17" s="685" t="s">
        <v>2292</v>
      </c>
      <c r="M17" s="686"/>
      <c r="N17" s="685" t="s">
        <v>41</v>
      </c>
      <c r="O17" s="686"/>
    </row>
    <row r="18" spans="1:15" s="39" customFormat="1" ht="38.1" customHeight="1">
      <c r="A18" s="50"/>
      <c r="B18" s="50"/>
      <c r="C18" s="50"/>
      <c r="D18" s="50"/>
      <c r="E18" s="51"/>
      <c r="F18" s="51"/>
      <c r="G18" s="52"/>
      <c r="H18" s="53"/>
      <c r="I18" s="683">
        <f t="shared" si="0"/>
        <v>0</v>
      </c>
      <c r="J18" s="683"/>
      <c r="K18" s="684"/>
      <c r="L18" s="72"/>
      <c r="M18" s="73"/>
      <c r="N18" s="72"/>
      <c r="O18" s="73"/>
    </row>
    <row r="19" spans="1:15" s="39" customFormat="1" ht="38.1" customHeight="1">
      <c r="A19" s="50"/>
      <c r="B19" s="50"/>
      <c r="C19" s="50"/>
      <c r="D19" s="50"/>
      <c r="E19" s="51"/>
      <c r="F19" s="51"/>
      <c r="G19" s="52"/>
      <c r="H19" s="53"/>
      <c r="I19" s="683">
        <f t="shared" si="0"/>
        <v>0</v>
      </c>
      <c r="J19" s="683"/>
      <c r="K19" s="684"/>
      <c r="L19" s="72"/>
      <c r="M19" s="73"/>
      <c r="N19" s="72"/>
      <c r="O19" s="73"/>
    </row>
    <row r="20" spans="1:15" s="39" customFormat="1" ht="38.1" customHeight="1">
      <c r="A20" s="50"/>
      <c r="B20" s="50"/>
      <c r="C20" s="50"/>
      <c r="D20" s="50"/>
      <c r="E20" s="51"/>
      <c r="F20" s="51"/>
      <c r="G20" s="52"/>
      <c r="H20" s="53"/>
      <c r="I20" s="683">
        <f t="shared" si="0"/>
        <v>0</v>
      </c>
      <c r="J20" s="683"/>
      <c r="K20" s="684"/>
      <c r="L20" s="72"/>
      <c r="M20" s="73"/>
      <c r="N20" s="72"/>
      <c r="O20" s="73"/>
    </row>
    <row r="21" spans="1:15" s="39" customFormat="1" ht="38.1" customHeight="1">
      <c r="A21" s="50"/>
      <c r="B21" s="50"/>
      <c r="C21" s="50"/>
      <c r="D21" s="50"/>
      <c r="E21" s="51"/>
      <c r="F21" s="51"/>
      <c r="G21" s="52"/>
      <c r="H21" s="53"/>
      <c r="I21" s="683">
        <f t="shared" si="0"/>
        <v>0</v>
      </c>
      <c r="J21" s="683"/>
      <c r="K21" s="684"/>
      <c r="L21" s="72"/>
      <c r="M21" s="73"/>
      <c r="N21" s="72"/>
      <c r="O21" s="73"/>
    </row>
    <row r="22" spans="1:15" s="39" customFormat="1" ht="38.1" customHeight="1">
      <c r="A22" s="50"/>
      <c r="B22" s="50"/>
      <c r="C22" s="50"/>
      <c r="D22" s="50"/>
      <c r="E22" s="51"/>
      <c r="F22" s="51"/>
      <c r="G22" s="52"/>
      <c r="H22" s="53"/>
      <c r="I22" s="683">
        <f t="shared" si="0"/>
        <v>0</v>
      </c>
      <c r="J22" s="683"/>
      <c r="K22" s="684"/>
      <c r="L22" s="685"/>
      <c r="M22" s="686"/>
      <c r="N22" s="685"/>
      <c r="O22" s="686"/>
    </row>
    <row r="23" spans="1:15" ht="18.75">
      <c r="A23" s="667" t="str">
        <f>IFERROR(VLOOKUP(#REF!,[17]CERT_ACT_POA!$B$6:$AI$413,3,FALSE),"")</f>
        <v/>
      </c>
      <c r="B23" s="668"/>
      <c r="C23" s="668"/>
      <c r="D23" s="668"/>
      <c r="E23" s="668"/>
      <c r="F23" s="669"/>
      <c r="G23" s="54" t="e">
        <f ca="1">+SUM(G17:G22)</f>
        <v>#NAME?</v>
      </c>
      <c r="H23" s="55"/>
      <c r="I23" s="59"/>
      <c r="J23" s="59"/>
      <c r="K23" s="59"/>
      <c r="L23" s="59"/>
      <c r="M23" s="59"/>
      <c r="N23" s="59"/>
      <c r="O23" s="59"/>
    </row>
    <row r="24" spans="1:15" ht="15.75">
      <c r="A24" s="56"/>
      <c r="B24" s="57"/>
      <c r="C24" s="57"/>
      <c r="D24" s="57"/>
      <c r="E24" s="57"/>
      <c r="F24" s="58"/>
      <c r="G24" s="58"/>
      <c r="H24" s="59"/>
      <c r="I24" s="59"/>
      <c r="J24" s="59"/>
      <c r="K24" s="59"/>
      <c r="L24" s="59"/>
      <c r="M24" s="59"/>
      <c r="N24" s="59"/>
      <c r="O24" s="59"/>
    </row>
    <row r="25" spans="1:15">
      <c r="A25" s="60" t="s">
        <v>2293</v>
      </c>
      <c r="B25" s="61"/>
      <c r="C25" s="61"/>
      <c r="D25" s="61"/>
      <c r="E25" s="61"/>
      <c r="F25" s="61"/>
      <c r="G25" s="61"/>
      <c r="H25" s="61"/>
      <c r="I25" s="61"/>
      <c r="J25" s="61"/>
      <c r="K25" s="61"/>
      <c r="L25" s="670" t="s">
        <v>2294</v>
      </c>
      <c r="M25" s="670"/>
      <c r="N25" s="670"/>
      <c r="O25" s="670"/>
    </row>
    <row r="26" spans="1:15" ht="24">
      <c r="A26" s="62" t="s">
        <v>2281</v>
      </c>
      <c r="B26" s="62" t="s">
        <v>2295</v>
      </c>
      <c r="C26" s="62" t="s">
        <v>2207</v>
      </c>
      <c r="D26" s="62" t="s">
        <v>2296</v>
      </c>
      <c r="E26" s="62" t="s">
        <v>2297</v>
      </c>
      <c r="F26" s="62" t="s">
        <v>2185</v>
      </c>
      <c r="G26" s="62" t="s">
        <v>20</v>
      </c>
      <c r="H26" s="62" t="s">
        <v>16</v>
      </c>
      <c r="I26" s="62" t="s">
        <v>18</v>
      </c>
      <c r="J26" s="62" t="s">
        <v>19</v>
      </c>
      <c r="K26" s="62" t="s">
        <v>2298</v>
      </c>
      <c r="L26" s="74" t="s">
        <v>175</v>
      </c>
      <c r="M26" s="74" t="s">
        <v>176</v>
      </c>
      <c r="N26" s="74" t="s">
        <v>2213</v>
      </c>
      <c r="O26" s="74" t="s">
        <v>2299</v>
      </c>
    </row>
    <row r="27" spans="1:15" s="40" customFormat="1" ht="12">
      <c r="A27" s="63" t="e">
        <f t="array" aca="1" ref="A27" ca="1">_xlfn._xlws.FILTER(CERT_ACT_POA!$C$7:$C$15,CERT_ACT_POA!$B$7:$B$15=$D$14,"")</f>
        <v>#NAME?</v>
      </c>
      <c r="B27" s="63" t="e">
        <f t="array" aca="1" ref="B27" ca="1">_xlfn._xlws.FILTER(CERT_ACT_POA!$O$7:$O$15,CERT_ACT_POA!$B$7:$B$15=$D$14,"")</f>
        <v>#NAME?</v>
      </c>
      <c r="C27" s="63" t="e">
        <f t="array" aca="1" ref="C27" ca="1">_xlfn._xlws.FILTER(CERT_ACT_POA!$P$7:$P$15,CERT_ACT_POA!$B$7:$B$15=$D$14,"")</f>
        <v>#NAME?</v>
      </c>
      <c r="D27" s="63" t="e">
        <f t="array" aca="1" ref="D27" ca="1">_xlfn._xlws.FILTER(CERT_ACT_POA!$Q$7:$Q$15,CERT_ACT_POA!$B$7:$B$15=$D$14,"")</f>
        <v>#NAME?</v>
      </c>
      <c r="E27" s="63" t="e">
        <f t="array" aca="1" ref="E27" ca="1">_xlfn._xlws.FILTER(CERT_ACT_POA!$R$7:$R$15,CERT_ACT_POA!$B$7:$B$15=$D$14,"")</f>
        <v>#NAME?</v>
      </c>
      <c r="F27" s="63" t="e">
        <f t="array" aca="1" ref="F27" ca="1">_xlfn._xlws.FILTER(CERT_ACT_POA!$S$7:$S$15,CERT_ACT_POA!$B$7:$B$15=$D$14,"")</f>
        <v>#NAME?</v>
      </c>
      <c r="G27" s="63" t="e">
        <f t="array" aca="1" ref="G27" ca="1">_xlfn._xlws.FILTER(CERT_ACT_POA!$T$7:$T$15,CERT_ACT_POA!$B$7:$B$15=$D$14,"")</f>
        <v>#NAME?</v>
      </c>
      <c r="H27" s="63" t="e">
        <f t="array" aca="1" ref="H27" ca="1">_xlfn._xlws.FILTER(CERT_ACT_POA!$U$7:$U$15,CERT_ACT_POA!$B$7:$B$15=$D$14,"")</f>
        <v>#NAME?</v>
      </c>
      <c r="I27" s="63" t="e">
        <f t="array" aca="1" ref="I27" ca="1">_xlfn._xlws.FILTER(CERT_ACT_POA!$V$7:$V$15,CERT_ACT_POA!$B$7:$B$15=$D$14,"")</f>
        <v>#NAME?</v>
      </c>
      <c r="J27" s="63" t="e">
        <f t="array" aca="1" ref="J27" ca="1">_xlfn._xlws.FILTER(CERT_ACT_POA!$W$7:$W$15,CERT_ACT_POA!$B$7:$B$15=$D$14,"")</f>
        <v>#NAME?</v>
      </c>
      <c r="K27" s="51" t="e">
        <f t="array" aca="1" ref="K27" ca="1">_xlfn._xlws.FILTER(CERT_ACT_POA!$AB$7:$AB$15,CERT_ACT_POA!$B$7:$B$15=$D$14,"")</f>
        <v>#NAME?</v>
      </c>
      <c r="L27" s="51" t="e">
        <f t="array" aca="1" ref="L27" ca="1">_xlfn._xlws.FILTER(CERT_ACT_POA!$AD$7:$AD$15,CERT_ACT_POA!$B$7:$B$15=$D$14,"")</f>
        <v>#NAME?</v>
      </c>
      <c r="M27" s="51" t="e">
        <f t="array" aca="1" ref="M27" ca="1">_xlfn._xlws.FILTER(CERT_ACT_POA!$AE$7:$AE$15,CERT_ACT_POA!$B$7:$B$15=$D$14,"")</f>
        <v>#NAME?</v>
      </c>
      <c r="N27" s="51" t="e">
        <f t="array" aca="1" ref="N27" ca="1">_xlfn._xlws.FILTER(CERT_ACT_POA!$AF$7:$AF$15,CERT_ACT_POA!$B$7:$B$15=$D$14,"")</f>
        <v>#NAME?</v>
      </c>
      <c r="O27" s="51" t="e">
        <f ca="1">+L27+M27+N27</f>
        <v>#NAME?</v>
      </c>
    </row>
    <row r="28" spans="1:15" s="40" customFormat="1" ht="12">
      <c r="A28" s="63"/>
      <c r="B28" s="63"/>
      <c r="C28" s="63"/>
      <c r="D28" s="63"/>
      <c r="E28" s="63"/>
      <c r="F28" s="63"/>
      <c r="G28" s="63"/>
      <c r="H28" s="63"/>
      <c r="I28" s="63"/>
      <c r="J28" s="63"/>
      <c r="K28" s="51"/>
      <c r="L28" s="51"/>
      <c r="M28" s="51"/>
      <c r="N28" s="51"/>
      <c r="O28" s="51">
        <v>0</v>
      </c>
    </row>
    <row r="29" spans="1:15">
      <c r="A29" s="63"/>
      <c r="B29" s="63"/>
      <c r="C29" s="63"/>
      <c r="D29" s="63"/>
      <c r="E29" s="63"/>
      <c r="F29" s="63"/>
      <c r="G29" s="63"/>
      <c r="H29" s="63"/>
      <c r="I29" s="63"/>
      <c r="J29" s="63"/>
      <c r="K29" s="51"/>
      <c r="L29" s="51"/>
      <c r="M29" s="51"/>
      <c r="N29" s="51"/>
      <c r="O29" s="51">
        <v>0</v>
      </c>
    </row>
    <row r="30" spans="1:15">
      <c r="A30" s="63"/>
      <c r="B30" s="63"/>
      <c r="C30" s="63"/>
      <c r="D30" s="63"/>
      <c r="E30" s="63"/>
      <c r="F30" s="63"/>
      <c r="G30" s="63"/>
      <c r="H30" s="63"/>
      <c r="I30" s="63"/>
      <c r="J30" s="63"/>
      <c r="K30" s="51"/>
      <c r="L30" s="51"/>
      <c r="M30" s="51"/>
      <c r="N30" s="51"/>
      <c r="O30" s="51">
        <v>0</v>
      </c>
    </row>
    <row r="31" spans="1:15">
      <c r="A31" s="63"/>
      <c r="B31" s="63"/>
      <c r="C31" s="63"/>
      <c r="D31" s="63"/>
      <c r="E31" s="63"/>
      <c r="F31" s="63"/>
      <c r="G31" s="63"/>
      <c r="H31" s="63"/>
      <c r="I31" s="63"/>
      <c r="J31" s="63"/>
      <c r="K31" s="51"/>
      <c r="L31" s="51"/>
      <c r="M31" s="51"/>
      <c r="N31" s="51"/>
      <c r="O31" s="51">
        <v>0</v>
      </c>
    </row>
    <row r="32" spans="1:15">
      <c r="A32" s="63"/>
      <c r="B32" s="63"/>
      <c r="C32" s="63"/>
      <c r="D32" s="63"/>
      <c r="E32" s="63"/>
      <c r="F32" s="63"/>
      <c r="G32" s="63"/>
      <c r="H32" s="63"/>
      <c r="I32" s="63"/>
      <c r="J32" s="63"/>
      <c r="K32" s="51"/>
      <c r="L32" s="51"/>
      <c r="M32" s="51"/>
      <c r="N32" s="51"/>
      <c r="O32" s="51">
        <v>0</v>
      </c>
    </row>
    <row r="33" spans="1:15" ht="15.75">
      <c r="A33" s="64" t="s">
        <v>2300</v>
      </c>
      <c r="B33" s="65"/>
      <c r="C33" s="65"/>
      <c r="D33" s="65"/>
      <c r="E33" s="65"/>
      <c r="F33" s="65"/>
      <c r="G33" s="65"/>
      <c r="H33" s="65"/>
      <c r="I33" s="65"/>
      <c r="J33" s="65"/>
      <c r="K33" s="75" t="e">
        <f ca="1">+SUM(K27:K32)</f>
        <v>#NAME?</v>
      </c>
      <c r="L33" s="76"/>
      <c r="M33" s="77"/>
      <c r="N33" s="77"/>
      <c r="O33" s="78" t="e">
        <f ca="1">+O27+O28+O29+O30+O31+O32</f>
        <v>#NAME?</v>
      </c>
    </row>
    <row r="34" spans="1:15" ht="5.0999999999999996" customHeight="1">
      <c r="A34" s="66"/>
      <c r="B34" s="59"/>
      <c r="C34" s="59"/>
      <c r="D34" s="59"/>
      <c r="E34" s="59"/>
      <c r="F34" s="59"/>
      <c r="G34" s="59"/>
      <c r="H34" s="59"/>
      <c r="I34" s="59"/>
      <c r="J34" s="59"/>
      <c r="K34" s="59"/>
      <c r="L34" s="59"/>
      <c r="M34" s="59"/>
      <c r="N34" s="59"/>
      <c r="O34" s="59"/>
    </row>
    <row r="35" spans="1:15" ht="15.75">
      <c r="A35" s="67" t="s">
        <v>2301</v>
      </c>
      <c r="B35" s="68"/>
      <c r="C35" s="68"/>
      <c r="D35" s="68"/>
      <c r="E35" s="68"/>
      <c r="F35" s="68"/>
      <c r="G35" s="68"/>
      <c r="H35" s="68"/>
      <c r="I35" s="68"/>
      <c r="J35" s="68"/>
      <c r="K35" s="68"/>
      <c r="L35" s="68"/>
      <c r="M35" s="68"/>
      <c r="N35" s="68"/>
      <c r="O35" s="68"/>
    </row>
    <row r="36" spans="1:15" ht="15.75">
      <c r="A36" s="676" t="s">
        <v>2302</v>
      </c>
      <c r="B36" s="671" t="s">
        <v>2303</v>
      </c>
      <c r="C36" s="671"/>
      <c r="D36" s="671"/>
      <c r="E36" s="671"/>
      <c r="F36" s="671"/>
      <c r="G36" s="671"/>
      <c r="H36" s="671"/>
      <c r="I36" s="671"/>
      <c r="J36" s="671"/>
      <c r="K36" s="671"/>
      <c r="L36" s="671"/>
      <c r="M36" s="671"/>
      <c r="N36" s="671"/>
      <c r="O36" s="672"/>
    </row>
    <row r="37" spans="1:15" ht="15.75">
      <c r="A37" s="677"/>
      <c r="B37" s="673" t="str">
        <f>+A12</f>
        <v>Subsecretaría / Coordinación General</v>
      </c>
      <c r="C37" s="673"/>
      <c r="D37" s="674" t="str">
        <f>IF(C12="","",C12)</f>
        <v/>
      </c>
      <c r="E37" s="674"/>
      <c r="F37" s="674"/>
      <c r="G37" s="674"/>
      <c r="H37" s="674"/>
      <c r="I37" s="674"/>
      <c r="J37" s="674"/>
      <c r="K37" s="674"/>
      <c r="L37" s="674"/>
      <c r="M37" s="674"/>
      <c r="N37" s="674"/>
      <c r="O37" s="675"/>
    </row>
    <row r="38" spans="1:15" ht="15.75">
      <c r="A38" s="677"/>
      <c r="B38" s="673" t="str">
        <f>+F12</f>
        <v>Dirección / Estrategia /Gerencia Institucional</v>
      </c>
      <c r="C38" s="673"/>
      <c r="D38" s="679" t="str">
        <f>IF(H12="","",H12)</f>
        <v/>
      </c>
      <c r="E38" s="679"/>
      <c r="F38" s="679"/>
      <c r="G38" s="679"/>
      <c r="H38" s="679"/>
      <c r="I38" s="679"/>
      <c r="J38" s="679"/>
      <c r="K38" s="679"/>
      <c r="L38" s="679"/>
      <c r="M38" s="679"/>
      <c r="N38" s="679"/>
      <c r="O38" s="680"/>
    </row>
    <row r="39" spans="1:15">
      <c r="A39" s="678"/>
      <c r="B39" s="681" t="s">
        <v>2304</v>
      </c>
      <c r="C39" s="681"/>
      <c r="D39" s="681"/>
      <c r="E39" s="681"/>
      <c r="F39" s="681"/>
      <c r="G39" s="681"/>
      <c r="H39" s="681"/>
      <c r="I39" s="681"/>
      <c r="J39" s="681"/>
      <c r="K39" s="681"/>
      <c r="L39" s="681"/>
      <c r="M39" s="681"/>
      <c r="N39" s="681"/>
      <c r="O39" s="682"/>
    </row>
    <row r="40" spans="1:15" ht="15.75">
      <c r="A40" s="69" t="s">
        <v>2305</v>
      </c>
      <c r="B40" s="658" t="s">
        <v>2306</v>
      </c>
      <c r="C40" s="659"/>
      <c r="D40" s="659"/>
      <c r="E40" s="659"/>
      <c r="F40" s="659"/>
      <c r="G40" s="659"/>
      <c r="H40" s="659"/>
      <c r="I40" s="659"/>
      <c r="J40" s="659"/>
      <c r="K40" s="659"/>
      <c r="L40" s="659"/>
      <c r="M40" s="659"/>
      <c r="N40" s="659"/>
      <c r="O40" s="660"/>
    </row>
    <row r="41" spans="1:15" ht="3" customHeight="1">
      <c r="A41" s="66"/>
      <c r="B41" s="70"/>
      <c r="C41" s="70"/>
      <c r="D41" s="70"/>
      <c r="E41" s="70"/>
      <c r="F41" s="71"/>
      <c r="G41" s="71"/>
      <c r="H41" s="59"/>
      <c r="I41" s="59"/>
      <c r="J41" s="59"/>
      <c r="K41" s="59"/>
      <c r="L41" s="59"/>
      <c r="M41" s="59"/>
      <c r="N41" s="59"/>
      <c r="O41" s="59"/>
    </row>
    <row r="42" spans="1:15" ht="15.75">
      <c r="A42" s="67"/>
      <c r="B42" s="661" t="s">
        <v>2307</v>
      </c>
      <c r="C42" s="662"/>
      <c r="D42" s="661" t="s">
        <v>2308</v>
      </c>
      <c r="E42" s="662"/>
      <c r="F42" s="661" t="s">
        <v>2309</v>
      </c>
      <c r="G42" s="663"/>
      <c r="H42" s="663"/>
      <c r="I42" s="663"/>
      <c r="J42" s="663"/>
      <c r="K42" s="663"/>
      <c r="L42" s="664" t="s">
        <v>2310</v>
      </c>
      <c r="M42" s="665"/>
      <c r="N42" s="665"/>
      <c r="O42" s="666"/>
    </row>
    <row r="43" spans="1:15" s="41" customFormat="1" ht="35.1" customHeight="1">
      <c r="A43" s="638" t="s">
        <v>2311</v>
      </c>
      <c r="B43" s="640" t="s">
        <v>2312</v>
      </c>
      <c r="C43" s="641"/>
      <c r="D43" s="644" t="s">
        <v>2313</v>
      </c>
      <c r="E43" s="645"/>
      <c r="F43" s="648"/>
      <c r="G43" s="649"/>
      <c r="H43" s="649"/>
      <c r="I43" s="649"/>
      <c r="J43" s="649"/>
      <c r="K43" s="650"/>
      <c r="L43" s="654" t="str">
        <f>+C11</f>
        <v/>
      </c>
      <c r="M43" s="655"/>
      <c r="N43" s="655"/>
      <c r="O43" s="655"/>
    </row>
    <row r="44" spans="1:15" s="41" customFormat="1" ht="33.950000000000003" customHeight="1">
      <c r="A44" s="639"/>
      <c r="B44" s="642"/>
      <c r="C44" s="643"/>
      <c r="D44" s="646"/>
      <c r="E44" s="647"/>
      <c r="F44" s="651"/>
      <c r="G44" s="652"/>
      <c r="H44" s="652"/>
      <c r="I44" s="652"/>
      <c r="J44" s="652"/>
      <c r="K44" s="653"/>
      <c r="L44" s="656"/>
      <c r="M44" s="657"/>
      <c r="N44" s="657"/>
      <c r="O44" s="657"/>
    </row>
    <row r="112" spans="33:33">
      <c r="AG112" t="s">
        <v>2314</v>
      </c>
    </row>
    <row r="113" spans="1:33">
      <c r="AE113" t="s">
        <v>2315</v>
      </c>
      <c r="AG113" t="s">
        <v>2314</v>
      </c>
    </row>
    <row r="125" spans="1:33">
      <c r="A125">
        <v>115</v>
      </c>
      <c r="B125" t="s">
        <v>2316</v>
      </c>
      <c r="C125" t="s">
        <v>2317</v>
      </c>
      <c r="D125" s="79">
        <v>45491</v>
      </c>
      <c r="E125" t="s">
        <v>2317</v>
      </c>
      <c r="F125" s="79">
        <v>45491</v>
      </c>
      <c r="H125" t="s">
        <v>211</v>
      </c>
      <c r="Y125">
        <v>20000</v>
      </c>
      <c r="AA125">
        <v>20000</v>
      </c>
      <c r="AE125" t="s">
        <v>211</v>
      </c>
    </row>
    <row r="126" spans="1:33" ht="157.5">
      <c r="A126">
        <v>115</v>
      </c>
      <c r="B126" t="s">
        <v>2318</v>
      </c>
      <c r="C126" t="s">
        <v>2317</v>
      </c>
      <c r="D126" s="79">
        <v>45491</v>
      </c>
      <c r="E126" t="s">
        <v>2317</v>
      </c>
      <c r="F126" s="79">
        <v>45491</v>
      </c>
      <c r="H126" s="80" t="s">
        <v>2319</v>
      </c>
      <c r="Y126">
        <v>15000</v>
      </c>
      <c r="AA126">
        <v>15000</v>
      </c>
      <c r="AE126" s="80" t="s">
        <v>2319</v>
      </c>
    </row>
    <row r="127" spans="1:33">
      <c r="A127">
        <v>116</v>
      </c>
    </row>
  </sheetData>
  <mergeCells count="53">
    <mergeCell ref="A1:O1"/>
    <mergeCell ref="A2:O2"/>
    <mergeCell ref="A3:O3"/>
    <mergeCell ref="A4:O4"/>
    <mergeCell ref="B6:O6"/>
    <mergeCell ref="B7:O7"/>
    <mergeCell ref="B8:O8"/>
    <mergeCell ref="B9:O9"/>
    <mergeCell ref="A11:B11"/>
    <mergeCell ref="C11:E11"/>
    <mergeCell ref="F11:G11"/>
    <mergeCell ref="H11:K11"/>
    <mergeCell ref="M11:O11"/>
    <mergeCell ref="A12:B12"/>
    <mergeCell ref="C12:E12"/>
    <mergeCell ref="F12:G12"/>
    <mergeCell ref="H12:K12"/>
    <mergeCell ref="M12:O12"/>
    <mergeCell ref="A14:B14"/>
    <mergeCell ref="A15:H15"/>
    <mergeCell ref="I15:O15"/>
    <mergeCell ref="I16:K16"/>
    <mergeCell ref="L16:M16"/>
    <mergeCell ref="N16:O16"/>
    <mergeCell ref="I17:K17"/>
    <mergeCell ref="L17:M17"/>
    <mergeCell ref="N17:O17"/>
    <mergeCell ref="I18:K18"/>
    <mergeCell ref="I19:K19"/>
    <mergeCell ref="I20:K20"/>
    <mergeCell ref="I21:K21"/>
    <mergeCell ref="I22:K22"/>
    <mergeCell ref="L22:M22"/>
    <mergeCell ref="N22:O22"/>
    <mergeCell ref="A23:F23"/>
    <mergeCell ref="L25:O25"/>
    <mergeCell ref="B36:O36"/>
    <mergeCell ref="B37:C37"/>
    <mergeCell ref="D37:O37"/>
    <mergeCell ref="A36:A39"/>
    <mergeCell ref="B38:C38"/>
    <mergeCell ref="D38:O38"/>
    <mergeCell ref="B39:O39"/>
    <mergeCell ref="B40:O40"/>
    <mergeCell ref="B42:C42"/>
    <mergeCell ref="D42:E42"/>
    <mergeCell ref="F42:K42"/>
    <mergeCell ref="L42:O42"/>
    <mergeCell ref="A43:A44"/>
    <mergeCell ref="B43:C44"/>
    <mergeCell ref="D43:E44"/>
    <mergeCell ref="F43:K44"/>
    <mergeCell ref="L43:O44"/>
  </mergeCells>
  <dataValidations count="1">
    <dataValidation type="list" allowBlank="1" showInputMessage="1" showErrorMessage="1" sqref="D14" xr:uid="{00000000-0002-0000-0600-000000000000}">
      <formula1>V_2025_REV!Actividad</formula1>
    </dataValidation>
  </dataValidations>
  <pageMargins left="0.25" right="0.25" top="0.75" bottom="0.75" header="0.3" footer="0.3"/>
  <pageSetup scale="49"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tabColor rgb="FFFF00FF"/>
  </sheetPr>
  <dimension ref="A1:O330"/>
  <sheetViews>
    <sheetView showGridLines="0" workbookViewId="0">
      <pane xSplit="1" ySplit="3" topLeftCell="B4" activePane="bottomRight" state="frozen"/>
      <selection pane="topRight"/>
      <selection pane="bottomLeft"/>
      <selection pane="bottomRight" activeCell="G13" sqref="G13"/>
    </sheetView>
  </sheetViews>
  <sheetFormatPr baseColWidth="10" defaultColWidth="11.42578125" defaultRowHeight="11.25"/>
  <cols>
    <col min="1" max="1" width="23.5703125" style="9" customWidth="1"/>
    <col min="2" max="2" width="8" style="9" customWidth="1"/>
    <col min="3" max="3" width="5.28515625" style="9" customWidth="1"/>
    <col min="4" max="4" width="9.5703125" style="30" customWidth="1"/>
    <col min="5" max="5" width="8" style="30" customWidth="1"/>
    <col min="6" max="6" width="6.140625" style="30" customWidth="1"/>
    <col min="7" max="7" width="7.42578125" style="9" customWidth="1"/>
    <col min="8" max="8" width="5.7109375" style="9" customWidth="1"/>
    <col min="9" max="9" width="17.42578125" style="9" customWidth="1"/>
    <col min="10" max="16384" width="11.42578125" style="9"/>
  </cols>
  <sheetData>
    <row r="1" spans="1:10">
      <c r="B1" s="9" t="s">
        <v>152</v>
      </c>
      <c r="C1" s="9" t="s">
        <v>2320</v>
      </c>
    </row>
    <row r="2" spans="1:10">
      <c r="D2" s="9"/>
      <c r="E2" s="9"/>
      <c r="F2" s="9"/>
    </row>
    <row r="3" spans="1:10" ht="45">
      <c r="B3" s="33" t="s">
        <v>76</v>
      </c>
      <c r="C3" s="33" t="s">
        <v>78</v>
      </c>
      <c r="D3" s="33" t="s">
        <v>79</v>
      </c>
      <c r="E3" s="33" t="s">
        <v>80</v>
      </c>
      <c r="F3" s="33" t="s">
        <v>81</v>
      </c>
      <c r="G3" s="33" t="s">
        <v>82</v>
      </c>
      <c r="H3" s="33" t="s">
        <v>83</v>
      </c>
      <c r="I3" s="33" t="s">
        <v>2321</v>
      </c>
      <c r="J3"/>
    </row>
    <row r="4" spans="1:10" ht="15">
      <c r="A4" s="9" t="str">
        <f>B4&amp;C4&amp;D4&amp;E4&amp;F4&amp;G4&amp;H4</f>
        <v>Total general</v>
      </c>
      <c r="B4" s="9" t="s">
        <v>2322</v>
      </c>
      <c r="D4" s="9"/>
      <c r="E4" s="9"/>
      <c r="F4" s="9"/>
      <c r="I4" s="34"/>
      <c r="J4"/>
    </row>
    <row r="5" spans="1:10" ht="15">
      <c r="A5" s="9" t="str">
        <f t="shared" ref="A5:A68" si="0">B5&amp;C5&amp;D5&amp;E5&amp;F5&amp;G5&amp;H5</f>
        <v/>
      </c>
      <c r="B5"/>
      <c r="C5"/>
      <c r="D5"/>
      <c r="E5"/>
      <c r="F5"/>
      <c r="G5"/>
      <c r="H5"/>
      <c r="I5"/>
      <c r="J5"/>
    </row>
    <row r="6" spans="1:10" ht="15">
      <c r="A6" s="9" t="str">
        <f t="shared" si="0"/>
        <v/>
      </c>
      <c r="B6"/>
      <c r="C6"/>
      <c r="D6"/>
      <c r="E6"/>
      <c r="F6"/>
      <c r="G6"/>
      <c r="H6"/>
      <c r="I6"/>
      <c r="J6"/>
    </row>
    <row r="7" spans="1:10" ht="15">
      <c r="A7" s="9" t="str">
        <f t="shared" si="0"/>
        <v/>
      </c>
      <c r="B7"/>
      <c r="C7"/>
      <c r="D7"/>
      <c r="E7"/>
      <c r="F7"/>
      <c r="G7"/>
      <c r="H7"/>
      <c r="I7"/>
      <c r="J7"/>
    </row>
    <row r="8" spans="1:10" ht="15">
      <c r="A8" s="9" t="str">
        <f t="shared" si="0"/>
        <v/>
      </c>
      <c r="B8"/>
      <c r="C8"/>
      <c r="D8"/>
      <c r="E8"/>
      <c r="F8"/>
      <c r="G8"/>
      <c r="H8"/>
      <c r="I8"/>
      <c r="J8"/>
    </row>
    <row r="9" spans="1:10" ht="15">
      <c r="A9" s="9" t="str">
        <f t="shared" si="0"/>
        <v/>
      </c>
      <c r="B9"/>
      <c r="C9"/>
      <c r="D9"/>
      <c r="E9"/>
      <c r="F9"/>
      <c r="G9"/>
      <c r="H9"/>
      <c r="I9"/>
      <c r="J9"/>
    </row>
    <row r="10" spans="1:10" ht="15">
      <c r="A10" s="9" t="str">
        <f t="shared" si="0"/>
        <v/>
      </c>
      <c r="B10"/>
      <c r="C10"/>
      <c r="D10"/>
      <c r="E10"/>
      <c r="F10"/>
      <c r="G10"/>
      <c r="H10"/>
      <c r="I10"/>
      <c r="J10"/>
    </row>
    <row r="11" spans="1:10" ht="15">
      <c r="A11" s="9" t="str">
        <f t="shared" si="0"/>
        <v/>
      </c>
      <c r="B11"/>
      <c r="C11"/>
      <c r="D11"/>
      <c r="E11"/>
      <c r="F11"/>
      <c r="G11"/>
      <c r="H11"/>
      <c r="I11"/>
      <c r="J11"/>
    </row>
    <row r="12" spans="1:10" ht="15">
      <c r="A12" s="9" t="str">
        <f t="shared" si="0"/>
        <v/>
      </c>
      <c r="B12"/>
      <c r="C12"/>
      <c r="D12"/>
      <c r="E12"/>
      <c r="F12"/>
      <c r="G12"/>
      <c r="H12"/>
      <c r="I12"/>
      <c r="J12"/>
    </row>
    <row r="13" spans="1:10" ht="15">
      <c r="A13" s="9" t="str">
        <f t="shared" si="0"/>
        <v/>
      </c>
      <c r="B13"/>
      <c r="C13"/>
      <c r="D13"/>
      <c r="E13"/>
      <c r="F13"/>
      <c r="G13"/>
      <c r="H13"/>
      <c r="I13"/>
      <c r="J13"/>
    </row>
    <row r="14" spans="1:10" ht="15">
      <c r="A14" s="9" t="str">
        <f t="shared" si="0"/>
        <v/>
      </c>
      <c r="B14"/>
      <c r="C14"/>
      <c r="D14"/>
      <c r="E14"/>
      <c r="F14"/>
      <c r="G14"/>
      <c r="H14"/>
      <c r="I14"/>
      <c r="J14"/>
    </row>
    <row r="15" spans="1:10" ht="15">
      <c r="A15" s="9" t="str">
        <f t="shared" si="0"/>
        <v/>
      </c>
      <c r="B15"/>
      <c r="C15"/>
      <c r="D15"/>
      <c r="E15"/>
      <c r="F15"/>
      <c r="G15"/>
      <c r="H15"/>
      <c r="I15"/>
      <c r="J15"/>
    </row>
    <row r="16" spans="1:10" ht="15">
      <c r="A16" s="9" t="str">
        <f t="shared" si="0"/>
        <v/>
      </c>
      <c r="B16"/>
      <c r="C16"/>
      <c r="D16"/>
      <c r="E16"/>
      <c r="F16"/>
      <c r="G16"/>
      <c r="H16"/>
      <c r="I16"/>
      <c r="J16"/>
    </row>
    <row r="17" spans="1:10" ht="15">
      <c r="A17" s="9" t="str">
        <f t="shared" si="0"/>
        <v/>
      </c>
      <c r="B17"/>
      <c r="C17"/>
      <c r="D17"/>
      <c r="E17"/>
      <c r="F17"/>
      <c r="G17"/>
      <c r="H17"/>
      <c r="I17"/>
      <c r="J17"/>
    </row>
    <row r="18" spans="1:10" ht="15">
      <c r="A18" s="9" t="str">
        <f t="shared" si="0"/>
        <v/>
      </c>
      <c r="B18"/>
      <c r="C18"/>
      <c r="D18"/>
      <c r="E18"/>
      <c r="F18"/>
      <c r="G18"/>
      <c r="H18"/>
      <c r="I18"/>
      <c r="J18"/>
    </row>
    <row r="19" spans="1:10" ht="15">
      <c r="A19" s="9" t="str">
        <f t="shared" si="0"/>
        <v/>
      </c>
      <c r="B19"/>
      <c r="C19"/>
      <c r="D19"/>
      <c r="E19"/>
      <c r="F19"/>
      <c r="G19"/>
      <c r="H19"/>
      <c r="I19"/>
      <c r="J19"/>
    </row>
    <row r="20" spans="1:10" ht="15">
      <c r="A20" s="9" t="str">
        <f t="shared" si="0"/>
        <v/>
      </c>
      <c r="B20"/>
      <c r="C20"/>
      <c r="D20"/>
      <c r="E20"/>
      <c r="F20"/>
      <c r="G20"/>
      <c r="H20"/>
      <c r="I20"/>
      <c r="J20"/>
    </row>
    <row r="21" spans="1:10" ht="15">
      <c r="A21" s="9" t="str">
        <f t="shared" si="0"/>
        <v/>
      </c>
      <c r="B21"/>
      <c r="C21"/>
      <c r="D21"/>
      <c r="E21"/>
      <c r="F21"/>
      <c r="G21"/>
      <c r="H21"/>
      <c r="I21"/>
      <c r="J21"/>
    </row>
    <row r="22" spans="1:10" ht="15">
      <c r="A22" s="9" t="str">
        <f t="shared" si="0"/>
        <v/>
      </c>
      <c r="B22"/>
      <c r="C22"/>
      <c r="D22"/>
      <c r="E22"/>
      <c r="F22"/>
      <c r="G22"/>
      <c r="H22"/>
      <c r="I22"/>
      <c r="J22"/>
    </row>
    <row r="23" spans="1:10" ht="15">
      <c r="A23" s="9" t="str">
        <f t="shared" si="0"/>
        <v/>
      </c>
      <c r="B23"/>
      <c r="C23"/>
      <c r="D23"/>
      <c r="E23"/>
      <c r="F23"/>
      <c r="G23"/>
      <c r="H23"/>
      <c r="I23"/>
      <c r="J23"/>
    </row>
    <row r="24" spans="1:10" ht="15">
      <c r="A24" s="9" t="str">
        <f t="shared" si="0"/>
        <v/>
      </c>
      <c r="B24"/>
      <c r="C24"/>
      <c r="D24"/>
      <c r="E24"/>
      <c r="F24"/>
      <c r="G24"/>
      <c r="H24"/>
      <c r="I24"/>
      <c r="J24"/>
    </row>
    <row r="25" spans="1:10" ht="15">
      <c r="A25" s="9" t="str">
        <f t="shared" si="0"/>
        <v/>
      </c>
      <c r="B25"/>
      <c r="C25"/>
      <c r="D25"/>
      <c r="E25"/>
      <c r="F25"/>
      <c r="G25"/>
      <c r="H25"/>
      <c r="I25"/>
      <c r="J25"/>
    </row>
    <row r="26" spans="1:10" ht="15">
      <c r="A26" s="9" t="str">
        <f t="shared" si="0"/>
        <v/>
      </c>
      <c r="B26"/>
      <c r="C26"/>
      <c r="D26"/>
      <c r="E26"/>
      <c r="F26"/>
      <c r="G26"/>
      <c r="H26"/>
      <c r="I26"/>
      <c r="J26"/>
    </row>
    <row r="27" spans="1:10" ht="15">
      <c r="A27" s="9" t="str">
        <f t="shared" si="0"/>
        <v/>
      </c>
      <c r="B27"/>
      <c r="C27"/>
      <c r="D27"/>
      <c r="E27"/>
      <c r="F27"/>
      <c r="G27"/>
      <c r="H27"/>
      <c r="I27"/>
      <c r="J27"/>
    </row>
    <row r="28" spans="1:10" ht="15">
      <c r="A28" s="9" t="str">
        <f t="shared" si="0"/>
        <v/>
      </c>
      <c r="B28"/>
      <c r="C28"/>
      <c r="D28"/>
      <c r="E28"/>
      <c r="F28"/>
      <c r="G28"/>
      <c r="H28"/>
      <c r="I28"/>
      <c r="J28"/>
    </row>
    <row r="29" spans="1:10" ht="15">
      <c r="A29" s="9" t="str">
        <f t="shared" si="0"/>
        <v/>
      </c>
      <c r="B29"/>
      <c r="C29"/>
      <c r="D29"/>
      <c r="E29"/>
      <c r="F29"/>
      <c r="G29"/>
      <c r="H29"/>
      <c r="I29"/>
      <c r="J29"/>
    </row>
    <row r="30" spans="1:10" ht="15">
      <c r="A30" s="9" t="str">
        <f t="shared" si="0"/>
        <v/>
      </c>
      <c r="B30"/>
      <c r="C30"/>
      <c r="D30"/>
      <c r="E30"/>
      <c r="F30"/>
      <c r="G30"/>
      <c r="H30"/>
      <c r="I30"/>
      <c r="J30"/>
    </row>
    <row r="31" spans="1:10" ht="15">
      <c r="A31" s="9" t="str">
        <f t="shared" si="0"/>
        <v/>
      </c>
      <c r="B31"/>
      <c r="C31"/>
      <c r="D31"/>
      <c r="E31"/>
      <c r="F31"/>
      <c r="G31"/>
      <c r="H31"/>
      <c r="I31"/>
      <c r="J31"/>
    </row>
    <row r="32" spans="1:10" ht="15">
      <c r="A32" s="9" t="str">
        <f t="shared" si="0"/>
        <v/>
      </c>
      <c r="B32"/>
      <c r="C32"/>
      <c r="D32"/>
      <c r="E32"/>
      <c r="F32"/>
      <c r="G32"/>
      <c r="H32"/>
      <c r="I32"/>
      <c r="J32"/>
    </row>
    <row r="33" spans="1:10" ht="15">
      <c r="A33" s="9" t="str">
        <f t="shared" si="0"/>
        <v/>
      </c>
      <c r="B33"/>
      <c r="C33"/>
      <c r="D33"/>
      <c r="E33"/>
      <c r="F33"/>
      <c r="G33"/>
      <c r="H33"/>
      <c r="I33"/>
      <c r="J33"/>
    </row>
    <row r="34" spans="1:10" ht="15">
      <c r="A34" s="9" t="str">
        <f t="shared" si="0"/>
        <v/>
      </c>
      <c r="B34"/>
      <c r="C34"/>
      <c r="D34"/>
      <c r="E34"/>
      <c r="F34"/>
      <c r="G34"/>
      <c r="H34"/>
      <c r="I34"/>
      <c r="J34"/>
    </row>
    <row r="35" spans="1:10" ht="15">
      <c r="A35" s="9" t="str">
        <f t="shared" si="0"/>
        <v/>
      </c>
      <c r="B35"/>
      <c r="C35"/>
      <c r="D35"/>
      <c r="E35"/>
      <c r="F35"/>
      <c r="G35"/>
      <c r="H35"/>
      <c r="I35"/>
      <c r="J35"/>
    </row>
    <row r="36" spans="1:10" ht="15">
      <c r="A36" s="9" t="str">
        <f t="shared" si="0"/>
        <v/>
      </c>
      <c r="B36"/>
      <c r="C36"/>
      <c r="D36"/>
      <c r="E36"/>
      <c r="F36"/>
      <c r="G36"/>
      <c r="H36"/>
      <c r="I36"/>
      <c r="J36"/>
    </row>
    <row r="37" spans="1:10" ht="15">
      <c r="A37" s="9" t="str">
        <f t="shared" si="0"/>
        <v/>
      </c>
      <c r="B37"/>
      <c r="C37"/>
      <c r="D37"/>
      <c r="E37"/>
      <c r="F37"/>
      <c r="G37"/>
      <c r="H37"/>
      <c r="I37"/>
      <c r="J37"/>
    </row>
    <row r="38" spans="1:10" ht="15">
      <c r="A38" s="9" t="str">
        <f t="shared" si="0"/>
        <v/>
      </c>
      <c r="B38"/>
      <c r="C38"/>
      <c r="D38"/>
      <c r="E38"/>
      <c r="F38"/>
      <c r="G38"/>
      <c r="H38"/>
      <c r="I38"/>
      <c r="J38"/>
    </row>
    <row r="39" spans="1:10" ht="15">
      <c r="A39" s="9" t="str">
        <f t="shared" si="0"/>
        <v/>
      </c>
      <c r="B39"/>
      <c r="C39"/>
      <c r="D39"/>
      <c r="E39"/>
      <c r="F39"/>
      <c r="G39"/>
      <c r="H39"/>
      <c r="I39"/>
      <c r="J39"/>
    </row>
    <row r="40" spans="1:10" ht="15">
      <c r="A40" s="9" t="str">
        <f t="shared" si="0"/>
        <v/>
      </c>
      <c r="B40"/>
      <c r="C40"/>
      <c r="D40"/>
      <c r="E40"/>
      <c r="F40"/>
      <c r="G40"/>
      <c r="H40"/>
      <c r="I40"/>
      <c r="J40"/>
    </row>
    <row r="41" spans="1:10" ht="15">
      <c r="A41" s="9" t="str">
        <f t="shared" si="0"/>
        <v/>
      </c>
      <c r="B41"/>
      <c r="C41"/>
      <c r="D41"/>
      <c r="E41"/>
      <c r="F41"/>
      <c r="G41"/>
      <c r="H41"/>
      <c r="I41"/>
      <c r="J41"/>
    </row>
    <row r="42" spans="1:10" ht="15">
      <c r="A42" s="9" t="str">
        <f t="shared" si="0"/>
        <v/>
      </c>
      <c r="B42"/>
      <c r="C42"/>
      <c r="D42"/>
      <c r="E42"/>
      <c r="F42"/>
      <c r="G42"/>
      <c r="H42"/>
      <c r="I42"/>
      <c r="J42"/>
    </row>
    <row r="43" spans="1:10" ht="15">
      <c r="A43" s="9" t="str">
        <f t="shared" si="0"/>
        <v/>
      </c>
      <c r="B43"/>
      <c r="C43"/>
      <c r="D43"/>
      <c r="E43"/>
      <c r="F43"/>
      <c r="G43"/>
      <c r="H43"/>
      <c r="I43"/>
      <c r="J43"/>
    </row>
    <row r="44" spans="1:10" ht="15">
      <c r="A44" s="9" t="str">
        <f t="shared" si="0"/>
        <v/>
      </c>
      <c r="B44"/>
      <c r="C44"/>
      <c r="D44"/>
      <c r="E44"/>
      <c r="F44"/>
      <c r="G44"/>
      <c r="H44"/>
      <c r="I44"/>
      <c r="J44"/>
    </row>
    <row r="45" spans="1:10" ht="15">
      <c r="A45" s="9" t="str">
        <f t="shared" si="0"/>
        <v/>
      </c>
      <c r="B45"/>
      <c r="C45"/>
      <c r="D45"/>
      <c r="E45"/>
      <c r="F45"/>
      <c r="G45"/>
      <c r="H45"/>
      <c r="I45"/>
      <c r="J45"/>
    </row>
    <row r="46" spans="1:10" ht="15">
      <c r="A46" s="9" t="str">
        <f t="shared" si="0"/>
        <v/>
      </c>
      <c r="B46"/>
      <c r="C46"/>
      <c r="D46"/>
      <c r="E46"/>
      <c r="F46"/>
      <c r="G46"/>
      <c r="H46"/>
      <c r="I46"/>
      <c r="J46"/>
    </row>
    <row r="47" spans="1:10" ht="15">
      <c r="A47" s="9" t="str">
        <f t="shared" si="0"/>
        <v/>
      </c>
      <c r="B47"/>
      <c r="C47"/>
      <c r="D47"/>
      <c r="E47"/>
      <c r="F47"/>
      <c r="G47"/>
      <c r="H47"/>
      <c r="I47"/>
      <c r="J47"/>
    </row>
    <row r="48" spans="1:10" ht="15">
      <c r="A48" s="9" t="str">
        <f t="shared" si="0"/>
        <v/>
      </c>
      <c r="B48"/>
      <c r="C48"/>
      <c r="D48"/>
      <c r="E48"/>
      <c r="F48"/>
      <c r="G48"/>
      <c r="H48"/>
      <c r="I48"/>
      <c r="J48"/>
    </row>
    <row r="49" spans="1:10" ht="15">
      <c r="A49" s="9" t="str">
        <f t="shared" si="0"/>
        <v/>
      </c>
      <c r="B49"/>
      <c r="C49"/>
      <c r="D49"/>
      <c r="E49"/>
      <c r="F49"/>
      <c r="G49"/>
      <c r="H49"/>
      <c r="I49"/>
      <c r="J49"/>
    </row>
    <row r="50" spans="1:10" ht="15">
      <c r="A50" s="9" t="str">
        <f t="shared" si="0"/>
        <v/>
      </c>
      <c r="B50"/>
      <c r="C50"/>
      <c r="D50"/>
      <c r="E50"/>
      <c r="F50"/>
      <c r="G50"/>
      <c r="H50"/>
      <c r="I50"/>
      <c r="J50"/>
    </row>
    <row r="51" spans="1:10" ht="15">
      <c r="A51" s="9" t="str">
        <f t="shared" si="0"/>
        <v/>
      </c>
      <c r="B51"/>
      <c r="C51"/>
      <c r="D51"/>
      <c r="E51"/>
      <c r="F51"/>
      <c r="G51"/>
      <c r="H51"/>
      <c r="I51"/>
      <c r="J51"/>
    </row>
    <row r="52" spans="1:10" ht="15">
      <c r="A52" s="9" t="str">
        <f t="shared" si="0"/>
        <v/>
      </c>
      <c r="B52"/>
      <c r="C52"/>
      <c r="D52"/>
      <c r="E52"/>
      <c r="F52"/>
      <c r="G52"/>
      <c r="H52"/>
      <c r="I52"/>
      <c r="J52"/>
    </row>
    <row r="53" spans="1:10" ht="15">
      <c r="A53" s="9" t="str">
        <f t="shared" si="0"/>
        <v/>
      </c>
      <c r="B53"/>
      <c r="C53"/>
      <c r="D53"/>
      <c r="E53"/>
      <c r="F53"/>
      <c r="G53"/>
      <c r="H53"/>
      <c r="I53"/>
      <c r="J53"/>
    </row>
    <row r="54" spans="1:10" ht="15">
      <c r="A54" s="9" t="str">
        <f t="shared" si="0"/>
        <v/>
      </c>
      <c r="B54"/>
      <c r="C54"/>
      <c r="D54"/>
      <c r="E54"/>
      <c r="F54"/>
      <c r="G54"/>
      <c r="H54"/>
      <c r="I54"/>
      <c r="J54"/>
    </row>
    <row r="55" spans="1:10" ht="15">
      <c r="A55" s="9" t="str">
        <f t="shared" si="0"/>
        <v/>
      </c>
      <c r="B55"/>
      <c r="C55"/>
      <c r="D55"/>
      <c r="E55"/>
      <c r="F55"/>
      <c r="G55"/>
      <c r="H55"/>
      <c r="I55"/>
      <c r="J55"/>
    </row>
    <row r="56" spans="1:10" ht="15">
      <c r="A56" s="9" t="str">
        <f t="shared" si="0"/>
        <v/>
      </c>
      <c r="B56"/>
      <c r="C56"/>
      <c r="D56"/>
      <c r="E56"/>
      <c r="F56"/>
      <c r="G56"/>
      <c r="H56"/>
      <c r="I56"/>
      <c r="J56"/>
    </row>
    <row r="57" spans="1:10" ht="15">
      <c r="A57" s="9" t="str">
        <f t="shared" si="0"/>
        <v/>
      </c>
      <c r="B57"/>
      <c r="C57"/>
      <c r="D57"/>
      <c r="E57"/>
      <c r="F57"/>
      <c r="G57"/>
      <c r="H57"/>
      <c r="I57"/>
      <c r="J57"/>
    </row>
    <row r="58" spans="1:10" ht="15">
      <c r="A58" s="9" t="str">
        <f t="shared" si="0"/>
        <v/>
      </c>
      <c r="B58"/>
      <c r="C58"/>
      <c r="D58"/>
      <c r="E58"/>
      <c r="F58"/>
      <c r="G58"/>
      <c r="H58"/>
      <c r="I58"/>
      <c r="J58"/>
    </row>
    <row r="59" spans="1:10" ht="15">
      <c r="A59" s="9" t="str">
        <f t="shared" si="0"/>
        <v/>
      </c>
      <c r="B59"/>
      <c r="C59"/>
      <c r="D59"/>
      <c r="E59"/>
      <c r="F59"/>
      <c r="G59"/>
      <c r="H59"/>
      <c r="I59"/>
      <c r="J59"/>
    </row>
    <row r="60" spans="1:10" ht="15">
      <c r="A60" s="9" t="str">
        <f t="shared" si="0"/>
        <v/>
      </c>
      <c r="B60"/>
      <c r="C60"/>
      <c r="D60"/>
      <c r="E60"/>
      <c r="F60"/>
      <c r="G60"/>
      <c r="H60"/>
      <c r="I60"/>
      <c r="J60"/>
    </row>
    <row r="61" spans="1:10" ht="15">
      <c r="A61" s="9" t="str">
        <f t="shared" si="0"/>
        <v/>
      </c>
      <c r="B61"/>
      <c r="C61"/>
      <c r="D61"/>
      <c r="E61"/>
      <c r="F61"/>
      <c r="G61"/>
      <c r="H61"/>
      <c r="I61"/>
      <c r="J61"/>
    </row>
    <row r="62" spans="1:10" ht="15">
      <c r="A62" s="9" t="str">
        <f t="shared" si="0"/>
        <v/>
      </c>
      <c r="B62"/>
      <c r="C62"/>
      <c r="D62"/>
      <c r="E62"/>
      <c r="F62"/>
      <c r="G62"/>
      <c r="H62"/>
      <c r="I62"/>
      <c r="J62"/>
    </row>
    <row r="63" spans="1:10" ht="15">
      <c r="A63" s="9" t="str">
        <f t="shared" si="0"/>
        <v/>
      </c>
      <c r="B63"/>
      <c r="C63"/>
      <c r="D63"/>
      <c r="E63"/>
      <c r="F63"/>
      <c r="G63"/>
      <c r="H63"/>
      <c r="I63"/>
      <c r="J63"/>
    </row>
    <row r="64" spans="1:10" ht="15">
      <c r="A64" s="9" t="str">
        <f t="shared" si="0"/>
        <v/>
      </c>
      <c r="B64"/>
      <c r="C64"/>
      <c r="D64"/>
      <c r="E64"/>
      <c r="F64"/>
      <c r="G64"/>
      <c r="H64"/>
      <c r="I64"/>
      <c r="J64"/>
    </row>
    <row r="65" spans="1:10" ht="15">
      <c r="A65" s="9" t="str">
        <f t="shared" si="0"/>
        <v/>
      </c>
      <c r="B65"/>
      <c r="C65"/>
      <c r="D65"/>
      <c r="E65"/>
      <c r="F65"/>
      <c r="G65"/>
      <c r="H65"/>
      <c r="I65"/>
      <c r="J65"/>
    </row>
    <row r="66" spans="1:10" ht="15">
      <c r="A66" s="9" t="str">
        <f t="shared" si="0"/>
        <v/>
      </c>
      <c r="B66"/>
      <c r="C66"/>
      <c r="D66"/>
      <c r="E66"/>
      <c r="F66"/>
      <c r="G66"/>
      <c r="H66"/>
      <c r="I66"/>
      <c r="J66"/>
    </row>
    <row r="67" spans="1:10" ht="15">
      <c r="A67" s="9" t="str">
        <f t="shared" si="0"/>
        <v/>
      </c>
      <c r="B67"/>
      <c r="C67"/>
      <c r="D67"/>
      <c r="E67"/>
      <c r="F67"/>
      <c r="G67"/>
      <c r="H67"/>
      <c r="I67"/>
      <c r="J67"/>
    </row>
    <row r="68" spans="1:10" ht="15">
      <c r="A68" s="9" t="str">
        <f t="shared" si="0"/>
        <v/>
      </c>
      <c r="B68"/>
      <c r="C68"/>
      <c r="D68"/>
      <c r="E68"/>
      <c r="F68"/>
      <c r="G68"/>
      <c r="H68"/>
      <c r="I68"/>
      <c r="J68"/>
    </row>
    <row r="69" spans="1:10" ht="15">
      <c r="A69" s="9" t="str">
        <f t="shared" ref="A69:A132" si="1">B69&amp;C69&amp;D69&amp;E69&amp;F69&amp;G69&amp;H69</f>
        <v/>
      </c>
      <c r="B69"/>
      <c r="C69"/>
      <c r="D69"/>
      <c r="E69"/>
      <c r="F69"/>
      <c r="G69"/>
      <c r="H69"/>
      <c r="I69"/>
      <c r="J69"/>
    </row>
    <row r="70" spans="1:10" ht="15">
      <c r="A70" s="9" t="str">
        <f t="shared" si="1"/>
        <v/>
      </c>
      <c r="B70"/>
      <c r="C70"/>
      <c r="D70"/>
      <c r="E70"/>
      <c r="F70"/>
      <c r="G70"/>
      <c r="H70"/>
      <c r="I70"/>
      <c r="J70"/>
    </row>
    <row r="71" spans="1:10" ht="15">
      <c r="A71" s="9" t="str">
        <f t="shared" si="1"/>
        <v/>
      </c>
      <c r="B71"/>
      <c r="C71"/>
      <c r="D71"/>
      <c r="E71"/>
      <c r="F71"/>
      <c r="G71"/>
      <c r="H71"/>
      <c r="I71"/>
      <c r="J71"/>
    </row>
    <row r="72" spans="1:10" ht="15">
      <c r="A72" s="9" t="str">
        <f t="shared" si="1"/>
        <v/>
      </c>
      <c r="B72"/>
      <c r="C72"/>
      <c r="D72"/>
      <c r="E72"/>
      <c r="F72"/>
      <c r="G72"/>
      <c r="H72"/>
      <c r="I72"/>
      <c r="J72"/>
    </row>
    <row r="73" spans="1:10" ht="15">
      <c r="A73" s="9" t="str">
        <f t="shared" si="1"/>
        <v/>
      </c>
      <c r="B73"/>
      <c r="C73"/>
      <c r="D73"/>
      <c r="E73"/>
      <c r="F73"/>
      <c r="G73"/>
      <c r="H73"/>
      <c r="I73"/>
      <c r="J73"/>
    </row>
    <row r="74" spans="1:10" ht="15">
      <c r="A74" s="9" t="str">
        <f t="shared" si="1"/>
        <v/>
      </c>
      <c r="B74"/>
      <c r="C74"/>
      <c r="D74"/>
      <c r="E74"/>
      <c r="F74"/>
      <c r="G74"/>
      <c r="H74"/>
      <c r="I74"/>
      <c r="J74"/>
    </row>
    <row r="75" spans="1:10" ht="15">
      <c r="A75" s="9" t="str">
        <f t="shared" si="1"/>
        <v/>
      </c>
      <c r="B75"/>
      <c r="C75"/>
      <c r="D75"/>
      <c r="E75"/>
      <c r="F75"/>
      <c r="G75"/>
      <c r="H75"/>
      <c r="I75"/>
      <c r="J75"/>
    </row>
    <row r="76" spans="1:10" ht="15">
      <c r="A76" s="9" t="str">
        <f t="shared" si="1"/>
        <v/>
      </c>
      <c r="B76"/>
      <c r="C76"/>
      <c r="D76"/>
      <c r="E76"/>
      <c r="F76"/>
      <c r="G76"/>
      <c r="H76"/>
      <c r="I76"/>
      <c r="J76"/>
    </row>
    <row r="77" spans="1:10" ht="15">
      <c r="A77" s="9" t="str">
        <f t="shared" si="1"/>
        <v/>
      </c>
      <c r="B77"/>
      <c r="C77"/>
      <c r="D77"/>
      <c r="E77"/>
      <c r="F77"/>
      <c r="G77"/>
      <c r="H77"/>
      <c r="I77"/>
      <c r="J77"/>
    </row>
    <row r="78" spans="1:10" ht="15">
      <c r="A78" s="9" t="str">
        <f t="shared" si="1"/>
        <v/>
      </c>
      <c r="B78"/>
      <c r="C78"/>
      <c r="D78"/>
      <c r="E78"/>
      <c r="F78"/>
      <c r="G78"/>
      <c r="H78"/>
      <c r="I78"/>
      <c r="J78"/>
    </row>
    <row r="79" spans="1:10" ht="15">
      <c r="A79" s="9" t="str">
        <f t="shared" si="1"/>
        <v/>
      </c>
      <c r="B79"/>
      <c r="C79"/>
      <c r="D79"/>
      <c r="E79"/>
      <c r="F79"/>
      <c r="G79"/>
      <c r="H79"/>
      <c r="I79"/>
      <c r="J79"/>
    </row>
    <row r="80" spans="1:10" ht="15">
      <c r="A80" s="9" t="str">
        <f t="shared" si="1"/>
        <v/>
      </c>
      <c r="B80"/>
      <c r="C80"/>
      <c r="D80"/>
      <c r="E80"/>
      <c r="F80"/>
      <c r="G80"/>
      <c r="H80"/>
      <c r="I80"/>
      <c r="J80"/>
    </row>
    <row r="81" spans="1:10" ht="15">
      <c r="A81" s="9" t="str">
        <f t="shared" si="1"/>
        <v/>
      </c>
      <c r="B81"/>
      <c r="C81"/>
      <c r="D81"/>
      <c r="E81"/>
      <c r="F81"/>
      <c r="G81"/>
      <c r="H81"/>
      <c r="I81"/>
      <c r="J81"/>
    </row>
    <row r="82" spans="1:10" ht="15">
      <c r="A82" s="9" t="str">
        <f t="shared" si="1"/>
        <v/>
      </c>
      <c r="B82"/>
      <c r="C82"/>
      <c r="D82"/>
      <c r="E82"/>
      <c r="F82"/>
      <c r="G82"/>
      <c r="H82"/>
      <c r="I82"/>
      <c r="J82"/>
    </row>
    <row r="83" spans="1:10" ht="15">
      <c r="A83" s="9" t="str">
        <f t="shared" si="1"/>
        <v/>
      </c>
      <c r="B83"/>
      <c r="C83"/>
      <c r="D83"/>
      <c r="E83"/>
      <c r="F83"/>
      <c r="G83"/>
      <c r="H83"/>
      <c r="I83"/>
      <c r="J83"/>
    </row>
    <row r="84" spans="1:10" ht="15">
      <c r="A84" s="9" t="str">
        <f t="shared" si="1"/>
        <v/>
      </c>
      <c r="B84"/>
      <c r="C84"/>
      <c r="D84"/>
      <c r="E84"/>
      <c r="F84"/>
      <c r="G84"/>
      <c r="H84"/>
      <c r="I84"/>
      <c r="J84"/>
    </row>
    <row r="85" spans="1:10" ht="15">
      <c r="A85" s="9" t="str">
        <f t="shared" si="1"/>
        <v/>
      </c>
      <c r="B85"/>
      <c r="C85"/>
      <c r="D85"/>
      <c r="E85"/>
      <c r="F85"/>
      <c r="G85"/>
      <c r="H85"/>
      <c r="I85"/>
      <c r="J85"/>
    </row>
    <row r="86" spans="1:10" ht="15">
      <c r="A86" s="9" t="str">
        <f t="shared" si="1"/>
        <v/>
      </c>
      <c r="B86"/>
      <c r="C86"/>
      <c r="D86"/>
      <c r="E86"/>
      <c r="F86"/>
      <c r="G86"/>
      <c r="H86"/>
      <c r="I86"/>
      <c r="J86"/>
    </row>
    <row r="87" spans="1:10" ht="15">
      <c r="A87" s="9" t="str">
        <f t="shared" si="1"/>
        <v/>
      </c>
      <c r="B87"/>
      <c r="C87"/>
      <c r="D87"/>
      <c r="E87"/>
      <c r="F87"/>
      <c r="G87"/>
      <c r="H87"/>
      <c r="I87"/>
      <c r="J87"/>
    </row>
    <row r="88" spans="1:10" ht="15">
      <c r="A88" s="9" t="str">
        <f t="shared" si="1"/>
        <v/>
      </c>
      <c r="B88"/>
      <c r="C88"/>
      <c r="D88"/>
      <c r="E88"/>
      <c r="F88"/>
      <c r="G88"/>
      <c r="H88"/>
      <c r="I88"/>
      <c r="J88"/>
    </row>
    <row r="89" spans="1:10" ht="15">
      <c r="A89" s="9" t="str">
        <f t="shared" si="1"/>
        <v/>
      </c>
      <c r="B89"/>
      <c r="C89"/>
      <c r="D89"/>
      <c r="E89"/>
      <c r="F89"/>
      <c r="G89"/>
      <c r="H89"/>
      <c r="I89"/>
      <c r="J89"/>
    </row>
    <row r="90" spans="1:10" ht="15">
      <c r="A90" s="9" t="str">
        <f t="shared" si="1"/>
        <v/>
      </c>
      <c r="B90"/>
      <c r="C90"/>
      <c r="D90"/>
      <c r="E90"/>
      <c r="F90"/>
      <c r="G90"/>
      <c r="H90"/>
      <c r="I90"/>
      <c r="J90"/>
    </row>
    <row r="91" spans="1:10" ht="15">
      <c r="A91" s="9" t="str">
        <f t="shared" si="1"/>
        <v/>
      </c>
      <c r="B91"/>
      <c r="C91"/>
      <c r="D91"/>
      <c r="E91"/>
      <c r="F91"/>
      <c r="G91"/>
      <c r="H91"/>
      <c r="I91"/>
      <c r="J91"/>
    </row>
    <row r="92" spans="1:10" ht="15">
      <c r="A92" s="9" t="str">
        <f t="shared" si="1"/>
        <v/>
      </c>
      <c r="B92"/>
      <c r="C92"/>
      <c r="D92"/>
      <c r="E92"/>
      <c r="F92"/>
      <c r="G92"/>
      <c r="H92"/>
      <c r="I92"/>
      <c r="J92"/>
    </row>
    <row r="93" spans="1:10" ht="15">
      <c r="A93" s="9" t="str">
        <f t="shared" si="1"/>
        <v/>
      </c>
      <c r="B93"/>
      <c r="C93"/>
      <c r="D93"/>
      <c r="E93"/>
      <c r="F93"/>
      <c r="G93"/>
      <c r="H93"/>
      <c r="I93"/>
      <c r="J93"/>
    </row>
    <row r="94" spans="1:10" ht="15">
      <c r="A94" s="9" t="str">
        <f t="shared" si="1"/>
        <v/>
      </c>
      <c r="B94"/>
      <c r="C94"/>
      <c r="D94"/>
      <c r="E94"/>
      <c r="F94"/>
      <c r="G94"/>
      <c r="H94"/>
      <c r="I94"/>
      <c r="J94"/>
    </row>
    <row r="95" spans="1:10" ht="15">
      <c r="A95" s="9" t="str">
        <f t="shared" si="1"/>
        <v/>
      </c>
      <c r="B95"/>
      <c r="C95"/>
      <c r="D95"/>
      <c r="E95"/>
      <c r="F95"/>
      <c r="G95"/>
      <c r="H95"/>
      <c r="I95"/>
      <c r="J95"/>
    </row>
    <row r="96" spans="1:10" ht="15">
      <c r="A96" s="9" t="str">
        <f t="shared" si="1"/>
        <v/>
      </c>
      <c r="B96"/>
      <c r="C96"/>
      <c r="D96"/>
      <c r="E96"/>
      <c r="F96"/>
      <c r="G96"/>
      <c r="H96"/>
      <c r="I96"/>
      <c r="J96"/>
    </row>
    <row r="97" spans="1:10" ht="15">
      <c r="A97" s="9" t="str">
        <f t="shared" si="1"/>
        <v/>
      </c>
      <c r="B97"/>
      <c r="C97"/>
      <c r="D97"/>
      <c r="E97"/>
      <c r="F97"/>
      <c r="G97"/>
      <c r="H97"/>
      <c r="I97"/>
      <c r="J97"/>
    </row>
    <row r="98" spans="1:10" ht="15">
      <c r="A98" s="9" t="str">
        <f t="shared" si="1"/>
        <v/>
      </c>
      <c r="B98"/>
      <c r="C98"/>
      <c r="D98"/>
      <c r="E98"/>
      <c r="F98"/>
      <c r="G98"/>
      <c r="H98"/>
      <c r="I98"/>
      <c r="J98"/>
    </row>
    <row r="99" spans="1:10" ht="15">
      <c r="A99" s="9" t="str">
        <f t="shared" si="1"/>
        <v/>
      </c>
      <c r="B99"/>
      <c r="C99"/>
      <c r="D99"/>
      <c r="E99"/>
      <c r="F99"/>
      <c r="G99"/>
      <c r="H99"/>
      <c r="I99"/>
      <c r="J99"/>
    </row>
    <row r="100" spans="1:10" ht="15">
      <c r="A100" s="9" t="str">
        <f t="shared" si="1"/>
        <v/>
      </c>
      <c r="B100"/>
      <c r="C100"/>
      <c r="D100"/>
      <c r="E100"/>
      <c r="F100"/>
      <c r="G100"/>
      <c r="H100"/>
      <c r="I100"/>
      <c r="J100"/>
    </row>
    <row r="101" spans="1:10" ht="15">
      <c r="A101" s="9" t="str">
        <f t="shared" si="1"/>
        <v/>
      </c>
      <c r="B101"/>
      <c r="C101"/>
      <c r="D101"/>
      <c r="E101"/>
      <c r="F101"/>
      <c r="G101"/>
      <c r="H101"/>
      <c r="I101"/>
      <c r="J101"/>
    </row>
    <row r="102" spans="1:10" ht="15">
      <c r="A102" s="9" t="str">
        <f t="shared" si="1"/>
        <v/>
      </c>
      <c r="B102"/>
      <c r="C102"/>
      <c r="D102"/>
      <c r="E102"/>
      <c r="F102"/>
      <c r="G102"/>
      <c r="H102"/>
      <c r="I102"/>
      <c r="J102"/>
    </row>
    <row r="103" spans="1:10" ht="15">
      <c r="A103" s="9" t="str">
        <f t="shared" si="1"/>
        <v/>
      </c>
      <c r="B103"/>
      <c r="C103"/>
      <c r="D103"/>
      <c r="E103"/>
      <c r="F103"/>
      <c r="G103"/>
      <c r="H103"/>
      <c r="I103"/>
      <c r="J103"/>
    </row>
    <row r="104" spans="1:10" ht="15">
      <c r="A104" s="9" t="str">
        <f t="shared" si="1"/>
        <v/>
      </c>
      <c r="B104"/>
      <c r="C104"/>
      <c r="D104"/>
      <c r="E104"/>
      <c r="F104"/>
      <c r="G104"/>
      <c r="H104"/>
      <c r="I104"/>
      <c r="J104"/>
    </row>
    <row r="105" spans="1:10" ht="15">
      <c r="A105" s="9" t="str">
        <f t="shared" si="1"/>
        <v/>
      </c>
      <c r="B105"/>
      <c r="C105"/>
      <c r="D105"/>
      <c r="E105"/>
      <c r="F105"/>
      <c r="G105"/>
      <c r="H105"/>
      <c r="I105"/>
      <c r="J105"/>
    </row>
    <row r="106" spans="1:10" ht="15">
      <c r="A106" s="9" t="str">
        <f t="shared" si="1"/>
        <v/>
      </c>
      <c r="B106"/>
      <c r="C106"/>
      <c r="D106"/>
      <c r="E106"/>
      <c r="F106"/>
      <c r="G106"/>
      <c r="H106"/>
      <c r="I106"/>
      <c r="J106"/>
    </row>
    <row r="107" spans="1:10" ht="15">
      <c r="A107" s="9" t="str">
        <f t="shared" si="1"/>
        <v/>
      </c>
      <c r="B107"/>
      <c r="C107"/>
      <c r="D107"/>
      <c r="E107"/>
      <c r="F107"/>
      <c r="G107"/>
      <c r="H107"/>
      <c r="I107"/>
      <c r="J107"/>
    </row>
    <row r="108" spans="1:10" ht="15">
      <c r="A108" s="9" t="str">
        <f t="shared" si="1"/>
        <v/>
      </c>
      <c r="B108"/>
      <c r="C108"/>
      <c r="D108"/>
      <c r="E108"/>
      <c r="F108"/>
      <c r="G108"/>
      <c r="H108"/>
      <c r="I108"/>
      <c r="J108"/>
    </row>
    <row r="109" spans="1:10" ht="15">
      <c r="A109" s="9" t="str">
        <f t="shared" si="1"/>
        <v/>
      </c>
      <c r="B109"/>
      <c r="C109"/>
      <c r="D109"/>
      <c r="E109"/>
      <c r="F109"/>
      <c r="G109"/>
      <c r="H109"/>
      <c r="I109"/>
      <c r="J109"/>
    </row>
    <row r="110" spans="1:10" ht="15">
      <c r="A110" s="9" t="str">
        <f t="shared" si="1"/>
        <v/>
      </c>
      <c r="B110"/>
      <c r="C110"/>
      <c r="D110"/>
      <c r="E110"/>
      <c r="F110"/>
      <c r="G110"/>
      <c r="H110"/>
      <c r="I110"/>
      <c r="J110"/>
    </row>
    <row r="111" spans="1:10" ht="15">
      <c r="A111" s="9" t="str">
        <f t="shared" si="1"/>
        <v/>
      </c>
      <c r="B111"/>
      <c r="C111"/>
      <c r="D111"/>
      <c r="E111"/>
      <c r="F111"/>
      <c r="G111"/>
      <c r="H111"/>
      <c r="I111"/>
      <c r="J111"/>
    </row>
    <row r="112" spans="1:10" ht="15">
      <c r="A112" s="9" t="str">
        <f t="shared" si="1"/>
        <v/>
      </c>
      <c r="B112"/>
      <c r="C112"/>
      <c r="D112"/>
      <c r="E112"/>
      <c r="F112"/>
      <c r="G112"/>
      <c r="H112"/>
      <c r="I112"/>
      <c r="J112"/>
    </row>
    <row r="113" spans="1:10" ht="15">
      <c r="A113" s="9" t="str">
        <f t="shared" si="1"/>
        <v/>
      </c>
      <c r="B113"/>
      <c r="C113"/>
      <c r="D113"/>
      <c r="E113"/>
      <c r="F113"/>
      <c r="G113"/>
      <c r="H113"/>
      <c r="I113"/>
      <c r="J113"/>
    </row>
    <row r="114" spans="1:10" ht="15">
      <c r="A114" s="9" t="str">
        <f t="shared" si="1"/>
        <v/>
      </c>
      <c r="B114"/>
      <c r="C114"/>
      <c r="D114"/>
      <c r="E114"/>
      <c r="F114"/>
      <c r="G114"/>
      <c r="H114"/>
      <c r="I114"/>
      <c r="J114"/>
    </row>
    <row r="115" spans="1:10" ht="15">
      <c r="A115" s="9" t="str">
        <f t="shared" si="1"/>
        <v/>
      </c>
      <c r="B115"/>
      <c r="C115"/>
      <c r="D115"/>
      <c r="E115"/>
      <c r="F115"/>
      <c r="G115"/>
      <c r="H115"/>
      <c r="I115"/>
      <c r="J115"/>
    </row>
    <row r="116" spans="1:10" ht="15">
      <c r="A116" s="9" t="str">
        <f t="shared" si="1"/>
        <v/>
      </c>
      <c r="B116"/>
      <c r="C116"/>
      <c r="D116"/>
      <c r="E116"/>
      <c r="F116"/>
      <c r="G116"/>
      <c r="H116"/>
      <c r="I116"/>
      <c r="J116"/>
    </row>
    <row r="117" spans="1:10" ht="15">
      <c r="A117" s="9" t="str">
        <f t="shared" si="1"/>
        <v/>
      </c>
      <c r="B117"/>
      <c r="C117"/>
      <c r="D117"/>
      <c r="E117"/>
      <c r="F117"/>
      <c r="G117"/>
      <c r="H117"/>
      <c r="I117"/>
      <c r="J117"/>
    </row>
    <row r="118" spans="1:10" ht="15">
      <c r="A118" s="9" t="str">
        <f t="shared" si="1"/>
        <v/>
      </c>
      <c r="B118"/>
      <c r="C118"/>
      <c r="D118"/>
      <c r="E118"/>
      <c r="F118"/>
      <c r="G118"/>
      <c r="H118"/>
      <c r="I118"/>
      <c r="J118"/>
    </row>
    <row r="119" spans="1:10" ht="15">
      <c r="A119" s="9" t="str">
        <f t="shared" si="1"/>
        <v/>
      </c>
      <c r="B119"/>
      <c r="C119"/>
      <c r="D119"/>
      <c r="E119"/>
      <c r="F119"/>
      <c r="G119"/>
      <c r="H119"/>
      <c r="I119"/>
      <c r="J119"/>
    </row>
    <row r="120" spans="1:10" ht="15">
      <c r="A120" s="9" t="str">
        <f t="shared" si="1"/>
        <v/>
      </c>
      <c r="B120"/>
      <c r="C120"/>
      <c r="D120"/>
      <c r="E120"/>
      <c r="F120"/>
      <c r="G120"/>
      <c r="H120"/>
      <c r="I120"/>
      <c r="J120"/>
    </row>
    <row r="121" spans="1:10" ht="15">
      <c r="A121" s="9" t="str">
        <f t="shared" si="1"/>
        <v/>
      </c>
      <c r="B121"/>
      <c r="C121"/>
      <c r="D121"/>
      <c r="E121"/>
      <c r="F121"/>
      <c r="G121"/>
      <c r="H121"/>
      <c r="I121"/>
      <c r="J121"/>
    </row>
    <row r="122" spans="1:10" ht="15">
      <c r="A122" s="9" t="str">
        <f t="shared" si="1"/>
        <v/>
      </c>
      <c r="B122"/>
      <c r="C122"/>
      <c r="D122"/>
      <c r="E122"/>
      <c r="F122"/>
      <c r="G122"/>
      <c r="H122"/>
      <c r="I122"/>
      <c r="J122"/>
    </row>
    <row r="123" spans="1:10" ht="15">
      <c r="A123" s="9" t="str">
        <f t="shared" si="1"/>
        <v/>
      </c>
      <c r="B123"/>
      <c r="C123"/>
      <c r="D123"/>
      <c r="E123"/>
      <c r="F123"/>
      <c r="G123"/>
      <c r="H123"/>
      <c r="I123"/>
      <c r="J123"/>
    </row>
    <row r="124" spans="1:10" ht="15">
      <c r="A124" s="9" t="str">
        <f t="shared" si="1"/>
        <v/>
      </c>
      <c r="B124"/>
      <c r="C124"/>
      <c r="D124"/>
      <c r="E124"/>
      <c r="F124"/>
      <c r="G124"/>
      <c r="H124"/>
      <c r="I124"/>
      <c r="J124"/>
    </row>
    <row r="125" spans="1:10" ht="15">
      <c r="A125" s="9" t="str">
        <f t="shared" si="1"/>
        <v/>
      </c>
      <c r="B125"/>
      <c r="C125"/>
      <c r="D125"/>
      <c r="E125"/>
      <c r="F125"/>
      <c r="G125"/>
      <c r="H125"/>
      <c r="I125"/>
      <c r="J125"/>
    </row>
    <row r="126" spans="1:10" ht="15">
      <c r="A126" s="9" t="str">
        <f t="shared" si="1"/>
        <v/>
      </c>
      <c r="B126"/>
      <c r="C126"/>
      <c r="D126"/>
      <c r="E126"/>
      <c r="F126"/>
      <c r="G126"/>
      <c r="H126"/>
      <c r="I126"/>
      <c r="J126"/>
    </row>
    <row r="127" spans="1:10" ht="15">
      <c r="A127" s="9" t="str">
        <f t="shared" si="1"/>
        <v/>
      </c>
      <c r="B127"/>
      <c r="C127"/>
      <c r="D127"/>
      <c r="E127"/>
      <c r="F127"/>
      <c r="G127"/>
      <c r="H127"/>
      <c r="I127"/>
      <c r="J127"/>
    </row>
    <row r="128" spans="1:10" ht="15">
      <c r="A128" s="9" t="str">
        <f t="shared" si="1"/>
        <v/>
      </c>
      <c r="B128"/>
      <c r="C128"/>
      <c r="D128"/>
      <c r="E128"/>
      <c r="F128"/>
      <c r="G128"/>
      <c r="H128"/>
      <c r="I128"/>
      <c r="J128"/>
    </row>
    <row r="129" spans="1:10" ht="15">
      <c r="A129" s="9" t="str">
        <f t="shared" si="1"/>
        <v/>
      </c>
      <c r="B129"/>
      <c r="C129"/>
      <c r="D129"/>
      <c r="E129"/>
      <c r="F129"/>
      <c r="G129"/>
      <c r="H129"/>
      <c r="I129"/>
      <c r="J129"/>
    </row>
    <row r="130" spans="1:10" ht="15">
      <c r="A130" s="9" t="str">
        <f t="shared" si="1"/>
        <v/>
      </c>
      <c r="B130"/>
      <c r="C130"/>
      <c r="D130"/>
      <c r="E130"/>
      <c r="F130"/>
      <c r="G130"/>
      <c r="H130"/>
      <c r="I130"/>
      <c r="J130"/>
    </row>
    <row r="131" spans="1:10" ht="15">
      <c r="A131" s="9" t="str">
        <f t="shared" si="1"/>
        <v/>
      </c>
      <c r="B131"/>
      <c r="C131"/>
      <c r="D131"/>
      <c r="E131"/>
      <c r="F131"/>
      <c r="G131"/>
      <c r="H131"/>
      <c r="I131"/>
      <c r="J131"/>
    </row>
    <row r="132" spans="1:10" ht="15">
      <c r="A132" s="9" t="str">
        <f t="shared" si="1"/>
        <v/>
      </c>
      <c r="B132"/>
      <c r="C132"/>
      <c r="D132"/>
      <c r="E132"/>
      <c r="F132"/>
      <c r="G132"/>
      <c r="H132"/>
      <c r="I132"/>
      <c r="J132"/>
    </row>
    <row r="133" spans="1:10" ht="15">
      <c r="A133" s="9" t="str">
        <f t="shared" ref="A133:A196" si="2">B133&amp;C133&amp;D133&amp;E133&amp;F133&amp;G133&amp;H133</f>
        <v/>
      </c>
      <c r="B133"/>
      <c r="C133"/>
      <c r="D133"/>
      <c r="E133"/>
      <c r="F133"/>
      <c r="G133"/>
      <c r="H133"/>
      <c r="I133"/>
      <c r="J133"/>
    </row>
    <row r="134" spans="1:10" ht="15">
      <c r="A134" s="9" t="str">
        <f t="shared" si="2"/>
        <v/>
      </c>
      <c r="B134"/>
      <c r="C134"/>
      <c r="D134"/>
      <c r="E134"/>
      <c r="F134"/>
      <c r="G134"/>
      <c r="H134"/>
      <c r="I134"/>
      <c r="J134"/>
    </row>
    <row r="135" spans="1:10" ht="15">
      <c r="A135" s="9" t="str">
        <f t="shared" si="2"/>
        <v/>
      </c>
      <c r="B135"/>
      <c r="C135"/>
      <c r="D135"/>
      <c r="E135"/>
      <c r="F135"/>
      <c r="G135"/>
      <c r="H135"/>
      <c r="I135"/>
      <c r="J135"/>
    </row>
    <row r="136" spans="1:10" ht="15">
      <c r="A136" s="9" t="str">
        <f t="shared" si="2"/>
        <v/>
      </c>
      <c r="B136"/>
      <c r="C136"/>
      <c r="D136"/>
      <c r="E136"/>
      <c r="F136"/>
      <c r="G136"/>
      <c r="H136"/>
      <c r="I136"/>
      <c r="J136"/>
    </row>
    <row r="137" spans="1:10" ht="15">
      <c r="A137" s="9" t="str">
        <f t="shared" si="2"/>
        <v/>
      </c>
      <c r="B137"/>
      <c r="C137"/>
      <c r="D137"/>
      <c r="E137"/>
      <c r="F137"/>
      <c r="G137"/>
      <c r="H137"/>
      <c r="I137"/>
      <c r="J137"/>
    </row>
    <row r="138" spans="1:10" ht="15">
      <c r="A138" s="9" t="str">
        <f t="shared" si="2"/>
        <v/>
      </c>
      <c r="B138"/>
      <c r="C138"/>
      <c r="D138"/>
      <c r="E138"/>
      <c r="F138"/>
      <c r="G138"/>
      <c r="H138"/>
      <c r="I138"/>
      <c r="J138"/>
    </row>
    <row r="139" spans="1:10" ht="15">
      <c r="A139" s="9" t="str">
        <f t="shared" si="2"/>
        <v/>
      </c>
      <c r="B139"/>
      <c r="C139"/>
      <c r="D139"/>
      <c r="E139"/>
      <c r="F139"/>
      <c r="G139"/>
      <c r="H139"/>
      <c r="I139"/>
      <c r="J139"/>
    </row>
    <row r="140" spans="1:10" ht="15">
      <c r="A140" s="9" t="str">
        <f t="shared" si="2"/>
        <v/>
      </c>
      <c r="B140"/>
      <c r="C140"/>
      <c r="D140"/>
      <c r="E140"/>
      <c r="F140"/>
      <c r="G140"/>
      <c r="H140"/>
      <c r="I140"/>
      <c r="J140"/>
    </row>
    <row r="141" spans="1:10" ht="15">
      <c r="A141" s="9" t="str">
        <f t="shared" si="2"/>
        <v/>
      </c>
      <c r="B141"/>
      <c r="C141"/>
      <c r="D141"/>
      <c r="E141"/>
      <c r="F141"/>
      <c r="G141"/>
      <c r="H141"/>
      <c r="I141"/>
      <c r="J141"/>
    </row>
    <row r="142" spans="1:10" ht="15">
      <c r="A142" s="9" t="str">
        <f t="shared" si="2"/>
        <v/>
      </c>
      <c r="B142"/>
      <c r="C142"/>
      <c r="D142"/>
      <c r="E142"/>
      <c r="F142"/>
      <c r="G142"/>
      <c r="H142"/>
      <c r="I142"/>
      <c r="J142"/>
    </row>
    <row r="143" spans="1:10" ht="15">
      <c r="A143" s="9" t="str">
        <f t="shared" si="2"/>
        <v/>
      </c>
      <c r="B143"/>
      <c r="C143"/>
      <c r="D143"/>
      <c r="E143"/>
      <c r="F143"/>
      <c r="G143"/>
      <c r="H143"/>
      <c r="I143"/>
      <c r="J143"/>
    </row>
    <row r="144" spans="1:10" ht="15">
      <c r="A144" s="9" t="str">
        <f t="shared" si="2"/>
        <v/>
      </c>
      <c r="B144"/>
      <c r="C144"/>
      <c r="D144"/>
      <c r="E144"/>
      <c r="F144"/>
      <c r="G144"/>
      <c r="H144"/>
      <c r="I144"/>
      <c r="J144"/>
    </row>
    <row r="145" spans="1:10" ht="15">
      <c r="A145" s="9" t="str">
        <f t="shared" si="2"/>
        <v/>
      </c>
      <c r="B145"/>
      <c r="C145"/>
      <c r="D145"/>
      <c r="E145"/>
      <c r="F145"/>
      <c r="G145"/>
      <c r="H145"/>
      <c r="I145"/>
      <c r="J145"/>
    </row>
    <row r="146" spans="1:10" ht="15">
      <c r="A146" s="9" t="str">
        <f t="shared" si="2"/>
        <v/>
      </c>
      <c r="B146"/>
      <c r="C146"/>
      <c r="D146"/>
      <c r="E146"/>
      <c r="F146"/>
      <c r="G146"/>
      <c r="H146"/>
      <c r="I146"/>
      <c r="J146"/>
    </row>
    <row r="147" spans="1:10" ht="15">
      <c r="A147" s="9" t="str">
        <f t="shared" si="2"/>
        <v/>
      </c>
      <c r="B147"/>
      <c r="C147"/>
      <c r="D147"/>
      <c r="E147"/>
      <c r="F147"/>
      <c r="G147"/>
      <c r="H147"/>
      <c r="I147"/>
    </row>
    <row r="148" spans="1:10" ht="15">
      <c r="A148" s="9" t="str">
        <f t="shared" si="2"/>
        <v/>
      </c>
      <c r="B148"/>
      <c r="C148"/>
      <c r="D148"/>
      <c r="E148"/>
      <c r="F148"/>
      <c r="G148"/>
      <c r="H148"/>
      <c r="I148"/>
    </row>
    <row r="149" spans="1:10" ht="15">
      <c r="A149" s="9" t="str">
        <f t="shared" si="2"/>
        <v/>
      </c>
      <c r="B149"/>
      <c r="C149"/>
      <c r="D149"/>
      <c r="E149"/>
      <c r="F149"/>
      <c r="G149"/>
      <c r="H149"/>
      <c r="I149"/>
    </row>
    <row r="150" spans="1:10" ht="15">
      <c r="A150" s="9" t="str">
        <f t="shared" si="2"/>
        <v/>
      </c>
      <c r="B150"/>
      <c r="C150"/>
      <c r="D150"/>
      <c r="E150"/>
      <c r="F150"/>
      <c r="G150"/>
      <c r="H150"/>
      <c r="I150"/>
    </row>
    <row r="151" spans="1:10" ht="15">
      <c r="A151" s="9" t="str">
        <f t="shared" si="2"/>
        <v/>
      </c>
      <c r="B151"/>
      <c r="C151"/>
      <c r="D151"/>
      <c r="E151"/>
      <c r="F151"/>
      <c r="G151"/>
      <c r="H151"/>
      <c r="I151"/>
    </row>
    <row r="152" spans="1:10" ht="15">
      <c r="A152" s="9" t="str">
        <f t="shared" si="2"/>
        <v/>
      </c>
      <c r="B152"/>
      <c r="C152"/>
      <c r="D152"/>
      <c r="E152"/>
      <c r="F152"/>
      <c r="G152"/>
      <c r="H152"/>
      <c r="I152"/>
    </row>
    <row r="153" spans="1:10" ht="15">
      <c r="A153" s="9" t="str">
        <f t="shared" si="2"/>
        <v/>
      </c>
      <c r="B153"/>
      <c r="C153"/>
      <c r="D153"/>
      <c r="E153"/>
      <c r="F153"/>
      <c r="G153"/>
      <c r="H153"/>
      <c r="I153"/>
    </row>
    <row r="154" spans="1:10" ht="15">
      <c r="A154" s="9" t="str">
        <f t="shared" si="2"/>
        <v/>
      </c>
      <c r="B154"/>
      <c r="C154"/>
      <c r="D154"/>
      <c r="E154"/>
      <c r="F154"/>
      <c r="G154"/>
      <c r="H154"/>
      <c r="I154"/>
    </row>
    <row r="155" spans="1:10" ht="15">
      <c r="A155" s="9" t="str">
        <f t="shared" si="2"/>
        <v/>
      </c>
      <c r="B155"/>
      <c r="C155"/>
      <c r="D155"/>
      <c r="E155"/>
      <c r="F155"/>
      <c r="G155"/>
      <c r="H155"/>
      <c r="I155"/>
    </row>
    <row r="156" spans="1:10" ht="15">
      <c r="A156" s="9" t="str">
        <f t="shared" si="2"/>
        <v/>
      </c>
      <c r="B156"/>
      <c r="C156"/>
      <c r="D156"/>
      <c r="E156"/>
      <c r="F156"/>
      <c r="G156"/>
      <c r="H156"/>
      <c r="I156"/>
    </row>
    <row r="157" spans="1:10" ht="15">
      <c r="A157" s="9" t="str">
        <f t="shared" si="2"/>
        <v/>
      </c>
      <c r="B157"/>
      <c r="C157"/>
      <c r="D157"/>
      <c r="E157"/>
      <c r="F157"/>
      <c r="G157"/>
      <c r="H157"/>
      <c r="I157"/>
    </row>
    <row r="158" spans="1:10" ht="15">
      <c r="A158" s="9" t="str">
        <f t="shared" si="2"/>
        <v/>
      </c>
      <c r="B158"/>
      <c r="C158"/>
      <c r="D158"/>
      <c r="E158"/>
      <c r="F158"/>
      <c r="G158"/>
      <c r="H158"/>
      <c r="I158"/>
    </row>
    <row r="159" spans="1:10" ht="15">
      <c r="A159" s="9" t="str">
        <f t="shared" si="2"/>
        <v/>
      </c>
      <c r="B159"/>
      <c r="C159"/>
      <c r="D159"/>
      <c r="E159"/>
      <c r="F159"/>
      <c r="G159"/>
      <c r="H159"/>
      <c r="I159"/>
    </row>
    <row r="160" spans="1:10" ht="15">
      <c r="A160" s="9" t="str">
        <f t="shared" si="2"/>
        <v/>
      </c>
      <c r="B160"/>
      <c r="C160"/>
      <c r="D160"/>
      <c r="E160"/>
      <c r="F160"/>
      <c r="G160"/>
      <c r="H160"/>
      <c r="I160"/>
    </row>
    <row r="161" spans="1:9" ht="15">
      <c r="A161" s="9" t="str">
        <f t="shared" si="2"/>
        <v/>
      </c>
      <c r="B161"/>
      <c r="C161"/>
      <c r="D161"/>
      <c r="E161"/>
      <c r="F161"/>
      <c r="G161"/>
      <c r="H161"/>
      <c r="I161"/>
    </row>
    <row r="162" spans="1:9" ht="15">
      <c r="A162" s="9" t="str">
        <f t="shared" si="2"/>
        <v/>
      </c>
      <c r="B162"/>
      <c r="C162"/>
      <c r="D162"/>
      <c r="E162"/>
      <c r="F162"/>
      <c r="G162"/>
      <c r="H162"/>
      <c r="I162"/>
    </row>
    <row r="163" spans="1:9" ht="15">
      <c r="A163" s="9" t="str">
        <f t="shared" si="2"/>
        <v/>
      </c>
      <c r="B163"/>
      <c r="C163"/>
      <c r="D163"/>
      <c r="E163"/>
      <c r="F163"/>
      <c r="G163"/>
      <c r="H163"/>
      <c r="I163"/>
    </row>
    <row r="164" spans="1:9" ht="15">
      <c r="A164" s="9" t="str">
        <f t="shared" si="2"/>
        <v/>
      </c>
      <c r="B164"/>
      <c r="C164"/>
      <c r="D164"/>
      <c r="E164"/>
      <c r="F164"/>
      <c r="G164"/>
      <c r="H164"/>
      <c r="I164"/>
    </row>
    <row r="165" spans="1:9" ht="15">
      <c r="A165" s="9" t="str">
        <f t="shared" si="2"/>
        <v/>
      </c>
      <c r="B165"/>
      <c r="C165"/>
      <c r="D165"/>
      <c r="E165"/>
      <c r="F165"/>
      <c r="G165"/>
      <c r="H165"/>
      <c r="I165"/>
    </row>
    <row r="166" spans="1:9" ht="15">
      <c r="A166" s="9" t="str">
        <f t="shared" si="2"/>
        <v/>
      </c>
      <c r="B166"/>
      <c r="C166"/>
      <c r="D166"/>
      <c r="E166"/>
      <c r="F166"/>
      <c r="G166"/>
      <c r="H166"/>
      <c r="I166"/>
    </row>
    <row r="167" spans="1:9" ht="15">
      <c r="A167" s="9" t="str">
        <f t="shared" si="2"/>
        <v/>
      </c>
      <c r="B167"/>
      <c r="C167"/>
      <c r="D167"/>
      <c r="E167"/>
      <c r="F167"/>
      <c r="G167"/>
      <c r="H167"/>
      <c r="I167"/>
    </row>
    <row r="168" spans="1:9" ht="15">
      <c r="A168" s="9" t="str">
        <f t="shared" si="2"/>
        <v/>
      </c>
      <c r="B168"/>
      <c r="C168"/>
      <c r="D168"/>
      <c r="E168"/>
      <c r="F168"/>
      <c r="G168"/>
      <c r="H168"/>
      <c r="I168"/>
    </row>
    <row r="169" spans="1:9" ht="15">
      <c r="A169" s="9" t="str">
        <f t="shared" si="2"/>
        <v/>
      </c>
      <c r="B169"/>
      <c r="C169"/>
      <c r="D169"/>
      <c r="E169"/>
      <c r="F169"/>
      <c r="G169"/>
      <c r="H169"/>
      <c r="I169"/>
    </row>
    <row r="170" spans="1:9" ht="15">
      <c r="A170" s="9" t="str">
        <f t="shared" si="2"/>
        <v/>
      </c>
      <c r="B170"/>
      <c r="C170"/>
      <c r="D170"/>
      <c r="E170"/>
      <c r="F170"/>
      <c r="G170"/>
      <c r="H170"/>
      <c r="I170"/>
    </row>
    <row r="171" spans="1:9" ht="15">
      <c r="A171" s="9" t="str">
        <f t="shared" si="2"/>
        <v/>
      </c>
      <c r="B171"/>
      <c r="C171"/>
      <c r="D171"/>
      <c r="E171"/>
      <c r="F171"/>
      <c r="G171"/>
      <c r="H171"/>
      <c r="I171"/>
    </row>
    <row r="172" spans="1:9" ht="15">
      <c r="A172" s="9" t="str">
        <f t="shared" si="2"/>
        <v/>
      </c>
      <c r="B172"/>
      <c r="C172"/>
      <c r="D172"/>
      <c r="E172"/>
      <c r="F172"/>
      <c r="G172"/>
      <c r="H172"/>
      <c r="I172"/>
    </row>
    <row r="173" spans="1:9" ht="15">
      <c r="A173" s="9" t="str">
        <f t="shared" si="2"/>
        <v/>
      </c>
      <c r="B173"/>
      <c r="C173"/>
      <c r="D173"/>
      <c r="E173"/>
      <c r="F173"/>
      <c r="G173"/>
      <c r="H173"/>
      <c r="I173"/>
    </row>
    <row r="174" spans="1:9" ht="15">
      <c r="A174" s="9" t="str">
        <f t="shared" si="2"/>
        <v/>
      </c>
      <c r="B174"/>
      <c r="C174"/>
      <c r="D174"/>
      <c r="E174"/>
      <c r="F174"/>
      <c r="G174"/>
      <c r="H174"/>
      <c r="I174"/>
    </row>
    <row r="175" spans="1:9" ht="15">
      <c r="A175" s="9" t="str">
        <f t="shared" si="2"/>
        <v/>
      </c>
      <c r="B175"/>
      <c r="C175"/>
      <c r="D175"/>
      <c r="E175"/>
      <c r="F175"/>
      <c r="G175"/>
      <c r="H175"/>
      <c r="I175"/>
    </row>
    <row r="176" spans="1:9" ht="15">
      <c r="A176" s="9" t="str">
        <f t="shared" si="2"/>
        <v/>
      </c>
      <c r="B176"/>
      <c r="C176"/>
      <c r="D176"/>
      <c r="E176"/>
      <c r="F176"/>
      <c r="G176"/>
      <c r="H176"/>
      <c r="I176"/>
    </row>
    <row r="177" spans="1:9" ht="15">
      <c r="A177" s="9" t="str">
        <f t="shared" si="2"/>
        <v/>
      </c>
      <c r="B177"/>
      <c r="C177"/>
      <c r="D177"/>
      <c r="E177"/>
      <c r="F177"/>
      <c r="G177"/>
      <c r="H177"/>
      <c r="I177"/>
    </row>
    <row r="178" spans="1:9" ht="15">
      <c r="A178" s="9" t="str">
        <f t="shared" si="2"/>
        <v/>
      </c>
      <c r="B178"/>
      <c r="C178"/>
      <c r="D178"/>
      <c r="E178"/>
      <c r="F178"/>
      <c r="G178"/>
      <c r="H178"/>
      <c r="I178"/>
    </row>
    <row r="179" spans="1:9" ht="15">
      <c r="A179" s="9" t="str">
        <f t="shared" si="2"/>
        <v/>
      </c>
      <c r="B179"/>
      <c r="C179"/>
      <c r="D179"/>
      <c r="E179"/>
      <c r="F179"/>
      <c r="G179"/>
      <c r="H179"/>
      <c r="I179"/>
    </row>
    <row r="180" spans="1:9" ht="15">
      <c r="A180" s="9" t="str">
        <f t="shared" si="2"/>
        <v/>
      </c>
      <c r="B180"/>
      <c r="C180"/>
      <c r="D180"/>
      <c r="E180"/>
      <c r="F180"/>
      <c r="G180"/>
      <c r="H180"/>
      <c r="I180"/>
    </row>
    <row r="181" spans="1:9" ht="15">
      <c r="A181" s="9" t="str">
        <f t="shared" si="2"/>
        <v/>
      </c>
      <c r="B181"/>
      <c r="C181"/>
      <c r="D181"/>
      <c r="E181"/>
      <c r="F181"/>
      <c r="G181"/>
      <c r="H181"/>
      <c r="I181"/>
    </row>
    <row r="182" spans="1:9" ht="15">
      <c r="A182" s="9" t="str">
        <f t="shared" si="2"/>
        <v/>
      </c>
      <c r="B182"/>
      <c r="C182"/>
      <c r="D182"/>
      <c r="E182"/>
      <c r="F182"/>
      <c r="G182"/>
      <c r="H182"/>
      <c r="I182"/>
    </row>
    <row r="183" spans="1:9" ht="15">
      <c r="A183" s="9" t="str">
        <f t="shared" si="2"/>
        <v/>
      </c>
      <c r="B183"/>
      <c r="C183"/>
      <c r="D183"/>
      <c r="E183"/>
      <c r="F183"/>
      <c r="G183"/>
      <c r="H183"/>
      <c r="I183"/>
    </row>
    <row r="184" spans="1:9" ht="15">
      <c r="A184" s="9" t="str">
        <f t="shared" si="2"/>
        <v/>
      </c>
      <c r="B184"/>
      <c r="C184"/>
      <c r="D184"/>
      <c r="E184"/>
      <c r="F184"/>
      <c r="G184"/>
      <c r="H184"/>
      <c r="I184"/>
    </row>
    <row r="185" spans="1:9" ht="15">
      <c r="A185" s="9" t="str">
        <f t="shared" si="2"/>
        <v/>
      </c>
      <c r="B185"/>
      <c r="C185"/>
      <c r="D185"/>
      <c r="E185"/>
      <c r="F185"/>
      <c r="G185"/>
      <c r="H185"/>
      <c r="I185"/>
    </row>
    <row r="186" spans="1:9" ht="15">
      <c r="A186" s="9" t="str">
        <f t="shared" si="2"/>
        <v/>
      </c>
      <c r="B186"/>
      <c r="C186"/>
      <c r="D186"/>
      <c r="E186"/>
      <c r="F186"/>
      <c r="G186"/>
      <c r="H186"/>
      <c r="I186"/>
    </row>
    <row r="187" spans="1:9" ht="15">
      <c r="A187" s="9" t="str">
        <f t="shared" si="2"/>
        <v/>
      </c>
      <c r="B187"/>
      <c r="C187"/>
      <c r="D187"/>
      <c r="E187"/>
      <c r="F187"/>
      <c r="G187"/>
      <c r="H187"/>
      <c r="I187"/>
    </row>
    <row r="188" spans="1:9" ht="15">
      <c r="A188" s="9" t="str">
        <f t="shared" si="2"/>
        <v/>
      </c>
      <c r="B188"/>
      <c r="C188"/>
      <c r="D188"/>
      <c r="E188"/>
      <c r="F188"/>
      <c r="G188"/>
      <c r="H188"/>
      <c r="I188"/>
    </row>
    <row r="189" spans="1:9" ht="15">
      <c r="A189" s="9" t="str">
        <f t="shared" si="2"/>
        <v/>
      </c>
      <c r="B189"/>
      <c r="C189"/>
      <c r="D189"/>
      <c r="E189"/>
      <c r="F189"/>
      <c r="G189"/>
      <c r="H189"/>
      <c r="I189"/>
    </row>
    <row r="190" spans="1:9" ht="15">
      <c r="A190" s="9" t="str">
        <f t="shared" si="2"/>
        <v/>
      </c>
      <c r="B190"/>
      <c r="C190"/>
      <c r="D190"/>
      <c r="E190"/>
      <c r="F190"/>
      <c r="G190"/>
      <c r="H190"/>
      <c r="I190"/>
    </row>
    <row r="191" spans="1:9" ht="15">
      <c r="A191" s="9" t="str">
        <f t="shared" si="2"/>
        <v/>
      </c>
      <c r="B191"/>
      <c r="C191"/>
      <c r="D191"/>
      <c r="E191"/>
      <c r="F191"/>
      <c r="G191"/>
      <c r="H191"/>
      <c r="I191"/>
    </row>
    <row r="192" spans="1:9" ht="15">
      <c r="A192" s="9" t="str">
        <f t="shared" si="2"/>
        <v/>
      </c>
      <c r="B192"/>
      <c r="C192"/>
      <c r="D192"/>
      <c r="E192"/>
      <c r="F192"/>
      <c r="G192"/>
      <c r="H192"/>
      <c r="I192"/>
    </row>
    <row r="193" spans="1:15" ht="15">
      <c r="A193" s="9" t="str">
        <f t="shared" si="2"/>
        <v/>
      </c>
      <c r="B193"/>
      <c r="C193"/>
      <c r="D193"/>
      <c r="E193"/>
      <c r="F193"/>
      <c r="G193"/>
      <c r="H193"/>
      <c r="I193"/>
    </row>
    <row r="194" spans="1:15" ht="15">
      <c r="A194" s="9" t="str">
        <f t="shared" si="2"/>
        <v/>
      </c>
      <c r="B194"/>
      <c r="C194"/>
      <c r="D194"/>
      <c r="E194"/>
      <c r="F194"/>
      <c r="G194"/>
      <c r="H194"/>
      <c r="I194"/>
    </row>
    <row r="195" spans="1:15" ht="15">
      <c r="A195" s="9" t="str">
        <f t="shared" si="2"/>
        <v/>
      </c>
      <c r="B195"/>
      <c r="C195"/>
      <c r="D195"/>
      <c r="E195"/>
      <c r="F195"/>
      <c r="G195"/>
      <c r="H195"/>
      <c r="I195"/>
    </row>
    <row r="196" spans="1:15" ht="15">
      <c r="A196" s="9" t="str">
        <f t="shared" si="2"/>
        <v/>
      </c>
      <c r="B196"/>
      <c r="C196"/>
      <c r="D196"/>
      <c r="E196"/>
      <c r="F196"/>
      <c r="G196"/>
      <c r="H196"/>
      <c r="I196"/>
    </row>
    <row r="197" spans="1:15" ht="15">
      <c r="A197" s="9" t="str">
        <f t="shared" ref="A197:A224" si="3">B197&amp;C197&amp;D197&amp;E197&amp;F197&amp;G197&amp;H197</f>
        <v/>
      </c>
      <c r="B197"/>
      <c r="C197"/>
      <c r="D197"/>
      <c r="E197"/>
      <c r="F197"/>
      <c r="G197"/>
      <c r="H197"/>
      <c r="I197"/>
    </row>
    <row r="198" spans="1:15" ht="15">
      <c r="A198" s="9" t="str">
        <f t="shared" si="3"/>
        <v/>
      </c>
      <c r="B198"/>
      <c r="C198"/>
      <c r="D198"/>
      <c r="E198"/>
      <c r="F198"/>
      <c r="G198"/>
      <c r="H198"/>
      <c r="I198"/>
    </row>
    <row r="199" spans="1:15" ht="15">
      <c r="A199" s="9" t="str">
        <f t="shared" si="3"/>
        <v/>
      </c>
      <c r="B199"/>
      <c r="C199"/>
      <c r="D199"/>
      <c r="E199"/>
      <c r="F199"/>
      <c r="G199"/>
      <c r="H199"/>
      <c r="I199"/>
    </row>
    <row r="200" spans="1:15" ht="15">
      <c r="A200" s="9" t="str">
        <f t="shared" si="3"/>
        <v/>
      </c>
      <c r="B200"/>
      <c r="C200"/>
      <c r="D200"/>
      <c r="E200"/>
      <c r="F200"/>
      <c r="G200"/>
      <c r="H200"/>
      <c r="I200"/>
    </row>
    <row r="201" spans="1:15" ht="15">
      <c r="A201" s="9" t="str">
        <f t="shared" si="3"/>
        <v/>
      </c>
      <c r="B201"/>
      <c r="C201"/>
      <c r="D201"/>
      <c r="E201"/>
      <c r="F201"/>
      <c r="G201"/>
      <c r="H201"/>
      <c r="I201"/>
    </row>
    <row r="202" spans="1:15" ht="15">
      <c r="A202" s="9" t="str">
        <f t="shared" si="3"/>
        <v/>
      </c>
      <c r="B202"/>
      <c r="C202"/>
      <c r="D202"/>
      <c r="E202"/>
      <c r="F202"/>
      <c r="G202"/>
      <c r="H202"/>
      <c r="I202"/>
      <c r="L202" s="35"/>
      <c r="M202" s="35"/>
      <c r="O202" s="36"/>
    </row>
    <row r="203" spans="1:15" ht="15">
      <c r="A203" s="9" t="str">
        <f t="shared" si="3"/>
        <v/>
      </c>
      <c r="B203"/>
      <c r="C203"/>
      <c r="D203"/>
      <c r="E203"/>
      <c r="F203"/>
      <c r="G203"/>
      <c r="H203"/>
      <c r="I203"/>
      <c r="O203" s="35"/>
    </row>
    <row r="204" spans="1:15" ht="15">
      <c r="A204" s="9" t="str">
        <f t="shared" si="3"/>
        <v/>
      </c>
      <c r="B204"/>
      <c r="C204"/>
      <c r="D204"/>
      <c r="E204"/>
      <c r="F204"/>
      <c r="G204"/>
      <c r="H204"/>
      <c r="I204"/>
      <c r="O204" s="36"/>
    </row>
    <row r="205" spans="1:15" ht="15">
      <c r="A205" s="9" t="str">
        <f t="shared" si="3"/>
        <v/>
      </c>
      <c r="B205"/>
      <c r="C205"/>
      <c r="D205"/>
      <c r="E205"/>
      <c r="F205"/>
      <c r="G205"/>
      <c r="H205"/>
      <c r="I205"/>
      <c r="O205" s="35"/>
    </row>
    <row r="206" spans="1:15" ht="15">
      <c r="A206" s="9" t="str">
        <f t="shared" si="3"/>
        <v/>
      </c>
      <c r="B206"/>
      <c r="C206"/>
      <c r="D206"/>
      <c r="E206"/>
      <c r="F206"/>
      <c r="G206"/>
      <c r="H206"/>
      <c r="I206"/>
      <c r="O206" s="35"/>
    </row>
    <row r="207" spans="1:15" ht="15">
      <c r="A207" s="9" t="str">
        <f t="shared" si="3"/>
        <v/>
      </c>
      <c r="B207"/>
      <c r="C207"/>
      <c r="D207"/>
      <c r="E207"/>
      <c r="F207"/>
      <c r="G207"/>
      <c r="H207"/>
      <c r="I207"/>
    </row>
    <row r="208" spans="1:15" ht="15">
      <c r="A208" s="9" t="str">
        <f t="shared" si="3"/>
        <v/>
      </c>
      <c r="B208"/>
      <c r="C208"/>
      <c r="D208"/>
      <c r="E208"/>
      <c r="F208"/>
      <c r="G208"/>
      <c r="H208"/>
      <c r="I208"/>
    </row>
    <row r="209" spans="1:9" ht="15">
      <c r="A209" s="9" t="str">
        <f t="shared" si="3"/>
        <v/>
      </c>
      <c r="B209"/>
      <c r="C209"/>
      <c r="D209"/>
      <c r="E209"/>
      <c r="F209"/>
      <c r="G209"/>
      <c r="H209"/>
      <c r="I209"/>
    </row>
    <row r="210" spans="1:9" ht="15">
      <c r="A210" s="9" t="str">
        <f t="shared" si="3"/>
        <v/>
      </c>
      <c r="B210"/>
      <c r="C210"/>
      <c r="D210"/>
      <c r="E210"/>
      <c r="F210"/>
      <c r="G210"/>
      <c r="H210"/>
      <c r="I210"/>
    </row>
    <row r="211" spans="1:9" ht="15">
      <c r="A211" s="9" t="str">
        <f t="shared" si="3"/>
        <v/>
      </c>
      <c r="B211"/>
      <c r="C211"/>
      <c r="D211"/>
      <c r="E211"/>
      <c r="F211"/>
      <c r="G211"/>
      <c r="H211"/>
      <c r="I211"/>
    </row>
    <row r="212" spans="1:9" ht="15">
      <c r="A212" s="9" t="str">
        <f t="shared" si="3"/>
        <v/>
      </c>
      <c r="B212"/>
      <c r="C212"/>
      <c r="D212"/>
      <c r="E212"/>
      <c r="F212"/>
      <c r="G212"/>
      <c r="H212"/>
      <c r="I212"/>
    </row>
    <row r="213" spans="1:9" ht="15">
      <c r="A213" s="9" t="str">
        <f t="shared" si="3"/>
        <v/>
      </c>
      <c r="B213"/>
      <c r="C213"/>
      <c r="D213"/>
      <c r="E213"/>
      <c r="F213"/>
      <c r="G213"/>
      <c r="H213"/>
      <c r="I213"/>
    </row>
    <row r="214" spans="1:9" ht="15">
      <c r="A214" s="9" t="str">
        <f t="shared" si="3"/>
        <v/>
      </c>
      <c r="B214"/>
      <c r="C214"/>
      <c r="D214"/>
      <c r="E214"/>
      <c r="F214"/>
      <c r="G214"/>
      <c r="H214"/>
      <c r="I214"/>
    </row>
    <row r="215" spans="1:9" ht="15">
      <c r="A215" s="9" t="str">
        <f t="shared" si="3"/>
        <v/>
      </c>
      <c r="B215"/>
      <c r="C215"/>
      <c r="D215"/>
      <c r="E215"/>
      <c r="F215"/>
      <c r="G215"/>
      <c r="H215"/>
      <c r="I215"/>
    </row>
    <row r="216" spans="1:9" ht="15">
      <c r="A216" s="9" t="str">
        <f t="shared" si="3"/>
        <v/>
      </c>
      <c r="B216"/>
      <c r="C216"/>
      <c r="D216"/>
      <c r="E216"/>
      <c r="F216"/>
      <c r="G216"/>
      <c r="H216"/>
      <c r="I216"/>
    </row>
    <row r="217" spans="1:9" ht="15">
      <c r="A217" s="9" t="str">
        <f t="shared" si="3"/>
        <v/>
      </c>
      <c r="B217"/>
      <c r="C217"/>
      <c r="D217"/>
      <c r="E217"/>
      <c r="F217"/>
      <c r="G217"/>
      <c r="H217"/>
      <c r="I217"/>
    </row>
    <row r="218" spans="1:9" ht="15">
      <c r="A218" s="9" t="str">
        <f t="shared" si="3"/>
        <v/>
      </c>
      <c r="B218"/>
      <c r="C218"/>
      <c r="D218"/>
      <c r="E218"/>
      <c r="F218"/>
      <c r="G218"/>
      <c r="H218"/>
      <c r="I218"/>
    </row>
    <row r="219" spans="1:9" ht="15">
      <c r="A219" s="9" t="str">
        <f t="shared" si="3"/>
        <v/>
      </c>
      <c r="B219"/>
      <c r="C219"/>
      <c r="D219"/>
      <c r="E219"/>
      <c r="F219"/>
      <c r="G219"/>
      <c r="H219"/>
      <c r="I219"/>
    </row>
    <row r="220" spans="1:9" ht="15">
      <c r="A220" s="9" t="str">
        <f t="shared" si="3"/>
        <v/>
      </c>
      <c r="B220"/>
      <c r="C220"/>
      <c r="D220"/>
      <c r="E220"/>
      <c r="F220"/>
      <c r="G220"/>
      <c r="H220"/>
      <c r="I220"/>
    </row>
    <row r="221" spans="1:9" ht="15">
      <c r="A221" s="9" t="str">
        <f t="shared" si="3"/>
        <v/>
      </c>
      <c r="B221"/>
      <c r="C221"/>
      <c r="D221"/>
      <c r="E221"/>
      <c r="F221"/>
      <c r="G221"/>
      <c r="H221"/>
      <c r="I221"/>
    </row>
    <row r="222" spans="1:9" ht="15">
      <c r="A222" s="9" t="str">
        <f t="shared" si="3"/>
        <v/>
      </c>
      <c r="B222"/>
      <c r="C222"/>
      <c r="D222"/>
      <c r="E222"/>
      <c r="F222"/>
      <c r="G222"/>
      <c r="H222"/>
      <c r="I222"/>
    </row>
    <row r="223" spans="1:9" ht="15">
      <c r="A223" s="9" t="str">
        <f t="shared" si="3"/>
        <v/>
      </c>
      <c r="B223"/>
      <c r="C223"/>
      <c r="D223"/>
      <c r="E223"/>
      <c r="F223"/>
      <c r="G223"/>
      <c r="H223"/>
      <c r="I223"/>
    </row>
    <row r="224" spans="1:9" ht="15">
      <c r="A224" s="9" t="str">
        <f t="shared" si="3"/>
        <v/>
      </c>
      <c r="B224"/>
      <c r="C224"/>
      <c r="D224"/>
      <c r="E224"/>
      <c r="F224"/>
      <c r="G224"/>
      <c r="H224"/>
      <c r="I224"/>
    </row>
    <row r="225" spans="2:9" ht="15">
      <c r="B225"/>
      <c r="C225"/>
      <c r="D225"/>
      <c r="E225"/>
      <c r="F225"/>
      <c r="G225"/>
      <c r="H225"/>
      <c r="I225"/>
    </row>
    <row r="226" spans="2:9" ht="15">
      <c r="B226"/>
      <c r="C226"/>
      <c r="D226"/>
      <c r="E226"/>
      <c r="F226"/>
      <c r="G226"/>
      <c r="H226"/>
      <c r="I226"/>
    </row>
    <row r="227" spans="2:9" ht="15">
      <c r="B227"/>
      <c r="C227"/>
      <c r="D227"/>
      <c r="E227"/>
      <c r="F227"/>
      <c r="G227"/>
      <c r="H227"/>
      <c r="I227"/>
    </row>
    <row r="228" spans="2:9" ht="15">
      <c r="B228"/>
      <c r="C228"/>
      <c r="D228"/>
      <c r="E228"/>
      <c r="F228"/>
      <c r="G228"/>
      <c r="H228"/>
      <c r="I228"/>
    </row>
    <row r="229" spans="2:9" ht="15">
      <c r="B229"/>
      <c r="C229"/>
      <c r="D229"/>
      <c r="E229"/>
      <c r="F229"/>
      <c r="G229"/>
      <c r="H229"/>
      <c r="I229"/>
    </row>
    <row r="230" spans="2:9" ht="15">
      <c r="B230"/>
      <c r="C230"/>
      <c r="D230"/>
      <c r="E230"/>
      <c r="F230"/>
      <c r="G230"/>
      <c r="H230"/>
      <c r="I230"/>
    </row>
    <row r="231" spans="2:9" ht="15">
      <c r="B231"/>
      <c r="C231"/>
      <c r="D231"/>
      <c r="E231"/>
      <c r="F231"/>
      <c r="G231"/>
      <c r="H231"/>
      <c r="I231"/>
    </row>
    <row r="232" spans="2:9" ht="15">
      <c r="B232"/>
      <c r="C232"/>
      <c r="D232"/>
      <c r="E232"/>
      <c r="F232"/>
      <c r="G232"/>
      <c r="H232"/>
      <c r="I232"/>
    </row>
    <row r="233" spans="2:9" ht="15">
      <c r="B233"/>
      <c r="C233"/>
      <c r="D233"/>
      <c r="E233"/>
      <c r="F233"/>
      <c r="G233"/>
      <c r="H233"/>
      <c r="I233"/>
    </row>
    <row r="234" spans="2:9" ht="15">
      <c r="B234"/>
      <c r="C234"/>
      <c r="D234"/>
      <c r="E234"/>
      <c r="F234"/>
      <c r="G234"/>
      <c r="H234"/>
      <c r="I234"/>
    </row>
    <row r="235" spans="2:9" ht="15">
      <c r="B235"/>
      <c r="C235"/>
      <c r="D235"/>
      <c r="E235"/>
      <c r="F235"/>
      <c r="G235"/>
      <c r="H235"/>
      <c r="I235"/>
    </row>
    <row r="236" spans="2:9" ht="15">
      <c r="B236"/>
      <c r="C236"/>
      <c r="D236"/>
      <c r="E236"/>
      <c r="F236"/>
      <c r="G236"/>
      <c r="H236"/>
      <c r="I236"/>
    </row>
    <row r="237" spans="2:9" ht="15">
      <c r="B237"/>
      <c r="C237"/>
      <c r="D237"/>
      <c r="E237"/>
      <c r="F237"/>
      <c r="G237"/>
      <c r="H237"/>
      <c r="I237"/>
    </row>
    <row r="238" spans="2:9" ht="15">
      <c r="B238"/>
      <c r="C238"/>
      <c r="D238"/>
      <c r="E238"/>
      <c r="F238"/>
      <c r="G238"/>
      <c r="H238"/>
      <c r="I238"/>
    </row>
    <row r="239" spans="2:9" ht="15">
      <c r="B239"/>
      <c r="C239"/>
      <c r="D239"/>
      <c r="E239"/>
      <c r="F239"/>
      <c r="G239"/>
      <c r="H239"/>
      <c r="I239"/>
    </row>
    <row r="240" spans="2:9" ht="15">
      <c r="B240"/>
      <c r="C240"/>
      <c r="D240"/>
      <c r="E240"/>
      <c r="F240"/>
      <c r="G240"/>
      <c r="H240"/>
      <c r="I240"/>
    </row>
    <row r="241" spans="2:9" ht="15">
      <c r="B241"/>
      <c r="C241"/>
      <c r="D241"/>
      <c r="E241"/>
      <c r="F241"/>
      <c r="G241"/>
      <c r="H241"/>
      <c r="I241"/>
    </row>
    <row r="242" spans="2:9" ht="15">
      <c r="B242"/>
      <c r="C242"/>
      <c r="D242"/>
      <c r="E242"/>
      <c r="F242"/>
      <c r="G242"/>
      <c r="H242"/>
      <c r="I242"/>
    </row>
    <row r="243" spans="2:9" ht="15">
      <c r="B243"/>
      <c r="C243"/>
      <c r="D243"/>
      <c r="E243"/>
      <c r="F243"/>
      <c r="G243"/>
      <c r="H243"/>
      <c r="I243"/>
    </row>
    <row r="244" spans="2:9" ht="15">
      <c r="B244"/>
      <c r="C244"/>
      <c r="D244"/>
      <c r="E244"/>
      <c r="F244"/>
      <c r="G244"/>
      <c r="H244"/>
      <c r="I244"/>
    </row>
    <row r="245" spans="2:9" ht="15">
      <c r="B245"/>
      <c r="C245"/>
      <c r="D245"/>
      <c r="E245"/>
      <c r="F245"/>
      <c r="G245"/>
      <c r="H245"/>
      <c r="I245"/>
    </row>
    <row r="246" spans="2:9" ht="15">
      <c r="B246"/>
      <c r="C246"/>
      <c r="D246"/>
      <c r="E246"/>
      <c r="F246"/>
      <c r="G246"/>
      <c r="H246"/>
      <c r="I246"/>
    </row>
    <row r="247" spans="2:9" ht="15">
      <c r="B247"/>
      <c r="C247"/>
      <c r="D247"/>
      <c r="E247"/>
      <c r="F247"/>
      <c r="G247"/>
      <c r="H247"/>
      <c r="I247"/>
    </row>
    <row r="248" spans="2:9" ht="15">
      <c r="B248"/>
      <c r="C248"/>
      <c r="D248"/>
      <c r="E248"/>
      <c r="F248"/>
      <c r="G248"/>
      <c r="H248"/>
      <c r="I248"/>
    </row>
    <row r="249" spans="2:9" ht="15">
      <c r="B249"/>
      <c r="C249"/>
      <c r="D249"/>
      <c r="E249"/>
      <c r="F249"/>
      <c r="G249"/>
      <c r="H249"/>
      <c r="I249"/>
    </row>
    <row r="250" spans="2:9" ht="15">
      <c r="B250"/>
      <c r="C250"/>
      <c r="D250"/>
      <c r="E250"/>
      <c r="F250"/>
      <c r="G250"/>
      <c r="H250"/>
      <c r="I250"/>
    </row>
    <row r="251" spans="2:9" ht="15">
      <c r="B251"/>
      <c r="C251"/>
      <c r="D251"/>
      <c r="E251"/>
      <c r="F251"/>
      <c r="G251"/>
      <c r="H251"/>
      <c r="I251"/>
    </row>
    <row r="252" spans="2:9" ht="15">
      <c r="B252"/>
      <c r="C252"/>
      <c r="D252"/>
      <c r="E252"/>
      <c r="F252"/>
      <c r="G252"/>
      <c r="H252"/>
      <c r="I252"/>
    </row>
    <row r="253" spans="2:9" ht="15">
      <c r="B253"/>
      <c r="C253"/>
      <c r="D253"/>
      <c r="E253"/>
      <c r="F253"/>
      <c r="G253"/>
      <c r="H253"/>
      <c r="I253"/>
    </row>
    <row r="254" spans="2:9" ht="15">
      <c r="B254"/>
      <c r="C254"/>
      <c r="D254"/>
      <c r="E254"/>
      <c r="F254"/>
      <c r="G254"/>
      <c r="H254"/>
      <c r="I254"/>
    </row>
    <row r="255" spans="2:9" ht="15">
      <c r="B255"/>
      <c r="C255"/>
      <c r="D255"/>
      <c r="E255"/>
      <c r="F255"/>
      <c r="G255"/>
      <c r="H255"/>
      <c r="I255"/>
    </row>
    <row r="256" spans="2:9" ht="15">
      <c r="B256"/>
      <c r="C256"/>
      <c r="D256"/>
      <c r="E256"/>
      <c r="F256"/>
      <c r="G256"/>
      <c r="H256"/>
      <c r="I256"/>
    </row>
    <row r="257" spans="2:9" ht="15">
      <c r="B257"/>
      <c r="C257"/>
      <c r="D257"/>
      <c r="E257"/>
      <c r="F257"/>
      <c r="G257"/>
      <c r="H257"/>
      <c r="I257"/>
    </row>
    <row r="258" spans="2:9" ht="15">
      <c r="B258"/>
      <c r="C258"/>
      <c r="D258"/>
      <c r="E258"/>
      <c r="F258"/>
      <c r="G258"/>
      <c r="H258"/>
      <c r="I258"/>
    </row>
    <row r="259" spans="2:9" ht="15">
      <c r="B259"/>
      <c r="C259"/>
      <c r="D259"/>
      <c r="E259"/>
      <c r="F259"/>
      <c r="G259"/>
      <c r="H259"/>
      <c r="I259"/>
    </row>
    <row r="260" spans="2:9" ht="15">
      <c r="B260"/>
      <c r="C260"/>
      <c r="D260"/>
      <c r="E260"/>
      <c r="F260"/>
      <c r="G260"/>
      <c r="H260"/>
      <c r="I260"/>
    </row>
    <row r="261" spans="2:9" ht="15">
      <c r="B261"/>
      <c r="C261"/>
      <c r="D261"/>
      <c r="E261"/>
      <c r="F261"/>
      <c r="G261"/>
      <c r="H261"/>
      <c r="I261"/>
    </row>
    <row r="262" spans="2:9" ht="15">
      <c r="B262"/>
      <c r="C262"/>
      <c r="D262"/>
      <c r="E262"/>
      <c r="F262"/>
      <c r="G262"/>
      <c r="H262"/>
      <c r="I262"/>
    </row>
    <row r="263" spans="2:9" ht="15">
      <c r="B263"/>
      <c r="C263"/>
      <c r="D263"/>
      <c r="E263"/>
      <c r="F263"/>
      <c r="G263"/>
      <c r="H263"/>
      <c r="I263"/>
    </row>
    <row r="264" spans="2:9" ht="15">
      <c r="B264"/>
      <c r="C264"/>
      <c r="D264"/>
      <c r="E264"/>
      <c r="F264"/>
      <c r="G264"/>
      <c r="H264"/>
      <c r="I264"/>
    </row>
    <row r="265" spans="2:9" ht="15">
      <c r="B265"/>
      <c r="C265"/>
      <c r="D265"/>
      <c r="E265"/>
      <c r="F265"/>
      <c r="G265"/>
      <c r="H265"/>
      <c r="I265"/>
    </row>
    <row r="266" spans="2:9" ht="15">
      <c r="B266"/>
      <c r="C266"/>
      <c r="D266"/>
      <c r="E266"/>
      <c r="F266"/>
      <c r="G266"/>
      <c r="H266"/>
      <c r="I266"/>
    </row>
    <row r="267" spans="2:9" ht="15">
      <c r="B267"/>
      <c r="C267"/>
      <c r="D267"/>
      <c r="E267"/>
      <c r="F267"/>
      <c r="G267"/>
      <c r="H267"/>
      <c r="I267"/>
    </row>
    <row r="268" spans="2:9" ht="15">
      <c r="B268"/>
      <c r="C268"/>
      <c r="D268"/>
      <c r="E268"/>
      <c r="F268"/>
      <c r="G268"/>
      <c r="H268"/>
      <c r="I268"/>
    </row>
    <row r="269" spans="2:9" ht="15">
      <c r="B269"/>
      <c r="C269"/>
      <c r="D269"/>
      <c r="E269"/>
      <c r="F269"/>
      <c r="G269"/>
      <c r="H269"/>
      <c r="I269"/>
    </row>
    <row r="270" spans="2:9" ht="15">
      <c r="B270"/>
      <c r="C270"/>
      <c r="D270"/>
      <c r="E270"/>
      <c r="F270"/>
      <c r="G270"/>
      <c r="H270"/>
      <c r="I270"/>
    </row>
    <row r="271" spans="2:9" ht="15">
      <c r="B271"/>
      <c r="C271"/>
      <c r="D271"/>
      <c r="E271"/>
      <c r="F271"/>
      <c r="G271"/>
      <c r="H271"/>
      <c r="I271"/>
    </row>
    <row r="272" spans="2:9" ht="15">
      <c r="B272"/>
      <c r="C272"/>
      <c r="D272"/>
      <c r="E272"/>
      <c r="F272"/>
      <c r="G272"/>
      <c r="H272"/>
      <c r="I272"/>
    </row>
    <row r="273" spans="2:9" ht="15">
      <c r="B273"/>
      <c r="C273"/>
      <c r="D273"/>
      <c r="E273"/>
      <c r="F273"/>
      <c r="G273"/>
      <c r="H273"/>
      <c r="I273"/>
    </row>
    <row r="274" spans="2:9" ht="15">
      <c r="B274"/>
      <c r="C274"/>
      <c r="D274"/>
      <c r="E274"/>
      <c r="F274"/>
      <c r="G274"/>
      <c r="H274"/>
      <c r="I274"/>
    </row>
    <row r="275" spans="2:9" ht="15">
      <c r="B275"/>
      <c r="C275"/>
      <c r="D275"/>
      <c r="E275"/>
      <c r="F275"/>
      <c r="G275"/>
      <c r="H275"/>
      <c r="I275"/>
    </row>
    <row r="276" spans="2:9" ht="15">
      <c r="B276"/>
      <c r="C276"/>
      <c r="D276"/>
      <c r="E276"/>
      <c r="F276"/>
      <c r="G276"/>
      <c r="H276"/>
      <c r="I276"/>
    </row>
    <row r="277" spans="2:9" ht="15">
      <c r="B277"/>
      <c r="C277"/>
      <c r="D277"/>
      <c r="E277"/>
      <c r="F277"/>
      <c r="G277"/>
      <c r="H277"/>
      <c r="I277"/>
    </row>
    <row r="278" spans="2:9" ht="15">
      <c r="B278"/>
      <c r="C278"/>
      <c r="D278"/>
      <c r="E278"/>
      <c r="F278"/>
      <c r="G278"/>
      <c r="H278"/>
      <c r="I278"/>
    </row>
    <row r="279" spans="2:9" ht="15">
      <c r="B279"/>
      <c r="C279"/>
      <c r="D279"/>
      <c r="E279"/>
      <c r="F279"/>
      <c r="G279"/>
      <c r="H279"/>
      <c r="I279"/>
    </row>
    <row r="280" spans="2:9" ht="15">
      <c r="B280"/>
      <c r="C280"/>
      <c r="D280"/>
      <c r="E280"/>
      <c r="F280"/>
      <c r="G280"/>
      <c r="H280"/>
      <c r="I280"/>
    </row>
    <row r="281" spans="2:9" ht="15">
      <c r="B281"/>
      <c r="C281"/>
      <c r="D281"/>
      <c r="E281"/>
      <c r="F281"/>
      <c r="G281"/>
      <c r="H281"/>
      <c r="I281"/>
    </row>
    <row r="282" spans="2:9" ht="15">
      <c r="B282"/>
      <c r="C282"/>
      <c r="D282"/>
      <c r="E282"/>
      <c r="F282"/>
      <c r="G282"/>
      <c r="H282"/>
      <c r="I282"/>
    </row>
    <row r="283" spans="2:9" ht="15">
      <c r="B283"/>
      <c r="C283"/>
      <c r="D283"/>
      <c r="E283"/>
      <c r="F283"/>
      <c r="G283"/>
      <c r="H283"/>
      <c r="I283"/>
    </row>
    <row r="284" spans="2:9" ht="15">
      <c r="B284"/>
      <c r="C284"/>
      <c r="D284"/>
      <c r="E284"/>
      <c r="F284"/>
      <c r="G284"/>
      <c r="H284"/>
      <c r="I284"/>
    </row>
    <row r="285" spans="2:9" ht="15">
      <c r="B285"/>
      <c r="C285"/>
      <c r="D285"/>
      <c r="E285"/>
      <c r="F285"/>
      <c r="G285"/>
      <c r="H285"/>
      <c r="I285"/>
    </row>
    <row r="286" spans="2:9" ht="15">
      <c r="B286"/>
      <c r="C286"/>
      <c r="D286"/>
      <c r="E286"/>
      <c r="F286"/>
      <c r="G286"/>
      <c r="H286"/>
      <c r="I286"/>
    </row>
    <row r="287" spans="2:9" ht="15">
      <c r="B287"/>
      <c r="C287"/>
      <c r="D287"/>
      <c r="E287"/>
      <c r="F287"/>
      <c r="G287"/>
      <c r="H287"/>
      <c r="I287"/>
    </row>
    <row r="288" spans="2:9" ht="15">
      <c r="B288"/>
      <c r="C288"/>
      <c r="D288"/>
      <c r="E288"/>
      <c r="F288"/>
      <c r="G288"/>
      <c r="H288"/>
      <c r="I288"/>
    </row>
    <row r="289" spans="2:9" ht="15">
      <c r="B289"/>
      <c r="C289"/>
      <c r="D289"/>
      <c r="E289"/>
      <c r="F289"/>
      <c r="G289"/>
      <c r="H289"/>
      <c r="I289"/>
    </row>
    <row r="290" spans="2:9" ht="15">
      <c r="B290"/>
      <c r="C290"/>
      <c r="D290"/>
      <c r="E290"/>
      <c r="F290"/>
      <c r="G290"/>
      <c r="H290"/>
      <c r="I290"/>
    </row>
    <row r="291" spans="2:9" ht="15">
      <c r="B291"/>
      <c r="C291"/>
      <c r="D291"/>
      <c r="E291"/>
      <c r="F291"/>
      <c r="G291"/>
      <c r="H291"/>
      <c r="I291"/>
    </row>
    <row r="292" spans="2:9" ht="15">
      <c r="B292"/>
      <c r="C292"/>
      <c r="D292"/>
      <c r="E292"/>
      <c r="F292"/>
      <c r="G292"/>
      <c r="H292"/>
      <c r="I292"/>
    </row>
    <row r="293" spans="2:9" ht="15">
      <c r="B293"/>
      <c r="C293"/>
      <c r="D293"/>
      <c r="E293"/>
      <c r="F293"/>
      <c r="G293"/>
      <c r="H293"/>
      <c r="I293"/>
    </row>
    <row r="294" spans="2:9" ht="15">
      <c r="B294"/>
      <c r="C294"/>
      <c r="D294"/>
      <c r="E294"/>
      <c r="F294"/>
      <c r="G294"/>
      <c r="H294"/>
      <c r="I294"/>
    </row>
    <row r="295" spans="2:9" ht="15">
      <c r="B295"/>
      <c r="C295"/>
      <c r="D295"/>
      <c r="E295"/>
      <c r="F295"/>
      <c r="G295"/>
      <c r="H295"/>
      <c r="I295"/>
    </row>
    <row r="296" spans="2:9" ht="15">
      <c r="B296"/>
      <c r="C296"/>
      <c r="D296"/>
      <c r="E296"/>
      <c r="F296"/>
      <c r="G296"/>
      <c r="H296"/>
      <c r="I296"/>
    </row>
    <row r="297" spans="2:9" ht="15">
      <c r="B297"/>
      <c r="C297"/>
      <c r="D297"/>
      <c r="E297"/>
      <c r="F297"/>
      <c r="G297"/>
      <c r="H297"/>
      <c r="I297"/>
    </row>
    <row r="298" spans="2:9" ht="15">
      <c r="B298"/>
      <c r="C298"/>
      <c r="D298"/>
      <c r="E298"/>
      <c r="F298"/>
      <c r="G298"/>
      <c r="H298"/>
      <c r="I298"/>
    </row>
    <row r="299" spans="2:9" ht="15">
      <c r="B299"/>
      <c r="C299"/>
      <c r="D299"/>
      <c r="E299"/>
      <c r="F299"/>
      <c r="G299"/>
      <c r="H299"/>
      <c r="I299"/>
    </row>
    <row r="300" spans="2:9" ht="15">
      <c r="B300"/>
      <c r="C300"/>
      <c r="D300"/>
      <c r="E300"/>
      <c r="F300"/>
      <c r="G300"/>
      <c r="H300"/>
      <c r="I300"/>
    </row>
    <row r="301" spans="2:9" ht="15">
      <c r="B301"/>
      <c r="C301"/>
      <c r="D301"/>
      <c r="E301"/>
      <c r="F301"/>
      <c r="G301"/>
      <c r="H301"/>
      <c r="I301"/>
    </row>
    <row r="302" spans="2:9" ht="15">
      <c r="B302"/>
      <c r="C302"/>
      <c r="D302"/>
      <c r="E302"/>
      <c r="F302"/>
      <c r="G302"/>
      <c r="H302"/>
      <c r="I302"/>
    </row>
    <row r="303" spans="2:9" ht="15">
      <c r="B303"/>
      <c r="C303"/>
      <c r="D303"/>
      <c r="E303"/>
      <c r="F303"/>
      <c r="G303"/>
      <c r="H303"/>
      <c r="I303"/>
    </row>
    <row r="304" spans="2:9" ht="15">
      <c r="B304"/>
      <c r="C304"/>
      <c r="D304"/>
      <c r="E304"/>
      <c r="F304"/>
      <c r="G304"/>
      <c r="H304"/>
      <c r="I304"/>
    </row>
    <row r="305" spans="2:9" ht="15">
      <c r="B305"/>
      <c r="C305"/>
      <c r="D305"/>
      <c r="E305"/>
      <c r="F305"/>
      <c r="G305"/>
      <c r="H305"/>
      <c r="I305"/>
    </row>
    <row r="306" spans="2:9" ht="15">
      <c r="B306"/>
      <c r="C306"/>
      <c r="D306"/>
      <c r="E306"/>
      <c r="F306"/>
      <c r="G306"/>
      <c r="H306"/>
      <c r="I306"/>
    </row>
    <row r="307" spans="2:9" ht="15">
      <c r="B307"/>
      <c r="C307"/>
      <c r="D307"/>
      <c r="E307"/>
      <c r="F307"/>
      <c r="G307"/>
      <c r="H307"/>
      <c r="I307"/>
    </row>
    <row r="308" spans="2:9" ht="15">
      <c r="B308"/>
      <c r="C308"/>
      <c r="D308"/>
      <c r="E308"/>
      <c r="F308"/>
      <c r="G308"/>
      <c r="H308"/>
      <c r="I308"/>
    </row>
    <row r="309" spans="2:9" ht="15">
      <c r="B309"/>
      <c r="C309"/>
      <c r="D309"/>
      <c r="E309"/>
      <c r="F309"/>
      <c r="G309"/>
      <c r="H309"/>
      <c r="I309"/>
    </row>
    <row r="310" spans="2:9" ht="15">
      <c r="B310"/>
      <c r="C310"/>
      <c r="D310"/>
      <c r="E310"/>
      <c r="F310"/>
      <c r="G310"/>
      <c r="H310"/>
      <c r="I310"/>
    </row>
    <row r="311" spans="2:9" ht="15">
      <c r="B311"/>
      <c r="C311"/>
      <c r="D311"/>
      <c r="E311"/>
      <c r="F311"/>
      <c r="G311"/>
      <c r="H311"/>
      <c r="I311"/>
    </row>
    <row r="312" spans="2:9" ht="15">
      <c r="B312"/>
      <c r="C312"/>
      <c r="D312"/>
      <c r="E312"/>
      <c r="F312"/>
      <c r="G312"/>
      <c r="H312"/>
      <c r="I312"/>
    </row>
    <row r="313" spans="2:9" ht="15">
      <c r="B313"/>
      <c r="C313"/>
      <c r="D313"/>
      <c r="E313"/>
      <c r="F313"/>
      <c r="G313"/>
      <c r="H313"/>
      <c r="I313"/>
    </row>
    <row r="314" spans="2:9" ht="15">
      <c r="B314"/>
      <c r="C314"/>
      <c r="D314"/>
      <c r="E314"/>
      <c r="F314"/>
      <c r="G314"/>
      <c r="H314"/>
      <c r="I314"/>
    </row>
    <row r="315" spans="2:9" ht="15">
      <c r="B315"/>
      <c r="C315"/>
      <c r="D315"/>
      <c r="E315"/>
      <c r="F315"/>
      <c r="G315"/>
      <c r="H315"/>
      <c r="I315"/>
    </row>
    <row r="316" spans="2:9" ht="15">
      <c r="B316"/>
      <c r="C316"/>
      <c r="D316"/>
      <c r="E316"/>
      <c r="F316"/>
      <c r="G316"/>
      <c r="H316"/>
      <c r="I316"/>
    </row>
    <row r="317" spans="2:9" ht="15">
      <c r="B317"/>
      <c r="C317"/>
      <c r="D317"/>
      <c r="E317"/>
      <c r="F317"/>
      <c r="G317"/>
      <c r="H317"/>
      <c r="I317"/>
    </row>
    <row r="318" spans="2:9" ht="15">
      <c r="B318"/>
      <c r="C318"/>
      <c r="D318"/>
      <c r="E318"/>
      <c r="F318"/>
      <c r="G318"/>
      <c r="H318"/>
      <c r="I318"/>
    </row>
    <row r="319" spans="2:9" ht="15">
      <c r="B319"/>
      <c r="C319"/>
      <c r="D319"/>
      <c r="E319"/>
      <c r="F319"/>
      <c r="G319"/>
      <c r="H319"/>
      <c r="I319"/>
    </row>
    <row r="320" spans="2:9" ht="15">
      <c r="B320"/>
      <c r="C320"/>
      <c r="D320"/>
      <c r="E320"/>
      <c r="F320"/>
      <c r="G320"/>
      <c r="H320"/>
      <c r="I320"/>
    </row>
    <row r="321" spans="2:9" ht="15">
      <c r="B321"/>
      <c r="C321"/>
      <c r="D321"/>
      <c r="E321"/>
      <c r="F321"/>
      <c r="G321"/>
      <c r="H321"/>
      <c r="I321"/>
    </row>
    <row r="322" spans="2:9" ht="15">
      <c r="B322"/>
      <c r="C322"/>
      <c r="D322"/>
      <c r="E322"/>
      <c r="F322"/>
      <c r="G322"/>
      <c r="H322"/>
      <c r="I322"/>
    </row>
    <row r="323" spans="2:9" ht="15">
      <c r="B323"/>
      <c r="C323"/>
      <c r="D323"/>
      <c r="E323"/>
      <c r="F323"/>
      <c r="G323"/>
      <c r="H323"/>
      <c r="I323"/>
    </row>
    <row r="324" spans="2:9" ht="15">
      <c r="B324"/>
      <c r="C324"/>
      <c r="D324"/>
      <c r="E324"/>
      <c r="F324"/>
      <c r="G324"/>
      <c r="H324"/>
      <c r="I324"/>
    </row>
    <row r="325" spans="2:9" ht="15">
      <c r="B325"/>
      <c r="C325"/>
      <c r="D325"/>
      <c r="E325"/>
      <c r="F325"/>
      <c r="G325"/>
      <c r="H325"/>
      <c r="I325"/>
    </row>
    <row r="326" spans="2:9" ht="15">
      <c r="B326"/>
      <c r="C326"/>
      <c r="D326"/>
      <c r="E326"/>
      <c r="F326"/>
      <c r="G326"/>
      <c r="H326"/>
      <c r="I326"/>
    </row>
    <row r="327" spans="2:9" ht="15">
      <c r="B327"/>
      <c r="C327"/>
      <c r="D327"/>
      <c r="E327"/>
      <c r="F327"/>
      <c r="G327"/>
      <c r="H327"/>
      <c r="I327"/>
    </row>
    <row r="328" spans="2:9" ht="15">
      <c r="B328"/>
      <c r="C328"/>
      <c r="D328"/>
      <c r="E328"/>
      <c r="F328"/>
      <c r="G328"/>
      <c r="H328"/>
      <c r="I328"/>
    </row>
    <row r="329" spans="2:9" ht="15">
      <c r="B329"/>
      <c r="C329"/>
      <c r="D329"/>
      <c r="E329"/>
      <c r="F329"/>
      <c r="G329"/>
      <c r="H329"/>
      <c r="I329"/>
    </row>
    <row r="330" spans="2:9" ht="15">
      <c r="B330"/>
      <c r="C330"/>
      <c r="D330"/>
      <c r="E330"/>
      <c r="F330"/>
      <c r="G330"/>
      <c r="H330"/>
      <c r="I330"/>
    </row>
  </sheetData>
  <pageMargins left="0.7" right="0.7" top="0.75" bottom="0.75" header="0.3" footer="0.3"/>
  <pageSetup orientation="portrait" horizontalDpi="360" verticalDpi="36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4"/>
  <dimension ref="A1:R31"/>
  <sheetViews>
    <sheetView topLeftCell="A7" zoomScale="66" zoomScaleNormal="66" workbookViewId="0">
      <selection activeCell="Q18" sqref="Q18"/>
    </sheetView>
  </sheetViews>
  <sheetFormatPr baseColWidth="10" defaultColWidth="11.42578125" defaultRowHeight="15"/>
  <cols>
    <col min="1" max="1" width="13.28515625" customWidth="1"/>
    <col min="2" max="2" width="14.42578125" customWidth="1"/>
    <col min="3" max="4" width="13" customWidth="1"/>
    <col min="5" max="5" width="13.42578125" customWidth="1"/>
    <col min="6" max="6" width="10.42578125" customWidth="1"/>
    <col min="7" max="8" width="8.7109375" customWidth="1"/>
    <col min="9" max="10" width="10.28515625" customWidth="1"/>
    <col min="11" max="11" width="20.42578125" customWidth="1"/>
    <col min="12" max="12" width="17.7109375" customWidth="1"/>
    <col min="13" max="13" width="19.85546875" customWidth="1"/>
    <col min="14" max="14" width="20.42578125" customWidth="1"/>
    <col min="15" max="15" width="17.7109375" customWidth="1"/>
    <col min="16" max="16" width="21.28515625" customWidth="1"/>
    <col min="17" max="17" width="42.7109375" customWidth="1"/>
    <col min="18" max="18" width="14.85546875" style="11" customWidth="1"/>
    <col min="257" max="257" width="13.28515625" customWidth="1"/>
    <col min="258" max="258" width="14.42578125" customWidth="1"/>
    <col min="259" max="260" width="13" customWidth="1"/>
    <col min="261" max="261" width="13.42578125" customWidth="1"/>
    <col min="262" max="262" width="10.42578125" customWidth="1"/>
    <col min="263" max="264" width="8.7109375" customWidth="1"/>
    <col min="265" max="266" width="10.28515625" customWidth="1"/>
    <col min="267" max="267" width="20.42578125" customWidth="1"/>
    <col min="268" max="268" width="17.7109375" customWidth="1"/>
    <col min="269" max="269" width="19.85546875" customWidth="1"/>
    <col min="270" max="270" width="20.42578125" customWidth="1"/>
    <col min="271" max="271" width="17.7109375" customWidth="1"/>
    <col min="272" max="272" width="19.28515625" customWidth="1"/>
    <col min="273" max="273" width="13.85546875" customWidth="1"/>
    <col min="274" max="274" width="14.85546875" customWidth="1"/>
    <col min="513" max="513" width="13.28515625" customWidth="1"/>
    <col min="514" max="514" width="14.42578125" customWidth="1"/>
    <col min="515" max="516" width="13" customWidth="1"/>
    <col min="517" max="517" width="13.42578125" customWidth="1"/>
    <col min="518" max="518" width="10.42578125" customWidth="1"/>
    <col min="519" max="520" width="8.7109375" customWidth="1"/>
    <col min="521" max="522" width="10.28515625" customWidth="1"/>
    <col min="523" max="523" width="20.42578125" customWidth="1"/>
    <col min="524" max="524" width="17.7109375" customWidth="1"/>
    <col min="525" max="525" width="19.85546875" customWidth="1"/>
    <col min="526" max="526" width="20.42578125" customWidth="1"/>
    <col min="527" max="527" width="17.7109375" customWidth="1"/>
    <col min="528" max="528" width="19.28515625" customWidth="1"/>
    <col min="529" max="529" width="13.85546875" customWidth="1"/>
    <col min="530" max="530" width="14.85546875" customWidth="1"/>
    <col min="769" max="769" width="13.28515625" customWidth="1"/>
    <col min="770" max="770" width="14.42578125" customWidth="1"/>
    <col min="771" max="772" width="13" customWidth="1"/>
    <col min="773" max="773" width="13.42578125" customWidth="1"/>
    <col min="774" max="774" width="10.42578125" customWidth="1"/>
    <col min="775" max="776" width="8.7109375" customWidth="1"/>
    <col min="777" max="778" width="10.28515625" customWidth="1"/>
    <col min="779" max="779" width="20.42578125" customWidth="1"/>
    <col min="780" max="780" width="17.7109375" customWidth="1"/>
    <col min="781" max="781" width="19.85546875" customWidth="1"/>
    <col min="782" max="782" width="20.42578125" customWidth="1"/>
    <col min="783" max="783" width="17.7109375" customWidth="1"/>
    <col min="784" max="784" width="19.28515625" customWidth="1"/>
    <col min="785" max="785" width="13.85546875" customWidth="1"/>
    <col min="786" max="786" width="14.85546875" customWidth="1"/>
    <col min="1025" max="1025" width="13.28515625" customWidth="1"/>
    <col min="1026" max="1026" width="14.42578125" customWidth="1"/>
    <col min="1027" max="1028" width="13" customWidth="1"/>
    <col min="1029" max="1029" width="13.42578125" customWidth="1"/>
    <col min="1030" max="1030" width="10.42578125" customWidth="1"/>
    <col min="1031" max="1032" width="8.7109375" customWidth="1"/>
    <col min="1033" max="1034" width="10.28515625" customWidth="1"/>
    <col min="1035" max="1035" width="20.42578125" customWidth="1"/>
    <col min="1036" max="1036" width="17.7109375" customWidth="1"/>
    <col min="1037" max="1037" width="19.85546875" customWidth="1"/>
    <col min="1038" max="1038" width="20.42578125" customWidth="1"/>
    <col min="1039" max="1039" width="17.7109375" customWidth="1"/>
    <col min="1040" max="1040" width="19.28515625" customWidth="1"/>
    <col min="1041" max="1041" width="13.85546875" customWidth="1"/>
    <col min="1042" max="1042" width="14.85546875" customWidth="1"/>
    <col min="1281" max="1281" width="13.28515625" customWidth="1"/>
    <col min="1282" max="1282" width="14.42578125" customWidth="1"/>
    <col min="1283" max="1284" width="13" customWidth="1"/>
    <col min="1285" max="1285" width="13.42578125" customWidth="1"/>
    <col min="1286" max="1286" width="10.42578125" customWidth="1"/>
    <col min="1287" max="1288" width="8.7109375" customWidth="1"/>
    <col min="1289" max="1290" width="10.28515625" customWidth="1"/>
    <col min="1291" max="1291" width="20.42578125" customWidth="1"/>
    <col min="1292" max="1292" width="17.7109375" customWidth="1"/>
    <col min="1293" max="1293" width="19.85546875" customWidth="1"/>
    <col min="1294" max="1294" width="20.42578125" customWidth="1"/>
    <col min="1295" max="1295" width="17.7109375" customWidth="1"/>
    <col min="1296" max="1296" width="19.28515625" customWidth="1"/>
    <col min="1297" max="1297" width="13.85546875" customWidth="1"/>
    <col min="1298" max="1298" width="14.85546875" customWidth="1"/>
    <col min="1537" max="1537" width="13.28515625" customWidth="1"/>
    <col min="1538" max="1538" width="14.42578125" customWidth="1"/>
    <col min="1539" max="1540" width="13" customWidth="1"/>
    <col min="1541" max="1541" width="13.42578125" customWidth="1"/>
    <col min="1542" max="1542" width="10.42578125" customWidth="1"/>
    <col min="1543" max="1544" width="8.7109375" customWidth="1"/>
    <col min="1545" max="1546" width="10.28515625" customWidth="1"/>
    <col min="1547" max="1547" width="20.42578125" customWidth="1"/>
    <col min="1548" max="1548" width="17.7109375" customWidth="1"/>
    <col min="1549" max="1549" width="19.85546875" customWidth="1"/>
    <col min="1550" max="1550" width="20.42578125" customWidth="1"/>
    <col min="1551" max="1551" width="17.7109375" customWidth="1"/>
    <col min="1552" max="1552" width="19.28515625" customWidth="1"/>
    <col min="1553" max="1553" width="13.85546875" customWidth="1"/>
    <col min="1554" max="1554" width="14.85546875" customWidth="1"/>
    <col min="1793" max="1793" width="13.28515625" customWidth="1"/>
    <col min="1794" max="1794" width="14.42578125" customWidth="1"/>
    <col min="1795" max="1796" width="13" customWidth="1"/>
    <col min="1797" max="1797" width="13.42578125" customWidth="1"/>
    <col min="1798" max="1798" width="10.42578125" customWidth="1"/>
    <col min="1799" max="1800" width="8.7109375" customWidth="1"/>
    <col min="1801" max="1802" width="10.28515625" customWidth="1"/>
    <col min="1803" max="1803" width="20.42578125" customWidth="1"/>
    <col min="1804" max="1804" width="17.7109375" customWidth="1"/>
    <col min="1805" max="1805" width="19.85546875" customWidth="1"/>
    <col min="1806" max="1806" width="20.42578125" customWidth="1"/>
    <col min="1807" max="1807" width="17.7109375" customWidth="1"/>
    <col min="1808" max="1808" width="19.28515625" customWidth="1"/>
    <col min="1809" max="1809" width="13.85546875" customWidth="1"/>
    <col min="1810" max="1810" width="14.85546875" customWidth="1"/>
    <col min="2049" max="2049" width="13.28515625" customWidth="1"/>
    <col min="2050" max="2050" width="14.42578125" customWidth="1"/>
    <col min="2051" max="2052" width="13" customWidth="1"/>
    <col min="2053" max="2053" width="13.42578125" customWidth="1"/>
    <col min="2054" max="2054" width="10.42578125" customWidth="1"/>
    <col min="2055" max="2056" width="8.7109375" customWidth="1"/>
    <col min="2057" max="2058" width="10.28515625" customWidth="1"/>
    <col min="2059" max="2059" width="20.42578125" customWidth="1"/>
    <col min="2060" max="2060" width="17.7109375" customWidth="1"/>
    <col min="2061" max="2061" width="19.85546875" customWidth="1"/>
    <col min="2062" max="2062" width="20.42578125" customWidth="1"/>
    <col min="2063" max="2063" width="17.7109375" customWidth="1"/>
    <col min="2064" max="2064" width="19.28515625" customWidth="1"/>
    <col min="2065" max="2065" width="13.85546875" customWidth="1"/>
    <col min="2066" max="2066" width="14.85546875" customWidth="1"/>
    <col min="2305" max="2305" width="13.28515625" customWidth="1"/>
    <col min="2306" max="2306" width="14.42578125" customWidth="1"/>
    <col min="2307" max="2308" width="13" customWidth="1"/>
    <col min="2309" max="2309" width="13.42578125" customWidth="1"/>
    <col min="2310" max="2310" width="10.42578125" customWidth="1"/>
    <col min="2311" max="2312" width="8.7109375" customWidth="1"/>
    <col min="2313" max="2314" width="10.28515625" customWidth="1"/>
    <col min="2315" max="2315" width="20.42578125" customWidth="1"/>
    <col min="2316" max="2316" width="17.7109375" customWidth="1"/>
    <col min="2317" max="2317" width="19.85546875" customWidth="1"/>
    <col min="2318" max="2318" width="20.42578125" customWidth="1"/>
    <col min="2319" max="2319" width="17.7109375" customWidth="1"/>
    <col min="2320" max="2320" width="19.28515625" customWidth="1"/>
    <col min="2321" max="2321" width="13.85546875" customWidth="1"/>
    <col min="2322" max="2322" width="14.85546875" customWidth="1"/>
    <col min="2561" max="2561" width="13.28515625" customWidth="1"/>
    <col min="2562" max="2562" width="14.42578125" customWidth="1"/>
    <col min="2563" max="2564" width="13" customWidth="1"/>
    <col min="2565" max="2565" width="13.42578125" customWidth="1"/>
    <col min="2566" max="2566" width="10.42578125" customWidth="1"/>
    <col min="2567" max="2568" width="8.7109375" customWidth="1"/>
    <col min="2569" max="2570" width="10.28515625" customWidth="1"/>
    <col min="2571" max="2571" width="20.42578125" customWidth="1"/>
    <col min="2572" max="2572" width="17.7109375" customWidth="1"/>
    <col min="2573" max="2573" width="19.85546875" customWidth="1"/>
    <col min="2574" max="2574" width="20.42578125" customWidth="1"/>
    <col min="2575" max="2575" width="17.7109375" customWidth="1"/>
    <col min="2576" max="2576" width="19.28515625" customWidth="1"/>
    <col min="2577" max="2577" width="13.85546875" customWidth="1"/>
    <col min="2578" max="2578" width="14.85546875" customWidth="1"/>
    <col min="2817" max="2817" width="13.28515625" customWidth="1"/>
    <col min="2818" max="2818" width="14.42578125" customWidth="1"/>
    <col min="2819" max="2820" width="13" customWidth="1"/>
    <col min="2821" max="2821" width="13.42578125" customWidth="1"/>
    <col min="2822" max="2822" width="10.42578125" customWidth="1"/>
    <col min="2823" max="2824" width="8.7109375" customWidth="1"/>
    <col min="2825" max="2826" width="10.28515625" customWidth="1"/>
    <col min="2827" max="2827" width="20.42578125" customWidth="1"/>
    <col min="2828" max="2828" width="17.7109375" customWidth="1"/>
    <col min="2829" max="2829" width="19.85546875" customWidth="1"/>
    <col min="2830" max="2830" width="20.42578125" customWidth="1"/>
    <col min="2831" max="2831" width="17.7109375" customWidth="1"/>
    <col min="2832" max="2832" width="19.28515625" customWidth="1"/>
    <col min="2833" max="2833" width="13.85546875" customWidth="1"/>
    <col min="2834" max="2834" width="14.85546875" customWidth="1"/>
    <col min="3073" max="3073" width="13.28515625" customWidth="1"/>
    <col min="3074" max="3074" width="14.42578125" customWidth="1"/>
    <col min="3075" max="3076" width="13" customWidth="1"/>
    <col min="3077" max="3077" width="13.42578125" customWidth="1"/>
    <col min="3078" max="3078" width="10.42578125" customWidth="1"/>
    <col min="3079" max="3080" width="8.7109375" customWidth="1"/>
    <col min="3081" max="3082" width="10.28515625" customWidth="1"/>
    <col min="3083" max="3083" width="20.42578125" customWidth="1"/>
    <col min="3084" max="3084" width="17.7109375" customWidth="1"/>
    <col min="3085" max="3085" width="19.85546875" customWidth="1"/>
    <col min="3086" max="3086" width="20.42578125" customWidth="1"/>
    <col min="3087" max="3087" width="17.7109375" customWidth="1"/>
    <col min="3088" max="3088" width="19.28515625" customWidth="1"/>
    <col min="3089" max="3089" width="13.85546875" customWidth="1"/>
    <col min="3090" max="3090" width="14.85546875" customWidth="1"/>
    <col min="3329" max="3329" width="13.28515625" customWidth="1"/>
    <col min="3330" max="3330" width="14.42578125" customWidth="1"/>
    <col min="3331" max="3332" width="13" customWidth="1"/>
    <col min="3333" max="3333" width="13.42578125" customWidth="1"/>
    <col min="3334" max="3334" width="10.42578125" customWidth="1"/>
    <col min="3335" max="3336" width="8.7109375" customWidth="1"/>
    <col min="3337" max="3338" width="10.28515625" customWidth="1"/>
    <col min="3339" max="3339" width="20.42578125" customWidth="1"/>
    <col min="3340" max="3340" width="17.7109375" customWidth="1"/>
    <col min="3341" max="3341" width="19.85546875" customWidth="1"/>
    <col min="3342" max="3342" width="20.42578125" customWidth="1"/>
    <col min="3343" max="3343" width="17.7109375" customWidth="1"/>
    <col min="3344" max="3344" width="19.28515625" customWidth="1"/>
    <col min="3345" max="3345" width="13.85546875" customWidth="1"/>
    <col min="3346" max="3346" width="14.85546875" customWidth="1"/>
    <col min="3585" max="3585" width="13.28515625" customWidth="1"/>
    <col min="3586" max="3586" width="14.42578125" customWidth="1"/>
    <col min="3587" max="3588" width="13" customWidth="1"/>
    <col min="3589" max="3589" width="13.42578125" customWidth="1"/>
    <col min="3590" max="3590" width="10.42578125" customWidth="1"/>
    <col min="3591" max="3592" width="8.7109375" customWidth="1"/>
    <col min="3593" max="3594" width="10.28515625" customWidth="1"/>
    <col min="3595" max="3595" width="20.42578125" customWidth="1"/>
    <col min="3596" max="3596" width="17.7109375" customWidth="1"/>
    <col min="3597" max="3597" width="19.85546875" customWidth="1"/>
    <col min="3598" max="3598" width="20.42578125" customWidth="1"/>
    <col min="3599" max="3599" width="17.7109375" customWidth="1"/>
    <col min="3600" max="3600" width="19.28515625" customWidth="1"/>
    <col min="3601" max="3601" width="13.85546875" customWidth="1"/>
    <col min="3602" max="3602" width="14.85546875" customWidth="1"/>
    <col min="3841" max="3841" width="13.28515625" customWidth="1"/>
    <col min="3842" max="3842" width="14.42578125" customWidth="1"/>
    <col min="3843" max="3844" width="13" customWidth="1"/>
    <col min="3845" max="3845" width="13.42578125" customWidth="1"/>
    <col min="3846" max="3846" width="10.42578125" customWidth="1"/>
    <col min="3847" max="3848" width="8.7109375" customWidth="1"/>
    <col min="3849" max="3850" width="10.28515625" customWidth="1"/>
    <col min="3851" max="3851" width="20.42578125" customWidth="1"/>
    <col min="3852" max="3852" width="17.7109375" customWidth="1"/>
    <col min="3853" max="3853" width="19.85546875" customWidth="1"/>
    <col min="3854" max="3854" width="20.42578125" customWidth="1"/>
    <col min="3855" max="3855" width="17.7109375" customWidth="1"/>
    <col min="3856" max="3856" width="19.28515625" customWidth="1"/>
    <col min="3857" max="3857" width="13.85546875" customWidth="1"/>
    <col min="3858" max="3858" width="14.85546875" customWidth="1"/>
    <col min="4097" max="4097" width="13.28515625" customWidth="1"/>
    <col min="4098" max="4098" width="14.42578125" customWidth="1"/>
    <col min="4099" max="4100" width="13" customWidth="1"/>
    <col min="4101" max="4101" width="13.42578125" customWidth="1"/>
    <col min="4102" max="4102" width="10.42578125" customWidth="1"/>
    <col min="4103" max="4104" width="8.7109375" customWidth="1"/>
    <col min="4105" max="4106" width="10.28515625" customWidth="1"/>
    <col min="4107" max="4107" width="20.42578125" customWidth="1"/>
    <col min="4108" max="4108" width="17.7109375" customWidth="1"/>
    <col min="4109" max="4109" width="19.85546875" customWidth="1"/>
    <col min="4110" max="4110" width="20.42578125" customWidth="1"/>
    <col min="4111" max="4111" width="17.7109375" customWidth="1"/>
    <col min="4112" max="4112" width="19.28515625" customWidth="1"/>
    <col min="4113" max="4113" width="13.85546875" customWidth="1"/>
    <col min="4114" max="4114" width="14.85546875" customWidth="1"/>
    <col min="4353" max="4353" width="13.28515625" customWidth="1"/>
    <col min="4354" max="4354" width="14.42578125" customWidth="1"/>
    <col min="4355" max="4356" width="13" customWidth="1"/>
    <col min="4357" max="4357" width="13.42578125" customWidth="1"/>
    <col min="4358" max="4358" width="10.42578125" customWidth="1"/>
    <col min="4359" max="4360" width="8.7109375" customWidth="1"/>
    <col min="4361" max="4362" width="10.28515625" customWidth="1"/>
    <col min="4363" max="4363" width="20.42578125" customWidth="1"/>
    <col min="4364" max="4364" width="17.7109375" customWidth="1"/>
    <col min="4365" max="4365" width="19.85546875" customWidth="1"/>
    <col min="4366" max="4366" width="20.42578125" customWidth="1"/>
    <col min="4367" max="4367" width="17.7109375" customWidth="1"/>
    <col min="4368" max="4368" width="19.28515625" customWidth="1"/>
    <col min="4369" max="4369" width="13.85546875" customWidth="1"/>
    <col min="4370" max="4370" width="14.85546875" customWidth="1"/>
    <col min="4609" max="4609" width="13.28515625" customWidth="1"/>
    <col min="4610" max="4610" width="14.42578125" customWidth="1"/>
    <col min="4611" max="4612" width="13" customWidth="1"/>
    <col min="4613" max="4613" width="13.42578125" customWidth="1"/>
    <col min="4614" max="4614" width="10.42578125" customWidth="1"/>
    <col min="4615" max="4616" width="8.7109375" customWidth="1"/>
    <col min="4617" max="4618" width="10.28515625" customWidth="1"/>
    <col min="4619" max="4619" width="20.42578125" customWidth="1"/>
    <col min="4620" max="4620" width="17.7109375" customWidth="1"/>
    <col min="4621" max="4621" width="19.85546875" customWidth="1"/>
    <col min="4622" max="4622" width="20.42578125" customWidth="1"/>
    <col min="4623" max="4623" width="17.7109375" customWidth="1"/>
    <col min="4624" max="4624" width="19.28515625" customWidth="1"/>
    <col min="4625" max="4625" width="13.85546875" customWidth="1"/>
    <col min="4626" max="4626" width="14.85546875" customWidth="1"/>
    <col min="4865" max="4865" width="13.28515625" customWidth="1"/>
    <col min="4866" max="4866" width="14.42578125" customWidth="1"/>
    <col min="4867" max="4868" width="13" customWidth="1"/>
    <col min="4869" max="4869" width="13.42578125" customWidth="1"/>
    <col min="4870" max="4870" width="10.42578125" customWidth="1"/>
    <col min="4871" max="4872" width="8.7109375" customWidth="1"/>
    <col min="4873" max="4874" width="10.28515625" customWidth="1"/>
    <col min="4875" max="4875" width="20.42578125" customWidth="1"/>
    <col min="4876" max="4876" width="17.7109375" customWidth="1"/>
    <col min="4877" max="4877" width="19.85546875" customWidth="1"/>
    <col min="4878" max="4878" width="20.42578125" customWidth="1"/>
    <col min="4879" max="4879" width="17.7109375" customWidth="1"/>
    <col min="4880" max="4880" width="19.28515625" customWidth="1"/>
    <col min="4881" max="4881" width="13.85546875" customWidth="1"/>
    <col min="4882" max="4882" width="14.85546875" customWidth="1"/>
    <col min="5121" max="5121" width="13.28515625" customWidth="1"/>
    <col min="5122" max="5122" width="14.42578125" customWidth="1"/>
    <col min="5123" max="5124" width="13" customWidth="1"/>
    <col min="5125" max="5125" width="13.42578125" customWidth="1"/>
    <col min="5126" max="5126" width="10.42578125" customWidth="1"/>
    <col min="5127" max="5128" width="8.7109375" customWidth="1"/>
    <col min="5129" max="5130" width="10.28515625" customWidth="1"/>
    <col min="5131" max="5131" width="20.42578125" customWidth="1"/>
    <col min="5132" max="5132" width="17.7109375" customWidth="1"/>
    <col min="5133" max="5133" width="19.85546875" customWidth="1"/>
    <col min="5134" max="5134" width="20.42578125" customWidth="1"/>
    <col min="5135" max="5135" width="17.7109375" customWidth="1"/>
    <col min="5136" max="5136" width="19.28515625" customWidth="1"/>
    <col min="5137" max="5137" width="13.85546875" customWidth="1"/>
    <col min="5138" max="5138" width="14.85546875" customWidth="1"/>
    <col min="5377" max="5377" width="13.28515625" customWidth="1"/>
    <col min="5378" max="5378" width="14.42578125" customWidth="1"/>
    <col min="5379" max="5380" width="13" customWidth="1"/>
    <col min="5381" max="5381" width="13.42578125" customWidth="1"/>
    <col min="5382" max="5382" width="10.42578125" customWidth="1"/>
    <col min="5383" max="5384" width="8.7109375" customWidth="1"/>
    <col min="5385" max="5386" width="10.28515625" customWidth="1"/>
    <col min="5387" max="5387" width="20.42578125" customWidth="1"/>
    <col min="5388" max="5388" width="17.7109375" customWidth="1"/>
    <col min="5389" max="5389" width="19.85546875" customWidth="1"/>
    <col min="5390" max="5390" width="20.42578125" customWidth="1"/>
    <col min="5391" max="5391" width="17.7109375" customWidth="1"/>
    <col min="5392" max="5392" width="19.28515625" customWidth="1"/>
    <col min="5393" max="5393" width="13.85546875" customWidth="1"/>
    <col min="5394" max="5394" width="14.85546875" customWidth="1"/>
    <col min="5633" max="5633" width="13.28515625" customWidth="1"/>
    <col min="5634" max="5634" width="14.42578125" customWidth="1"/>
    <col min="5635" max="5636" width="13" customWidth="1"/>
    <col min="5637" max="5637" width="13.42578125" customWidth="1"/>
    <col min="5638" max="5638" width="10.42578125" customWidth="1"/>
    <col min="5639" max="5640" width="8.7109375" customWidth="1"/>
    <col min="5641" max="5642" width="10.28515625" customWidth="1"/>
    <col min="5643" max="5643" width="20.42578125" customWidth="1"/>
    <col min="5644" max="5644" width="17.7109375" customWidth="1"/>
    <col min="5645" max="5645" width="19.85546875" customWidth="1"/>
    <col min="5646" max="5646" width="20.42578125" customWidth="1"/>
    <col min="5647" max="5647" width="17.7109375" customWidth="1"/>
    <col min="5648" max="5648" width="19.28515625" customWidth="1"/>
    <col min="5649" max="5649" width="13.85546875" customWidth="1"/>
    <col min="5650" max="5650" width="14.85546875" customWidth="1"/>
    <col min="5889" max="5889" width="13.28515625" customWidth="1"/>
    <col min="5890" max="5890" width="14.42578125" customWidth="1"/>
    <col min="5891" max="5892" width="13" customWidth="1"/>
    <col min="5893" max="5893" width="13.42578125" customWidth="1"/>
    <col min="5894" max="5894" width="10.42578125" customWidth="1"/>
    <col min="5895" max="5896" width="8.7109375" customWidth="1"/>
    <col min="5897" max="5898" width="10.28515625" customWidth="1"/>
    <col min="5899" max="5899" width="20.42578125" customWidth="1"/>
    <col min="5900" max="5900" width="17.7109375" customWidth="1"/>
    <col min="5901" max="5901" width="19.85546875" customWidth="1"/>
    <col min="5902" max="5902" width="20.42578125" customWidth="1"/>
    <col min="5903" max="5903" width="17.7109375" customWidth="1"/>
    <col min="5904" max="5904" width="19.28515625" customWidth="1"/>
    <col min="5905" max="5905" width="13.85546875" customWidth="1"/>
    <col min="5906" max="5906" width="14.85546875" customWidth="1"/>
    <col min="6145" max="6145" width="13.28515625" customWidth="1"/>
    <col min="6146" max="6146" width="14.42578125" customWidth="1"/>
    <col min="6147" max="6148" width="13" customWidth="1"/>
    <col min="6149" max="6149" width="13.42578125" customWidth="1"/>
    <col min="6150" max="6150" width="10.42578125" customWidth="1"/>
    <col min="6151" max="6152" width="8.7109375" customWidth="1"/>
    <col min="6153" max="6154" width="10.28515625" customWidth="1"/>
    <col min="6155" max="6155" width="20.42578125" customWidth="1"/>
    <col min="6156" max="6156" width="17.7109375" customWidth="1"/>
    <col min="6157" max="6157" width="19.85546875" customWidth="1"/>
    <col min="6158" max="6158" width="20.42578125" customWidth="1"/>
    <col min="6159" max="6159" width="17.7109375" customWidth="1"/>
    <col min="6160" max="6160" width="19.28515625" customWidth="1"/>
    <col min="6161" max="6161" width="13.85546875" customWidth="1"/>
    <col min="6162" max="6162" width="14.85546875" customWidth="1"/>
    <col min="6401" max="6401" width="13.28515625" customWidth="1"/>
    <col min="6402" max="6402" width="14.42578125" customWidth="1"/>
    <col min="6403" max="6404" width="13" customWidth="1"/>
    <col min="6405" max="6405" width="13.42578125" customWidth="1"/>
    <col min="6406" max="6406" width="10.42578125" customWidth="1"/>
    <col min="6407" max="6408" width="8.7109375" customWidth="1"/>
    <col min="6409" max="6410" width="10.28515625" customWidth="1"/>
    <col min="6411" max="6411" width="20.42578125" customWidth="1"/>
    <col min="6412" max="6412" width="17.7109375" customWidth="1"/>
    <col min="6413" max="6413" width="19.85546875" customWidth="1"/>
    <col min="6414" max="6414" width="20.42578125" customWidth="1"/>
    <col min="6415" max="6415" width="17.7109375" customWidth="1"/>
    <col min="6416" max="6416" width="19.28515625" customWidth="1"/>
    <col min="6417" max="6417" width="13.85546875" customWidth="1"/>
    <col min="6418" max="6418" width="14.85546875" customWidth="1"/>
    <col min="6657" max="6657" width="13.28515625" customWidth="1"/>
    <col min="6658" max="6658" width="14.42578125" customWidth="1"/>
    <col min="6659" max="6660" width="13" customWidth="1"/>
    <col min="6661" max="6661" width="13.42578125" customWidth="1"/>
    <col min="6662" max="6662" width="10.42578125" customWidth="1"/>
    <col min="6663" max="6664" width="8.7109375" customWidth="1"/>
    <col min="6665" max="6666" width="10.28515625" customWidth="1"/>
    <col min="6667" max="6667" width="20.42578125" customWidth="1"/>
    <col min="6668" max="6668" width="17.7109375" customWidth="1"/>
    <col min="6669" max="6669" width="19.85546875" customWidth="1"/>
    <col min="6670" max="6670" width="20.42578125" customWidth="1"/>
    <col min="6671" max="6671" width="17.7109375" customWidth="1"/>
    <col min="6672" max="6672" width="19.28515625" customWidth="1"/>
    <col min="6673" max="6673" width="13.85546875" customWidth="1"/>
    <col min="6674" max="6674" width="14.85546875" customWidth="1"/>
    <col min="6913" max="6913" width="13.28515625" customWidth="1"/>
    <col min="6914" max="6914" width="14.42578125" customWidth="1"/>
    <col min="6915" max="6916" width="13" customWidth="1"/>
    <col min="6917" max="6917" width="13.42578125" customWidth="1"/>
    <col min="6918" max="6918" width="10.42578125" customWidth="1"/>
    <col min="6919" max="6920" width="8.7109375" customWidth="1"/>
    <col min="6921" max="6922" width="10.28515625" customWidth="1"/>
    <col min="6923" max="6923" width="20.42578125" customWidth="1"/>
    <col min="6924" max="6924" width="17.7109375" customWidth="1"/>
    <col min="6925" max="6925" width="19.85546875" customWidth="1"/>
    <col min="6926" max="6926" width="20.42578125" customWidth="1"/>
    <col min="6927" max="6927" width="17.7109375" customWidth="1"/>
    <col min="6928" max="6928" width="19.28515625" customWidth="1"/>
    <col min="6929" max="6929" width="13.85546875" customWidth="1"/>
    <col min="6930" max="6930" width="14.85546875" customWidth="1"/>
    <col min="7169" max="7169" width="13.28515625" customWidth="1"/>
    <col min="7170" max="7170" width="14.42578125" customWidth="1"/>
    <col min="7171" max="7172" width="13" customWidth="1"/>
    <col min="7173" max="7173" width="13.42578125" customWidth="1"/>
    <col min="7174" max="7174" width="10.42578125" customWidth="1"/>
    <col min="7175" max="7176" width="8.7109375" customWidth="1"/>
    <col min="7177" max="7178" width="10.28515625" customWidth="1"/>
    <col min="7179" max="7179" width="20.42578125" customWidth="1"/>
    <col min="7180" max="7180" width="17.7109375" customWidth="1"/>
    <col min="7181" max="7181" width="19.85546875" customWidth="1"/>
    <col min="7182" max="7182" width="20.42578125" customWidth="1"/>
    <col min="7183" max="7183" width="17.7109375" customWidth="1"/>
    <col min="7184" max="7184" width="19.28515625" customWidth="1"/>
    <col min="7185" max="7185" width="13.85546875" customWidth="1"/>
    <col min="7186" max="7186" width="14.85546875" customWidth="1"/>
    <col min="7425" max="7425" width="13.28515625" customWidth="1"/>
    <col min="7426" max="7426" width="14.42578125" customWidth="1"/>
    <col min="7427" max="7428" width="13" customWidth="1"/>
    <col min="7429" max="7429" width="13.42578125" customWidth="1"/>
    <col min="7430" max="7430" width="10.42578125" customWidth="1"/>
    <col min="7431" max="7432" width="8.7109375" customWidth="1"/>
    <col min="7433" max="7434" width="10.28515625" customWidth="1"/>
    <col min="7435" max="7435" width="20.42578125" customWidth="1"/>
    <col min="7436" max="7436" width="17.7109375" customWidth="1"/>
    <col min="7437" max="7437" width="19.85546875" customWidth="1"/>
    <col min="7438" max="7438" width="20.42578125" customWidth="1"/>
    <col min="7439" max="7439" width="17.7109375" customWidth="1"/>
    <col min="7440" max="7440" width="19.28515625" customWidth="1"/>
    <col min="7441" max="7441" width="13.85546875" customWidth="1"/>
    <col min="7442" max="7442" width="14.85546875" customWidth="1"/>
    <col min="7681" max="7681" width="13.28515625" customWidth="1"/>
    <col min="7682" max="7682" width="14.42578125" customWidth="1"/>
    <col min="7683" max="7684" width="13" customWidth="1"/>
    <col min="7685" max="7685" width="13.42578125" customWidth="1"/>
    <col min="7686" max="7686" width="10.42578125" customWidth="1"/>
    <col min="7687" max="7688" width="8.7109375" customWidth="1"/>
    <col min="7689" max="7690" width="10.28515625" customWidth="1"/>
    <col min="7691" max="7691" width="20.42578125" customWidth="1"/>
    <col min="7692" max="7692" width="17.7109375" customWidth="1"/>
    <col min="7693" max="7693" width="19.85546875" customWidth="1"/>
    <col min="7694" max="7694" width="20.42578125" customWidth="1"/>
    <col min="7695" max="7695" width="17.7109375" customWidth="1"/>
    <col min="7696" max="7696" width="19.28515625" customWidth="1"/>
    <col min="7697" max="7697" width="13.85546875" customWidth="1"/>
    <col min="7698" max="7698" width="14.85546875" customWidth="1"/>
    <col min="7937" max="7937" width="13.28515625" customWidth="1"/>
    <col min="7938" max="7938" width="14.42578125" customWidth="1"/>
    <col min="7939" max="7940" width="13" customWidth="1"/>
    <col min="7941" max="7941" width="13.42578125" customWidth="1"/>
    <col min="7942" max="7942" width="10.42578125" customWidth="1"/>
    <col min="7943" max="7944" width="8.7109375" customWidth="1"/>
    <col min="7945" max="7946" width="10.28515625" customWidth="1"/>
    <col min="7947" max="7947" width="20.42578125" customWidth="1"/>
    <col min="7948" max="7948" width="17.7109375" customWidth="1"/>
    <col min="7949" max="7949" width="19.85546875" customWidth="1"/>
    <col min="7950" max="7950" width="20.42578125" customWidth="1"/>
    <col min="7951" max="7951" width="17.7109375" customWidth="1"/>
    <col min="7952" max="7952" width="19.28515625" customWidth="1"/>
    <col min="7953" max="7953" width="13.85546875" customWidth="1"/>
    <col min="7954" max="7954" width="14.85546875" customWidth="1"/>
    <col min="8193" max="8193" width="13.28515625" customWidth="1"/>
    <col min="8194" max="8194" width="14.42578125" customWidth="1"/>
    <col min="8195" max="8196" width="13" customWidth="1"/>
    <col min="8197" max="8197" width="13.42578125" customWidth="1"/>
    <col min="8198" max="8198" width="10.42578125" customWidth="1"/>
    <col min="8199" max="8200" width="8.7109375" customWidth="1"/>
    <col min="8201" max="8202" width="10.28515625" customWidth="1"/>
    <col min="8203" max="8203" width="20.42578125" customWidth="1"/>
    <col min="8204" max="8204" width="17.7109375" customWidth="1"/>
    <col min="8205" max="8205" width="19.85546875" customWidth="1"/>
    <col min="8206" max="8206" width="20.42578125" customWidth="1"/>
    <col min="8207" max="8207" width="17.7109375" customWidth="1"/>
    <col min="8208" max="8208" width="19.28515625" customWidth="1"/>
    <col min="8209" max="8209" width="13.85546875" customWidth="1"/>
    <col min="8210" max="8210" width="14.85546875" customWidth="1"/>
    <col min="8449" max="8449" width="13.28515625" customWidth="1"/>
    <col min="8450" max="8450" width="14.42578125" customWidth="1"/>
    <col min="8451" max="8452" width="13" customWidth="1"/>
    <col min="8453" max="8453" width="13.42578125" customWidth="1"/>
    <col min="8454" max="8454" width="10.42578125" customWidth="1"/>
    <col min="8455" max="8456" width="8.7109375" customWidth="1"/>
    <col min="8457" max="8458" width="10.28515625" customWidth="1"/>
    <col min="8459" max="8459" width="20.42578125" customWidth="1"/>
    <col min="8460" max="8460" width="17.7109375" customWidth="1"/>
    <col min="8461" max="8461" width="19.85546875" customWidth="1"/>
    <col min="8462" max="8462" width="20.42578125" customWidth="1"/>
    <col min="8463" max="8463" width="17.7109375" customWidth="1"/>
    <col min="8464" max="8464" width="19.28515625" customWidth="1"/>
    <col min="8465" max="8465" width="13.85546875" customWidth="1"/>
    <col min="8466" max="8466" width="14.85546875" customWidth="1"/>
    <col min="8705" max="8705" width="13.28515625" customWidth="1"/>
    <col min="8706" max="8706" width="14.42578125" customWidth="1"/>
    <col min="8707" max="8708" width="13" customWidth="1"/>
    <col min="8709" max="8709" width="13.42578125" customWidth="1"/>
    <col min="8710" max="8710" width="10.42578125" customWidth="1"/>
    <col min="8711" max="8712" width="8.7109375" customWidth="1"/>
    <col min="8713" max="8714" width="10.28515625" customWidth="1"/>
    <col min="8715" max="8715" width="20.42578125" customWidth="1"/>
    <col min="8716" max="8716" width="17.7109375" customWidth="1"/>
    <col min="8717" max="8717" width="19.85546875" customWidth="1"/>
    <col min="8718" max="8718" width="20.42578125" customWidth="1"/>
    <col min="8719" max="8719" width="17.7109375" customWidth="1"/>
    <col min="8720" max="8720" width="19.28515625" customWidth="1"/>
    <col min="8721" max="8721" width="13.85546875" customWidth="1"/>
    <col min="8722" max="8722" width="14.85546875" customWidth="1"/>
    <col min="8961" max="8961" width="13.28515625" customWidth="1"/>
    <col min="8962" max="8962" width="14.42578125" customWidth="1"/>
    <col min="8963" max="8964" width="13" customWidth="1"/>
    <col min="8965" max="8965" width="13.42578125" customWidth="1"/>
    <col min="8966" max="8966" width="10.42578125" customWidth="1"/>
    <col min="8967" max="8968" width="8.7109375" customWidth="1"/>
    <col min="8969" max="8970" width="10.28515625" customWidth="1"/>
    <col min="8971" max="8971" width="20.42578125" customWidth="1"/>
    <col min="8972" max="8972" width="17.7109375" customWidth="1"/>
    <col min="8973" max="8973" width="19.85546875" customWidth="1"/>
    <col min="8974" max="8974" width="20.42578125" customWidth="1"/>
    <col min="8975" max="8975" width="17.7109375" customWidth="1"/>
    <col min="8976" max="8976" width="19.28515625" customWidth="1"/>
    <col min="8977" max="8977" width="13.85546875" customWidth="1"/>
    <col min="8978" max="8978" width="14.85546875" customWidth="1"/>
    <col min="9217" max="9217" width="13.28515625" customWidth="1"/>
    <col min="9218" max="9218" width="14.42578125" customWidth="1"/>
    <col min="9219" max="9220" width="13" customWidth="1"/>
    <col min="9221" max="9221" width="13.42578125" customWidth="1"/>
    <col min="9222" max="9222" width="10.42578125" customWidth="1"/>
    <col min="9223" max="9224" width="8.7109375" customWidth="1"/>
    <col min="9225" max="9226" width="10.28515625" customWidth="1"/>
    <col min="9227" max="9227" width="20.42578125" customWidth="1"/>
    <col min="9228" max="9228" width="17.7109375" customWidth="1"/>
    <col min="9229" max="9229" width="19.85546875" customWidth="1"/>
    <col min="9230" max="9230" width="20.42578125" customWidth="1"/>
    <col min="9231" max="9231" width="17.7109375" customWidth="1"/>
    <col min="9232" max="9232" width="19.28515625" customWidth="1"/>
    <col min="9233" max="9233" width="13.85546875" customWidth="1"/>
    <col min="9234" max="9234" width="14.85546875" customWidth="1"/>
    <col min="9473" max="9473" width="13.28515625" customWidth="1"/>
    <col min="9474" max="9474" width="14.42578125" customWidth="1"/>
    <col min="9475" max="9476" width="13" customWidth="1"/>
    <col min="9477" max="9477" width="13.42578125" customWidth="1"/>
    <col min="9478" max="9478" width="10.42578125" customWidth="1"/>
    <col min="9479" max="9480" width="8.7109375" customWidth="1"/>
    <col min="9481" max="9482" width="10.28515625" customWidth="1"/>
    <col min="9483" max="9483" width="20.42578125" customWidth="1"/>
    <col min="9484" max="9484" width="17.7109375" customWidth="1"/>
    <col min="9485" max="9485" width="19.85546875" customWidth="1"/>
    <col min="9486" max="9486" width="20.42578125" customWidth="1"/>
    <col min="9487" max="9487" width="17.7109375" customWidth="1"/>
    <col min="9488" max="9488" width="19.28515625" customWidth="1"/>
    <col min="9489" max="9489" width="13.85546875" customWidth="1"/>
    <col min="9490" max="9490" width="14.85546875" customWidth="1"/>
    <col min="9729" max="9729" width="13.28515625" customWidth="1"/>
    <col min="9730" max="9730" width="14.42578125" customWidth="1"/>
    <col min="9731" max="9732" width="13" customWidth="1"/>
    <col min="9733" max="9733" width="13.42578125" customWidth="1"/>
    <col min="9734" max="9734" width="10.42578125" customWidth="1"/>
    <col min="9735" max="9736" width="8.7109375" customWidth="1"/>
    <col min="9737" max="9738" width="10.28515625" customWidth="1"/>
    <col min="9739" max="9739" width="20.42578125" customWidth="1"/>
    <col min="9740" max="9740" width="17.7109375" customWidth="1"/>
    <col min="9741" max="9741" width="19.85546875" customWidth="1"/>
    <col min="9742" max="9742" width="20.42578125" customWidth="1"/>
    <col min="9743" max="9743" width="17.7109375" customWidth="1"/>
    <col min="9744" max="9744" width="19.28515625" customWidth="1"/>
    <col min="9745" max="9745" width="13.85546875" customWidth="1"/>
    <col min="9746" max="9746" width="14.85546875" customWidth="1"/>
    <col min="9985" max="9985" width="13.28515625" customWidth="1"/>
    <col min="9986" max="9986" width="14.42578125" customWidth="1"/>
    <col min="9987" max="9988" width="13" customWidth="1"/>
    <col min="9989" max="9989" width="13.42578125" customWidth="1"/>
    <col min="9990" max="9990" width="10.42578125" customWidth="1"/>
    <col min="9991" max="9992" width="8.7109375" customWidth="1"/>
    <col min="9993" max="9994" width="10.28515625" customWidth="1"/>
    <col min="9995" max="9995" width="20.42578125" customWidth="1"/>
    <col min="9996" max="9996" width="17.7109375" customWidth="1"/>
    <col min="9997" max="9997" width="19.85546875" customWidth="1"/>
    <col min="9998" max="9998" width="20.42578125" customWidth="1"/>
    <col min="9999" max="9999" width="17.7109375" customWidth="1"/>
    <col min="10000" max="10000" width="19.28515625" customWidth="1"/>
    <col min="10001" max="10001" width="13.85546875" customWidth="1"/>
    <col min="10002" max="10002" width="14.85546875" customWidth="1"/>
    <col min="10241" max="10241" width="13.28515625" customWidth="1"/>
    <col min="10242" max="10242" width="14.42578125" customWidth="1"/>
    <col min="10243" max="10244" width="13" customWidth="1"/>
    <col min="10245" max="10245" width="13.42578125" customWidth="1"/>
    <col min="10246" max="10246" width="10.42578125" customWidth="1"/>
    <col min="10247" max="10248" width="8.7109375" customWidth="1"/>
    <col min="10249" max="10250" width="10.28515625" customWidth="1"/>
    <col min="10251" max="10251" width="20.42578125" customWidth="1"/>
    <col min="10252" max="10252" width="17.7109375" customWidth="1"/>
    <col min="10253" max="10253" width="19.85546875" customWidth="1"/>
    <col min="10254" max="10254" width="20.42578125" customWidth="1"/>
    <col min="10255" max="10255" width="17.7109375" customWidth="1"/>
    <col min="10256" max="10256" width="19.28515625" customWidth="1"/>
    <col min="10257" max="10257" width="13.85546875" customWidth="1"/>
    <col min="10258" max="10258" width="14.85546875" customWidth="1"/>
    <col min="10497" max="10497" width="13.28515625" customWidth="1"/>
    <col min="10498" max="10498" width="14.42578125" customWidth="1"/>
    <col min="10499" max="10500" width="13" customWidth="1"/>
    <col min="10501" max="10501" width="13.42578125" customWidth="1"/>
    <col min="10502" max="10502" width="10.42578125" customWidth="1"/>
    <col min="10503" max="10504" width="8.7109375" customWidth="1"/>
    <col min="10505" max="10506" width="10.28515625" customWidth="1"/>
    <col min="10507" max="10507" width="20.42578125" customWidth="1"/>
    <col min="10508" max="10508" width="17.7109375" customWidth="1"/>
    <col min="10509" max="10509" width="19.85546875" customWidth="1"/>
    <col min="10510" max="10510" width="20.42578125" customWidth="1"/>
    <col min="10511" max="10511" width="17.7109375" customWidth="1"/>
    <col min="10512" max="10512" width="19.28515625" customWidth="1"/>
    <col min="10513" max="10513" width="13.85546875" customWidth="1"/>
    <col min="10514" max="10514" width="14.85546875" customWidth="1"/>
    <col min="10753" max="10753" width="13.28515625" customWidth="1"/>
    <col min="10754" max="10754" width="14.42578125" customWidth="1"/>
    <col min="10755" max="10756" width="13" customWidth="1"/>
    <col min="10757" max="10757" width="13.42578125" customWidth="1"/>
    <col min="10758" max="10758" width="10.42578125" customWidth="1"/>
    <col min="10759" max="10760" width="8.7109375" customWidth="1"/>
    <col min="10761" max="10762" width="10.28515625" customWidth="1"/>
    <col min="10763" max="10763" width="20.42578125" customWidth="1"/>
    <col min="10764" max="10764" width="17.7109375" customWidth="1"/>
    <col min="10765" max="10765" width="19.85546875" customWidth="1"/>
    <col min="10766" max="10766" width="20.42578125" customWidth="1"/>
    <col min="10767" max="10767" width="17.7109375" customWidth="1"/>
    <col min="10768" max="10768" width="19.28515625" customWidth="1"/>
    <col min="10769" max="10769" width="13.85546875" customWidth="1"/>
    <col min="10770" max="10770" width="14.85546875" customWidth="1"/>
    <col min="11009" max="11009" width="13.28515625" customWidth="1"/>
    <col min="11010" max="11010" width="14.42578125" customWidth="1"/>
    <col min="11011" max="11012" width="13" customWidth="1"/>
    <col min="11013" max="11013" width="13.42578125" customWidth="1"/>
    <col min="11014" max="11014" width="10.42578125" customWidth="1"/>
    <col min="11015" max="11016" width="8.7109375" customWidth="1"/>
    <col min="11017" max="11018" width="10.28515625" customWidth="1"/>
    <col min="11019" max="11019" width="20.42578125" customWidth="1"/>
    <col min="11020" max="11020" width="17.7109375" customWidth="1"/>
    <col min="11021" max="11021" width="19.85546875" customWidth="1"/>
    <col min="11022" max="11022" width="20.42578125" customWidth="1"/>
    <col min="11023" max="11023" width="17.7109375" customWidth="1"/>
    <col min="11024" max="11024" width="19.28515625" customWidth="1"/>
    <col min="11025" max="11025" width="13.85546875" customWidth="1"/>
    <col min="11026" max="11026" width="14.85546875" customWidth="1"/>
    <col min="11265" max="11265" width="13.28515625" customWidth="1"/>
    <col min="11266" max="11266" width="14.42578125" customWidth="1"/>
    <col min="11267" max="11268" width="13" customWidth="1"/>
    <col min="11269" max="11269" width="13.42578125" customWidth="1"/>
    <col min="11270" max="11270" width="10.42578125" customWidth="1"/>
    <col min="11271" max="11272" width="8.7109375" customWidth="1"/>
    <col min="11273" max="11274" width="10.28515625" customWidth="1"/>
    <col min="11275" max="11275" width="20.42578125" customWidth="1"/>
    <col min="11276" max="11276" width="17.7109375" customWidth="1"/>
    <col min="11277" max="11277" width="19.85546875" customWidth="1"/>
    <col min="11278" max="11278" width="20.42578125" customWidth="1"/>
    <col min="11279" max="11279" width="17.7109375" customWidth="1"/>
    <col min="11280" max="11280" width="19.28515625" customWidth="1"/>
    <col min="11281" max="11281" width="13.85546875" customWidth="1"/>
    <col min="11282" max="11282" width="14.85546875" customWidth="1"/>
    <col min="11521" max="11521" width="13.28515625" customWidth="1"/>
    <col min="11522" max="11522" width="14.42578125" customWidth="1"/>
    <col min="11523" max="11524" width="13" customWidth="1"/>
    <col min="11525" max="11525" width="13.42578125" customWidth="1"/>
    <col min="11526" max="11526" width="10.42578125" customWidth="1"/>
    <col min="11527" max="11528" width="8.7109375" customWidth="1"/>
    <col min="11529" max="11530" width="10.28515625" customWidth="1"/>
    <col min="11531" max="11531" width="20.42578125" customWidth="1"/>
    <col min="11532" max="11532" width="17.7109375" customWidth="1"/>
    <col min="11533" max="11533" width="19.85546875" customWidth="1"/>
    <col min="11534" max="11534" width="20.42578125" customWidth="1"/>
    <col min="11535" max="11535" width="17.7109375" customWidth="1"/>
    <col min="11536" max="11536" width="19.28515625" customWidth="1"/>
    <col min="11537" max="11537" width="13.85546875" customWidth="1"/>
    <col min="11538" max="11538" width="14.85546875" customWidth="1"/>
    <col min="11777" max="11777" width="13.28515625" customWidth="1"/>
    <col min="11778" max="11778" width="14.42578125" customWidth="1"/>
    <col min="11779" max="11780" width="13" customWidth="1"/>
    <col min="11781" max="11781" width="13.42578125" customWidth="1"/>
    <col min="11782" max="11782" width="10.42578125" customWidth="1"/>
    <col min="11783" max="11784" width="8.7109375" customWidth="1"/>
    <col min="11785" max="11786" width="10.28515625" customWidth="1"/>
    <col min="11787" max="11787" width="20.42578125" customWidth="1"/>
    <col min="11788" max="11788" width="17.7109375" customWidth="1"/>
    <col min="11789" max="11789" width="19.85546875" customWidth="1"/>
    <col min="11790" max="11790" width="20.42578125" customWidth="1"/>
    <col min="11791" max="11791" width="17.7109375" customWidth="1"/>
    <col min="11792" max="11792" width="19.28515625" customWidth="1"/>
    <col min="11793" max="11793" width="13.85546875" customWidth="1"/>
    <col min="11794" max="11794" width="14.85546875" customWidth="1"/>
    <col min="12033" max="12033" width="13.28515625" customWidth="1"/>
    <col min="12034" max="12034" width="14.42578125" customWidth="1"/>
    <col min="12035" max="12036" width="13" customWidth="1"/>
    <col min="12037" max="12037" width="13.42578125" customWidth="1"/>
    <col min="12038" max="12038" width="10.42578125" customWidth="1"/>
    <col min="12039" max="12040" width="8.7109375" customWidth="1"/>
    <col min="12041" max="12042" width="10.28515625" customWidth="1"/>
    <col min="12043" max="12043" width="20.42578125" customWidth="1"/>
    <col min="12044" max="12044" width="17.7109375" customWidth="1"/>
    <col min="12045" max="12045" width="19.85546875" customWidth="1"/>
    <col min="12046" max="12046" width="20.42578125" customWidth="1"/>
    <col min="12047" max="12047" width="17.7109375" customWidth="1"/>
    <col min="12048" max="12048" width="19.28515625" customWidth="1"/>
    <col min="12049" max="12049" width="13.85546875" customWidth="1"/>
    <col min="12050" max="12050" width="14.85546875" customWidth="1"/>
    <col min="12289" max="12289" width="13.28515625" customWidth="1"/>
    <col min="12290" max="12290" width="14.42578125" customWidth="1"/>
    <col min="12291" max="12292" width="13" customWidth="1"/>
    <col min="12293" max="12293" width="13.42578125" customWidth="1"/>
    <col min="12294" max="12294" width="10.42578125" customWidth="1"/>
    <col min="12295" max="12296" width="8.7109375" customWidth="1"/>
    <col min="12297" max="12298" width="10.28515625" customWidth="1"/>
    <col min="12299" max="12299" width="20.42578125" customWidth="1"/>
    <col min="12300" max="12300" width="17.7109375" customWidth="1"/>
    <col min="12301" max="12301" width="19.85546875" customWidth="1"/>
    <col min="12302" max="12302" width="20.42578125" customWidth="1"/>
    <col min="12303" max="12303" width="17.7109375" customWidth="1"/>
    <col min="12304" max="12304" width="19.28515625" customWidth="1"/>
    <col min="12305" max="12305" width="13.85546875" customWidth="1"/>
    <col min="12306" max="12306" width="14.85546875" customWidth="1"/>
    <col min="12545" max="12545" width="13.28515625" customWidth="1"/>
    <col min="12546" max="12546" width="14.42578125" customWidth="1"/>
    <col min="12547" max="12548" width="13" customWidth="1"/>
    <col min="12549" max="12549" width="13.42578125" customWidth="1"/>
    <col min="12550" max="12550" width="10.42578125" customWidth="1"/>
    <col min="12551" max="12552" width="8.7109375" customWidth="1"/>
    <col min="12553" max="12554" width="10.28515625" customWidth="1"/>
    <col min="12555" max="12555" width="20.42578125" customWidth="1"/>
    <col min="12556" max="12556" width="17.7109375" customWidth="1"/>
    <col min="12557" max="12557" width="19.85546875" customWidth="1"/>
    <col min="12558" max="12558" width="20.42578125" customWidth="1"/>
    <col min="12559" max="12559" width="17.7109375" customWidth="1"/>
    <col min="12560" max="12560" width="19.28515625" customWidth="1"/>
    <col min="12561" max="12561" width="13.85546875" customWidth="1"/>
    <col min="12562" max="12562" width="14.85546875" customWidth="1"/>
    <col min="12801" max="12801" width="13.28515625" customWidth="1"/>
    <col min="12802" max="12802" width="14.42578125" customWidth="1"/>
    <col min="12803" max="12804" width="13" customWidth="1"/>
    <col min="12805" max="12805" width="13.42578125" customWidth="1"/>
    <col min="12806" max="12806" width="10.42578125" customWidth="1"/>
    <col min="12807" max="12808" width="8.7109375" customWidth="1"/>
    <col min="12809" max="12810" width="10.28515625" customWidth="1"/>
    <col min="12811" max="12811" width="20.42578125" customWidth="1"/>
    <col min="12812" max="12812" width="17.7109375" customWidth="1"/>
    <col min="12813" max="12813" width="19.85546875" customWidth="1"/>
    <col min="12814" max="12814" width="20.42578125" customWidth="1"/>
    <col min="12815" max="12815" width="17.7109375" customWidth="1"/>
    <col min="12816" max="12816" width="19.28515625" customWidth="1"/>
    <col min="12817" max="12817" width="13.85546875" customWidth="1"/>
    <col min="12818" max="12818" width="14.85546875" customWidth="1"/>
    <col min="13057" max="13057" width="13.28515625" customWidth="1"/>
    <col min="13058" max="13058" width="14.42578125" customWidth="1"/>
    <col min="13059" max="13060" width="13" customWidth="1"/>
    <col min="13061" max="13061" width="13.42578125" customWidth="1"/>
    <col min="13062" max="13062" width="10.42578125" customWidth="1"/>
    <col min="13063" max="13064" width="8.7109375" customWidth="1"/>
    <col min="13065" max="13066" width="10.28515625" customWidth="1"/>
    <col min="13067" max="13067" width="20.42578125" customWidth="1"/>
    <col min="13068" max="13068" width="17.7109375" customWidth="1"/>
    <col min="13069" max="13069" width="19.85546875" customWidth="1"/>
    <col min="13070" max="13070" width="20.42578125" customWidth="1"/>
    <col min="13071" max="13071" width="17.7109375" customWidth="1"/>
    <col min="13072" max="13072" width="19.28515625" customWidth="1"/>
    <col min="13073" max="13073" width="13.85546875" customWidth="1"/>
    <col min="13074" max="13074" width="14.85546875" customWidth="1"/>
    <col min="13313" max="13313" width="13.28515625" customWidth="1"/>
    <col min="13314" max="13314" width="14.42578125" customWidth="1"/>
    <col min="13315" max="13316" width="13" customWidth="1"/>
    <col min="13317" max="13317" width="13.42578125" customWidth="1"/>
    <col min="13318" max="13318" width="10.42578125" customWidth="1"/>
    <col min="13319" max="13320" width="8.7109375" customWidth="1"/>
    <col min="13321" max="13322" width="10.28515625" customWidth="1"/>
    <col min="13323" max="13323" width="20.42578125" customWidth="1"/>
    <col min="13324" max="13324" width="17.7109375" customWidth="1"/>
    <col min="13325" max="13325" width="19.85546875" customWidth="1"/>
    <col min="13326" max="13326" width="20.42578125" customWidth="1"/>
    <col min="13327" max="13327" width="17.7109375" customWidth="1"/>
    <col min="13328" max="13328" width="19.28515625" customWidth="1"/>
    <col min="13329" max="13329" width="13.85546875" customWidth="1"/>
    <col min="13330" max="13330" width="14.85546875" customWidth="1"/>
    <col min="13569" max="13569" width="13.28515625" customWidth="1"/>
    <col min="13570" max="13570" width="14.42578125" customWidth="1"/>
    <col min="13571" max="13572" width="13" customWidth="1"/>
    <col min="13573" max="13573" width="13.42578125" customWidth="1"/>
    <col min="13574" max="13574" width="10.42578125" customWidth="1"/>
    <col min="13575" max="13576" width="8.7109375" customWidth="1"/>
    <col min="13577" max="13578" width="10.28515625" customWidth="1"/>
    <col min="13579" max="13579" width="20.42578125" customWidth="1"/>
    <col min="13580" max="13580" width="17.7109375" customWidth="1"/>
    <col min="13581" max="13581" width="19.85546875" customWidth="1"/>
    <col min="13582" max="13582" width="20.42578125" customWidth="1"/>
    <col min="13583" max="13583" width="17.7109375" customWidth="1"/>
    <col min="13584" max="13584" width="19.28515625" customWidth="1"/>
    <col min="13585" max="13585" width="13.85546875" customWidth="1"/>
    <col min="13586" max="13586" width="14.85546875" customWidth="1"/>
    <col min="13825" max="13825" width="13.28515625" customWidth="1"/>
    <col min="13826" max="13826" width="14.42578125" customWidth="1"/>
    <col min="13827" max="13828" width="13" customWidth="1"/>
    <col min="13829" max="13829" width="13.42578125" customWidth="1"/>
    <col min="13830" max="13830" width="10.42578125" customWidth="1"/>
    <col min="13831" max="13832" width="8.7109375" customWidth="1"/>
    <col min="13833" max="13834" width="10.28515625" customWidth="1"/>
    <col min="13835" max="13835" width="20.42578125" customWidth="1"/>
    <col min="13836" max="13836" width="17.7109375" customWidth="1"/>
    <col min="13837" max="13837" width="19.85546875" customWidth="1"/>
    <col min="13838" max="13838" width="20.42578125" customWidth="1"/>
    <col min="13839" max="13839" width="17.7109375" customWidth="1"/>
    <col min="13840" max="13840" width="19.28515625" customWidth="1"/>
    <col min="13841" max="13841" width="13.85546875" customWidth="1"/>
    <col min="13842" max="13842" width="14.85546875" customWidth="1"/>
    <col min="14081" max="14081" width="13.28515625" customWidth="1"/>
    <col min="14082" max="14082" width="14.42578125" customWidth="1"/>
    <col min="14083" max="14084" width="13" customWidth="1"/>
    <col min="14085" max="14085" width="13.42578125" customWidth="1"/>
    <col min="14086" max="14086" width="10.42578125" customWidth="1"/>
    <col min="14087" max="14088" width="8.7109375" customWidth="1"/>
    <col min="14089" max="14090" width="10.28515625" customWidth="1"/>
    <col min="14091" max="14091" width="20.42578125" customWidth="1"/>
    <col min="14092" max="14092" width="17.7109375" customWidth="1"/>
    <col min="14093" max="14093" width="19.85546875" customWidth="1"/>
    <col min="14094" max="14094" width="20.42578125" customWidth="1"/>
    <col min="14095" max="14095" width="17.7109375" customWidth="1"/>
    <col min="14096" max="14096" width="19.28515625" customWidth="1"/>
    <col min="14097" max="14097" width="13.85546875" customWidth="1"/>
    <col min="14098" max="14098" width="14.85546875" customWidth="1"/>
    <col min="14337" max="14337" width="13.28515625" customWidth="1"/>
    <col min="14338" max="14338" width="14.42578125" customWidth="1"/>
    <col min="14339" max="14340" width="13" customWidth="1"/>
    <col min="14341" max="14341" width="13.42578125" customWidth="1"/>
    <col min="14342" max="14342" width="10.42578125" customWidth="1"/>
    <col min="14343" max="14344" width="8.7109375" customWidth="1"/>
    <col min="14345" max="14346" width="10.28515625" customWidth="1"/>
    <col min="14347" max="14347" width="20.42578125" customWidth="1"/>
    <col min="14348" max="14348" width="17.7109375" customWidth="1"/>
    <col min="14349" max="14349" width="19.85546875" customWidth="1"/>
    <col min="14350" max="14350" width="20.42578125" customWidth="1"/>
    <col min="14351" max="14351" width="17.7109375" customWidth="1"/>
    <col min="14352" max="14352" width="19.28515625" customWidth="1"/>
    <col min="14353" max="14353" width="13.85546875" customWidth="1"/>
    <col min="14354" max="14354" width="14.85546875" customWidth="1"/>
    <col min="14593" max="14593" width="13.28515625" customWidth="1"/>
    <col min="14594" max="14594" width="14.42578125" customWidth="1"/>
    <col min="14595" max="14596" width="13" customWidth="1"/>
    <col min="14597" max="14597" width="13.42578125" customWidth="1"/>
    <col min="14598" max="14598" width="10.42578125" customWidth="1"/>
    <col min="14599" max="14600" width="8.7109375" customWidth="1"/>
    <col min="14601" max="14602" width="10.28515625" customWidth="1"/>
    <col min="14603" max="14603" width="20.42578125" customWidth="1"/>
    <col min="14604" max="14604" width="17.7109375" customWidth="1"/>
    <col min="14605" max="14605" width="19.85546875" customWidth="1"/>
    <col min="14606" max="14606" width="20.42578125" customWidth="1"/>
    <col min="14607" max="14607" width="17.7109375" customWidth="1"/>
    <col min="14608" max="14608" width="19.28515625" customWidth="1"/>
    <col min="14609" max="14609" width="13.85546875" customWidth="1"/>
    <col min="14610" max="14610" width="14.85546875" customWidth="1"/>
    <col min="14849" max="14849" width="13.28515625" customWidth="1"/>
    <col min="14850" max="14850" width="14.42578125" customWidth="1"/>
    <col min="14851" max="14852" width="13" customWidth="1"/>
    <col min="14853" max="14853" width="13.42578125" customWidth="1"/>
    <col min="14854" max="14854" width="10.42578125" customWidth="1"/>
    <col min="14855" max="14856" width="8.7109375" customWidth="1"/>
    <col min="14857" max="14858" width="10.28515625" customWidth="1"/>
    <col min="14859" max="14859" width="20.42578125" customWidth="1"/>
    <col min="14860" max="14860" width="17.7109375" customWidth="1"/>
    <col min="14861" max="14861" width="19.85546875" customWidth="1"/>
    <col min="14862" max="14862" width="20.42578125" customWidth="1"/>
    <col min="14863" max="14863" width="17.7109375" customWidth="1"/>
    <col min="14864" max="14864" width="19.28515625" customWidth="1"/>
    <col min="14865" max="14865" width="13.85546875" customWidth="1"/>
    <col min="14866" max="14866" width="14.85546875" customWidth="1"/>
    <col min="15105" max="15105" width="13.28515625" customWidth="1"/>
    <col min="15106" max="15106" width="14.42578125" customWidth="1"/>
    <col min="15107" max="15108" width="13" customWidth="1"/>
    <col min="15109" max="15109" width="13.42578125" customWidth="1"/>
    <col min="15110" max="15110" width="10.42578125" customWidth="1"/>
    <col min="15111" max="15112" width="8.7109375" customWidth="1"/>
    <col min="15113" max="15114" width="10.28515625" customWidth="1"/>
    <col min="15115" max="15115" width="20.42578125" customWidth="1"/>
    <col min="15116" max="15116" width="17.7109375" customWidth="1"/>
    <col min="15117" max="15117" width="19.85546875" customWidth="1"/>
    <col min="15118" max="15118" width="20.42578125" customWidth="1"/>
    <col min="15119" max="15119" width="17.7109375" customWidth="1"/>
    <col min="15120" max="15120" width="19.28515625" customWidth="1"/>
    <col min="15121" max="15121" width="13.85546875" customWidth="1"/>
    <col min="15122" max="15122" width="14.85546875" customWidth="1"/>
    <col min="15361" max="15361" width="13.28515625" customWidth="1"/>
    <col min="15362" max="15362" width="14.42578125" customWidth="1"/>
    <col min="15363" max="15364" width="13" customWidth="1"/>
    <col min="15365" max="15365" width="13.42578125" customWidth="1"/>
    <col min="15366" max="15366" width="10.42578125" customWidth="1"/>
    <col min="15367" max="15368" width="8.7109375" customWidth="1"/>
    <col min="15369" max="15370" width="10.28515625" customWidth="1"/>
    <col min="15371" max="15371" width="20.42578125" customWidth="1"/>
    <col min="15372" max="15372" width="17.7109375" customWidth="1"/>
    <col min="15373" max="15373" width="19.85546875" customWidth="1"/>
    <col min="15374" max="15374" width="20.42578125" customWidth="1"/>
    <col min="15375" max="15375" width="17.7109375" customWidth="1"/>
    <col min="15376" max="15376" width="19.28515625" customWidth="1"/>
    <col min="15377" max="15377" width="13.85546875" customWidth="1"/>
    <col min="15378" max="15378" width="14.85546875" customWidth="1"/>
    <col min="15617" max="15617" width="13.28515625" customWidth="1"/>
    <col min="15618" max="15618" width="14.42578125" customWidth="1"/>
    <col min="15619" max="15620" width="13" customWidth="1"/>
    <col min="15621" max="15621" width="13.42578125" customWidth="1"/>
    <col min="15622" max="15622" width="10.42578125" customWidth="1"/>
    <col min="15623" max="15624" width="8.7109375" customWidth="1"/>
    <col min="15625" max="15626" width="10.28515625" customWidth="1"/>
    <col min="15627" max="15627" width="20.42578125" customWidth="1"/>
    <col min="15628" max="15628" width="17.7109375" customWidth="1"/>
    <col min="15629" max="15629" width="19.85546875" customWidth="1"/>
    <col min="15630" max="15630" width="20.42578125" customWidth="1"/>
    <col min="15631" max="15631" width="17.7109375" customWidth="1"/>
    <col min="15632" max="15632" width="19.28515625" customWidth="1"/>
    <col min="15633" max="15633" width="13.85546875" customWidth="1"/>
    <col min="15634" max="15634" width="14.85546875" customWidth="1"/>
    <col min="15873" max="15873" width="13.28515625" customWidth="1"/>
    <col min="15874" max="15874" width="14.42578125" customWidth="1"/>
    <col min="15875" max="15876" width="13" customWidth="1"/>
    <col min="15877" max="15877" width="13.42578125" customWidth="1"/>
    <col min="15878" max="15878" width="10.42578125" customWidth="1"/>
    <col min="15879" max="15880" width="8.7109375" customWidth="1"/>
    <col min="15881" max="15882" width="10.28515625" customWidth="1"/>
    <col min="15883" max="15883" width="20.42578125" customWidth="1"/>
    <col min="15884" max="15884" width="17.7109375" customWidth="1"/>
    <col min="15885" max="15885" width="19.85546875" customWidth="1"/>
    <col min="15886" max="15886" width="20.42578125" customWidth="1"/>
    <col min="15887" max="15887" width="17.7109375" customWidth="1"/>
    <col min="15888" max="15888" width="19.28515625" customWidth="1"/>
    <col min="15889" max="15889" width="13.85546875" customWidth="1"/>
    <col min="15890" max="15890" width="14.85546875" customWidth="1"/>
    <col min="16129" max="16129" width="13.28515625" customWidth="1"/>
    <col min="16130" max="16130" width="14.42578125" customWidth="1"/>
    <col min="16131" max="16132" width="13" customWidth="1"/>
    <col min="16133" max="16133" width="13.42578125" customWidth="1"/>
    <col min="16134" max="16134" width="10.42578125" customWidth="1"/>
    <col min="16135" max="16136" width="8.7109375" customWidth="1"/>
    <col min="16137" max="16138" width="10.28515625" customWidth="1"/>
    <col min="16139" max="16139" width="20.42578125" customWidth="1"/>
    <col min="16140" max="16140" width="17.7109375" customWidth="1"/>
    <col min="16141" max="16141" width="19.85546875" customWidth="1"/>
    <col min="16142" max="16142" width="20.42578125" customWidth="1"/>
    <col min="16143" max="16143" width="17.7109375" customWidth="1"/>
    <col min="16144" max="16144" width="19.28515625" customWidth="1"/>
    <col min="16145" max="16145" width="13.85546875" customWidth="1"/>
    <col min="16146" max="16146" width="14.85546875" customWidth="1"/>
  </cols>
  <sheetData>
    <row r="1" spans="1:16" ht="24" customHeight="1">
      <c r="A1" s="729" t="s">
        <v>0</v>
      </c>
      <c r="B1" s="729"/>
      <c r="C1" s="729"/>
      <c r="D1" s="729"/>
      <c r="E1" s="729"/>
      <c r="F1" s="729"/>
      <c r="G1" s="729"/>
      <c r="H1" s="729"/>
      <c r="I1" s="729"/>
      <c r="J1" s="729"/>
      <c r="K1" s="729"/>
      <c r="L1" s="729"/>
      <c r="M1" s="729"/>
      <c r="N1" s="729"/>
      <c r="O1" s="729"/>
      <c r="P1" s="729"/>
    </row>
    <row r="2" spans="1:16" ht="24" customHeight="1">
      <c r="A2" s="729" t="s">
        <v>2323</v>
      </c>
      <c r="B2" s="729"/>
      <c r="C2" s="729"/>
      <c r="D2" s="729"/>
      <c r="E2" s="729"/>
      <c r="F2" s="729"/>
      <c r="G2" s="729"/>
      <c r="H2" s="729"/>
      <c r="I2" s="729"/>
      <c r="J2" s="729"/>
      <c r="K2" s="729"/>
      <c r="L2" s="729"/>
      <c r="M2" s="729"/>
      <c r="N2" s="729"/>
      <c r="O2" s="729"/>
      <c r="P2" s="729"/>
    </row>
    <row r="3" spans="1:16" ht="24" customHeight="1">
      <c r="A3" s="729" t="s">
        <v>2324</v>
      </c>
      <c r="B3" s="729"/>
      <c r="C3" s="729"/>
      <c r="D3" s="729"/>
      <c r="E3" s="729"/>
      <c r="F3" s="729"/>
      <c r="G3" s="729"/>
      <c r="H3" s="729"/>
      <c r="I3" s="729"/>
      <c r="J3" s="729"/>
      <c r="K3" s="729"/>
      <c r="L3" s="729"/>
      <c r="M3" s="729"/>
      <c r="N3" s="729"/>
      <c r="O3" s="729"/>
      <c r="P3" s="729"/>
    </row>
    <row r="4" spans="1:16" ht="24" customHeight="1">
      <c r="A4" s="729" t="s">
        <v>2325</v>
      </c>
      <c r="B4" s="729"/>
      <c r="C4" s="729"/>
      <c r="D4" s="729"/>
      <c r="E4" s="729"/>
      <c r="F4" s="729"/>
      <c r="G4" s="729"/>
      <c r="H4" s="729"/>
      <c r="I4" s="729"/>
      <c r="J4" s="729"/>
      <c r="K4" s="729"/>
      <c r="L4" s="729"/>
      <c r="M4" s="729"/>
      <c r="N4" s="729"/>
      <c r="O4" s="729"/>
      <c r="P4" s="729"/>
    </row>
    <row r="5" spans="1:16" ht="36" customHeight="1">
      <c r="A5" s="13" t="s">
        <v>2262</v>
      </c>
      <c r="B5" s="14"/>
      <c r="C5" s="14"/>
      <c r="D5" s="14"/>
      <c r="E5" s="14"/>
      <c r="F5" s="14"/>
      <c r="G5" s="14"/>
      <c r="H5" s="14"/>
      <c r="I5" s="14"/>
      <c r="J5" s="14"/>
      <c r="K5" s="14"/>
      <c r="L5" s="14"/>
      <c r="M5" s="14"/>
      <c r="N5" s="14"/>
      <c r="O5" s="14"/>
      <c r="P5" s="14"/>
    </row>
    <row r="6" spans="1:16" ht="56.25" customHeight="1">
      <c r="A6" s="714" t="s">
        <v>2326</v>
      </c>
      <c r="B6" s="714"/>
      <c r="C6" s="726" t="s">
        <v>2327</v>
      </c>
      <c r="D6" s="726"/>
      <c r="E6" s="726"/>
      <c r="F6" s="726"/>
      <c r="G6" s="726"/>
      <c r="H6" s="726"/>
      <c r="I6" s="726"/>
      <c r="J6" s="726"/>
      <c r="K6" s="726"/>
      <c r="L6" s="726"/>
      <c r="M6" s="726"/>
      <c r="N6" s="726"/>
      <c r="O6" s="726"/>
      <c r="P6" s="726"/>
    </row>
    <row r="7" spans="1:16" ht="54.75" customHeight="1">
      <c r="A7" s="714" t="s">
        <v>2328</v>
      </c>
      <c r="B7" s="714"/>
      <c r="C7" s="726" t="s">
        <v>2329</v>
      </c>
      <c r="D7" s="726"/>
      <c r="E7" s="726"/>
      <c r="F7" s="726"/>
      <c r="G7" s="726"/>
      <c r="H7" s="726"/>
      <c r="I7" s="726"/>
      <c r="J7" s="726"/>
      <c r="K7" s="726"/>
      <c r="L7" s="726"/>
      <c r="M7" s="726"/>
      <c r="N7" s="726"/>
      <c r="O7" s="726"/>
      <c r="P7" s="726"/>
    </row>
    <row r="8" spans="1:16" ht="56.45" customHeight="1">
      <c r="A8" s="714" t="s">
        <v>2267</v>
      </c>
      <c r="B8" s="714"/>
      <c r="C8" s="727" t="s">
        <v>2330</v>
      </c>
      <c r="D8" s="727"/>
      <c r="E8" s="727"/>
      <c r="F8" s="727"/>
      <c r="G8" s="727"/>
      <c r="H8" s="727"/>
      <c r="I8" s="727"/>
      <c r="J8" s="727"/>
      <c r="K8" s="727"/>
      <c r="L8" s="727"/>
      <c r="M8" s="727"/>
      <c r="N8" s="727"/>
      <c r="O8" s="727"/>
      <c r="P8" s="727"/>
    </row>
    <row r="9" spans="1:16" ht="42.75" customHeight="1">
      <c r="A9" s="714" t="s">
        <v>2331</v>
      </c>
      <c r="B9" s="714"/>
      <c r="C9" s="728" t="s">
        <v>2270</v>
      </c>
      <c r="D9" s="728"/>
      <c r="E9" s="728"/>
      <c r="F9" s="728"/>
      <c r="G9" s="728"/>
      <c r="H9" s="728"/>
      <c r="I9" s="728"/>
      <c r="J9" s="728"/>
      <c r="K9" s="728"/>
      <c r="L9" s="728"/>
      <c r="M9" s="728"/>
      <c r="N9" s="728"/>
      <c r="O9" s="728"/>
      <c r="P9" s="728"/>
    </row>
    <row r="10" spans="1:16" ht="36" customHeight="1">
      <c r="A10" s="13" t="s">
        <v>2271</v>
      </c>
      <c r="B10" s="14"/>
      <c r="C10" s="14"/>
      <c r="D10" s="14"/>
      <c r="E10" s="14"/>
      <c r="F10" s="14"/>
      <c r="G10" s="14"/>
      <c r="H10" s="14"/>
      <c r="I10" s="14"/>
      <c r="J10" s="14"/>
      <c r="K10" s="14"/>
      <c r="L10" s="14"/>
      <c r="M10" s="14"/>
      <c r="N10" s="14"/>
      <c r="O10" s="14"/>
      <c r="P10" s="14"/>
    </row>
    <row r="11" spans="1:16" ht="43.5" customHeight="1">
      <c r="A11" s="714" t="s">
        <v>2332</v>
      </c>
      <c r="B11" s="714"/>
      <c r="C11" s="724">
        <f ca="1">TODAY()</f>
        <v>46247</v>
      </c>
      <c r="D11" s="724"/>
      <c r="E11" s="724"/>
      <c r="F11" s="724"/>
      <c r="G11" s="724"/>
      <c r="H11" s="724"/>
      <c r="I11" s="724"/>
      <c r="J11" s="714" t="s">
        <v>2333</v>
      </c>
      <c r="K11" s="714"/>
      <c r="L11" s="721" t="e">
        <f>IF(Q18="","",INDEX(#REF!,MATCH(Q18,#REF!,0)))</f>
        <v>#REF!</v>
      </c>
      <c r="M11" s="725"/>
      <c r="N11" s="725"/>
      <c r="O11" s="725"/>
      <c r="P11" s="725"/>
    </row>
    <row r="12" spans="1:16" ht="46.5" customHeight="1">
      <c r="A12" s="714" t="s">
        <v>2334</v>
      </c>
      <c r="B12" s="714"/>
      <c r="C12" s="721" t="e">
        <f>IF(Q18="","",INDEX(#REF!,MATCH(Q18,#REF!,0)))</f>
        <v>#REF!</v>
      </c>
      <c r="D12" s="721"/>
      <c r="E12" s="721"/>
      <c r="F12" s="721"/>
      <c r="G12" s="721"/>
      <c r="H12" s="721"/>
      <c r="I12" s="721"/>
      <c r="J12" s="714" t="s">
        <v>2335</v>
      </c>
      <c r="K12" s="714"/>
      <c r="L12" s="721" t="e">
        <f>IF(Q18="","",INDEX(#REF!,MATCH(Q18,#REF!,0)))</f>
        <v>#REF!</v>
      </c>
      <c r="M12" s="721"/>
      <c r="N12" s="714" t="s">
        <v>2336</v>
      </c>
      <c r="O12" s="714"/>
      <c r="P12" s="23" t="e">
        <f>IF(Q18="","",INDEX(#REF!,MATCH(Q18,#REF!,0)))</f>
        <v>#REF!</v>
      </c>
    </row>
    <row r="13" spans="1:16" ht="47.25" customHeight="1">
      <c r="A13" s="714" t="s">
        <v>2337</v>
      </c>
      <c r="B13" s="714"/>
      <c r="C13" s="721" t="e">
        <f>IF(Q18="","",INDEX(#REF!,MATCH(Q18,#REF!,0)))</f>
        <v>#REF!</v>
      </c>
      <c r="D13" s="721"/>
      <c r="E13" s="721"/>
      <c r="F13" s="721"/>
      <c r="G13" s="721"/>
      <c r="H13" s="721"/>
      <c r="I13" s="721"/>
      <c r="J13" s="714" t="s">
        <v>2338</v>
      </c>
      <c r="K13" s="714"/>
      <c r="L13" s="721" t="e">
        <f>IF(Q18="","",INDEX(#REF!,MATCH(Q18,#REF!,0)))</f>
        <v>#REF!</v>
      </c>
      <c r="M13" s="721"/>
      <c r="N13" s="721"/>
      <c r="O13" s="15" t="s">
        <v>2339</v>
      </c>
      <c r="P13" s="23" t="s">
        <v>347</v>
      </c>
    </row>
    <row r="14" spans="1:16" ht="36" customHeight="1">
      <c r="A14" s="13" t="s">
        <v>2277</v>
      </c>
      <c r="B14" s="14"/>
      <c r="C14" s="14"/>
      <c r="D14" s="14"/>
      <c r="E14" s="14"/>
      <c r="F14" s="14"/>
      <c r="G14" s="14"/>
      <c r="H14" s="14"/>
      <c r="I14" s="14"/>
      <c r="J14" s="14"/>
      <c r="K14" s="14"/>
      <c r="L14" s="14"/>
      <c r="M14" s="14"/>
      <c r="N14" s="14"/>
      <c r="O14" s="14"/>
      <c r="P14" s="14"/>
    </row>
    <row r="15" spans="1:16" ht="34.5" customHeight="1">
      <c r="A15" s="714" t="s">
        <v>2340</v>
      </c>
      <c r="B15" s="714"/>
      <c r="C15" s="722" t="s">
        <v>2341</v>
      </c>
      <c r="D15" s="723"/>
      <c r="E15" s="16" t="e">
        <f>IF(Q18="","",INDEX(#REF!,MATCH(Q18,#REF!,0)))</f>
        <v>#REF!</v>
      </c>
      <c r="F15" s="14"/>
      <c r="G15" s="14"/>
      <c r="H15" s="14"/>
      <c r="I15" s="14"/>
      <c r="J15" s="14"/>
      <c r="K15" s="14"/>
      <c r="L15" s="24"/>
      <c r="M15" s="14"/>
      <c r="N15" s="14"/>
      <c r="O15" s="14"/>
      <c r="P15" s="14"/>
    </row>
    <row r="16" spans="1:16">
      <c r="A16" s="716" t="s">
        <v>2342</v>
      </c>
      <c r="B16" s="716"/>
      <c r="C16" s="716"/>
      <c r="D16" s="716"/>
      <c r="E16" s="716"/>
      <c r="F16" s="716"/>
      <c r="G16" s="716"/>
      <c r="H16" s="716"/>
      <c r="I16" s="716"/>
      <c r="J16" s="716"/>
      <c r="K16" s="716"/>
      <c r="L16" s="716"/>
      <c r="M16" s="716"/>
      <c r="N16" s="716"/>
      <c r="O16" s="716"/>
      <c r="P16" s="716"/>
    </row>
    <row r="17" spans="1:18" s="9" customFormat="1" ht="42.75" customHeight="1">
      <c r="A17" s="17" t="s">
        <v>2343</v>
      </c>
      <c r="B17" s="17" t="s">
        <v>2344</v>
      </c>
      <c r="C17" s="17" t="s">
        <v>2345</v>
      </c>
      <c r="D17" s="17" t="s">
        <v>2346</v>
      </c>
      <c r="E17" s="17" t="s">
        <v>2347</v>
      </c>
      <c r="F17" s="17" t="s">
        <v>2348</v>
      </c>
      <c r="G17" s="17" t="s">
        <v>2349</v>
      </c>
      <c r="H17" s="17" t="s">
        <v>16</v>
      </c>
      <c r="I17" s="17" t="s">
        <v>2350</v>
      </c>
      <c r="J17" s="17" t="s">
        <v>2351</v>
      </c>
      <c r="K17" s="17" t="s">
        <v>2190</v>
      </c>
      <c r="L17" s="17" t="s">
        <v>2352</v>
      </c>
      <c r="M17" s="17" t="s">
        <v>2353</v>
      </c>
      <c r="N17" s="17" t="s">
        <v>2192</v>
      </c>
      <c r="O17" s="17" t="s">
        <v>2354</v>
      </c>
      <c r="P17" s="17" t="s">
        <v>2355</v>
      </c>
      <c r="R17" s="30"/>
    </row>
    <row r="18" spans="1:18" s="10" customFormat="1" ht="27" customHeight="1">
      <c r="A18" s="18" t="e">
        <f>IF(Q18="","",INDEX(#REF!,MATCH(Q18,#REF!,0)))</f>
        <v>#REF!</v>
      </c>
      <c r="B18" s="19" t="e">
        <f>IF(Q18="","",INDEX(#REF!,MATCH(Q18,#REF!,0)))</f>
        <v>#REF!</v>
      </c>
      <c r="C18" s="19" t="e">
        <f>IF(Q18="","",INDEX(#REF!,MATCH(Q18,#REF!,0)))</f>
        <v>#REF!</v>
      </c>
      <c r="D18" s="19" t="e">
        <f>IF(Q18="","",INDEX(#REF!,MATCH(Q18,#REF!,0)))</f>
        <v>#REF!</v>
      </c>
      <c r="E18" s="19" t="e">
        <f>IF(Q18="","",INDEX(#REF!,MATCH(Q18,#REF!,0)))</f>
        <v>#REF!</v>
      </c>
      <c r="F18" s="20" t="e">
        <f>IF(Q18="","",INDEX(#REF!,MATCH(Q18,#REF!,0)))</f>
        <v>#REF!</v>
      </c>
      <c r="G18" s="20" t="e">
        <f>IF(Q18="","",INDEX(#REF!,MATCH(Q18,#REF!,0)))</f>
        <v>#REF!</v>
      </c>
      <c r="H18" s="19" t="e">
        <f>IF(Q18="","",INDEX(#REF!,MATCH(Q18,#REF!,0)))</f>
        <v>#REF!</v>
      </c>
      <c r="I18" s="19" t="e">
        <f>IF(Q18="","",INDEX(#REF!,MATCH(Q18,#REF!,0)))</f>
        <v>#REF!</v>
      </c>
      <c r="J18" s="19" t="e">
        <f>IF(Q18="","",INDEX(#REF!,MATCH(Q18,#REF!,0)))</f>
        <v>#REF!</v>
      </c>
      <c r="K18" s="25">
        <v>0</v>
      </c>
      <c r="L18" s="25">
        <v>0</v>
      </c>
      <c r="M18" s="26">
        <f>+K18+L18</f>
        <v>0</v>
      </c>
      <c r="N18" s="25">
        <v>0</v>
      </c>
      <c r="O18" s="25">
        <v>0</v>
      </c>
      <c r="P18" s="26">
        <f>+N18+O18</f>
        <v>0</v>
      </c>
      <c r="Q18" s="31" t="e">
        <f>+#REF!</f>
        <v>#REF!</v>
      </c>
      <c r="R18" s="32"/>
    </row>
    <row r="19" spans="1:18" s="10" customFormat="1" ht="27" customHeight="1">
      <c r="A19" s="18" t="str">
        <f>IF(Q19="","",INDEX(#REF!,MATCH(Q19,#REF!,0)))</f>
        <v/>
      </c>
      <c r="B19" s="19" t="str">
        <f>IF(Q19="","",INDEX(#REF!,MATCH(Q19,#REF!,0)))</f>
        <v/>
      </c>
      <c r="C19" s="19" t="str">
        <f>IF(Q19="","",INDEX(#REF!,MATCH(Q19,#REF!,0)))</f>
        <v/>
      </c>
      <c r="D19" s="19" t="str">
        <f>IF(Q19="","",INDEX(#REF!,MATCH(Q19,#REF!,0)))</f>
        <v/>
      </c>
      <c r="E19" s="19" t="str">
        <f>IF(Q19="","",INDEX(#REF!,MATCH(Q19,#REF!,0)))</f>
        <v/>
      </c>
      <c r="F19" s="20" t="str">
        <f>IF(Q19="","",INDEX(#REF!,MATCH(Q19,#REF!,0)))</f>
        <v/>
      </c>
      <c r="G19" s="20" t="str">
        <f>IF(Q19="","",INDEX(#REF!,MATCH(Q19,#REF!,0)))</f>
        <v/>
      </c>
      <c r="H19" s="19" t="str">
        <f>IF(Q19="","",INDEX(#REF!,MATCH(Q19,#REF!,0)))</f>
        <v/>
      </c>
      <c r="I19" s="19" t="str">
        <f>IF(Q19="","",INDEX(#REF!,MATCH(Q19,#REF!,0)))</f>
        <v/>
      </c>
      <c r="J19" s="19" t="str">
        <f>IF(Q19="","",INDEX(#REF!,MATCH(Q19,#REF!,0)))</f>
        <v/>
      </c>
      <c r="K19" s="25">
        <v>0</v>
      </c>
      <c r="L19" s="25">
        <v>0</v>
      </c>
      <c r="M19" s="26">
        <f>+K19+L19</f>
        <v>0</v>
      </c>
      <c r="N19" s="25">
        <v>0</v>
      </c>
      <c r="O19" s="25">
        <v>0</v>
      </c>
      <c r="P19" s="26">
        <f>+N19+O19</f>
        <v>0</v>
      </c>
      <c r="R19" s="32"/>
    </row>
    <row r="20" spans="1:18" s="10" customFormat="1" ht="27" customHeight="1">
      <c r="A20" s="18" t="str">
        <f>IF(Q20="","",INDEX(#REF!,MATCH(Q20,#REF!,0)))</f>
        <v/>
      </c>
      <c r="B20" s="19" t="str">
        <f>IF(Q20="","",INDEX(#REF!,MATCH(Q20,#REF!,0)))</f>
        <v/>
      </c>
      <c r="C20" s="19" t="str">
        <f>IF(Q20="","",INDEX(#REF!,MATCH(Q20,#REF!,0)))</f>
        <v/>
      </c>
      <c r="D20" s="19" t="str">
        <f>IF(Q20="","",INDEX(#REF!,MATCH(Q20,#REF!,0)))</f>
        <v/>
      </c>
      <c r="E20" s="19" t="str">
        <f>IF(Q20="","",INDEX(#REF!,MATCH(Q20,#REF!,0)))</f>
        <v/>
      </c>
      <c r="F20" s="20" t="str">
        <f>IF(Q20="","",INDEX(#REF!,MATCH(Q20,#REF!,0)))</f>
        <v/>
      </c>
      <c r="G20" s="20" t="str">
        <f>IF(Q20="","",INDEX(#REF!,MATCH(Q20,#REF!,0)))</f>
        <v/>
      </c>
      <c r="H20" s="19" t="str">
        <f>IF(Q20="","",INDEX(#REF!,MATCH(Q20,#REF!,0)))</f>
        <v/>
      </c>
      <c r="I20" s="19" t="str">
        <f>IF(Q20="","",INDEX(#REF!,MATCH(Q20,#REF!,0)))</f>
        <v/>
      </c>
      <c r="J20" s="19" t="str">
        <f>IF(Q20="","",INDEX(#REF!,MATCH(Q20,#REF!,0)))</f>
        <v/>
      </c>
      <c r="K20" s="25">
        <v>0</v>
      </c>
      <c r="L20" s="25">
        <v>0</v>
      </c>
      <c r="M20" s="26">
        <f>+K20+L20</f>
        <v>0</v>
      </c>
      <c r="N20" s="25">
        <v>0</v>
      </c>
      <c r="O20" s="25">
        <v>0</v>
      </c>
      <c r="P20" s="26">
        <f>+N20+O20</f>
        <v>0</v>
      </c>
      <c r="R20" s="32"/>
    </row>
    <row r="21" spans="1:18" s="10" customFormat="1" ht="27" customHeight="1">
      <c r="A21" s="18" t="str">
        <f>IF(Q21="","",INDEX(#REF!,MATCH(Q21,#REF!,0)))</f>
        <v/>
      </c>
      <c r="B21" s="19" t="str">
        <f>IF(Q21="","",INDEX(#REF!,MATCH(Q21,#REF!,0)))</f>
        <v/>
      </c>
      <c r="C21" s="19" t="str">
        <f>IF(Q21="","",INDEX(#REF!,MATCH(Q21,#REF!,0)))</f>
        <v/>
      </c>
      <c r="D21" s="19" t="str">
        <f>IF(Q21="","",INDEX(#REF!,MATCH(Q21,#REF!,0)))</f>
        <v/>
      </c>
      <c r="E21" s="19" t="str">
        <f>IF(Q21="","",INDEX(#REF!,MATCH(Q21,#REF!,0)))</f>
        <v/>
      </c>
      <c r="F21" s="20" t="str">
        <f>IF(Q21="","",INDEX(#REF!,MATCH(Q21,#REF!,0)))</f>
        <v/>
      </c>
      <c r="G21" s="20" t="str">
        <f>IF(Q21="","",INDEX(#REF!,MATCH(Q21,#REF!,0)))</f>
        <v/>
      </c>
      <c r="H21" s="19" t="str">
        <f>IF(Q21="","",INDEX(#REF!,MATCH(Q21,#REF!,0)))</f>
        <v/>
      </c>
      <c r="I21" s="19" t="str">
        <f>IF(Q21="","",INDEX(#REF!,MATCH(Q21,#REF!,0)))</f>
        <v/>
      </c>
      <c r="J21" s="19" t="str">
        <f>IF(Q21="","",INDEX(#REF!,MATCH(Q21,#REF!,0)))</f>
        <v/>
      </c>
      <c r="K21" s="25">
        <v>0</v>
      </c>
      <c r="L21" s="25">
        <v>0</v>
      </c>
      <c r="M21" s="26">
        <f>+K21+L21</f>
        <v>0</v>
      </c>
      <c r="N21" s="25">
        <v>0</v>
      </c>
      <c r="O21" s="25">
        <v>0</v>
      </c>
      <c r="P21" s="26">
        <f>+N21+O21</f>
        <v>0</v>
      </c>
      <c r="R21" s="32"/>
    </row>
    <row r="22" spans="1:18" ht="26.25" customHeight="1">
      <c r="A22" s="714" t="s">
        <v>34</v>
      </c>
      <c r="B22" s="714"/>
      <c r="C22" s="714"/>
      <c r="D22" s="714"/>
      <c r="E22" s="714"/>
      <c r="F22" s="714"/>
      <c r="G22" s="714"/>
      <c r="H22" s="714"/>
      <c r="I22" s="714"/>
      <c r="J22" s="714"/>
      <c r="K22" s="27">
        <f t="shared" ref="K22:P22" si="0">SUM(K18:K19)</f>
        <v>0</v>
      </c>
      <c r="L22" s="27">
        <f t="shared" si="0"/>
        <v>0</v>
      </c>
      <c r="M22" s="28">
        <f t="shared" si="0"/>
        <v>0</v>
      </c>
      <c r="N22" s="27">
        <f t="shared" si="0"/>
        <v>0</v>
      </c>
      <c r="O22" s="27">
        <f t="shared" si="0"/>
        <v>0</v>
      </c>
      <c r="P22" s="28">
        <f t="shared" si="0"/>
        <v>0</v>
      </c>
    </row>
    <row r="23" spans="1:18" ht="36" customHeight="1">
      <c r="A23" s="13" t="s">
        <v>2356</v>
      </c>
      <c r="B23" s="14"/>
      <c r="C23" s="14"/>
      <c r="D23" s="14"/>
      <c r="E23" s="14"/>
      <c r="F23" s="14"/>
      <c r="G23" s="14"/>
      <c r="H23" s="14"/>
      <c r="I23" s="14"/>
      <c r="J23" s="14"/>
      <c r="K23" s="14"/>
      <c r="L23" s="14"/>
      <c r="M23" s="14"/>
      <c r="N23" s="14"/>
      <c r="O23" s="14"/>
      <c r="P23" s="14"/>
    </row>
    <row r="24" spans="1:18" ht="52.5" customHeight="1">
      <c r="A24" s="714" t="s">
        <v>2357</v>
      </c>
      <c r="B24" s="714"/>
      <c r="C24" s="714"/>
      <c r="D24" s="714"/>
      <c r="E24" s="714"/>
      <c r="F24" s="714"/>
      <c r="G24" s="714"/>
      <c r="H24" s="714"/>
      <c r="I24" s="714"/>
      <c r="J24" s="714"/>
      <c r="K24" s="713" t="s">
        <v>2358</v>
      </c>
      <c r="L24" s="15" t="s">
        <v>2359</v>
      </c>
      <c r="M24" s="29"/>
      <c r="N24" s="713" t="s">
        <v>2360</v>
      </c>
      <c r="O24" s="15" t="s">
        <v>2359</v>
      </c>
      <c r="P24" s="29" t="s">
        <v>2361</v>
      </c>
    </row>
    <row r="25" spans="1:18" ht="111" customHeight="1">
      <c r="A25" s="717" t="e">
        <f>IF(Q18="","",INDEX(#REF!,MATCH(Q18,#REF!,0)))</f>
        <v>#REF!</v>
      </c>
      <c r="B25" s="718"/>
      <c r="C25" s="718"/>
      <c r="D25" s="718"/>
      <c r="E25" s="718"/>
      <c r="F25" s="718"/>
      <c r="G25" s="718"/>
      <c r="H25" s="718"/>
      <c r="I25" s="718"/>
      <c r="J25" s="718"/>
      <c r="K25" s="713"/>
      <c r="L25" s="15" t="s">
        <v>44</v>
      </c>
      <c r="M25" s="29" t="s">
        <v>2362</v>
      </c>
      <c r="N25" s="713"/>
      <c r="O25" s="15" t="s">
        <v>44</v>
      </c>
      <c r="P25" s="29"/>
    </row>
    <row r="26" spans="1:18">
      <c r="A26" s="13"/>
      <c r="B26" s="13"/>
      <c r="C26" s="21"/>
      <c r="D26" s="22"/>
      <c r="E26" s="12"/>
      <c r="F26" s="22"/>
      <c r="G26" s="12"/>
      <c r="H26" s="12"/>
      <c r="I26" s="12"/>
      <c r="J26" s="12"/>
      <c r="K26" s="14"/>
      <c r="L26" s="14"/>
      <c r="M26" s="14"/>
      <c r="N26" s="14"/>
      <c r="O26" s="14"/>
      <c r="P26" s="14"/>
    </row>
    <row r="27" spans="1:18" ht="30.75" customHeight="1">
      <c r="A27" s="719" t="s">
        <v>2302</v>
      </c>
      <c r="B27" s="719"/>
      <c r="C27" s="720" t="s">
        <v>2363</v>
      </c>
      <c r="D27" s="720"/>
      <c r="E27" s="720"/>
      <c r="F27" s="720"/>
      <c r="G27" s="720"/>
      <c r="H27" s="720"/>
      <c r="I27" s="720"/>
      <c r="J27" s="720"/>
      <c r="K27" s="720"/>
      <c r="L27" s="720"/>
      <c r="M27" s="720"/>
      <c r="N27" s="720"/>
      <c r="O27" s="720"/>
      <c r="P27" s="720"/>
    </row>
    <row r="28" spans="1:18">
      <c r="A28" s="14"/>
      <c r="B28" s="14"/>
      <c r="C28" s="14"/>
      <c r="D28" s="14"/>
      <c r="E28" s="14"/>
      <c r="F28" s="14"/>
      <c r="G28" s="14"/>
      <c r="H28" s="14"/>
      <c r="I28" s="14"/>
      <c r="J28" s="14"/>
      <c r="K28" s="14"/>
      <c r="L28" s="14"/>
      <c r="M28" s="14"/>
      <c r="N28" s="14"/>
      <c r="O28" s="14"/>
      <c r="P28" s="14"/>
    </row>
    <row r="29" spans="1:18" ht="23.25" customHeight="1">
      <c r="A29" s="714" t="s">
        <v>2364</v>
      </c>
      <c r="B29" s="714"/>
      <c r="C29" s="714"/>
      <c r="D29" s="714"/>
      <c r="E29" s="714"/>
      <c r="F29" s="714" t="s">
        <v>2308</v>
      </c>
      <c r="G29" s="714"/>
      <c r="H29" s="714"/>
      <c r="I29" s="714"/>
      <c r="J29" s="714"/>
      <c r="K29" s="714" t="s">
        <v>2309</v>
      </c>
      <c r="L29" s="714"/>
      <c r="M29" s="714"/>
      <c r="N29" s="714"/>
      <c r="O29" s="714" t="s">
        <v>2310</v>
      </c>
      <c r="P29" s="714"/>
    </row>
    <row r="30" spans="1:18" ht="140.25" customHeight="1">
      <c r="A30" s="715" t="s">
        <v>2365</v>
      </c>
      <c r="B30" s="715"/>
      <c r="C30" s="715"/>
      <c r="D30" s="715"/>
      <c r="E30" s="715"/>
      <c r="F30" s="711" t="s">
        <v>2366</v>
      </c>
      <c r="G30" s="711"/>
      <c r="H30" s="711"/>
      <c r="I30" s="711"/>
      <c r="J30" s="711"/>
      <c r="K30" s="711"/>
      <c r="L30" s="711"/>
      <c r="M30" s="711"/>
      <c r="N30" s="711"/>
      <c r="O30" s="712">
        <f ca="1">+C11</f>
        <v>46247</v>
      </c>
      <c r="P30" s="712"/>
    </row>
    <row r="31" spans="1:18" ht="140.25" customHeight="1">
      <c r="A31" s="710" t="s">
        <v>2367</v>
      </c>
      <c r="B31" s="710"/>
      <c r="C31" s="710"/>
      <c r="D31" s="710"/>
      <c r="E31" s="710"/>
      <c r="F31" s="711" t="s">
        <v>2366</v>
      </c>
      <c r="G31" s="711"/>
      <c r="H31" s="711"/>
      <c r="I31" s="711"/>
      <c r="J31" s="711"/>
      <c r="K31" s="711"/>
      <c r="L31" s="711"/>
      <c r="M31" s="711"/>
      <c r="N31" s="711"/>
      <c r="O31" s="712">
        <f ca="1">+O30</f>
        <v>46247</v>
      </c>
      <c r="P31" s="712"/>
    </row>
  </sheetData>
  <mergeCells count="47">
    <mergeCell ref="A1:P1"/>
    <mergeCell ref="A2:P2"/>
    <mergeCell ref="A3:P3"/>
    <mergeCell ref="A4:P4"/>
    <mergeCell ref="A6:B6"/>
    <mergeCell ref="C6:P6"/>
    <mergeCell ref="A7:B7"/>
    <mergeCell ref="C7:P7"/>
    <mergeCell ref="A8:B8"/>
    <mergeCell ref="C8:P8"/>
    <mergeCell ref="A9:B9"/>
    <mergeCell ref="C9:P9"/>
    <mergeCell ref="A11:B11"/>
    <mergeCell ref="C11:I11"/>
    <mergeCell ref="J11:K11"/>
    <mergeCell ref="L11:P11"/>
    <mergeCell ref="A12:B12"/>
    <mergeCell ref="C12:I12"/>
    <mergeCell ref="J12:K12"/>
    <mergeCell ref="L12:M12"/>
    <mergeCell ref="N12:O12"/>
    <mergeCell ref="A13:B13"/>
    <mergeCell ref="C13:I13"/>
    <mergeCell ref="J13:K13"/>
    <mergeCell ref="L13:N13"/>
    <mergeCell ref="A15:B15"/>
    <mergeCell ref="C15:D15"/>
    <mergeCell ref="A16:P16"/>
    <mergeCell ref="A22:J22"/>
    <mergeCell ref="A24:J24"/>
    <mergeCell ref="A25:J25"/>
    <mergeCell ref="A27:B27"/>
    <mergeCell ref="C27:P27"/>
    <mergeCell ref="A31:E31"/>
    <mergeCell ref="F31:J31"/>
    <mergeCell ref="K31:N31"/>
    <mergeCell ref="O31:P31"/>
    <mergeCell ref="K24:K25"/>
    <mergeCell ref="N24:N25"/>
    <mergeCell ref="A29:E29"/>
    <mergeCell ref="F29:J29"/>
    <mergeCell ref="K29:N29"/>
    <mergeCell ref="O29:P29"/>
    <mergeCell ref="A30:E30"/>
    <mergeCell ref="F30:J30"/>
    <mergeCell ref="K30:N30"/>
    <mergeCell ref="O30:P30"/>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60</vt:i4>
      </vt:variant>
    </vt:vector>
  </HeadingPairs>
  <TitlesOfParts>
    <vt:vector size="71" baseType="lpstr">
      <vt:lpstr>Matriz Ingresos</vt:lpstr>
      <vt:lpstr>POA_GC_2026</vt:lpstr>
      <vt:lpstr>CERT_ACT_POA</vt:lpstr>
      <vt:lpstr>CATALOGO</vt:lpstr>
      <vt:lpstr>REPROGRAM</vt:lpstr>
      <vt:lpstr>CERT_PRES</vt:lpstr>
      <vt:lpstr>V_2025_REV</vt:lpstr>
      <vt:lpstr>CUADRE_POA</vt:lpstr>
      <vt:lpstr>INF REF</vt:lpstr>
      <vt:lpstr>LPOA</vt:lpstr>
      <vt:lpstr>Hoja1</vt:lpstr>
      <vt:lpstr>AC</vt:lpstr>
      <vt:lpstr>V_2025_REV!Actividad</vt:lpstr>
      <vt:lpstr>POA_GC_2026!Área_de_impresión</vt:lpstr>
      <vt:lpstr>V_2025_REV!Área_de_impresión</vt:lpstr>
      <vt:lpstr>AUT_AVAL</vt:lpstr>
      <vt:lpstr>CAL</vt:lpstr>
      <vt:lpstr>CERT_POA</vt:lpstr>
      <vt:lpstr>COMPRA</vt:lpstr>
      <vt:lpstr>COORD_ZONAL_1</vt:lpstr>
      <vt:lpstr>COORD_ZONAL_2</vt:lpstr>
      <vt:lpstr>COORD_ZONAL_3</vt:lpstr>
      <vt:lpstr>COORD_ZONAL_4</vt:lpstr>
      <vt:lpstr>COORD_ZONAL_5</vt:lpstr>
      <vt:lpstr>COORD_ZONAL_6</vt:lpstr>
      <vt:lpstr>COORD_ZONAL_7</vt:lpstr>
      <vt:lpstr>COORD_ZONAL_8</vt:lpstr>
      <vt:lpstr>COORD_ZONAL_9</vt:lpstr>
      <vt:lpstr>CORRIENTE</vt:lpstr>
      <vt:lpstr>Ejecutor</vt:lpstr>
      <vt:lpstr>EOD</vt:lpstr>
      <vt:lpstr>FUENTE</vt:lpstr>
      <vt:lpstr>GOB</vt:lpstr>
      <vt:lpstr>INF</vt:lpstr>
      <vt:lpstr>INVERSION</vt:lpstr>
      <vt:lpstr>Item_Ingreso</vt:lpstr>
      <vt:lpstr>MATRIZ</vt:lpstr>
      <vt:lpstr>OE_1</vt:lpstr>
      <vt:lpstr>OE_2</vt:lpstr>
      <vt:lpstr>OE_3</vt:lpstr>
      <vt:lpstr>OE_4</vt:lpstr>
      <vt:lpstr>OE_5</vt:lpstr>
      <vt:lpstr>OE_6</vt:lpstr>
      <vt:lpstr>OE_7</vt:lpstr>
      <vt:lpstr>Organico</vt:lpstr>
      <vt:lpstr>PROCED</vt:lpstr>
      <vt:lpstr>PROG</vt:lpstr>
      <vt:lpstr>Prog_Inst</vt:lpstr>
      <vt:lpstr>PROM</vt:lpstr>
      <vt:lpstr>PROV</vt:lpstr>
      <vt:lpstr>REGIMEN</vt:lpstr>
      <vt:lpstr>SP_ADMINISTRACIÓN_CENTRAL</vt:lpstr>
      <vt:lpstr>SP_GOBERNANZA</vt:lpstr>
      <vt:lpstr>SP_PROVISION</vt:lpstr>
      <vt:lpstr>SP_VIGILANCIA</vt:lpstr>
      <vt:lpstr>T_PRODUC</vt:lpstr>
      <vt:lpstr>TIPO_REF</vt:lpstr>
      <vt:lpstr>U_EJEC</vt:lpstr>
      <vt:lpstr>UOCZ</vt:lpstr>
      <vt:lpstr>UOPC</vt:lpstr>
      <vt:lpstr>VIG</vt:lpstr>
      <vt:lpstr>ZONA_1</vt:lpstr>
      <vt:lpstr>ZONA_2</vt:lpstr>
      <vt:lpstr>ZONA_3</vt:lpstr>
      <vt:lpstr>ZONA_4</vt:lpstr>
      <vt:lpstr>ZONA_5</vt:lpstr>
      <vt:lpstr>ZONA_6</vt:lpstr>
      <vt:lpstr>ZONA_7</vt:lpstr>
      <vt:lpstr>ZONA_8</vt:lpstr>
      <vt:lpstr>ZONA_9</vt:lpstr>
      <vt:lpstr>ZONAS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Estefania Tenorio;Carlos Amán Garzón</dc:creator>
  <cp:lastModifiedBy>QUIOMARY PONCE MINAYA</cp:lastModifiedBy>
  <cp:lastPrinted>2026-01-28T15:17:07Z</cp:lastPrinted>
  <dcterms:created xsi:type="dcterms:W3CDTF">2022-07-15T16:55:00Z</dcterms:created>
  <dcterms:modified xsi:type="dcterms:W3CDTF">2026-08-13T13:48:07Z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CCB31E0B94184253911FEA6310EB3B61_13</vt:lpwstr>
  </property>
  <property fmtid="{D5CDD505-2E9C-101B-9397-08002B2CF9AE}" pid="3" name="KSOProductBuildVer">
    <vt:lpwstr>3082-12.2.0.21931</vt:lpwstr>
  </property>
</Properties>
</file>